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drawings/drawing11.xml" ContentType="application/vnd.openxmlformats-officedocument.drawing+xml"/>
  <Override PartName="/xl/charts/chart14.xml" ContentType="application/vnd.openxmlformats-officedocument.drawingml.chart+xml"/>
  <Override PartName="/xl/drawings/drawing12.xml" ContentType="application/vnd.openxmlformats-officedocument.drawing+xml"/>
  <Override PartName="/xl/charts/chart15.xml" ContentType="application/vnd.openxmlformats-officedocument.drawingml.chart+xml"/>
  <Override PartName="/xl/drawings/drawing13.xml" ContentType="application/vnd.openxmlformats-officedocument.drawing+xml"/>
  <Override PartName="/xl/charts/chart16.xml" ContentType="application/vnd.openxmlformats-officedocument.drawingml.chart+xml"/>
  <Override PartName="/xl/drawings/drawing14.xml" ContentType="application/vnd.openxmlformats-officedocument.drawing+xml"/>
  <Override PartName="/xl/charts/chart17.xml" ContentType="application/vnd.openxmlformats-officedocument.drawingml.chart+xml"/>
  <Override PartName="/xl/drawings/drawing15.xml" ContentType="application/vnd.openxmlformats-officedocument.drawing+xml"/>
  <Override PartName="/xl/charts/chart18.xml" ContentType="application/vnd.openxmlformats-officedocument.drawingml.chart+xml"/>
  <Override PartName="/xl/drawings/drawing16.xml" ContentType="application/vnd.openxmlformats-officedocument.drawing+xml"/>
  <Override PartName="/xl/charts/chart19.xml" ContentType="application/vnd.openxmlformats-officedocument.drawingml.chart+xml"/>
  <Override PartName="/xl/drawings/drawing17.xml" ContentType="application/vnd.openxmlformats-officedocument.drawing+xml"/>
  <Override PartName="/xl/charts/chart20.xml" ContentType="application/vnd.openxmlformats-officedocument.drawingml.chart+xml"/>
  <Override PartName="/xl/drawings/drawing18.xml" ContentType="application/vnd.openxmlformats-officedocument.drawing+xml"/>
  <Override PartName="/xl/charts/chart21.xml" ContentType="application/vnd.openxmlformats-officedocument.drawingml.chart+xml"/>
  <Override PartName="/xl/drawings/drawing19.xml" ContentType="application/vnd.openxmlformats-officedocument.drawing+xml"/>
  <Override PartName="/xl/charts/chart22.xml" ContentType="application/vnd.openxmlformats-officedocument.drawingml.chart+xml"/>
  <Override PartName="/xl/drawings/drawing20.xml" ContentType="application/vnd.openxmlformats-officedocument.drawing+xml"/>
  <Override PartName="/xl/charts/chart23.xml" ContentType="application/vnd.openxmlformats-officedocument.drawingml.chart+xml"/>
  <Override PartName="/xl/drawings/drawing21.xml" ContentType="application/vnd.openxmlformats-officedocument.drawing+xml"/>
  <Override PartName="/xl/charts/chart24.xml" ContentType="application/vnd.openxmlformats-officedocument.drawingml.chart+xml"/>
  <Override PartName="/xl/drawings/drawing22.xml" ContentType="application/vnd.openxmlformats-officedocument.drawing+xml"/>
  <Override PartName="/xl/charts/chart25.xml" ContentType="application/vnd.openxmlformats-officedocument.drawingml.chart+xml"/>
  <Override PartName="/xl/drawings/drawing23.xml" ContentType="application/vnd.openxmlformats-officedocument.drawing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11010" windowWidth="24240" windowHeight="3720" tabRatio="700"/>
  </bookViews>
  <sheets>
    <sheet name="Control" sheetId="29" r:id="rId1"/>
    <sheet name="Constraints" sheetId="17" r:id="rId2"/>
    <sheet name="OutputSummary" sheetId="2" r:id="rId3"/>
    <sheet name="AllOutputs" sheetId="10" r:id="rId4"/>
    <sheet name="Pi" sheetId="8" r:id="rId5"/>
    <sheet name="Patm" sheetId="9" r:id="rId6"/>
    <sheet name="Patm diff" sheetId="20" r:id="rId7"/>
    <sheet name="Patm nodiff" sheetId="21" r:id="rId8"/>
    <sheet name="Case1" sheetId="7" r:id="rId9"/>
    <sheet name="Case1 (Pmin)" sheetId="25" r:id="rId10"/>
    <sheet name="Case1 (Pmax)" sheetId="26" r:id="rId11"/>
    <sheet name="Case1 (Amin)" sheetId="27" r:id="rId12"/>
    <sheet name="Case1 (Amax)" sheetId="28" r:id="rId13"/>
    <sheet name="Case2" sheetId="3" r:id="rId14"/>
    <sheet name="Case3" sheetId="4" r:id="rId15"/>
    <sheet name="Case4" sheetId="5" r:id="rId16"/>
    <sheet name="Case5" sheetId="6" r:id="rId17"/>
    <sheet name="Case6" sheetId="16" r:id="rId18"/>
    <sheet name="Case7" sheetId="13" r:id="rId19"/>
    <sheet name="Case8" sheetId="1" r:id="rId20"/>
    <sheet name="Case9" sheetId="23" r:id="rId21"/>
    <sheet name="Case10" sheetId="24" r:id="rId22"/>
    <sheet name="Case11" sheetId="18" r:id="rId23"/>
  </sheets>
  <definedNames>
    <definedName name="_xlnm.Print_Area" localSheetId="3">AllOutputs!$AK$2:$AU$31</definedName>
    <definedName name="_xlnm.Print_Area" localSheetId="8">Case1!$A$1:$E$30</definedName>
    <definedName name="_xlnm.Print_Area" localSheetId="12">'Case1 (Amax)'!$A$1:$E$30</definedName>
    <definedName name="_xlnm.Print_Area" localSheetId="11">'Case1 (Amin)'!$A$1:$E$30</definedName>
    <definedName name="_xlnm.Print_Area" localSheetId="10">'Case1 (Pmax)'!$A$1:$E$30</definedName>
    <definedName name="_xlnm.Print_Area" localSheetId="9">'Case1 (Pmin)'!$A$1:$E$30</definedName>
    <definedName name="_xlnm.Print_Area" localSheetId="21">Case10!$A$1:$E$30</definedName>
    <definedName name="_xlnm.Print_Area" localSheetId="22">Case11!$A$1:$E$30</definedName>
    <definedName name="_xlnm.Print_Area" localSheetId="13">Case2!$A$1:$E$30</definedName>
    <definedName name="_xlnm.Print_Area" localSheetId="14">Case3!$A$1:$E$30</definedName>
    <definedName name="_xlnm.Print_Area" localSheetId="15">Case4!$A$1:$F$30</definedName>
    <definedName name="_xlnm.Print_Area" localSheetId="16">Case5!$A$1:$F$30</definedName>
    <definedName name="_xlnm.Print_Area" localSheetId="17">Case6!$A$1:$E$30</definedName>
    <definedName name="_xlnm.Print_Area" localSheetId="18">Case7!$A$1:$E$30</definedName>
    <definedName name="_xlnm.Print_Area" localSheetId="19">Case8!$A$1:$E$30</definedName>
    <definedName name="_xlnm.Print_Area" localSheetId="20">Case9!$A$1:$E$30</definedName>
    <definedName name="_xlnm.Print_Area" localSheetId="5">Patm!$A$1:$E$30</definedName>
    <definedName name="_xlnm.Print_Area" localSheetId="6">'Patm diff'!$A$1:$E$30</definedName>
    <definedName name="_xlnm.Print_Area" localSheetId="7">'Patm nodiff'!$A$1:$E$30</definedName>
    <definedName name="_xlnm.Print_Area" localSheetId="4">Pi!$A$1:$E$30</definedName>
    <definedName name="solver_adj" localSheetId="8" hidden="1">Case1!$C$16</definedName>
    <definedName name="solver_adj" localSheetId="12" hidden="1">'Case1 (Amax)'!$C$16</definedName>
    <definedName name="solver_adj" localSheetId="11" hidden="1">'Case1 (Amin)'!$C$16</definedName>
    <definedName name="solver_adj" localSheetId="10" hidden="1">'Case1 (Pmax)'!$C$16</definedName>
    <definedName name="solver_adj" localSheetId="9" hidden="1">'Case1 (Pmin)'!$C$16</definedName>
    <definedName name="solver_adj" localSheetId="21" hidden="1">Case10!$C$16</definedName>
    <definedName name="solver_adj" localSheetId="22" hidden="1">Case11!$C$9</definedName>
    <definedName name="solver_adj" localSheetId="13" hidden="1">Case2!$C$16</definedName>
    <definedName name="solver_adj" localSheetId="14" hidden="1">Case3!$C$16</definedName>
    <definedName name="solver_adj" localSheetId="15" hidden="1">Case4!$C$8</definedName>
    <definedName name="solver_adj" localSheetId="16" hidden="1">Case5!$C$16</definedName>
    <definedName name="solver_adj" localSheetId="17" hidden="1">Case6!$C$8</definedName>
    <definedName name="solver_adj" localSheetId="18" hidden="1">Case7!$C$16</definedName>
    <definedName name="solver_adj" localSheetId="19" hidden="1">Case8!$C$16</definedName>
    <definedName name="solver_adj" localSheetId="20" hidden="1">Case9!$C$8</definedName>
    <definedName name="solver_adj" localSheetId="1" hidden="1">Constraints!$C$12</definedName>
    <definedName name="solver_adj" localSheetId="5" hidden="1">Patm!$C$16</definedName>
    <definedName name="solver_adj" localSheetId="6" hidden="1">'Patm diff'!$C$16</definedName>
    <definedName name="solver_adj" localSheetId="7" hidden="1">'Patm nodiff'!$C$16</definedName>
    <definedName name="solver_adj" localSheetId="4" hidden="1">Pi!$C$16</definedName>
    <definedName name="solver_cvg" localSheetId="8" hidden="1">0.0001</definedName>
    <definedName name="solver_cvg" localSheetId="12" hidden="1">0.0001</definedName>
    <definedName name="solver_cvg" localSheetId="11" hidden="1">0.0001</definedName>
    <definedName name="solver_cvg" localSheetId="10" hidden="1">0.0001</definedName>
    <definedName name="solver_cvg" localSheetId="9" hidden="1">0.0001</definedName>
    <definedName name="solver_cvg" localSheetId="21" hidden="1">0.0001</definedName>
    <definedName name="solver_cvg" localSheetId="22" hidden="1">0.0001</definedName>
    <definedName name="solver_cvg" localSheetId="13" hidden="1">0.0001</definedName>
    <definedName name="solver_cvg" localSheetId="14" hidden="1">0.0001</definedName>
    <definedName name="solver_cvg" localSheetId="15" hidden="1">0.0001</definedName>
    <definedName name="solver_cvg" localSheetId="16" hidden="1">0.0001</definedName>
    <definedName name="solver_cvg" localSheetId="17" hidden="1">0.0001</definedName>
    <definedName name="solver_cvg" localSheetId="18" hidden="1">0.0001</definedName>
    <definedName name="solver_cvg" localSheetId="19" hidden="1">0.0001</definedName>
    <definedName name="solver_cvg" localSheetId="20" hidden="1">0.0001</definedName>
    <definedName name="solver_cvg" localSheetId="0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4" hidden="1">0.0001</definedName>
    <definedName name="solver_drv" localSheetId="8" hidden="1">1</definedName>
    <definedName name="solver_drv" localSheetId="12" hidden="1">1</definedName>
    <definedName name="solver_drv" localSheetId="11" hidden="1">1</definedName>
    <definedName name="solver_drv" localSheetId="10" hidden="1">1</definedName>
    <definedName name="solver_drv" localSheetId="9" hidden="1">1</definedName>
    <definedName name="solver_drv" localSheetId="21" hidden="1">1</definedName>
    <definedName name="solver_drv" localSheetId="22" hidden="1">1</definedName>
    <definedName name="solver_drv" localSheetId="13" hidden="1">1</definedName>
    <definedName name="solver_drv" localSheetId="14" hidden="1">1</definedName>
    <definedName name="solver_drv" localSheetId="15" hidden="1">1</definedName>
    <definedName name="solver_drv" localSheetId="16" hidden="1">1</definedName>
    <definedName name="solver_drv" localSheetId="17" hidden="1">1</definedName>
    <definedName name="solver_drv" localSheetId="18" hidden="1">1</definedName>
    <definedName name="solver_drv" localSheetId="19" hidden="1">1</definedName>
    <definedName name="solver_drv" localSheetId="20" hidden="1">1</definedName>
    <definedName name="solver_drv" localSheetId="0" hidden="1">1</definedName>
    <definedName name="solver_drv" localSheetId="5" hidden="1">1</definedName>
    <definedName name="solver_drv" localSheetId="6" hidden="1">1</definedName>
    <definedName name="solver_drv" localSheetId="7" hidden="1">1</definedName>
    <definedName name="solver_drv" localSheetId="4" hidden="1">1</definedName>
    <definedName name="solver_eng" localSheetId="8" hidden="1">1</definedName>
    <definedName name="solver_eng" localSheetId="12" hidden="1">1</definedName>
    <definedName name="solver_eng" localSheetId="11" hidden="1">1</definedName>
    <definedName name="solver_eng" localSheetId="10" hidden="1">1</definedName>
    <definedName name="solver_eng" localSheetId="9" hidden="1">1</definedName>
    <definedName name="solver_eng" localSheetId="22" hidden="1">1</definedName>
    <definedName name="solver_eng" localSheetId="15" hidden="1">1</definedName>
    <definedName name="solver_eng" localSheetId="17" hidden="1">1</definedName>
    <definedName name="solver_eng" localSheetId="20" hidden="1">1</definedName>
    <definedName name="solver_eng" localSheetId="0" hidden="1">1</definedName>
    <definedName name="solver_est" localSheetId="8" hidden="1">1</definedName>
    <definedName name="solver_est" localSheetId="12" hidden="1">1</definedName>
    <definedName name="solver_est" localSheetId="11" hidden="1">1</definedName>
    <definedName name="solver_est" localSheetId="10" hidden="1">1</definedName>
    <definedName name="solver_est" localSheetId="9" hidden="1">1</definedName>
    <definedName name="solver_est" localSheetId="21" hidden="1">1</definedName>
    <definedName name="solver_est" localSheetId="22" hidden="1">1</definedName>
    <definedName name="solver_est" localSheetId="13" hidden="1">1</definedName>
    <definedName name="solver_est" localSheetId="14" hidden="1">1</definedName>
    <definedName name="solver_est" localSheetId="15" hidden="1">1</definedName>
    <definedName name="solver_est" localSheetId="16" hidden="1">1</definedName>
    <definedName name="solver_est" localSheetId="17" hidden="1">1</definedName>
    <definedName name="solver_est" localSheetId="18" hidden="1">1</definedName>
    <definedName name="solver_est" localSheetId="19" hidden="1">1</definedName>
    <definedName name="solver_est" localSheetId="20" hidden="1">1</definedName>
    <definedName name="solver_est" localSheetId="0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4" hidden="1">1</definedName>
    <definedName name="solver_itr" localSheetId="8" hidden="1">100</definedName>
    <definedName name="solver_itr" localSheetId="12" hidden="1">100</definedName>
    <definedName name="solver_itr" localSheetId="11" hidden="1">100</definedName>
    <definedName name="solver_itr" localSheetId="10" hidden="1">100</definedName>
    <definedName name="solver_itr" localSheetId="9" hidden="1">100</definedName>
    <definedName name="solver_itr" localSheetId="21" hidden="1">100</definedName>
    <definedName name="solver_itr" localSheetId="22" hidden="1">100</definedName>
    <definedName name="solver_itr" localSheetId="13" hidden="1">100</definedName>
    <definedName name="solver_itr" localSheetId="14" hidden="1">100</definedName>
    <definedName name="solver_itr" localSheetId="15" hidden="1">100</definedName>
    <definedName name="solver_itr" localSheetId="16" hidden="1">100</definedName>
    <definedName name="solver_itr" localSheetId="17" hidden="1">100</definedName>
    <definedName name="solver_itr" localSheetId="18" hidden="1">100</definedName>
    <definedName name="solver_itr" localSheetId="19" hidden="1">100</definedName>
    <definedName name="solver_itr" localSheetId="20" hidden="1">100</definedName>
    <definedName name="solver_itr" localSheetId="0" hidden="1">100</definedName>
    <definedName name="solver_itr" localSheetId="5" hidden="1">100</definedName>
    <definedName name="solver_itr" localSheetId="6" hidden="1">100</definedName>
    <definedName name="solver_itr" localSheetId="7" hidden="1">100</definedName>
    <definedName name="solver_itr" localSheetId="4" hidden="1">100</definedName>
    <definedName name="solver_lin" localSheetId="8" hidden="1">2</definedName>
    <definedName name="solver_lin" localSheetId="12" hidden="1">2</definedName>
    <definedName name="solver_lin" localSheetId="11" hidden="1">2</definedName>
    <definedName name="solver_lin" localSheetId="10" hidden="1">2</definedName>
    <definedName name="solver_lin" localSheetId="9" hidden="1">2</definedName>
    <definedName name="solver_lin" localSheetId="21" hidden="1">2</definedName>
    <definedName name="solver_lin" localSheetId="22" hidden="1">2</definedName>
    <definedName name="solver_lin" localSheetId="13" hidden="1">2</definedName>
    <definedName name="solver_lin" localSheetId="14" hidden="1">2</definedName>
    <definedName name="solver_lin" localSheetId="15" hidden="1">2</definedName>
    <definedName name="solver_lin" localSheetId="16" hidden="1">2</definedName>
    <definedName name="solver_lin" localSheetId="17" hidden="1">2</definedName>
    <definedName name="solver_lin" localSheetId="18" hidden="1">2</definedName>
    <definedName name="solver_lin" localSheetId="19" hidden="1">2</definedName>
    <definedName name="solver_lin" localSheetId="20" hidden="1">2</definedName>
    <definedName name="solver_lin" localSheetId="0" hidden="1">2</definedName>
    <definedName name="solver_lin" localSheetId="5" hidden="1">2</definedName>
    <definedName name="solver_lin" localSheetId="6" hidden="1">2</definedName>
    <definedName name="solver_lin" localSheetId="7" hidden="1">2</definedName>
    <definedName name="solver_lin" localSheetId="4" hidden="1">2</definedName>
    <definedName name="solver_mip" localSheetId="9" hidden="1">2147483647</definedName>
    <definedName name="solver_mip" localSheetId="22" hidden="1">2147483647</definedName>
    <definedName name="solver_mip" localSheetId="15" hidden="1">2147483647</definedName>
    <definedName name="solver_mip" localSheetId="17" hidden="1">2147483647</definedName>
    <definedName name="solver_mip" localSheetId="20" hidden="1">2147483647</definedName>
    <definedName name="solver_mni" localSheetId="9" hidden="1">30</definedName>
    <definedName name="solver_mni" localSheetId="22" hidden="1">30</definedName>
    <definedName name="solver_mni" localSheetId="15" hidden="1">30</definedName>
    <definedName name="solver_mni" localSheetId="17" hidden="1">30</definedName>
    <definedName name="solver_mni" localSheetId="20" hidden="1">30</definedName>
    <definedName name="solver_mrt" localSheetId="9" hidden="1">0.075</definedName>
    <definedName name="solver_mrt" localSheetId="22" hidden="1">0.075</definedName>
    <definedName name="solver_mrt" localSheetId="15" hidden="1">0.075</definedName>
    <definedName name="solver_mrt" localSheetId="17" hidden="1">0.075</definedName>
    <definedName name="solver_mrt" localSheetId="20" hidden="1">0.075</definedName>
    <definedName name="solver_msl" localSheetId="9" hidden="1">2</definedName>
    <definedName name="solver_msl" localSheetId="22" hidden="1">2</definedName>
    <definedName name="solver_msl" localSheetId="15" hidden="1">2</definedName>
    <definedName name="solver_msl" localSheetId="17" hidden="1">2</definedName>
    <definedName name="solver_msl" localSheetId="20" hidden="1">2</definedName>
    <definedName name="solver_neg" localSheetId="8" hidden="1">1</definedName>
    <definedName name="solver_neg" localSheetId="12" hidden="1">1</definedName>
    <definedName name="solver_neg" localSheetId="11" hidden="1">1</definedName>
    <definedName name="solver_neg" localSheetId="10" hidden="1">1</definedName>
    <definedName name="solver_neg" localSheetId="9" hidden="1">1</definedName>
    <definedName name="solver_neg" localSheetId="21" hidden="1">1</definedName>
    <definedName name="solver_neg" localSheetId="22" hidden="1">1</definedName>
    <definedName name="solver_neg" localSheetId="13" hidden="1">1</definedName>
    <definedName name="solver_neg" localSheetId="14" hidden="1">1</definedName>
    <definedName name="solver_neg" localSheetId="15" hidden="1">1</definedName>
    <definedName name="solver_neg" localSheetId="16" hidden="1">1</definedName>
    <definedName name="solver_neg" localSheetId="17" hidden="1">1</definedName>
    <definedName name="solver_neg" localSheetId="18" hidden="1">1</definedName>
    <definedName name="solver_neg" localSheetId="19" hidden="1">1</definedName>
    <definedName name="solver_neg" localSheetId="20" hidden="1">1</definedName>
    <definedName name="solver_neg" localSheetId="0" hidden="1">1</definedName>
    <definedName name="solver_neg" localSheetId="5" hidden="1">1</definedName>
    <definedName name="solver_neg" localSheetId="6" hidden="1">1</definedName>
    <definedName name="solver_neg" localSheetId="7" hidden="1">1</definedName>
    <definedName name="solver_neg" localSheetId="4" hidden="1">1</definedName>
    <definedName name="solver_nod" localSheetId="9" hidden="1">2147483647</definedName>
    <definedName name="solver_nod" localSheetId="22" hidden="1">2147483647</definedName>
    <definedName name="solver_nod" localSheetId="15" hidden="1">2147483647</definedName>
    <definedName name="solver_nod" localSheetId="17" hidden="1">2147483647</definedName>
    <definedName name="solver_nod" localSheetId="20" hidden="1">2147483647</definedName>
    <definedName name="solver_num" localSheetId="8" hidden="1">0</definedName>
    <definedName name="solver_num" localSheetId="12" hidden="1">0</definedName>
    <definedName name="solver_num" localSheetId="11" hidden="1">0</definedName>
    <definedName name="solver_num" localSheetId="10" hidden="1">0</definedName>
    <definedName name="solver_num" localSheetId="9" hidden="1">0</definedName>
    <definedName name="solver_num" localSheetId="21" hidden="1">0</definedName>
    <definedName name="solver_num" localSheetId="22" hidden="1">0</definedName>
    <definedName name="solver_num" localSheetId="13" hidden="1">0</definedName>
    <definedName name="solver_num" localSheetId="14" hidden="1">0</definedName>
    <definedName name="solver_num" localSheetId="15" hidden="1">0</definedName>
    <definedName name="solver_num" localSheetId="16" hidden="1">0</definedName>
    <definedName name="solver_num" localSheetId="17" hidden="1">0</definedName>
    <definedName name="solver_num" localSheetId="18" hidden="1">0</definedName>
    <definedName name="solver_num" localSheetId="19" hidden="1">0</definedName>
    <definedName name="solver_num" localSheetId="20" hidden="1">0</definedName>
    <definedName name="solver_num" localSheetId="0" hidden="1">0</definedName>
    <definedName name="solver_num" localSheetId="5" hidden="1">0</definedName>
    <definedName name="solver_num" localSheetId="6" hidden="1">0</definedName>
    <definedName name="solver_num" localSheetId="7" hidden="1">0</definedName>
    <definedName name="solver_num" localSheetId="4" hidden="1">0</definedName>
    <definedName name="solver_nwt" localSheetId="8" hidden="1">1</definedName>
    <definedName name="solver_nwt" localSheetId="12" hidden="1">1</definedName>
    <definedName name="solver_nwt" localSheetId="11" hidden="1">1</definedName>
    <definedName name="solver_nwt" localSheetId="10" hidden="1">1</definedName>
    <definedName name="solver_nwt" localSheetId="9" hidden="1">1</definedName>
    <definedName name="solver_nwt" localSheetId="21" hidden="1">1</definedName>
    <definedName name="solver_nwt" localSheetId="22" hidden="1">1</definedName>
    <definedName name="solver_nwt" localSheetId="13" hidden="1">1</definedName>
    <definedName name="solver_nwt" localSheetId="14" hidden="1">1</definedName>
    <definedName name="solver_nwt" localSheetId="15" hidden="1">1</definedName>
    <definedName name="solver_nwt" localSheetId="16" hidden="1">1</definedName>
    <definedName name="solver_nwt" localSheetId="17" hidden="1">1</definedName>
    <definedName name="solver_nwt" localSheetId="18" hidden="1">1</definedName>
    <definedName name="solver_nwt" localSheetId="19" hidden="1">1</definedName>
    <definedName name="solver_nwt" localSheetId="20" hidden="1">1</definedName>
    <definedName name="solver_nwt" localSheetId="0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4" hidden="1">1</definedName>
    <definedName name="solver_opt" localSheetId="8" hidden="1">Case1!$D$16</definedName>
    <definedName name="solver_opt" localSheetId="12" hidden="1">'Case1 (Amax)'!$D$16</definedName>
    <definedName name="solver_opt" localSheetId="11" hidden="1">'Case1 (Amin)'!$D$16</definedName>
    <definedName name="solver_opt" localSheetId="10" hidden="1">'Case1 (Pmax)'!$D$16</definedName>
    <definedName name="solver_opt" localSheetId="9" hidden="1">'Case1 (Pmin)'!$D$16</definedName>
    <definedName name="solver_opt" localSheetId="21" hidden="1">Case10!$D$16</definedName>
    <definedName name="solver_opt" localSheetId="22" hidden="1">Case11!$D$9</definedName>
    <definedName name="solver_opt" localSheetId="13" hidden="1">Case2!$D$16</definedName>
    <definedName name="solver_opt" localSheetId="14" hidden="1">Case3!$D$16</definedName>
    <definedName name="solver_opt" localSheetId="15" hidden="1">Case4!$D$8</definedName>
    <definedName name="solver_opt" localSheetId="16" hidden="1">Case5!$D$16</definedName>
    <definedName name="solver_opt" localSheetId="17" hidden="1">Case6!$D$8</definedName>
    <definedName name="solver_opt" localSheetId="18" hidden="1">Case7!$D$16</definedName>
    <definedName name="solver_opt" localSheetId="19" hidden="1">Case8!$D$16</definedName>
    <definedName name="solver_opt" localSheetId="20" hidden="1">Case9!$D$8</definedName>
    <definedName name="solver_opt" localSheetId="1" hidden="1">Constraints!$D$12</definedName>
    <definedName name="solver_opt" localSheetId="5" hidden="1">Patm!$D$16</definedName>
    <definedName name="solver_opt" localSheetId="6" hidden="1">'Patm diff'!$D$16</definedName>
    <definedName name="solver_opt" localSheetId="7" hidden="1">'Patm nodiff'!$D$16</definedName>
    <definedName name="solver_opt" localSheetId="4" hidden="1">Pi!$D$16</definedName>
    <definedName name="solver_pre" localSheetId="8" hidden="1">0.000001</definedName>
    <definedName name="solver_pre" localSheetId="12" hidden="1">0.000001</definedName>
    <definedName name="solver_pre" localSheetId="11" hidden="1">0.000001</definedName>
    <definedName name="solver_pre" localSheetId="10" hidden="1">0.000001</definedName>
    <definedName name="solver_pre" localSheetId="9" hidden="1">0.000001</definedName>
    <definedName name="solver_pre" localSheetId="21" hidden="1">0.000001</definedName>
    <definedName name="solver_pre" localSheetId="22" hidden="1">0.000001</definedName>
    <definedName name="solver_pre" localSheetId="13" hidden="1">0.000001</definedName>
    <definedName name="solver_pre" localSheetId="14" hidden="1">0.000001</definedName>
    <definedName name="solver_pre" localSheetId="15" hidden="1">0.000001</definedName>
    <definedName name="solver_pre" localSheetId="16" hidden="1">0.000001</definedName>
    <definedName name="solver_pre" localSheetId="17" hidden="1">0.000001</definedName>
    <definedName name="solver_pre" localSheetId="18" hidden="1">0.000001</definedName>
    <definedName name="solver_pre" localSheetId="19" hidden="1">0.000001</definedName>
    <definedName name="solver_pre" localSheetId="20" hidden="1">0.000001</definedName>
    <definedName name="solver_pre" localSheetId="0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4" hidden="1">0.000001</definedName>
    <definedName name="solver_rbv" localSheetId="9" hidden="1">1</definedName>
    <definedName name="solver_rbv" localSheetId="22" hidden="1">1</definedName>
    <definedName name="solver_rbv" localSheetId="15" hidden="1">1</definedName>
    <definedName name="solver_rbv" localSheetId="17" hidden="1">1</definedName>
    <definedName name="solver_rbv" localSheetId="20" hidden="1">1</definedName>
    <definedName name="solver_rlx" localSheetId="9" hidden="1">1</definedName>
    <definedName name="solver_rlx" localSheetId="22" hidden="1">1</definedName>
    <definedName name="solver_rlx" localSheetId="15" hidden="1">1</definedName>
    <definedName name="solver_rlx" localSheetId="17" hidden="1">1</definedName>
    <definedName name="solver_rlx" localSheetId="20" hidden="1">1</definedName>
    <definedName name="solver_rsd" localSheetId="9" hidden="1">0</definedName>
    <definedName name="solver_rsd" localSheetId="22" hidden="1">0</definedName>
    <definedName name="solver_rsd" localSheetId="15" hidden="1">0</definedName>
    <definedName name="solver_rsd" localSheetId="17" hidden="1">0</definedName>
    <definedName name="solver_rsd" localSheetId="20" hidden="1">0</definedName>
    <definedName name="solver_scl" localSheetId="8" hidden="1">2</definedName>
    <definedName name="solver_scl" localSheetId="12" hidden="1">2</definedName>
    <definedName name="solver_scl" localSheetId="11" hidden="1">2</definedName>
    <definedName name="solver_scl" localSheetId="10" hidden="1">2</definedName>
    <definedName name="solver_scl" localSheetId="9" hidden="1">2</definedName>
    <definedName name="solver_scl" localSheetId="21" hidden="1">2</definedName>
    <definedName name="solver_scl" localSheetId="22" hidden="1">2</definedName>
    <definedName name="solver_scl" localSheetId="13" hidden="1">2</definedName>
    <definedName name="solver_scl" localSheetId="14" hidden="1">2</definedName>
    <definedName name="solver_scl" localSheetId="15" hidden="1">2</definedName>
    <definedName name="solver_scl" localSheetId="16" hidden="1">2</definedName>
    <definedName name="solver_scl" localSheetId="17" hidden="1">2</definedName>
    <definedName name="solver_scl" localSheetId="18" hidden="1">2</definedName>
    <definedName name="solver_scl" localSheetId="19" hidden="1">2</definedName>
    <definedName name="solver_scl" localSheetId="20" hidden="1">2</definedName>
    <definedName name="solver_scl" localSheetId="0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4" hidden="1">2</definedName>
    <definedName name="solver_sho" localSheetId="8" hidden="1">2</definedName>
    <definedName name="solver_sho" localSheetId="12" hidden="1">2</definedName>
    <definedName name="solver_sho" localSheetId="11" hidden="1">2</definedName>
    <definedName name="solver_sho" localSheetId="10" hidden="1">2</definedName>
    <definedName name="solver_sho" localSheetId="9" hidden="1">2</definedName>
    <definedName name="solver_sho" localSheetId="21" hidden="1">2</definedName>
    <definedName name="solver_sho" localSheetId="22" hidden="1">2</definedName>
    <definedName name="solver_sho" localSheetId="13" hidden="1">2</definedName>
    <definedName name="solver_sho" localSheetId="14" hidden="1">2</definedName>
    <definedName name="solver_sho" localSheetId="15" hidden="1">2</definedName>
    <definedName name="solver_sho" localSheetId="16" hidden="1">2</definedName>
    <definedName name="solver_sho" localSheetId="17" hidden="1">2</definedName>
    <definedName name="solver_sho" localSheetId="18" hidden="1">2</definedName>
    <definedName name="solver_sho" localSheetId="19" hidden="1">2</definedName>
    <definedName name="solver_sho" localSheetId="20" hidden="1">2</definedName>
    <definedName name="solver_sho" localSheetId="0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4" hidden="1">2</definedName>
    <definedName name="solver_ssz" localSheetId="9" hidden="1">100</definedName>
    <definedName name="solver_ssz" localSheetId="22" hidden="1">100</definedName>
    <definedName name="solver_ssz" localSheetId="15" hidden="1">100</definedName>
    <definedName name="solver_ssz" localSheetId="17" hidden="1">100</definedName>
    <definedName name="solver_ssz" localSheetId="20" hidden="1">100</definedName>
    <definedName name="solver_tim" localSheetId="8" hidden="1">100</definedName>
    <definedName name="solver_tim" localSheetId="12" hidden="1">100</definedName>
    <definedName name="solver_tim" localSheetId="11" hidden="1">100</definedName>
    <definedName name="solver_tim" localSheetId="10" hidden="1">100</definedName>
    <definedName name="solver_tim" localSheetId="9" hidden="1">100</definedName>
    <definedName name="solver_tim" localSheetId="21" hidden="1">100</definedName>
    <definedName name="solver_tim" localSheetId="22" hidden="1">100</definedName>
    <definedName name="solver_tim" localSheetId="13" hidden="1">100</definedName>
    <definedName name="solver_tim" localSheetId="14" hidden="1">100</definedName>
    <definedName name="solver_tim" localSheetId="15" hidden="1">100</definedName>
    <definedName name="solver_tim" localSheetId="16" hidden="1">100</definedName>
    <definedName name="solver_tim" localSheetId="17" hidden="1">100</definedName>
    <definedName name="solver_tim" localSheetId="18" hidden="1">100</definedName>
    <definedName name="solver_tim" localSheetId="19" hidden="1">100</definedName>
    <definedName name="solver_tim" localSheetId="20" hidden="1">100</definedName>
    <definedName name="solver_tim" localSheetId="0" hidden="1">100</definedName>
    <definedName name="solver_tim" localSheetId="5" hidden="1">100</definedName>
    <definedName name="solver_tim" localSheetId="6" hidden="1">100</definedName>
    <definedName name="solver_tim" localSheetId="7" hidden="1">100</definedName>
    <definedName name="solver_tim" localSheetId="4" hidden="1">100</definedName>
    <definedName name="solver_tol" localSheetId="8" hidden="1">0.05</definedName>
    <definedName name="solver_tol" localSheetId="12" hidden="1">0.05</definedName>
    <definedName name="solver_tol" localSheetId="11" hidden="1">0.05</definedName>
    <definedName name="solver_tol" localSheetId="10" hidden="1">0.05</definedName>
    <definedName name="solver_tol" localSheetId="9" hidden="1">0.05</definedName>
    <definedName name="solver_tol" localSheetId="21" hidden="1">0.05</definedName>
    <definedName name="solver_tol" localSheetId="22" hidden="1">0.05</definedName>
    <definedName name="solver_tol" localSheetId="13" hidden="1">0.05</definedName>
    <definedName name="solver_tol" localSheetId="14" hidden="1">0.05</definedName>
    <definedName name="solver_tol" localSheetId="15" hidden="1">0.05</definedName>
    <definedName name="solver_tol" localSheetId="16" hidden="1">0.05</definedName>
    <definedName name="solver_tol" localSheetId="17" hidden="1">0.05</definedName>
    <definedName name="solver_tol" localSheetId="18" hidden="1">0.05</definedName>
    <definedName name="solver_tol" localSheetId="19" hidden="1">0.05</definedName>
    <definedName name="solver_tol" localSheetId="20" hidden="1">0.05</definedName>
    <definedName name="solver_tol" localSheetId="0" hidden="1">0.05</definedName>
    <definedName name="solver_tol" localSheetId="5" hidden="1">0.05</definedName>
    <definedName name="solver_tol" localSheetId="6" hidden="1">0.05</definedName>
    <definedName name="solver_tol" localSheetId="7" hidden="1">0.05</definedName>
    <definedName name="solver_tol" localSheetId="4" hidden="1">0.05</definedName>
    <definedName name="solver_typ" localSheetId="8" hidden="1">3</definedName>
    <definedName name="solver_typ" localSheetId="12" hidden="1">3</definedName>
    <definedName name="solver_typ" localSheetId="11" hidden="1">3</definedName>
    <definedName name="solver_typ" localSheetId="10" hidden="1">3</definedName>
    <definedName name="solver_typ" localSheetId="9" hidden="1">3</definedName>
    <definedName name="solver_typ" localSheetId="21" hidden="1">3</definedName>
    <definedName name="solver_typ" localSheetId="22" hidden="1">3</definedName>
    <definedName name="solver_typ" localSheetId="13" hidden="1">3</definedName>
    <definedName name="solver_typ" localSheetId="14" hidden="1">3</definedName>
    <definedName name="solver_typ" localSheetId="15" hidden="1">3</definedName>
    <definedName name="solver_typ" localSheetId="16" hidden="1">3</definedName>
    <definedName name="solver_typ" localSheetId="17" hidden="1">3</definedName>
    <definedName name="solver_typ" localSheetId="18" hidden="1">3</definedName>
    <definedName name="solver_typ" localSheetId="19" hidden="1">3</definedName>
    <definedName name="solver_typ" localSheetId="20" hidden="1">3</definedName>
    <definedName name="solver_typ" localSheetId="1" hidden="1">3</definedName>
    <definedName name="solver_typ" localSheetId="0" hidden="1">1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4" hidden="1">3</definedName>
    <definedName name="solver_val" localSheetId="8" hidden="1">0</definedName>
    <definedName name="solver_val" localSheetId="12" hidden="1">0</definedName>
    <definedName name="solver_val" localSheetId="11" hidden="1">0</definedName>
    <definedName name="solver_val" localSheetId="10" hidden="1">0</definedName>
    <definedName name="solver_val" localSheetId="9" hidden="1">0</definedName>
    <definedName name="solver_val" localSheetId="21" hidden="1">0</definedName>
    <definedName name="solver_val" localSheetId="22" hidden="1">0</definedName>
    <definedName name="solver_val" localSheetId="13" hidden="1">0</definedName>
    <definedName name="solver_val" localSheetId="14" hidden="1">0</definedName>
    <definedName name="solver_val" localSheetId="15" hidden="1">0</definedName>
    <definedName name="solver_val" localSheetId="16" hidden="1">0</definedName>
    <definedName name="solver_val" localSheetId="17" hidden="1">0</definedName>
    <definedName name="solver_val" localSheetId="18" hidden="1">0</definedName>
    <definedName name="solver_val" localSheetId="19" hidden="1">0</definedName>
    <definedName name="solver_val" localSheetId="20" hidden="1">0</definedName>
    <definedName name="solver_val" localSheetId="1" hidden="1">0</definedName>
    <definedName name="solver_val" localSheetId="0" hidden="1">0</definedName>
    <definedName name="solver_val" localSheetId="5" hidden="1">0</definedName>
    <definedName name="solver_val" localSheetId="6" hidden="1">0</definedName>
    <definedName name="solver_val" localSheetId="7" hidden="1">0</definedName>
    <definedName name="solver_val" localSheetId="4" hidden="1">0</definedName>
    <definedName name="solver_ver" localSheetId="8" hidden="1">3</definedName>
    <definedName name="solver_ver" localSheetId="12" hidden="1">3</definedName>
    <definedName name="solver_ver" localSheetId="11" hidden="1">3</definedName>
    <definedName name="solver_ver" localSheetId="10" hidden="1">3</definedName>
    <definedName name="solver_ver" localSheetId="9" hidden="1">3</definedName>
    <definedName name="solver_ver" localSheetId="22" hidden="1">3</definedName>
    <definedName name="solver_ver" localSheetId="15" hidden="1">3</definedName>
    <definedName name="solver_ver" localSheetId="17" hidden="1">3</definedName>
    <definedName name="solver_ver" localSheetId="20" hidden="1">3</definedName>
    <definedName name="solver_ver" localSheetId="0" hidden="1">3</definedName>
  </definedNames>
  <calcPr calcId="144525"/>
</workbook>
</file>

<file path=xl/calcChain.xml><?xml version="1.0" encoding="utf-8"?>
<calcChain xmlns="http://schemas.openxmlformats.org/spreadsheetml/2006/main">
  <c r="P21" i="29" l="1"/>
  <c r="S20" i="29"/>
  <c r="S21" i="29" s="1"/>
  <c r="P20" i="29"/>
  <c r="S19" i="29"/>
  <c r="R19" i="29"/>
  <c r="R20" i="29" s="1"/>
  <c r="R21" i="29" s="1"/>
  <c r="P19" i="29"/>
  <c r="S18" i="29"/>
  <c r="R18" i="29"/>
  <c r="Q18" i="29"/>
  <c r="Q19" i="29" s="1"/>
  <c r="Q20" i="29" s="1"/>
  <c r="Q21" i="29" s="1"/>
  <c r="P18" i="29"/>
  <c r="P22" i="29"/>
  <c r="Q22" i="29"/>
  <c r="R22" i="29"/>
  <c r="S22" i="29"/>
  <c r="CQ2" i="17" l="1"/>
  <c r="CP2" i="17"/>
  <c r="CO2" i="17"/>
  <c r="CN2" i="17"/>
  <c r="CM2" i="17"/>
  <c r="CL2" i="17"/>
  <c r="CK2" i="17"/>
  <c r="CJ2" i="17"/>
  <c r="CI2" i="17"/>
  <c r="CH2" i="17"/>
  <c r="CG2" i="17"/>
  <c r="DQ1" i="17"/>
  <c r="DP1" i="17"/>
  <c r="DO1" i="17"/>
  <c r="DN1" i="17"/>
  <c r="DM1" i="17"/>
  <c r="DL1" i="17"/>
  <c r="DK1" i="17"/>
  <c r="DJ1" i="17"/>
  <c r="DI1" i="17"/>
  <c r="DH1" i="17"/>
  <c r="DG1" i="17"/>
  <c r="DD1" i="17"/>
  <c r="DC1" i="17"/>
  <c r="DB1" i="17"/>
  <c r="DA1" i="17"/>
  <c r="CZ1" i="17"/>
  <c r="CY1" i="17"/>
  <c r="CX1" i="17"/>
  <c r="CW1" i="17"/>
  <c r="CV1" i="17"/>
  <c r="CU1" i="17"/>
  <c r="CT1" i="17"/>
  <c r="CQ1" i="17"/>
  <c r="CP1" i="17"/>
  <c r="CO1" i="17"/>
  <c r="CN1" i="17"/>
  <c r="CM1" i="17"/>
  <c r="CL1" i="17"/>
  <c r="CK1" i="17"/>
  <c r="CJ1" i="17"/>
  <c r="CI1" i="17"/>
  <c r="CH1" i="17"/>
  <c r="CG1" i="17"/>
  <c r="F2" i="8" l="1"/>
  <c r="J29" i="29" l="1"/>
  <c r="J28" i="29"/>
  <c r="K29" i="29"/>
  <c r="K28" i="29"/>
  <c r="F6" i="17" l="1"/>
  <c r="E6" i="17"/>
  <c r="D6" i="17"/>
  <c r="U100" i="18"/>
  <c r="U99" i="18"/>
  <c r="U98" i="18"/>
  <c r="U97" i="18"/>
  <c r="U96" i="18"/>
  <c r="U95" i="18"/>
  <c r="U94" i="18"/>
  <c r="U93" i="18"/>
  <c r="U92" i="18"/>
  <c r="U91" i="18"/>
  <c r="U90" i="18"/>
  <c r="U89" i="18"/>
  <c r="U88" i="18"/>
  <c r="U87" i="18"/>
  <c r="U86" i="18"/>
  <c r="U85" i="18"/>
  <c r="U84" i="18"/>
  <c r="U83" i="18"/>
  <c r="U82" i="18"/>
  <c r="U81" i="18"/>
  <c r="U80" i="18"/>
  <c r="U79" i="18"/>
  <c r="U78" i="18"/>
  <c r="U77" i="18"/>
  <c r="U76" i="18"/>
  <c r="U75" i="18"/>
  <c r="U74" i="18"/>
  <c r="U73" i="18"/>
  <c r="U72" i="18"/>
  <c r="U71" i="18"/>
  <c r="U70" i="18"/>
  <c r="U69" i="18"/>
  <c r="U68" i="18"/>
  <c r="U67" i="18"/>
  <c r="U66" i="18"/>
  <c r="U65" i="18"/>
  <c r="U64" i="18"/>
  <c r="U63" i="18"/>
  <c r="U62" i="18"/>
  <c r="U61" i="18"/>
  <c r="U60" i="18"/>
  <c r="U59" i="18"/>
  <c r="U58" i="18"/>
  <c r="U57" i="18"/>
  <c r="U56" i="18"/>
  <c r="U55" i="18"/>
  <c r="U54" i="18"/>
  <c r="U53" i="18"/>
  <c r="U52" i="18"/>
  <c r="U51" i="18"/>
  <c r="U50" i="18"/>
  <c r="U49" i="18"/>
  <c r="U48" i="18"/>
  <c r="U47" i="18"/>
  <c r="U46" i="18"/>
  <c r="U45" i="18"/>
  <c r="U44" i="18"/>
  <c r="U43" i="18"/>
  <c r="U42" i="18"/>
  <c r="U41" i="18"/>
  <c r="U40" i="18"/>
  <c r="U39" i="18"/>
  <c r="U38" i="18"/>
  <c r="U37" i="18"/>
  <c r="U36" i="18"/>
  <c r="U35" i="18"/>
  <c r="U34" i="18"/>
  <c r="U33" i="18"/>
  <c r="U32" i="18"/>
  <c r="U31" i="18"/>
  <c r="U30" i="18"/>
  <c r="U29" i="18"/>
  <c r="U28" i="18"/>
  <c r="U27" i="18"/>
  <c r="U26" i="18"/>
  <c r="U25" i="18"/>
  <c r="U24" i="18"/>
  <c r="U23" i="18"/>
  <c r="U22" i="18"/>
  <c r="U21" i="18"/>
  <c r="U20" i="18"/>
  <c r="U19" i="18"/>
  <c r="U18" i="18"/>
  <c r="U17" i="18"/>
  <c r="U16" i="18"/>
  <c r="U15" i="18"/>
  <c r="U14" i="18"/>
  <c r="U13" i="18"/>
  <c r="U12" i="18"/>
  <c r="U11" i="18"/>
  <c r="U10" i="18"/>
  <c r="U9" i="18"/>
  <c r="U8" i="18"/>
  <c r="U7" i="18"/>
  <c r="U6" i="18"/>
  <c r="U5" i="18"/>
  <c r="U4" i="18"/>
  <c r="U3" i="18"/>
  <c r="V3" i="18" s="1"/>
  <c r="Y3" i="18" s="1"/>
  <c r="AA2" i="18"/>
  <c r="AA1" i="18"/>
  <c r="U100" i="24"/>
  <c r="U99" i="24"/>
  <c r="U98" i="24"/>
  <c r="U97" i="24"/>
  <c r="U96" i="24"/>
  <c r="U95" i="24"/>
  <c r="U94" i="24"/>
  <c r="U93" i="24"/>
  <c r="U92" i="24"/>
  <c r="U91" i="24"/>
  <c r="U90" i="24"/>
  <c r="U89" i="24"/>
  <c r="U88" i="24"/>
  <c r="U87" i="24"/>
  <c r="U86" i="24"/>
  <c r="U85" i="24"/>
  <c r="U84" i="24"/>
  <c r="U83" i="24"/>
  <c r="U82" i="24"/>
  <c r="U81" i="24"/>
  <c r="U80" i="24"/>
  <c r="U79" i="24"/>
  <c r="U78" i="24"/>
  <c r="U77" i="24"/>
  <c r="U76" i="24"/>
  <c r="U75" i="24"/>
  <c r="U74" i="24"/>
  <c r="U73" i="24"/>
  <c r="U72" i="24"/>
  <c r="U71" i="24"/>
  <c r="U70" i="24"/>
  <c r="U69" i="24"/>
  <c r="U68" i="24"/>
  <c r="U67" i="24"/>
  <c r="U66" i="24"/>
  <c r="U65" i="24"/>
  <c r="U64" i="24"/>
  <c r="U63" i="24"/>
  <c r="U62" i="24"/>
  <c r="U61" i="24"/>
  <c r="U60" i="24"/>
  <c r="U59" i="24"/>
  <c r="U58" i="24"/>
  <c r="U57" i="24"/>
  <c r="U56" i="24"/>
  <c r="U55" i="24"/>
  <c r="U54" i="24"/>
  <c r="U53" i="24"/>
  <c r="U52" i="24"/>
  <c r="U51" i="24"/>
  <c r="U50" i="24"/>
  <c r="U49" i="24"/>
  <c r="U48" i="24"/>
  <c r="U47" i="24"/>
  <c r="U46" i="24"/>
  <c r="U45" i="24"/>
  <c r="U44" i="24"/>
  <c r="U43" i="24"/>
  <c r="U42" i="24"/>
  <c r="U41" i="24"/>
  <c r="U40" i="24"/>
  <c r="U39" i="24"/>
  <c r="U38" i="24"/>
  <c r="U37" i="24"/>
  <c r="U36" i="24"/>
  <c r="U35" i="24"/>
  <c r="U34" i="24"/>
  <c r="U33" i="24"/>
  <c r="U32" i="24"/>
  <c r="U31" i="24"/>
  <c r="U30" i="24"/>
  <c r="U29" i="24"/>
  <c r="U28" i="24"/>
  <c r="U27" i="24"/>
  <c r="U26" i="24"/>
  <c r="U25" i="24"/>
  <c r="U24" i="24"/>
  <c r="U23" i="24"/>
  <c r="U22" i="24"/>
  <c r="U21" i="24"/>
  <c r="U20" i="24"/>
  <c r="U19" i="24"/>
  <c r="U18" i="24"/>
  <c r="U17" i="24"/>
  <c r="U16" i="24"/>
  <c r="U15" i="24"/>
  <c r="U14" i="24"/>
  <c r="U13" i="24"/>
  <c r="U12" i="24"/>
  <c r="U11" i="24"/>
  <c r="U10" i="24"/>
  <c r="U9" i="24"/>
  <c r="U8" i="24"/>
  <c r="U7" i="24"/>
  <c r="U6" i="24"/>
  <c r="U5" i="24"/>
  <c r="U4" i="24"/>
  <c r="U3" i="24"/>
  <c r="V3" i="24" s="1"/>
  <c r="W3" i="24" s="1"/>
  <c r="AA2" i="24"/>
  <c r="AA1" i="24"/>
  <c r="U100" i="23"/>
  <c r="U99" i="23"/>
  <c r="U98" i="23"/>
  <c r="U97" i="23"/>
  <c r="U96" i="23"/>
  <c r="U95" i="23"/>
  <c r="U94" i="23"/>
  <c r="U93" i="23"/>
  <c r="U92" i="23"/>
  <c r="U91" i="23"/>
  <c r="U90" i="23"/>
  <c r="U89" i="23"/>
  <c r="U88" i="23"/>
  <c r="U87" i="23"/>
  <c r="U86" i="23"/>
  <c r="U85" i="23"/>
  <c r="U84" i="23"/>
  <c r="U83" i="23"/>
  <c r="U82" i="23"/>
  <c r="U81" i="23"/>
  <c r="U80" i="23"/>
  <c r="U79" i="23"/>
  <c r="U78" i="23"/>
  <c r="U77" i="23"/>
  <c r="U76" i="23"/>
  <c r="U75" i="23"/>
  <c r="U74" i="23"/>
  <c r="U73" i="23"/>
  <c r="U72" i="23"/>
  <c r="U71" i="23"/>
  <c r="U70" i="23"/>
  <c r="U69" i="23"/>
  <c r="U68" i="23"/>
  <c r="U67" i="23"/>
  <c r="U66" i="23"/>
  <c r="U65" i="23"/>
  <c r="U64" i="23"/>
  <c r="U63" i="23"/>
  <c r="U62" i="23"/>
  <c r="U61" i="23"/>
  <c r="U60" i="23"/>
  <c r="U59" i="23"/>
  <c r="U58" i="23"/>
  <c r="U57" i="23"/>
  <c r="U56" i="23"/>
  <c r="U55" i="23"/>
  <c r="U54" i="23"/>
  <c r="U53" i="23"/>
  <c r="U52" i="23"/>
  <c r="U51" i="23"/>
  <c r="U50" i="23"/>
  <c r="U49" i="23"/>
  <c r="U48" i="23"/>
  <c r="U47" i="23"/>
  <c r="U46" i="23"/>
  <c r="U45" i="23"/>
  <c r="U44" i="23"/>
  <c r="U43" i="23"/>
  <c r="U42" i="23"/>
  <c r="U41" i="23"/>
  <c r="U40" i="23"/>
  <c r="U39" i="23"/>
  <c r="U38" i="23"/>
  <c r="U37" i="23"/>
  <c r="U36" i="23"/>
  <c r="U35" i="23"/>
  <c r="U34" i="23"/>
  <c r="U33" i="23"/>
  <c r="U32" i="23"/>
  <c r="U31" i="23"/>
  <c r="U30" i="23"/>
  <c r="U29" i="23"/>
  <c r="U28" i="23"/>
  <c r="U27" i="23"/>
  <c r="U26" i="23"/>
  <c r="U25" i="23"/>
  <c r="U24" i="23"/>
  <c r="U23" i="23"/>
  <c r="U22" i="23"/>
  <c r="U21" i="23"/>
  <c r="U20" i="23"/>
  <c r="U19" i="23"/>
  <c r="U18" i="23"/>
  <c r="U17" i="23"/>
  <c r="U16" i="23"/>
  <c r="U15" i="23"/>
  <c r="U14" i="23"/>
  <c r="U13" i="23"/>
  <c r="U12" i="23"/>
  <c r="U11" i="23"/>
  <c r="U10" i="23"/>
  <c r="U9" i="23"/>
  <c r="U8" i="23"/>
  <c r="U7" i="23"/>
  <c r="U6" i="23"/>
  <c r="U5" i="23"/>
  <c r="U4" i="23"/>
  <c r="U3" i="23"/>
  <c r="V3" i="23" s="1"/>
  <c r="AA2" i="23"/>
  <c r="AA1" i="23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V3" i="1" s="1"/>
  <c r="AA2" i="1"/>
  <c r="AA1" i="1"/>
  <c r="U100" i="13"/>
  <c r="U99" i="13"/>
  <c r="U98" i="13"/>
  <c r="U97" i="13"/>
  <c r="U96" i="13"/>
  <c r="U95" i="13"/>
  <c r="U94" i="13"/>
  <c r="U93" i="13"/>
  <c r="U92" i="13"/>
  <c r="U91" i="13"/>
  <c r="U90" i="13"/>
  <c r="U89" i="13"/>
  <c r="U88" i="13"/>
  <c r="U87" i="13"/>
  <c r="U86" i="13"/>
  <c r="U85" i="13"/>
  <c r="U84" i="13"/>
  <c r="U83" i="13"/>
  <c r="U82" i="13"/>
  <c r="U81" i="13"/>
  <c r="U80" i="13"/>
  <c r="U79" i="13"/>
  <c r="U78" i="13"/>
  <c r="U77" i="13"/>
  <c r="U76" i="13"/>
  <c r="U75" i="13"/>
  <c r="U74" i="13"/>
  <c r="U73" i="13"/>
  <c r="U72" i="13"/>
  <c r="U71" i="13"/>
  <c r="U70" i="13"/>
  <c r="U69" i="13"/>
  <c r="U68" i="13"/>
  <c r="U67" i="13"/>
  <c r="U66" i="13"/>
  <c r="U65" i="13"/>
  <c r="U64" i="13"/>
  <c r="U63" i="13"/>
  <c r="U62" i="13"/>
  <c r="U61" i="13"/>
  <c r="U60" i="13"/>
  <c r="U59" i="13"/>
  <c r="U58" i="13"/>
  <c r="U57" i="13"/>
  <c r="U56" i="13"/>
  <c r="U55" i="13"/>
  <c r="U54" i="13"/>
  <c r="U53" i="13"/>
  <c r="U52" i="13"/>
  <c r="U51" i="13"/>
  <c r="U50" i="13"/>
  <c r="U49" i="13"/>
  <c r="U48" i="13"/>
  <c r="U47" i="13"/>
  <c r="U46" i="13"/>
  <c r="U45" i="13"/>
  <c r="U44" i="13"/>
  <c r="U43" i="13"/>
  <c r="U42" i="13"/>
  <c r="U41" i="13"/>
  <c r="U40" i="13"/>
  <c r="U39" i="13"/>
  <c r="U38" i="13"/>
  <c r="U37" i="13"/>
  <c r="U36" i="13"/>
  <c r="U35" i="13"/>
  <c r="U34" i="13"/>
  <c r="U33" i="13"/>
  <c r="U32" i="13"/>
  <c r="U31" i="13"/>
  <c r="U30" i="13"/>
  <c r="U29" i="13"/>
  <c r="U28" i="13"/>
  <c r="U27" i="13"/>
  <c r="U26" i="13"/>
  <c r="U25" i="13"/>
  <c r="U24" i="13"/>
  <c r="U23" i="13"/>
  <c r="U22" i="13"/>
  <c r="U21" i="13"/>
  <c r="U20" i="13"/>
  <c r="U19" i="13"/>
  <c r="U18" i="13"/>
  <c r="U17" i="13"/>
  <c r="U16" i="13"/>
  <c r="U15" i="13"/>
  <c r="U14" i="13"/>
  <c r="U13" i="13"/>
  <c r="U12" i="13"/>
  <c r="U11" i="13"/>
  <c r="U10" i="13"/>
  <c r="U9" i="13"/>
  <c r="U8" i="13"/>
  <c r="U7" i="13"/>
  <c r="U6" i="13"/>
  <c r="U5" i="13"/>
  <c r="U4" i="13"/>
  <c r="U3" i="13"/>
  <c r="V3" i="13" s="1"/>
  <c r="Y3" i="13" s="1"/>
  <c r="AA2" i="13"/>
  <c r="AA1" i="13"/>
  <c r="U100" i="16"/>
  <c r="U99" i="16"/>
  <c r="U98" i="16"/>
  <c r="U97" i="16"/>
  <c r="U96" i="16"/>
  <c r="U95" i="16"/>
  <c r="U94" i="16"/>
  <c r="U93" i="16"/>
  <c r="U92" i="16"/>
  <c r="U91" i="16"/>
  <c r="U90" i="16"/>
  <c r="U89" i="16"/>
  <c r="U88" i="16"/>
  <c r="U87" i="16"/>
  <c r="U86" i="16"/>
  <c r="U85" i="16"/>
  <c r="U84" i="16"/>
  <c r="U83" i="16"/>
  <c r="U82" i="16"/>
  <c r="U81" i="16"/>
  <c r="U80" i="16"/>
  <c r="U79" i="16"/>
  <c r="U78" i="16"/>
  <c r="U77" i="16"/>
  <c r="U76" i="16"/>
  <c r="U75" i="16"/>
  <c r="U74" i="16"/>
  <c r="U73" i="16"/>
  <c r="U72" i="16"/>
  <c r="U71" i="16"/>
  <c r="U70" i="16"/>
  <c r="U69" i="16"/>
  <c r="U68" i="16"/>
  <c r="U67" i="16"/>
  <c r="U66" i="16"/>
  <c r="U65" i="16"/>
  <c r="U64" i="16"/>
  <c r="U63" i="16"/>
  <c r="U62" i="16"/>
  <c r="U61" i="16"/>
  <c r="U60" i="16"/>
  <c r="U59" i="16"/>
  <c r="U58" i="16"/>
  <c r="U57" i="16"/>
  <c r="U56" i="16"/>
  <c r="U55" i="16"/>
  <c r="U54" i="16"/>
  <c r="U53" i="16"/>
  <c r="U52" i="16"/>
  <c r="U51" i="16"/>
  <c r="U50" i="16"/>
  <c r="U49" i="16"/>
  <c r="U48" i="16"/>
  <c r="U47" i="16"/>
  <c r="U46" i="16"/>
  <c r="U45" i="16"/>
  <c r="U44" i="16"/>
  <c r="U43" i="16"/>
  <c r="U42" i="16"/>
  <c r="U41" i="16"/>
  <c r="U40" i="16"/>
  <c r="U39" i="16"/>
  <c r="U38" i="16"/>
  <c r="U37" i="16"/>
  <c r="U36" i="16"/>
  <c r="U35" i="16"/>
  <c r="U34" i="16"/>
  <c r="U33" i="16"/>
  <c r="U32" i="16"/>
  <c r="U31" i="16"/>
  <c r="U30" i="16"/>
  <c r="U29" i="16"/>
  <c r="U28" i="16"/>
  <c r="U27" i="16"/>
  <c r="U26" i="16"/>
  <c r="U25" i="16"/>
  <c r="U24" i="16"/>
  <c r="U23" i="16"/>
  <c r="U22" i="16"/>
  <c r="U21" i="16"/>
  <c r="U20" i="16"/>
  <c r="U19" i="16"/>
  <c r="U18" i="16"/>
  <c r="U17" i="16"/>
  <c r="U16" i="16"/>
  <c r="U15" i="16"/>
  <c r="U14" i="16"/>
  <c r="U13" i="16"/>
  <c r="U12" i="16"/>
  <c r="U11" i="16"/>
  <c r="U10" i="16"/>
  <c r="U9" i="16"/>
  <c r="U8" i="16"/>
  <c r="U7" i="16"/>
  <c r="U6" i="16"/>
  <c r="U5" i="16"/>
  <c r="U4" i="16"/>
  <c r="U3" i="16"/>
  <c r="V3" i="16" s="1"/>
  <c r="Y3" i="16" s="1"/>
  <c r="AA2" i="16"/>
  <c r="AA1" i="16"/>
  <c r="U100" i="6"/>
  <c r="U99" i="6"/>
  <c r="U98" i="6"/>
  <c r="U97" i="6"/>
  <c r="U96" i="6"/>
  <c r="U95" i="6"/>
  <c r="U94" i="6"/>
  <c r="U93" i="6"/>
  <c r="U92" i="6"/>
  <c r="U91" i="6"/>
  <c r="U90" i="6"/>
  <c r="U89" i="6"/>
  <c r="U88" i="6"/>
  <c r="U87" i="6"/>
  <c r="U86" i="6"/>
  <c r="U85" i="6"/>
  <c r="U84" i="6"/>
  <c r="U83" i="6"/>
  <c r="U82" i="6"/>
  <c r="U81" i="6"/>
  <c r="U80" i="6"/>
  <c r="U79" i="6"/>
  <c r="U78" i="6"/>
  <c r="U77" i="6"/>
  <c r="U76" i="6"/>
  <c r="U75" i="6"/>
  <c r="U74" i="6"/>
  <c r="U73" i="6"/>
  <c r="U72" i="6"/>
  <c r="U71" i="6"/>
  <c r="U70" i="6"/>
  <c r="U69" i="6"/>
  <c r="U68" i="6"/>
  <c r="U67" i="6"/>
  <c r="U66" i="6"/>
  <c r="U65" i="6"/>
  <c r="U64" i="6"/>
  <c r="U63" i="6"/>
  <c r="U62" i="6"/>
  <c r="U61" i="6"/>
  <c r="U60" i="6"/>
  <c r="U59" i="6"/>
  <c r="U58" i="6"/>
  <c r="U57" i="6"/>
  <c r="U56" i="6"/>
  <c r="U55" i="6"/>
  <c r="U54" i="6"/>
  <c r="U53" i="6"/>
  <c r="U52" i="6"/>
  <c r="U51" i="6"/>
  <c r="U50" i="6"/>
  <c r="U49" i="6"/>
  <c r="U48" i="6"/>
  <c r="U47" i="6"/>
  <c r="U46" i="6"/>
  <c r="U45" i="6"/>
  <c r="U44" i="6"/>
  <c r="U43" i="6"/>
  <c r="U42" i="6"/>
  <c r="U41" i="6"/>
  <c r="U40" i="6"/>
  <c r="U39" i="6"/>
  <c r="U38" i="6"/>
  <c r="U37" i="6"/>
  <c r="U36" i="6"/>
  <c r="U35" i="6"/>
  <c r="U34" i="6"/>
  <c r="U33" i="6"/>
  <c r="U32" i="6"/>
  <c r="U31" i="6"/>
  <c r="U30" i="6"/>
  <c r="U29" i="6"/>
  <c r="U28" i="6"/>
  <c r="U27" i="6"/>
  <c r="U26" i="6"/>
  <c r="U25" i="6"/>
  <c r="U24" i="6"/>
  <c r="U23" i="6"/>
  <c r="U22" i="6"/>
  <c r="U21" i="6"/>
  <c r="U20" i="6"/>
  <c r="U19" i="6"/>
  <c r="U18" i="6"/>
  <c r="U17" i="6"/>
  <c r="U16" i="6"/>
  <c r="U15" i="6"/>
  <c r="U14" i="6"/>
  <c r="U13" i="6"/>
  <c r="U12" i="6"/>
  <c r="U11" i="6"/>
  <c r="U10" i="6"/>
  <c r="U9" i="6"/>
  <c r="U8" i="6"/>
  <c r="U7" i="6"/>
  <c r="U6" i="6"/>
  <c r="U5" i="6"/>
  <c r="U4" i="6"/>
  <c r="U3" i="6"/>
  <c r="V3" i="6" s="1"/>
  <c r="Y3" i="6" s="1"/>
  <c r="AA2" i="6"/>
  <c r="AA1" i="6"/>
  <c r="U100" i="5"/>
  <c r="U99" i="5"/>
  <c r="U98" i="5"/>
  <c r="U97" i="5"/>
  <c r="U96" i="5"/>
  <c r="U95" i="5"/>
  <c r="U94" i="5"/>
  <c r="U93" i="5"/>
  <c r="U92" i="5"/>
  <c r="U91" i="5"/>
  <c r="U90" i="5"/>
  <c r="U89" i="5"/>
  <c r="U88" i="5"/>
  <c r="U87" i="5"/>
  <c r="U86" i="5"/>
  <c r="U85" i="5"/>
  <c r="U84" i="5"/>
  <c r="U83" i="5"/>
  <c r="U82" i="5"/>
  <c r="U81" i="5"/>
  <c r="U80" i="5"/>
  <c r="U79" i="5"/>
  <c r="U78" i="5"/>
  <c r="U77" i="5"/>
  <c r="U76" i="5"/>
  <c r="U75" i="5"/>
  <c r="U74" i="5"/>
  <c r="U73" i="5"/>
  <c r="U72" i="5"/>
  <c r="U71" i="5"/>
  <c r="U70" i="5"/>
  <c r="U69" i="5"/>
  <c r="U68" i="5"/>
  <c r="U67" i="5"/>
  <c r="U66" i="5"/>
  <c r="U65" i="5"/>
  <c r="U64" i="5"/>
  <c r="U63" i="5"/>
  <c r="U62" i="5"/>
  <c r="U61" i="5"/>
  <c r="U60" i="5"/>
  <c r="U59" i="5"/>
  <c r="U58" i="5"/>
  <c r="U57" i="5"/>
  <c r="U56" i="5"/>
  <c r="U55" i="5"/>
  <c r="U54" i="5"/>
  <c r="U53" i="5"/>
  <c r="U52" i="5"/>
  <c r="U51" i="5"/>
  <c r="U50" i="5"/>
  <c r="U49" i="5"/>
  <c r="U48" i="5"/>
  <c r="U47" i="5"/>
  <c r="U46" i="5"/>
  <c r="U45" i="5"/>
  <c r="U44" i="5"/>
  <c r="U43" i="5"/>
  <c r="U42" i="5"/>
  <c r="U41" i="5"/>
  <c r="U40" i="5"/>
  <c r="U39" i="5"/>
  <c r="U38" i="5"/>
  <c r="U37" i="5"/>
  <c r="U36" i="5"/>
  <c r="U35" i="5"/>
  <c r="U34" i="5"/>
  <c r="U33" i="5"/>
  <c r="U32" i="5"/>
  <c r="U31" i="5"/>
  <c r="U30" i="5"/>
  <c r="U29" i="5"/>
  <c r="U28" i="5"/>
  <c r="U27" i="5"/>
  <c r="U26" i="5"/>
  <c r="U25" i="5"/>
  <c r="U24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10" i="5"/>
  <c r="U9" i="5"/>
  <c r="U8" i="5"/>
  <c r="U7" i="5"/>
  <c r="U6" i="5"/>
  <c r="U5" i="5"/>
  <c r="U4" i="5"/>
  <c r="U3" i="5"/>
  <c r="V3" i="5" s="1"/>
  <c r="Y3" i="5" s="1"/>
  <c r="AA2" i="5"/>
  <c r="AA1" i="5"/>
  <c r="U100" i="4"/>
  <c r="U99" i="4"/>
  <c r="U98" i="4"/>
  <c r="U97" i="4"/>
  <c r="U96" i="4"/>
  <c r="U95" i="4"/>
  <c r="U94" i="4"/>
  <c r="U93" i="4"/>
  <c r="U92" i="4"/>
  <c r="U91" i="4"/>
  <c r="U90" i="4"/>
  <c r="U89" i="4"/>
  <c r="U88" i="4"/>
  <c r="U87" i="4"/>
  <c r="U86" i="4"/>
  <c r="U85" i="4"/>
  <c r="U84" i="4"/>
  <c r="U83" i="4"/>
  <c r="U82" i="4"/>
  <c r="U81" i="4"/>
  <c r="U80" i="4"/>
  <c r="U79" i="4"/>
  <c r="U78" i="4"/>
  <c r="U77" i="4"/>
  <c r="U76" i="4"/>
  <c r="U75" i="4"/>
  <c r="U74" i="4"/>
  <c r="U73" i="4"/>
  <c r="U72" i="4"/>
  <c r="U71" i="4"/>
  <c r="U70" i="4"/>
  <c r="U69" i="4"/>
  <c r="U68" i="4"/>
  <c r="U67" i="4"/>
  <c r="U66" i="4"/>
  <c r="U65" i="4"/>
  <c r="U64" i="4"/>
  <c r="U63" i="4"/>
  <c r="U62" i="4"/>
  <c r="U61" i="4"/>
  <c r="U60" i="4"/>
  <c r="U59" i="4"/>
  <c r="U58" i="4"/>
  <c r="U57" i="4"/>
  <c r="U56" i="4"/>
  <c r="U55" i="4"/>
  <c r="U54" i="4"/>
  <c r="U53" i="4"/>
  <c r="U52" i="4"/>
  <c r="U51" i="4"/>
  <c r="U50" i="4"/>
  <c r="U49" i="4"/>
  <c r="U48" i="4"/>
  <c r="U47" i="4"/>
  <c r="U46" i="4"/>
  <c r="U45" i="4"/>
  <c r="U44" i="4"/>
  <c r="U43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10" i="4"/>
  <c r="U9" i="4"/>
  <c r="U8" i="4"/>
  <c r="U7" i="4"/>
  <c r="U6" i="4"/>
  <c r="U5" i="4"/>
  <c r="U4" i="4"/>
  <c r="U3" i="4"/>
  <c r="V3" i="4" s="1"/>
  <c r="W3" i="4" s="1"/>
  <c r="AA2" i="4"/>
  <c r="AA1" i="4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4" i="3"/>
  <c r="U3" i="3"/>
  <c r="V3" i="3" s="1"/>
  <c r="W3" i="3" s="1"/>
  <c r="AA2" i="3"/>
  <c r="AA1" i="3"/>
  <c r="U100" i="28"/>
  <c r="U99" i="28"/>
  <c r="U98" i="28"/>
  <c r="U97" i="28"/>
  <c r="U96" i="28"/>
  <c r="U95" i="28"/>
  <c r="U94" i="28"/>
  <c r="U93" i="28"/>
  <c r="U92" i="28"/>
  <c r="U91" i="28"/>
  <c r="U90" i="28"/>
  <c r="U89" i="28"/>
  <c r="U88" i="28"/>
  <c r="U87" i="28"/>
  <c r="U86" i="28"/>
  <c r="U85" i="28"/>
  <c r="U84" i="28"/>
  <c r="U83" i="28"/>
  <c r="U82" i="28"/>
  <c r="U81" i="28"/>
  <c r="U80" i="28"/>
  <c r="U79" i="28"/>
  <c r="U78" i="28"/>
  <c r="U77" i="28"/>
  <c r="U76" i="28"/>
  <c r="U75" i="28"/>
  <c r="U74" i="28"/>
  <c r="U73" i="28"/>
  <c r="U72" i="28"/>
  <c r="U71" i="28"/>
  <c r="U70" i="28"/>
  <c r="U69" i="28"/>
  <c r="U68" i="28"/>
  <c r="U67" i="28"/>
  <c r="U66" i="28"/>
  <c r="U65" i="28"/>
  <c r="U64" i="28"/>
  <c r="U63" i="28"/>
  <c r="U62" i="28"/>
  <c r="U61" i="28"/>
  <c r="U60" i="28"/>
  <c r="U59" i="28"/>
  <c r="U58" i="28"/>
  <c r="U57" i="28"/>
  <c r="U56" i="28"/>
  <c r="U55" i="28"/>
  <c r="U54" i="28"/>
  <c r="U53" i="28"/>
  <c r="U52" i="28"/>
  <c r="U51" i="28"/>
  <c r="U50" i="28"/>
  <c r="U49" i="28"/>
  <c r="U48" i="28"/>
  <c r="U47" i="28"/>
  <c r="U46" i="28"/>
  <c r="U45" i="28"/>
  <c r="U44" i="28"/>
  <c r="U43" i="28"/>
  <c r="U42" i="28"/>
  <c r="U41" i="28"/>
  <c r="U40" i="28"/>
  <c r="U39" i="28"/>
  <c r="U38" i="28"/>
  <c r="U37" i="28"/>
  <c r="U36" i="28"/>
  <c r="U35" i="28"/>
  <c r="U34" i="28"/>
  <c r="U33" i="28"/>
  <c r="U32" i="28"/>
  <c r="U31" i="28"/>
  <c r="U30" i="28"/>
  <c r="U29" i="28"/>
  <c r="U28" i="28"/>
  <c r="U27" i="28"/>
  <c r="U26" i="28"/>
  <c r="U25" i="28"/>
  <c r="U24" i="28"/>
  <c r="U23" i="28"/>
  <c r="U22" i="28"/>
  <c r="U21" i="28"/>
  <c r="U20" i="28"/>
  <c r="U19" i="28"/>
  <c r="U18" i="28"/>
  <c r="U17" i="28"/>
  <c r="U16" i="28"/>
  <c r="U15" i="28"/>
  <c r="U14" i="28"/>
  <c r="U13" i="28"/>
  <c r="U12" i="28"/>
  <c r="U11" i="28"/>
  <c r="U10" i="28"/>
  <c r="U9" i="28"/>
  <c r="U8" i="28"/>
  <c r="U7" i="28"/>
  <c r="U6" i="28"/>
  <c r="U5" i="28"/>
  <c r="U4" i="28"/>
  <c r="U3" i="28"/>
  <c r="V3" i="28" s="1"/>
  <c r="W3" i="28" s="1"/>
  <c r="AA2" i="28"/>
  <c r="AA1" i="28"/>
  <c r="U100" i="27"/>
  <c r="U99" i="27"/>
  <c r="U98" i="27"/>
  <c r="U97" i="27"/>
  <c r="U96" i="27"/>
  <c r="U95" i="27"/>
  <c r="U94" i="27"/>
  <c r="U93" i="27"/>
  <c r="U92" i="27"/>
  <c r="U91" i="27"/>
  <c r="U90" i="27"/>
  <c r="U89" i="27"/>
  <c r="U88" i="27"/>
  <c r="U87" i="27"/>
  <c r="U86" i="27"/>
  <c r="U85" i="27"/>
  <c r="U84" i="27"/>
  <c r="U83" i="27"/>
  <c r="U82" i="27"/>
  <c r="U81" i="27"/>
  <c r="U80" i="27"/>
  <c r="U79" i="27"/>
  <c r="U78" i="27"/>
  <c r="U77" i="27"/>
  <c r="U76" i="27"/>
  <c r="U75" i="27"/>
  <c r="U74" i="27"/>
  <c r="U73" i="27"/>
  <c r="U72" i="27"/>
  <c r="U71" i="27"/>
  <c r="U70" i="27"/>
  <c r="U69" i="27"/>
  <c r="U68" i="27"/>
  <c r="U67" i="27"/>
  <c r="U66" i="27"/>
  <c r="U65" i="27"/>
  <c r="U64" i="27"/>
  <c r="U63" i="27"/>
  <c r="U62" i="27"/>
  <c r="U61" i="27"/>
  <c r="U60" i="27"/>
  <c r="U59" i="27"/>
  <c r="U58" i="27"/>
  <c r="U57" i="27"/>
  <c r="U56" i="27"/>
  <c r="U55" i="27"/>
  <c r="U54" i="27"/>
  <c r="U53" i="27"/>
  <c r="U52" i="27"/>
  <c r="U51" i="27"/>
  <c r="U50" i="27"/>
  <c r="U49" i="27"/>
  <c r="U48" i="27"/>
  <c r="U47" i="27"/>
  <c r="U46" i="27"/>
  <c r="U45" i="27"/>
  <c r="U44" i="27"/>
  <c r="U43" i="27"/>
  <c r="U42" i="27"/>
  <c r="U41" i="27"/>
  <c r="U40" i="27"/>
  <c r="U39" i="27"/>
  <c r="U38" i="27"/>
  <c r="U37" i="27"/>
  <c r="U36" i="27"/>
  <c r="U35" i="27"/>
  <c r="U34" i="27"/>
  <c r="U33" i="27"/>
  <c r="U32" i="27"/>
  <c r="U31" i="27"/>
  <c r="U30" i="27"/>
  <c r="U29" i="27"/>
  <c r="U28" i="27"/>
  <c r="U27" i="27"/>
  <c r="U26" i="27"/>
  <c r="U25" i="27"/>
  <c r="U24" i="27"/>
  <c r="U23" i="27"/>
  <c r="U22" i="27"/>
  <c r="U21" i="27"/>
  <c r="U20" i="27"/>
  <c r="U19" i="27"/>
  <c r="U18" i="27"/>
  <c r="U17" i="27"/>
  <c r="U16" i="27"/>
  <c r="U15" i="27"/>
  <c r="U14" i="27"/>
  <c r="U13" i="27"/>
  <c r="U12" i="27"/>
  <c r="U11" i="27"/>
  <c r="U10" i="27"/>
  <c r="U9" i="27"/>
  <c r="U8" i="27"/>
  <c r="U7" i="27"/>
  <c r="U6" i="27"/>
  <c r="U5" i="27"/>
  <c r="U4" i="27"/>
  <c r="U3" i="27"/>
  <c r="V3" i="27" s="1"/>
  <c r="AA2" i="27"/>
  <c r="AA1" i="27"/>
  <c r="U100" i="26"/>
  <c r="U99" i="26"/>
  <c r="U98" i="26"/>
  <c r="U97" i="26"/>
  <c r="U96" i="26"/>
  <c r="U95" i="26"/>
  <c r="U94" i="26"/>
  <c r="U93" i="26"/>
  <c r="U92" i="26"/>
  <c r="U91" i="26"/>
  <c r="U90" i="26"/>
  <c r="U89" i="26"/>
  <c r="U88" i="26"/>
  <c r="U87" i="26"/>
  <c r="U86" i="26"/>
  <c r="U85" i="26"/>
  <c r="U84" i="26"/>
  <c r="U83" i="26"/>
  <c r="U82" i="26"/>
  <c r="U81" i="26"/>
  <c r="U80" i="26"/>
  <c r="U79" i="26"/>
  <c r="U78" i="26"/>
  <c r="U77" i="26"/>
  <c r="U76" i="26"/>
  <c r="U75" i="26"/>
  <c r="U74" i="26"/>
  <c r="U73" i="26"/>
  <c r="U72" i="26"/>
  <c r="U71" i="26"/>
  <c r="U70" i="26"/>
  <c r="U69" i="26"/>
  <c r="U68" i="26"/>
  <c r="U67" i="26"/>
  <c r="U66" i="26"/>
  <c r="U65" i="26"/>
  <c r="U64" i="26"/>
  <c r="U63" i="26"/>
  <c r="U62" i="26"/>
  <c r="U61" i="26"/>
  <c r="U60" i="26"/>
  <c r="U59" i="26"/>
  <c r="U58" i="26"/>
  <c r="U57" i="26"/>
  <c r="U56" i="26"/>
  <c r="U55" i="26"/>
  <c r="U54" i="26"/>
  <c r="U53" i="26"/>
  <c r="U52" i="26"/>
  <c r="U51" i="26"/>
  <c r="U50" i="26"/>
  <c r="U49" i="26"/>
  <c r="U48" i="26"/>
  <c r="U47" i="26"/>
  <c r="U46" i="26"/>
  <c r="U45" i="26"/>
  <c r="U44" i="26"/>
  <c r="U43" i="26"/>
  <c r="U42" i="26"/>
  <c r="U41" i="26"/>
  <c r="U40" i="26"/>
  <c r="U39" i="26"/>
  <c r="U38" i="26"/>
  <c r="U37" i="26"/>
  <c r="U36" i="26"/>
  <c r="U35" i="26"/>
  <c r="U34" i="26"/>
  <c r="U33" i="26"/>
  <c r="U32" i="26"/>
  <c r="U31" i="26"/>
  <c r="U30" i="26"/>
  <c r="U29" i="26"/>
  <c r="U28" i="26"/>
  <c r="U27" i="26"/>
  <c r="U26" i="26"/>
  <c r="U25" i="26"/>
  <c r="U24" i="26"/>
  <c r="U23" i="26"/>
  <c r="U22" i="26"/>
  <c r="U21" i="26"/>
  <c r="U20" i="26"/>
  <c r="U19" i="26"/>
  <c r="U18" i="26"/>
  <c r="U17" i="26"/>
  <c r="U16" i="26"/>
  <c r="U15" i="26"/>
  <c r="U14" i="26"/>
  <c r="U13" i="26"/>
  <c r="U12" i="26"/>
  <c r="U11" i="26"/>
  <c r="U10" i="26"/>
  <c r="U9" i="26"/>
  <c r="U8" i="26"/>
  <c r="U7" i="26"/>
  <c r="U6" i="26"/>
  <c r="U5" i="26"/>
  <c r="U4" i="26"/>
  <c r="U3" i="26"/>
  <c r="V3" i="26" s="1"/>
  <c r="Y3" i="26" s="1"/>
  <c r="AA2" i="26"/>
  <c r="AA1" i="26"/>
  <c r="U100" i="25"/>
  <c r="U99" i="25"/>
  <c r="U98" i="25"/>
  <c r="U97" i="25"/>
  <c r="U96" i="25"/>
  <c r="U95" i="25"/>
  <c r="U94" i="25"/>
  <c r="U93" i="25"/>
  <c r="U92" i="25"/>
  <c r="U91" i="25"/>
  <c r="U90" i="25"/>
  <c r="U89" i="25"/>
  <c r="U88" i="25"/>
  <c r="U87" i="25"/>
  <c r="U86" i="25"/>
  <c r="U85" i="25"/>
  <c r="U84" i="25"/>
  <c r="U83" i="25"/>
  <c r="U82" i="25"/>
  <c r="U81" i="25"/>
  <c r="U80" i="25"/>
  <c r="U79" i="25"/>
  <c r="U78" i="25"/>
  <c r="U77" i="25"/>
  <c r="U76" i="25"/>
  <c r="U75" i="25"/>
  <c r="U74" i="25"/>
  <c r="U73" i="25"/>
  <c r="U72" i="25"/>
  <c r="U71" i="25"/>
  <c r="U70" i="25"/>
  <c r="U69" i="25"/>
  <c r="U68" i="25"/>
  <c r="U67" i="25"/>
  <c r="U66" i="25"/>
  <c r="U65" i="25"/>
  <c r="U64" i="25"/>
  <c r="U63" i="25"/>
  <c r="U62" i="25"/>
  <c r="U61" i="25"/>
  <c r="U60" i="25"/>
  <c r="U59" i="25"/>
  <c r="U58" i="25"/>
  <c r="U57" i="25"/>
  <c r="U56" i="25"/>
  <c r="U55" i="25"/>
  <c r="U54" i="25"/>
  <c r="U53" i="25"/>
  <c r="U52" i="25"/>
  <c r="U51" i="25"/>
  <c r="U50" i="25"/>
  <c r="U49" i="25"/>
  <c r="U48" i="25"/>
  <c r="U47" i="25"/>
  <c r="U46" i="25"/>
  <c r="U45" i="25"/>
  <c r="U44" i="25"/>
  <c r="U43" i="25"/>
  <c r="U42" i="25"/>
  <c r="U41" i="25"/>
  <c r="U40" i="25"/>
  <c r="U39" i="25"/>
  <c r="U38" i="25"/>
  <c r="U37" i="25"/>
  <c r="U36" i="25"/>
  <c r="U35" i="25"/>
  <c r="U34" i="25"/>
  <c r="U33" i="25"/>
  <c r="U32" i="25"/>
  <c r="U31" i="25"/>
  <c r="U30" i="25"/>
  <c r="U29" i="25"/>
  <c r="U28" i="25"/>
  <c r="U27" i="25"/>
  <c r="U26" i="25"/>
  <c r="U25" i="25"/>
  <c r="U24" i="25"/>
  <c r="U23" i="25"/>
  <c r="U22" i="25"/>
  <c r="U21" i="25"/>
  <c r="U20" i="25"/>
  <c r="U19" i="25"/>
  <c r="U18" i="25"/>
  <c r="U17" i="25"/>
  <c r="U16" i="25"/>
  <c r="U15" i="25"/>
  <c r="U14" i="25"/>
  <c r="U13" i="25"/>
  <c r="U12" i="25"/>
  <c r="U11" i="25"/>
  <c r="U10" i="25"/>
  <c r="U9" i="25"/>
  <c r="U8" i="25"/>
  <c r="U7" i="25"/>
  <c r="U6" i="25"/>
  <c r="U5" i="25"/>
  <c r="U4" i="25"/>
  <c r="U3" i="25"/>
  <c r="V3" i="25" s="1"/>
  <c r="Y3" i="25" s="1"/>
  <c r="AA2" i="25"/>
  <c r="AA1" i="25"/>
  <c r="U100" i="7"/>
  <c r="U99" i="7"/>
  <c r="U98" i="7"/>
  <c r="U97" i="7"/>
  <c r="U96" i="7"/>
  <c r="U95" i="7"/>
  <c r="U94" i="7"/>
  <c r="U93" i="7"/>
  <c r="U92" i="7"/>
  <c r="U91" i="7"/>
  <c r="U90" i="7"/>
  <c r="U89" i="7"/>
  <c r="U88" i="7"/>
  <c r="U87" i="7"/>
  <c r="U86" i="7"/>
  <c r="U85" i="7"/>
  <c r="U84" i="7"/>
  <c r="U83" i="7"/>
  <c r="U82" i="7"/>
  <c r="U81" i="7"/>
  <c r="U80" i="7"/>
  <c r="U79" i="7"/>
  <c r="U78" i="7"/>
  <c r="U77" i="7"/>
  <c r="U76" i="7"/>
  <c r="U75" i="7"/>
  <c r="U74" i="7"/>
  <c r="U73" i="7"/>
  <c r="U72" i="7"/>
  <c r="U71" i="7"/>
  <c r="U70" i="7"/>
  <c r="U69" i="7"/>
  <c r="U68" i="7"/>
  <c r="U67" i="7"/>
  <c r="U66" i="7"/>
  <c r="U65" i="7"/>
  <c r="U64" i="7"/>
  <c r="U63" i="7"/>
  <c r="U62" i="7"/>
  <c r="U61" i="7"/>
  <c r="U60" i="7"/>
  <c r="U59" i="7"/>
  <c r="U58" i="7"/>
  <c r="U57" i="7"/>
  <c r="U56" i="7"/>
  <c r="U55" i="7"/>
  <c r="U54" i="7"/>
  <c r="U53" i="7"/>
  <c r="U52" i="7"/>
  <c r="U51" i="7"/>
  <c r="U50" i="7"/>
  <c r="U49" i="7"/>
  <c r="U48" i="7"/>
  <c r="U47" i="7"/>
  <c r="U46" i="7"/>
  <c r="U45" i="7"/>
  <c r="U44" i="7"/>
  <c r="U43" i="7"/>
  <c r="U42" i="7"/>
  <c r="U41" i="7"/>
  <c r="U40" i="7"/>
  <c r="U39" i="7"/>
  <c r="U38" i="7"/>
  <c r="U37" i="7"/>
  <c r="U36" i="7"/>
  <c r="U35" i="7"/>
  <c r="U34" i="7"/>
  <c r="U33" i="7"/>
  <c r="U32" i="7"/>
  <c r="U31" i="7"/>
  <c r="U30" i="7"/>
  <c r="U29" i="7"/>
  <c r="U28" i="7"/>
  <c r="U27" i="7"/>
  <c r="U26" i="7"/>
  <c r="U25" i="7"/>
  <c r="U24" i="7"/>
  <c r="U23" i="7"/>
  <c r="U22" i="7"/>
  <c r="U21" i="7"/>
  <c r="U20" i="7"/>
  <c r="U19" i="7"/>
  <c r="U18" i="7"/>
  <c r="U17" i="7"/>
  <c r="U16" i="7"/>
  <c r="U15" i="7"/>
  <c r="U14" i="7"/>
  <c r="U13" i="7"/>
  <c r="U12" i="7"/>
  <c r="U11" i="7"/>
  <c r="U10" i="7"/>
  <c r="U9" i="7"/>
  <c r="U8" i="7"/>
  <c r="U7" i="7"/>
  <c r="U6" i="7"/>
  <c r="U5" i="7"/>
  <c r="U4" i="7"/>
  <c r="U3" i="7"/>
  <c r="V3" i="7" s="1"/>
  <c r="W3" i="7" s="1"/>
  <c r="AA2" i="7"/>
  <c r="AA1" i="7"/>
  <c r="U100" i="21"/>
  <c r="U99" i="21"/>
  <c r="U98" i="21"/>
  <c r="U97" i="21"/>
  <c r="U96" i="21"/>
  <c r="U95" i="21"/>
  <c r="U94" i="21"/>
  <c r="U93" i="21"/>
  <c r="U92" i="21"/>
  <c r="U91" i="21"/>
  <c r="U90" i="21"/>
  <c r="U89" i="21"/>
  <c r="U88" i="21"/>
  <c r="U87" i="21"/>
  <c r="U86" i="21"/>
  <c r="U85" i="21"/>
  <c r="U84" i="21"/>
  <c r="U83" i="21"/>
  <c r="U82" i="21"/>
  <c r="U81" i="21"/>
  <c r="U80" i="21"/>
  <c r="U79" i="21"/>
  <c r="U78" i="21"/>
  <c r="U77" i="21"/>
  <c r="U76" i="21"/>
  <c r="U75" i="21"/>
  <c r="U74" i="21"/>
  <c r="U73" i="21"/>
  <c r="U72" i="21"/>
  <c r="U71" i="21"/>
  <c r="U70" i="21"/>
  <c r="U69" i="21"/>
  <c r="U68" i="21"/>
  <c r="U67" i="21"/>
  <c r="U66" i="21"/>
  <c r="U65" i="21"/>
  <c r="U64" i="21"/>
  <c r="U63" i="21"/>
  <c r="U62" i="21"/>
  <c r="U61" i="21"/>
  <c r="U60" i="21"/>
  <c r="U59" i="21"/>
  <c r="U58" i="21"/>
  <c r="U57" i="21"/>
  <c r="U56" i="21"/>
  <c r="U55" i="21"/>
  <c r="U54" i="21"/>
  <c r="U53" i="21"/>
  <c r="U52" i="21"/>
  <c r="U51" i="21"/>
  <c r="U50" i="21"/>
  <c r="U49" i="21"/>
  <c r="U48" i="21"/>
  <c r="U47" i="21"/>
  <c r="U46" i="21"/>
  <c r="U45" i="21"/>
  <c r="U44" i="21"/>
  <c r="U43" i="21"/>
  <c r="U42" i="21"/>
  <c r="U41" i="21"/>
  <c r="U40" i="21"/>
  <c r="U39" i="21"/>
  <c r="U38" i="21"/>
  <c r="U37" i="21"/>
  <c r="U36" i="21"/>
  <c r="U35" i="21"/>
  <c r="U34" i="21"/>
  <c r="U33" i="21"/>
  <c r="U32" i="21"/>
  <c r="U31" i="21"/>
  <c r="U30" i="21"/>
  <c r="U29" i="21"/>
  <c r="U28" i="21"/>
  <c r="U27" i="21"/>
  <c r="U26" i="21"/>
  <c r="U25" i="21"/>
  <c r="U24" i="21"/>
  <c r="U23" i="21"/>
  <c r="U22" i="21"/>
  <c r="U21" i="21"/>
  <c r="U20" i="21"/>
  <c r="U19" i="21"/>
  <c r="U18" i="21"/>
  <c r="U17" i="21"/>
  <c r="U16" i="21"/>
  <c r="U15" i="21"/>
  <c r="U14" i="21"/>
  <c r="U13" i="21"/>
  <c r="U12" i="21"/>
  <c r="U11" i="21"/>
  <c r="U10" i="21"/>
  <c r="U9" i="21"/>
  <c r="U8" i="21"/>
  <c r="U7" i="21"/>
  <c r="U6" i="21"/>
  <c r="U5" i="21"/>
  <c r="U4" i="21"/>
  <c r="U3" i="21"/>
  <c r="V3" i="21" s="1"/>
  <c r="W3" i="21" s="1"/>
  <c r="AA2" i="21"/>
  <c r="AA1" i="21"/>
  <c r="U100" i="20"/>
  <c r="U99" i="20"/>
  <c r="U98" i="20"/>
  <c r="U97" i="20"/>
  <c r="U96" i="20"/>
  <c r="U95" i="20"/>
  <c r="U94" i="20"/>
  <c r="U93" i="20"/>
  <c r="U92" i="20"/>
  <c r="U91" i="20"/>
  <c r="U90" i="20"/>
  <c r="U89" i="20"/>
  <c r="U88" i="20"/>
  <c r="U87" i="20"/>
  <c r="U86" i="20"/>
  <c r="U85" i="20"/>
  <c r="U84" i="20"/>
  <c r="U83" i="20"/>
  <c r="U82" i="20"/>
  <c r="U81" i="20"/>
  <c r="U80" i="20"/>
  <c r="U79" i="20"/>
  <c r="U78" i="20"/>
  <c r="U77" i="20"/>
  <c r="U76" i="20"/>
  <c r="U75" i="20"/>
  <c r="U74" i="20"/>
  <c r="U73" i="20"/>
  <c r="U72" i="20"/>
  <c r="U71" i="20"/>
  <c r="U70" i="20"/>
  <c r="U69" i="20"/>
  <c r="U68" i="20"/>
  <c r="U67" i="20"/>
  <c r="U66" i="20"/>
  <c r="U65" i="20"/>
  <c r="U64" i="20"/>
  <c r="U63" i="20"/>
  <c r="U62" i="20"/>
  <c r="U61" i="20"/>
  <c r="U60" i="20"/>
  <c r="U59" i="20"/>
  <c r="U58" i="20"/>
  <c r="U57" i="20"/>
  <c r="U56" i="20"/>
  <c r="U55" i="20"/>
  <c r="U54" i="20"/>
  <c r="U53" i="20"/>
  <c r="U52" i="20"/>
  <c r="U51" i="20"/>
  <c r="U50" i="20"/>
  <c r="U49" i="20"/>
  <c r="U48" i="20"/>
  <c r="U47" i="20"/>
  <c r="U46" i="20"/>
  <c r="U45" i="20"/>
  <c r="U44" i="20"/>
  <c r="U43" i="20"/>
  <c r="U42" i="20"/>
  <c r="U41" i="20"/>
  <c r="U40" i="20"/>
  <c r="U39" i="20"/>
  <c r="U38" i="20"/>
  <c r="U37" i="20"/>
  <c r="U36" i="20"/>
  <c r="U35" i="20"/>
  <c r="U34" i="20"/>
  <c r="U33" i="20"/>
  <c r="U32" i="20"/>
  <c r="U31" i="20"/>
  <c r="U30" i="20"/>
  <c r="U29" i="20"/>
  <c r="U28" i="20"/>
  <c r="U27" i="20"/>
  <c r="U26" i="20"/>
  <c r="U25" i="20"/>
  <c r="U24" i="20"/>
  <c r="U23" i="20"/>
  <c r="U22" i="20"/>
  <c r="U21" i="20"/>
  <c r="U20" i="20"/>
  <c r="U19" i="20"/>
  <c r="U18" i="20"/>
  <c r="U17" i="20"/>
  <c r="U16" i="20"/>
  <c r="U15" i="20"/>
  <c r="U14" i="20"/>
  <c r="U13" i="20"/>
  <c r="U12" i="20"/>
  <c r="U11" i="20"/>
  <c r="U10" i="20"/>
  <c r="U9" i="20"/>
  <c r="U8" i="20"/>
  <c r="U7" i="20"/>
  <c r="U6" i="20"/>
  <c r="U5" i="20"/>
  <c r="U4" i="20"/>
  <c r="U3" i="20"/>
  <c r="V3" i="20" s="1"/>
  <c r="W3" i="20" s="1"/>
  <c r="AA2" i="20"/>
  <c r="AA1" i="20"/>
  <c r="U100" i="9"/>
  <c r="U99" i="9"/>
  <c r="U98" i="9"/>
  <c r="U97" i="9"/>
  <c r="U96" i="9"/>
  <c r="U95" i="9"/>
  <c r="U94" i="9"/>
  <c r="U93" i="9"/>
  <c r="U92" i="9"/>
  <c r="U91" i="9"/>
  <c r="U90" i="9"/>
  <c r="U89" i="9"/>
  <c r="U88" i="9"/>
  <c r="U87" i="9"/>
  <c r="U86" i="9"/>
  <c r="U85" i="9"/>
  <c r="U84" i="9"/>
  <c r="U83" i="9"/>
  <c r="U82" i="9"/>
  <c r="U81" i="9"/>
  <c r="U80" i="9"/>
  <c r="U79" i="9"/>
  <c r="U78" i="9"/>
  <c r="U77" i="9"/>
  <c r="U76" i="9"/>
  <c r="U75" i="9"/>
  <c r="U74" i="9"/>
  <c r="U73" i="9"/>
  <c r="U72" i="9"/>
  <c r="U71" i="9"/>
  <c r="U70" i="9"/>
  <c r="U69" i="9"/>
  <c r="U68" i="9"/>
  <c r="U67" i="9"/>
  <c r="U66" i="9"/>
  <c r="U65" i="9"/>
  <c r="U64" i="9"/>
  <c r="U63" i="9"/>
  <c r="U62" i="9"/>
  <c r="U61" i="9"/>
  <c r="U60" i="9"/>
  <c r="U59" i="9"/>
  <c r="U58" i="9"/>
  <c r="U57" i="9"/>
  <c r="U56" i="9"/>
  <c r="U55" i="9"/>
  <c r="U54" i="9"/>
  <c r="U53" i="9"/>
  <c r="U52" i="9"/>
  <c r="U51" i="9"/>
  <c r="U50" i="9"/>
  <c r="U49" i="9"/>
  <c r="U48" i="9"/>
  <c r="U47" i="9"/>
  <c r="U46" i="9"/>
  <c r="U45" i="9"/>
  <c r="U44" i="9"/>
  <c r="U43" i="9"/>
  <c r="U42" i="9"/>
  <c r="U41" i="9"/>
  <c r="U40" i="9"/>
  <c r="U39" i="9"/>
  <c r="U38" i="9"/>
  <c r="U37" i="9"/>
  <c r="U36" i="9"/>
  <c r="U35" i="9"/>
  <c r="U34" i="9"/>
  <c r="U33" i="9"/>
  <c r="U32" i="9"/>
  <c r="U31" i="9"/>
  <c r="U30" i="9"/>
  <c r="U29" i="9"/>
  <c r="U28" i="9"/>
  <c r="U27" i="9"/>
  <c r="U26" i="9"/>
  <c r="U25" i="9"/>
  <c r="U24" i="9"/>
  <c r="U23" i="9"/>
  <c r="U22" i="9"/>
  <c r="U21" i="9"/>
  <c r="U20" i="9"/>
  <c r="U19" i="9"/>
  <c r="U18" i="9"/>
  <c r="U17" i="9"/>
  <c r="U16" i="9"/>
  <c r="U15" i="9"/>
  <c r="U14" i="9"/>
  <c r="U13" i="9"/>
  <c r="U12" i="9"/>
  <c r="U11" i="9"/>
  <c r="U10" i="9"/>
  <c r="U9" i="9"/>
  <c r="U8" i="9"/>
  <c r="U7" i="9"/>
  <c r="U6" i="9"/>
  <c r="U5" i="9"/>
  <c r="U4" i="9"/>
  <c r="U3" i="9"/>
  <c r="V3" i="9" s="1"/>
  <c r="AA2" i="9"/>
  <c r="AA1" i="9"/>
  <c r="U4" i="8"/>
  <c r="U5" i="8"/>
  <c r="U6" i="8"/>
  <c r="U7" i="8"/>
  <c r="U8" i="8"/>
  <c r="U9" i="8"/>
  <c r="U10" i="8"/>
  <c r="U11" i="8"/>
  <c r="U12" i="8"/>
  <c r="U13" i="8"/>
  <c r="U14" i="8"/>
  <c r="U15" i="8"/>
  <c r="U16" i="8"/>
  <c r="U17" i="8"/>
  <c r="U18" i="8"/>
  <c r="U19" i="8"/>
  <c r="U20" i="8"/>
  <c r="U21" i="8"/>
  <c r="U22" i="8"/>
  <c r="U23" i="8"/>
  <c r="U24" i="8"/>
  <c r="U25" i="8"/>
  <c r="U26" i="8"/>
  <c r="U27" i="8"/>
  <c r="U28" i="8"/>
  <c r="U29" i="8"/>
  <c r="U30" i="8"/>
  <c r="U31" i="8"/>
  <c r="U32" i="8"/>
  <c r="U33" i="8"/>
  <c r="U34" i="8"/>
  <c r="U35" i="8"/>
  <c r="U36" i="8"/>
  <c r="U37" i="8"/>
  <c r="U38" i="8"/>
  <c r="U39" i="8"/>
  <c r="U40" i="8"/>
  <c r="U41" i="8"/>
  <c r="U42" i="8"/>
  <c r="U43" i="8"/>
  <c r="U44" i="8"/>
  <c r="U45" i="8"/>
  <c r="U46" i="8"/>
  <c r="U47" i="8"/>
  <c r="U48" i="8"/>
  <c r="U49" i="8"/>
  <c r="U50" i="8"/>
  <c r="U51" i="8"/>
  <c r="U52" i="8"/>
  <c r="U53" i="8"/>
  <c r="U54" i="8"/>
  <c r="U55" i="8"/>
  <c r="U56" i="8"/>
  <c r="U57" i="8"/>
  <c r="U58" i="8"/>
  <c r="U59" i="8"/>
  <c r="U60" i="8"/>
  <c r="U61" i="8"/>
  <c r="U62" i="8"/>
  <c r="U63" i="8"/>
  <c r="U64" i="8"/>
  <c r="U65" i="8"/>
  <c r="U66" i="8"/>
  <c r="U67" i="8"/>
  <c r="U68" i="8"/>
  <c r="U69" i="8"/>
  <c r="U70" i="8"/>
  <c r="U71" i="8"/>
  <c r="U72" i="8"/>
  <c r="U73" i="8"/>
  <c r="U74" i="8"/>
  <c r="U75" i="8"/>
  <c r="U76" i="8"/>
  <c r="U77" i="8"/>
  <c r="U78" i="8"/>
  <c r="U79" i="8"/>
  <c r="U80" i="8"/>
  <c r="U81" i="8"/>
  <c r="U82" i="8"/>
  <c r="U83" i="8"/>
  <c r="U84" i="8"/>
  <c r="U85" i="8"/>
  <c r="U86" i="8"/>
  <c r="U87" i="8"/>
  <c r="U88" i="8"/>
  <c r="U89" i="8"/>
  <c r="U90" i="8"/>
  <c r="U91" i="8"/>
  <c r="U92" i="8"/>
  <c r="U93" i="8"/>
  <c r="U94" i="8"/>
  <c r="U95" i="8"/>
  <c r="U96" i="8"/>
  <c r="U97" i="8"/>
  <c r="U98" i="8"/>
  <c r="U99" i="8"/>
  <c r="U100" i="8"/>
  <c r="U3" i="8"/>
  <c r="V75" i="23" l="1"/>
  <c r="Y75" i="23" s="1"/>
  <c r="V83" i="23"/>
  <c r="Y83" i="23" s="1"/>
  <c r="V91" i="23"/>
  <c r="Y91" i="23" s="1"/>
  <c r="V99" i="23"/>
  <c r="Y99" i="23" s="1"/>
  <c r="V25" i="18"/>
  <c r="Y25" i="18" s="1"/>
  <c r="V49" i="18"/>
  <c r="Y49" i="18" s="1"/>
  <c r="V73" i="18"/>
  <c r="Y73" i="18" s="1"/>
  <c r="V81" i="18"/>
  <c r="Y81" i="18" s="1"/>
  <c r="V36" i="24"/>
  <c r="Y36" i="24" s="1"/>
  <c r="V76" i="24"/>
  <c r="Y76" i="24" s="1"/>
  <c r="V15" i="18"/>
  <c r="Y15" i="18" s="1"/>
  <c r="V23" i="18"/>
  <c r="Y23" i="18" s="1"/>
  <c r="V39" i="18"/>
  <c r="Y39" i="18" s="1"/>
  <c r="V47" i="18"/>
  <c r="Y47" i="18" s="1"/>
  <c r="V87" i="18"/>
  <c r="Y87" i="18" s="1"/>
  <c r="V95" i="18"/>
  <c r="V57" i="24"/>
  <c r="Y57" i="24" s="1"/>
  <c r="V12" i="18"/>
  <c r="Y12" i="18" s="1"/>
  <c r="V36" i="18"/>
  <c r="Y36" i="18" s="1"/>
  <c r="V44" i="18"/>
  <c r="Y44" i="18" s="1"/>
  <c r="V68" i="18"/>
  <c r="Y68" i="18" s="1"/>
  <c r="V84" i="18"/>
  <c r="Y84" i="18" s="1"/>
  <c r="V71" i="23"/>
  <c r="Y71" i="23" s="1"/>
  <c r="V37" i="1"/>
  <c r="Y37" i="1" s="1"/>
  <c r="V54" i="18"/>
  <c r="Y54" i="18" s="1"/>
  <c r="V62" i="18"/>
  <c r="Y62" i="18" s="1"/>
  <c r="V86" i="18"/>
  <c r="V94" i="18"/>
  <c r="Y94" i="18" s="1"/>
  <c r="V39" i="23"/>
  <c r="Y39" i="23" s="1"/>
  <c r="V53" i="18"/>
  <c r="Y53" i="18" s="1"/>
  <c r="V77" i="18"/>
  <c r="Y77" i="18" s="1"/>
  <c r="V31" i="23"/>
  <c r="Y31" i="23" s="1"/>
  <c r="V42" i="24"/>
  <c r="Y42" i="24" s="1"/>
  <c r="V5" i="18"/>
  <c r="Y5" i="18" s="1"/>
  <c r="V29" i="18"/>
  <c r="V61" i="18"/>
  <c r="Y61" i="18" s="1"/>
  <c r="V5" i="24"/>
  <c r="Y5" i="24" s="1"/>
  <c r="V13" i="24"/>
  <c r="Y13" i="24" s="1"/>
  <c r="V21" i="24"/>
  <c r="Y21" i="24" s="1"/>
  <c r="V29" i="24"/>
  <c r="Y29" i="24" s="1"/>
  <c r="V53" i="24"/>
  <c r="Y53" i="24" s="1"/>
  <c r="V61" i="24"/>
  <c r="Y61" i="24" s="1"/>
  <c r="V8" i="18"/>
  <c r="Y8" i="18" s="1"/>
  <c r="V41" i="18"/>
  <c r="Y41" i="18" s="1"/>
  <c r="V71" i="24"/>
  <c r="Y71" i="24" s="1"/>
  <c r="V87" i="24"/>
  <c r="V95" i="24"/>
  <c r="V42" i="18"/>
  <c r="Y42" i="18" s="1"/>
  <c r="V66" i="18"/>
  <c r="Y66" i="18" s="1"/>
  <c r="V74" i="18"/>
  <c r="Y74" i="18" s="1"/>
  <c r="V17" i="24"/>
  <c r="Y17" i="24" s="1"/>
  <c r="V41" i="24"/>
  <c r="Y41" i="24" s="1"/>
  <c r="V81" i="24"/>
  <c r="Y81" i="24" s="1"/>
  <c r="V19" i="18"/>
  <c r="Y19" i="18" s="1"/>
  <c r="V51" i="18"/>
  <c r="Y51" i="18" s="1"/>
  <c r="V91" i="18"/>
  <c r="Y91" i="18" s="1"/>
  <c r="V99" i="18"/>
  <c r="Y99" i="18" s="1"/>
  <c r="V15" i="24"/>
  <c r="Y15" i="24" s="1"/>
  <c r="W3" i="18"/>
  <c r="V55" i="18"/>
  <c r="Y55" i="18" s="1"/>
  <c r="V69" i="18"/>
  <c r="Y69" i="18" s="1"/>
  <c r="V75" i="18"/>
  <c r="Y75" i="18" s="1"/>
  <c r="V82" i="1"/>
  <c r="Y82" i="1" s="1"/>
  <c r="V5" i="23"/>
  <c r="Y5" i="23" s="1"/>
  <c r="V93" i="23"/>
  <c r="Y93" i="23" s="1"/>
  <c r="V59" i="24"/>
  <c r="Y59" i="24" s="1"/>
  <c r="V67" i="24"/>
  <c r="Y67" i="24" s="1"/>
  <c r="V98" i="24"/>
  <c r="Y98" i="24" s="1"/>
  <c r="V17" i="18"/>
  <c r="V31" i="18"/>
  <c r="Y31" i="18" s="1"/>
  <c r="V37" i="18"/>
  <c r="Y37" i="18" s="1"/>
  <c r="V43" i="18"/>
  <c r="Y43" i="18" s="1"/>
  <c r="V64" i="18"/>
  <c r="Y64" i="18" s="1"/>
  <c r="V89" i="18"/>
  <c r="Y89" i="18" s="1"/>
  <c r="V14" i="23"/>
  <c r="Y14" i="23" s="1"/>
  <c r="V46" i="23"/>
  <c r="Y46" i="23" s="1"/>
  <c r="V54" i="23"/>
  <c r="Y54" i="23" s="1"/>
  <c r="V86" i="23"/>
  <c r="Y86" i="23" s="1"/>
  <c r="V9" i="24"/>
  <c r="Y9" i="24" s="1"/>
  <c r="V32" i="24"/>
  <c r="Y32" i="24" s="1"/>
  <c r="V44" i="24"/>
  <c r="Y44" i="24" s="1"/>
  <c r="V52" i="24"/>
  <c r="Y52" i="24" s="1"/>
  <c r="V83" i="24"/>
  <c r="Y83" i="24" s="1"/>
  <c r="V99" i="24"/>
  <c r="Y99" i="24" s="1"/>
  <c r="V4" i="18"/>
  <c r="Y4" i="18" s="1"/>
  <c r="V32" i="18"/>
  <c r="Y32" i="18" s="1"/>
  <c r="V57" i="18"/>
  <c r="Y57" i="18" s="1"/>
  <c r="V71" i="18"/>
  <c r="Y71" i="18" s="1"/>
  <c r="V76" i="18"/>
  <c r="Y76" i="18" s="1"/>
  <c r="V83" i="18"/>
  <c r="Y83" i="18" s="1"/>
  <c r="V98" i="18"/>
  <c r="Y98" i="18" s="1"/>
  <c r="V28" i="23"/>
  <c r="Y28" i="23" s="1"/>
  <c r="V96" i="18"/>
  <c r="Y96" i="18" s="1"/>
  <c r="V43" i="13"/>
  <c r="Y43" i="13" s="1"/>
  <c r="V6" i="1"/>
  <c r="Y6" i="1" s="1"/>
  <c r="V14" i="1"/>
  <c r="Y14" i="1" s="1"/>
  <c r="V45" i="1"/>
  <c r="Y45" i="1" s="1"/>
  <c r="V61" i="1"/>
  <c r="Y61" i="1" s="1"/>
  <c r="V11" i="24"/>
  <c r="Y11" i="24" s="1"/>
  <c r="V19" i="24"/>
  <c r="Y19" i="24" s="1"/>
  <c r="V34" i="24"/>
  <c r="Y34" i="24" s="1"/>
  <c r="V54" i="24"/>
  <c r="Y54" i="24" s="1"/>
  <c r="V62" i="24"/>
  <c r="Y62" i="24" s="1"/>
  <c r="V69" i="24"/>
  <c r="Y69" i="24" s="1"/>
  <c r="V6" i="18"/>
  <c r="Y6" i="18" s="1"/>
  <c r="V27" i="18"/>
  <c r="Y27" i="18" s="1"/>
  <c r="V34" i="18"/>
  <c r="Y34" i="18" s="1"/>
  <c r="V45" i="18"/>
  <c r="Y45" i="18" s="1"/>
  <c r="V59" i="18"/>
  <c r="Y59" i="18" s="1"/>
  <c r="V7" i="24"/>
  <c r="Y7" i="24" s="1"/>
  <c r="V73" i="24"/>
  <c r="Y73" i="24" s="1"/>
  <c r="V10" i="18"/>
  <c r="Y10" i="18" s="1"/>
  <c r="V68" i="24"/>
  <c r="Y68" i="24" s="1"/>
  <c r="V27" i="24"/>
  <c r="Y27" i="24" s="1"/>
  <c r="V47" i="24"/>
  <c r="Y47" i="24" s="1"/>
  <c r="V55" i="24"/>
  <c r="V63" i="24"/>
  <c r="Y63" i="24" s="1"/>
  <c r="V86" i="24"/>
  <c r="Y86" i="24" s="1"/>
  <c r="V94" i="24"/>
  <c r="Y94" i="24" s="1"/>
  <c r="V13" i="18"/>
  <c r="V21" i="18"/>
  <c r="Y21" i="18" s="1"/>
  <c r="V52" i="18"/>
  <c r="Y52" i="18" s="1"/>
  <c r="V67" i="18"/>
  <c r="Y67" i="18" s="1"/>
  <c r="V79" i="18"/>
  <c r="Y79" i="18" s="1"/>
  <c r="V85" i="18"/>
  <c r="Y85" i="18" s="1"/>
  <c r="V93" i="18"/>
  <c r="Y93" i="18" s="1"/>
  <c r="V30" i="18"/>
  <c r="Y30" i="18" s="1"/>
  <c r="V63" i="18"/>
  <c r="V20" i="24"/>
  <c r="Y20" i="24" s="1"/>
  <c r="V35" i="24"/>
  <c r="Y35" i="24" s="1"/>
  <c r="V35" i="18"/>
  <c r="Y35" i="18" s="1"/>
  <c r="V100" i="18"/>
  <c r="Y100" i="18" s="1"/>
  <c r="V95" i="1"/>
  <c r="Y95" i="1" s="1"/>
  <c r="V33" i="23"/>
  <c r="Y33" i="23" s="1"/>
  <c r="V64" i="1"/>
  <c r="Y64" i="1" s="1"/>
  <c r="V11" i="23"/>
  <c r="Y11" i="23" s="1"/>
  <c r="V18" i="23"/>
  <c r="Y18" i="23" s="1"/>
  <c r="V26" i="23"/>
  <c r="Y26" i="23" s="1"/>
  <c r="V73" i="23"/>
  <c r="Y73" i="23" s="1"/>
  <c r="V81" i="23"/>
  <c r="Y81" i="23" s="1"/>
  <c r="V89" i="23"/>
  <c r="Y89" i="23" s="1"/>
  <c r="Y3" i="24"/>
  <c r="V57" i="6"/>
  <c r="Y57" i="6" s="1"/>
  <c r="V36" i="16"/>
  <c r="Y36" i="16" s="1"/>
  <c r="V44" i="16"/>
  <c r="Y44" i="16" s="1"/>
  <c r="V52" i="16"/>
  <c r="Y52" i="16" s="1"/>
  <c r="V68" i="16"/>
  <c r="Y68" i="16" s="1"/>
  <c r="V76" i="16"/>
  <c r="Y76" i="16" s="1"/>
  <c r="V84" i="16"/>
  <c r="Y84" i="16" s="1"/>
  <c r="V100" i="16"/>
  <c r="Y100" i="16" s="1"/>
  <c r="V7" i="13"/>
  <c r="Y7" i="13" s="1"/>
  <c r="V31" i="13"/>
  <c r="Y31" i="13" s="1"/>
  <c r="V39" i="13"/>
  <c r="Y39" i="13" s="1"/>
  <c r="V10" i="1"/>
  <c r="Y10" i="1" s="1"/>
  <c r="V18" i="1"/>
  <c r="Y18" i="1" s="1"/>
  <c r="V11" i="18"/>
  <c r="V26" i="18"/>
  <c r="V28" i="18"/>
  <c r="V40" i="18"/>
  <c r="V50" i="18"/>
  <c r="V72" i="18"/>
  <c r="V82" i="18"/>
  <c r="V16" i="1"/>
  <c r="Y16" i="1" s="1"/>
  <c r="V22" i="24"/>
  <c r="V49" i="24"/>
  <c r="Y49" i="24" s="1"/>
  <c r="V100" i="24"/>
  <c r="Y100" i="24" s="1"/>
  <c r="V60" i="18"/>
  <c r="V65" i="18"/>
  <c r="V97" i="18"/>
  <c r="V12" i="1"/>
  <c r="Y12" i="1" s="1"/>
  <c r="V20" i="1"/>
  <c r="Y20" i="1" s="1"/>
  <c r="V67" i="1"/>
  <c r="Y67" i="1" s="1"/>
  <c r="V75" i="1"/>
  <c r="Y75" i="1" s="1"/>
  <c r="V83" i="1"/>
  <c r="Y83" i="1" s="1"/>
  <c r="V91" i="1"/>
  <c r="Y91" i="1" s="1"/>
  <c r="V37" i="23"/>
  <c r="Y37" i="23" s="1"/>
  <c r="V45" i="23"/>
  <c r="Y45" i="23" s="1"/>
  <c r="V61" i="23"/>
  <c r="Y61" i="23" s="1"/>
  <c r="V68" i="23"/>
  <c r="Y68" i="23" s="1"/>
  <c r="V84" i="23"/>
  <c r="Y84" i="23" s="1"/>
  <c r="V100" i="23"/>
  <c r="Y100" i="23" s="1"/>
  <c r="V12" i="24"/>
  <c r="Y12" i="24" s="1"/>
  <c r="V96" i="24"/>
  <c r="Y96" i="24" s="1"/>
  <c r="V18" i="18"/>
  <c r="V20" i="18"/>
  <c r="V48" i="18"/>
  <c r="V58" i="18"/>
  <c r="V80" i="18"/>
  <c r="V90" i="18"/>
  <c r="V8" i="1"/>
  <c r="Y8" i="1" s="1"/>
  <c r="V41" i="23"/>
  <c r="Y41" i="23" s="1"/>
  <c r="V84" i="24"/>
  <c r="Y84" i="24" s="1"/>
  <c r="V7" i="18"/>
  <c r="V22" i="18"/>
  <c r="V33" i="18"/>
  <c r="V92" i="18"/>
  <c r="V74" i="24"/>
  <c r="Y74" i="24" s="1"/>
  <c r="V14" i="18"/>
  <c r="V16" i="18"/>
  <c r="V46" i="18"/>
  <c r="V78" i="18"/>
  <c r="V57" i="23"/>
  <c r="Y57" i="23" s="1"/>
  <c r="V30" i="24"/>
  <c r="Y30" i="24" s="1"/>
  <c r="V9" i="18"/>
  <c r="V24" i="18"/>
  <c r="V38" i="18"/>
  <c r="V70" i="18"/>
  <c r="V9" i="23"/>
  <c r="Y9" i="23" s="1"/>
  <c r="V75" i="24"/>
  <c r="Y75" i="24" s="1"/>
  <c r="V56" i="18"/>
  <c r="V88" i="18"/>
  <c r="V35" i="23"/>
  <c r="Y35" i="23" s="1"/>
  <c r="V59" i="23"/>
  <c r="Y59" i="23" s="1"/>
  <c r="V4" i="24"/>
  <c r="Y4" i="24" s="1"/>
  <c r="V10" i="24"/>
  <c r="Y10" i="24" s="1"/>
  <c r="V23" i="24"/>
  <c r="Y23" i="24" s="1"/>
  <c r="V31" i="24"/>
  <c r="Y31" i="24" s="1"/>
  <c r="V37" i="24"/>
  <c r="V43" i="24"/>
  <c r="Y43" i="24" s="1"/>
  <c r="V64" i="24"/>
  <c r="Y64" i="24" s="1"/>
  <c r="V89" i="24"/>
  <c r="Y89" i="24" s="1"/>
  <c r="V25" i="24"/>
  <c r="Y25" i="24" s="1"/>
  <c r="V39" i="24"/>
  <c r="Y39" i="24" s="1"/>
  <c r="V51" i="24"/>
  <c r="Y51" i="24" s="1"/>
  <c r="V66" i="24"/>
  <c r="Y66" i="24" s="1"/>
  <c r="V91" i="24"/>
  <c r="Y91" i="24" s="1"/>
  <c r="V79" i="24"/>
  <c r="Y79" i="24" s="1"/>
  <c r="V85" i="24"/>
  <c r="Y85" i="24" s="1"/>
  <c r="V93" i="24"/>
  <c r="Y93" i="24" s="1"/>
  <c r="V77" i="24"/>
  <c r="V45" i="24"/>
  <c r="V45" i="13"/>
  <c r="Y45" i="13" s="1"/>
  <c r="V29" i="23"/>
  <c r="Y29" i="23" s="1"/>
  <c r="V87" i="23"/>
  <c r="Y87" i="23" s="1"/>
  <c r="V95" i="23"/>
  <c r="Y95" i="23" s="1"/>
  <c r="V83" i="16"/>
  <c r="Y83" i="16" s="1"/>
  <c r="V99" i="16"/>
  <c r="Y99" i="16" s="1"/>
  <c r="V22" i="13"/>
  <c r="Y22" i="13" s="1"/>
  <c r="V74" i="23"/>
  <c r="Y74" i="23" s="1"/>
  <c r="V8" i="24"/>
  <c r="V18" i="24"/>
  <c r="V40" i="24"/>
  <c r="V50" i="24"/>
  <c r="V72" i="24"/>
  <c r="V82" i="24"/>
  <c r="V81" i="16"/>
  <c r="Y81" i="16" s="1"/>
  <c r="V20" i="13"/>
  <c r="Y20" i="13" s="1"/>
  <c r="V94" i="23"/>
  <c r="Y94" i="23" s="1"/>
  <c r="V33" i="24"/>
  <c r="V92" i="24"/>
  <c r="V9" i="13"/>
  <c r="Y9" i="13" s="1"/>
  <c r="V41" i="13"/>
  <c r="Y41" i="13" s="1"/>
  <c r="V80" i="13"/>
  <c r="Y80" i="13" s="1"/>
  <c r="V88" i="13"/>
  <c r="Y88" i="13" s="1"/>
  <c r="V50" i="1"/>
  <c r="Y50" i="1" s="1"/>
  <c r="V55" i="23"/>
  <c r="Y55" i="23" s="1"/>
  <c r="V62" i="23"/>
  <c r="Y62" i="23" s="1"/>
  <c r="V69" i="23"/>
  <c r="Y69" i="23" s="1"/>
  <c r="V76" i="23"/>
  <c r="Y76" i="23" s="1"/>
  <c r="V16" i="24"/>
  <c r="V26" i="24"/>
  <c r="V48" i="24"/>
  <c r="V58" i="24"/>
  <c r="V80" i="24"/>
  <c r="V90" i="24"/>
  <c r="V73" i="16"/>
  <c r="Y73" i="16" s="1"/>
  <c r="V62" i="1"/>
  <c r="Y62" i="1" s="1"/>
  <c r="V6" i="24"/>
  <c r="V28" i="24"/>
  <c r="V38" i="24"/>
  <c r="V14" i="24"/>
  <c r="V46" i="24"/>
  <c r="V78" i="24"/>
  <c r="V60" i="24"/>
  <c r="V65" i="24"/>
  <c r="V70" i="24"/>
  <c r="V97" i="24"/>
  <c r="V71" i="16"/>
  <c r="Y71" i="16" s="1"/>
  <c r="V87" i="16"/>
  <c r="Y87" i="16" s="1"/>
  <c r="V95" i="16"/>
  <c r="V82" i="13"/>
  <c r="Y82" i="13" s="1"/>
  <c r="V90" i="13"/>
  <c r="Y90" i="13" s="1"/>
  <c r="V5" i="1"/>
  <c r="V52" i="1"/>
  <c r="Y52" i="1" s="1"/>
  <c r="V24" i="24"/>
  <c r="V56" i="24"/>
  <c r="V88" i="24"/>
  <c r="V84" i="13"/>
  <c r="Y84" i="13" s="1"/>
  <c r="V93" i="1"/>
  <c r="Y93" i="1" s="1"/>
  <c r="V7" i="23"/>
  <c r="Y7" i="23" s="1"/>
  <c r="V13" i="23"/>
  <c r="Y13" i="23" s="1"/>
  <c r="V20" i="23"/>
  <c r="Y20" i="23" s="1"/>
  <c r="V48" i="23"/>
  <c r="Y48" i="23" s="1"/>
  <c r="V63" i="23"/>
  <c r="V86" i="13"/>
  <c r="Y86" i="13" s="1"/>
  <c r="V71" i="1"/>
  <c r="Y71" i="1" s="1"/>
  <c r="V79" i="1"/>
  <c r="Y79" i="1" s="1"/>
  <c r="V87" i="1"/>
  <c r="Y87" i="1" s="1"/>
  <c r="V22" i="23"/>
  <c r="Y22" i="23" s="1"/>
  <c r="V43" i="23"/>
  <c r="Y43" i="23" s="1"/>
  <c r="V50" i="23"/>
  <c r="Y50" i="23" s="1"/>
  <c r="V77" i="23"/>
  <c r="V65" i="1"/>
  <c r="Y65" i="1" s="1"/>
  <c r="V73" i="1"/>
  <c r="Y73" i="1" s="1"/>
  <c r="V81" i="1"/>
  <c r="V89" i="1"/>
  <c r="Y89" i="1" s="1"/>
  <c r="V16" i="23"/>
  <c r="Y16" i="23" s="1"/>
  <c r="V52" i="23"/>
  <c r="Y52" i="23" s="1"/>
  <c r="V67" i="23"/>
  <c r="Y67" i="23" s="1"/>
  <c r="V79" i="23"/>
  <c r="Y79" i="23" s="1"/>
  <c r="V85" i="23"/>
  <c r="V7" i="5"/>
  <c r="Y7" i="5" s="1"/>
  <c r="V9" i="6"/>
  <c r="Y9" i="6" s="1"/>
  <c r="V46" i="13"/>
  <c r="Y46" i="13" s="1"/>
  <c r="V54" i="13"/>
  <c r="Y54" i="13" s="1"/>
  <c r="V77" i="13"/>
  <c r="Y77" i="13" s="1"/>
  <c r="V55" i="1"/>
  <c r="Y55" i="1" s="1"/>
  <c r="V96" i="23"/>
  <c r="V97" i="23"/>
  <c r="V76" i="4"/>
  <c r="Y76" i="4" s="1"/>
  <c r="V95" i="5"/>
  <c r="Y95" i="5" s="1"/>
  <c r="V98" i="6"/>
  <c r="Y98" i="6" s="1"/>
  <c r="V21" i="16"/>
  <c r="Y21" i="16" s="1"/>
  <c r="V45" i="16"/>
  <c r="V96" i="1"/>
  <c r="Y96" i="1" s="1"/>
  <c r="Y3" i="23"/>
  <c r="W3" i="23"/>
  <c r="V61" i="16"/>
  <c r="V53" i="23"/>
  <c r="V21" i="23"/>
  <c r="V64" i="23"/>
  <c r="V65" i="23"/>
  <c r="V12" i="4"/>
  <c r="Y12" i="4" s="1"/>
  <c r="V68" i="4"/>
  <c r="Y68" i="4" s="1"/>
  <c r="V87" i="5"/>
  <c r="Y87" i="5" s="1"/>
  <c r="V5" i="16"/>
  <c r="Y5" i="16" s="1"/>
  <c r="V29" i="16"/>
  <c r="Y29" i="16" s="1"/>
  <c r="V53" i="16"/>
  <c r="Y53" i="16" s="1"/>
  <c r="V46" i="1"/>
  <c r="Y46" i="1" s="1"/>
  <c r="V24" i="23"/>
  <c r="V25" i="23"/>
  <c r="V76" i="1"/>
  <c r="Y76" i="1" s="1"/>
  <c r="V17" i="13"/>
  <c r="V33" i="13"/>
  <c r="Y33" i="13" s="1"/>
  <c r="V48" i="13"/>
  <c r="Y48" i="13" s="1"/>
  <c r="V56" i="13"/>
  <c r="Y56" i="13" s="1"/>
  <c r="V25" i="1"/>
  <c r="Y25" i="1" s="1"/>
  <c r="V33" i="1"/>
  <c r="Y33" i="1" s="1"/>
  <c r="V40" i="1"/>
  <c r="Y40" i="1" s="1"/>
  <c r="V48" i="1"/>
  <c r="Y48" i="1" s="1"/>
  <c r="V69" i="1"/>
  <c r="V77" i="1"/>
  <c r="Y77" i="1" s="1"/>
  <c r="V10" i="23"/>
  <c r="V12" i="23"/>
  <c r="V27" i="23"/>
  <c r="V42" i="23"/>
  <c r="V44" i="23"/>
  <c r="V72" i="23"/>
  <c r="V82" i="23"/>
  <c r="V23" i="23"/>
  <c r="V38" i="23"/>
  <c r="V70" i="23"/>
  <c r="V92" i="23"/>
  <c r="V5" i="3"/>
  <c r="Y5" i="3" s="1"/>
  <c r="V41" i="16"/>
  <c r="Y41" i="16" s="1"/>
  <c r="V11" i="13"/>
  <c r="Y11" i="13" s="1"/>
  <c r="V65" i="13"/>
  <c r="Y65" i="13" s="1"/>
  <c r="V73" i="13"/>
  <c r="Y73" i="13" s="1"/>
  <c r="V4" i="23"/>
  <c r="V19" i="23"/>
  <c r="V34" i="23"/>
  <c r="V36" i="23"/>
  <c r="V51" i="23"/>
  <c r="V58" i="23"/>
  <c r="V80" i="23"/>
  <c r="V90" i="23"/>
  <c r="V8" i="23"/>
  <c r="V15" i="23"/>
  <c r="V17" i="23"/>
  <c r="V30" i="23"/>
  <c r="V32" i="23"/>
  <c r="V47" i="23"/>
  <c r="V49" i="23"/>
  <c r="V78" i="23"/>
  <c r="V6" i="23"/>
  <c r="V40" i="23"/>
  <c r="V60" i="23"/>
  <c r="V71" i="6"/>
  <c r="Y71" i="6" s="1"/>
  <c r="V18" i="16"/>
  <c r="Y18" i="16" s="1"/>
  <c r="V34" i="16"/>
  <c r="Y34" i="16" s="1"/>
  <c r="V42" i="16"/>
  <c r="Y42" i="16" s="1"/>
  <c r="V13" i="13"/>
  <c r="Y13" i="13" s="1"/>
  <c r="V29" i="13"/>
  <c r="V60" i="13"/>
  <c r="Y60" i="13" s="1"/>
  <c r="V67" i="13"/>
  <c r="Y67" i="13" s="1"/>
  <c r="V75" i="13"/>
  <c r="Y75" i="13" s="1"/>
  <c r="V13" i="1"/>
  <c r="V21" i="1"/>
  <c r="Y21" i="1" s="1"/>
  <c r="V88" i="1"/>
  <c r="V94" i="1"/>
  <c r="Y94" i="1" s="1"/>
  <c r="V56" i="23"/>
  <c r="V66" i="23"/>
  <c r="V88" i="23"/>
  <c r="V98" i="23"/>
  <c r="V27" i="1"/>
  <c r="Y27" i="1" s="1"/>
  <c r="V35" i="1"/>
  <c r="Y35" i="1" s="1"/>
  <c r="V42" i="1"/>
  <c r="Y42" i="1" s="1"/>
  <c r="V57" i="1"/>
  <c r="Y57" i="1" s="1"/>
  <c r="V63" i="1"/>
  <c r="Y63" i="1" s="1"/>
  <c r="V84" i="1"/>
  <c r="Y84" i="1" s="1"/>
  <c r="V29" i="1"/>
  <c r="Y29" i="1" s="1"/>
  <c r="V44" i="1"/>
  <c r="Y44" i="1" s="1"/>
  <c r="V59" i="1"/>
  <c r="Y59" i="1" s="1"/>
  <c r="V86" i="1"/>
  <c r="Y86" i="1" s="1"/>
  <c r="V97" i="1"/>
  <c r="Y97" i="1" s="1"/>
  <c r="V93" i="13"/>
  <c r="Y93" i="13" s="1"/>
  <c r="V23" i="1"/>
  <c r="Y23" i="1" s="1"/>
  <c r="V31" i="1"/>
  <c r="Y31" i="1" s="1"/>
  <c r="V38" i="1"/>
  <c r="Y38" i="1" s="1"/>
  <c r="V53" i="1"/>
  <c r="Y53" i="1" s="1"/>
  <c r="V74" i="1"/>
  <c r="V99" i="1"/>
  <c r="Y99" i="1" s="1"/>
  <c r="W3" i="1"/>
  <c r="Y3" i="1"/>
  <c r="V30" i="16"/>
  <c r="Y30" i="16" s="1"/>
  <c r="V47" i="16"/>
  <c r="Y47" i="16" s="1"/>
  <c r="V53" i="6"/>
  <c r="Y53" i="6" s="1"/>
  <c r="V63" i="13"/>
  <c r="Y63" i="13" s="1"/>
  <c r="V84" i="5"/>
  <c r="Y84" i="5" s="1"/>
  <c r="V7" i="6"/>
  <c r="Y7" i="6" s="1"/>
  <c r="V14" i="6"/>
  <c r="Y14" i="6" s="1"/>
  <c r="V22" i="6"/>
  <c r="Y22" i="6" s="1"/>
  <c r="V49" i="16"/>
  <c r="Y49" i="16" s="1"/>
  <c r="V57" i="16"/>
  <c r="Y57" i="16" s="1"/>
  <c r="V16" i="13"/>
  <c r="Y16" i="13" s="1"/>
  <c r="V24" i="13"/>
  <c r="Y24" i="13" s="1"/>
  <c r="V50" i="13"/>
  <c r="Y50" i="13" s="1"/>
  <c r="V58" i="13"/>
  <c r="Y58" i="13" s="1"/>
  <c r="V4" i="1"/>
  <c r="V19" i="1"/>
  <c r="V34" i="1"/>
  <c r="V36" i="1"/>
  <c r="V51" i="1"/>
  <c r="V60" i="1"/>
  <c r="V70" i="1"/>
  <c r="V92" i="1"/>
  <c r="V55" i="16"/>
  <c r="Y55" i="16" s="1"/>
  <c r="V75" i="5"/>
  <c r="Y75" i="5" s="1"/>
  <c r="V45" i="6"/>
  <c r="Y45" i="6" s="1"/>
  <c r="V49" i="13"/>
  <c r="Y49" i="13" s="1"/>
  <c r="V71" i="13"/>
  <c r="Y71" i="13" s="1"/>
  <c r="V92" i="13"/>
  <c r="Y92" i="13" s="1"/>
  <c r="V72" i="1"/>
  <c r="V78" i="13"/>
  <c r="Y78" i="13" s="1"/>
  <c r="V15" i="1"/>
  <c r="V17" i="1"/>
  <c r="V30" i="1"/>
  <c r="V32" i="1"/>
  <c r="V47" i="1"/>
  <c r="V49" i="1"/>
  <c r="V58" i="1"/>
  <c r="V80" i="1"/>
  <c r="V85" i="1"/>
  <c r="V90" i="1"/>
  <c r="V14" i="16"/>
  <c r="Y14" i="16" s="1"/>
  <c r="V69" i="16"/>
  <c r="Y69" i="16" s="1"/>
  <c r="V7" i="16"/>
  <c r="Y7" i="16" s="1"/>
  <c r="V14" i="13"/>
  <c r="Y14" i="13" s="1"/>
  <c r="V61" i="6"/>
  <c r="Y61" i="6" s="1"/>
  <c r="V54" i="5"/>
  <c r="Y54" i="5" s="1"/>
  <c r="V16" i="6"/>
  <c r="Y16" i="6" s="1"/>
  <c r="V24" i="6"/>
  <c r="Y24" i="6" s="1"/>
  <c r="V59" i="16"/>
  <c r="Y59" i="16" s="1"/>
  <c r="V67" i="16"/>
  <c r="Y67" i="16" s="1"/>
  <c r="V98" i="16"/>
  <c r="Y98" i="16" s="1"/>
  <c r="V5" i="13"/>
  <c r="Y5" i="13" s="1"/>
  <c r="V18" i="13"/>
  <c r="Y18" i="13" s="1"/>
  <c r="V26" i="13"/>
  <c r="Y26" i="13" s="1"/>
  <c r="V52" i="13"/>
  <c r="Y52" i="13" s="1"/>
  <c r="V11" i="1"/>
  <c r="V26" i="1"/>
  <c r="V28" i="1"/>
  <c r="V43" i="1"/>
  <c r="V68" i="1"/>
  <c r="V78" i="1"/>
  <c r="V100" i="1"/>
  <c r="V22" i="16"/>
  <c r="V76" i="6"/>
  <c r="Y76" i="6" s="1"/>
  <c r="V69" i="6"/>
  <c r="Y69" i="6" s="1"/>
  <c r="V32" i="16"/>
  <c r="Y32" i="16" s="1"/>
  <c r="V37" i="13"/>
  <c r="Y37" i="13" s="1"/>
  <c r="V15" i="28"/>
  <c r="Y15" i="28" s="1"/>
  <c r="V23" i="28"/>
  <c r="Y23" i="28" s="1"/>
  <c r="V7" i="1"/>
  <c r="V9" i="1"/>
  <c r="V22" i="1"/>
  <c r="V24" i="1"/>
  <c r="V39" i="1"/>
  <c r="V41" i="1"/>
  <c r="V54" i="1"/>
  <c r="V56" i="1"/>
  <c r="V66" i="1"/>
  <c r="V98" i="1"/>
  <c r="V63" i="16"/>
  <c r="Y63" i="16" s="1"/>
  <c r="V86" i="16"/>
  <c r="V94" i="16"/>
  <c r="Y94" i="16" s="1"/>
  <c r="V28" i="13"/>
  <c r="Y28" i="13" s="1"/>
  <c r="V35" i="13"/>
  <c r="Y35" i="13" s="1"/>
  <c r="V61" i="13"/>
  <c r="Y61" i="13" s="1"/>
  <c r="V69" i="13"/>
  <c r="V81" i="13"/>
  <c r="V89" i="13"/>
  <c r="Y89" i="13" s="1"/>
  <c r="V95" i="13"/>
  <c r="Y95" i="13" s="1"/>
  <c r="V97" i="13"/>
  <c r="Y97" i="13" s="1"/>
  <c r="V99" i="13"/>
  <c r="Y99" i="13" s="1"/>
  <c r="V18" i="6"/>
  <c r="Y18" i="6" s="1"/>
  <c r="V81" i="6"/>
  <c r="Y81" i="6" s="1"/>
  <c r="V96" i="16"/>
  <c r="Y96" i="16" s="1"/>
  <c r="V27" i="3"/>
  <c r="V9" i="5"/>
  <c r="Y9" i="5" s="1"/>
  <c r="V41" i="5"/>
  <c r="Y41" i="5" s="1"/>
  <c r="V35" i="6"/>
  <c r="Y35" i="6" s="1"/>
  <c r="V67" i="6"/>
  <c r="Y67" i="6" s="1"/>
  <c r="W3" i="13"/>
  <c r="V98" i="5"/>
  <c r="Y98" i="5" s="1"/>
  <c r="V5" i="6"/>
  <c r="Y5" i="6" s="1"/>
  <c r="V20" i="6"/>
  <c r="V28" i="6"/>
  <c r="Y28" i="6" s="1"/>
  <c r="V44" i="6"/>
  <c r="Y44" i="6" s="1"/>
  <c r="V52" i="6"/>
  <c r="Y52" i="6" s="1"/>
  <c r="V83" i="6"/>
  <c r="Y83" i="6" s="1"/>
  <c r="V99" i="6"/>
  <c r="Y99" i="6" s="1"/>
  <c r="V13" i="16"/>
  <c r="Y13" i="16" s="1"/>
  <c r="V20" i="16"/>
  <c r="V35" i="16"/>
  <c r="V54" i="16"/>
  <c r="Y54" i="16" s="1"/>
  <c r="V62" i="16"/>
  <c r="Y62" i="16" s="1"/>
  <c r="V75" i="16"/>
  <c r="Y75" i="16" s="1"/>
  <c r="V10" i="13"/>
  <c r="V12" i="13"/>
  <c r="V27" i="13"/>
  <c r="V42" i="13"/>
  <c r="V44" i="13"/>
  <c r="V59" i="13"/>
  <c r="V74" i="13"/>
  <c r="V76" i="13"/>
  <c r="V91" i="13"/>
  <c r="V42" i="6"/>
  <c r="Y42" i="6" s="1"/>
  <c r="V73" i="6"/>
  <c r="Y73" i="6" s="1"/>
  <c r="V49" i="5"/>
  <c r="Y49" i="5" s="1"/>
  <c r="V81" i="5"/>
  <c r="Y81" i="5" s="1"/>
  <c r="V59" i="6"/>
  <c r="Y59" i="6" s="1"/>
  <c r="V27" i="16"/>
  <c r="V74" i="16"/>
  <c r="Y74" i="16" s="1"/>
  <c r="V19" i="28"/>
  <c r="Y19" i="28" s="1"/>
  <c r="V81" i="4"/>
  <c r="Y81" i="4" s="1"/>
  <c r="V68" i="6"/>
  <c r="Y68" i="6" s="1"/>
  <c r="V6" i="13"/>
  <c r="V8" i="13"/>
  <c r="V23" i="13"/>
  <c r="V25" i="13"/>
  <c r="V38" i="13"/>
  <c r="V40" i="13"/>
  <c r="V55" i="13"/>
  <c r="V57" i="13"/>
  <c r="V70" i="13"/>
  <c r="V72" i="13"/>
  <c r="V87" i="13"/>
  <c r="V19" i="13"/>
  <c r="V34" i="13"/>
  <c r="V53" i="13"/>
  <c r="V66" i="13"/>
  <c r="V100" i="13"/>
  <c r="V5" i="5"/>
  <c r="Y5" i="5" s="1"/>
  <c r="V21" i="5"/>
  <c r="Y21" i="5" s="1"/>
  <c r="V29" i="5"/>
  <c r="V37" i="5"/>
  <c r="Y37" i="5" s="1"/>
  <c r="V69" i="5"/>
  <c r="Y69" i="5" s="1"/>
  <c r="V47" i="6"/>
  <c r="Y47" i="6" s="1"/>
  <c r="V55" i="6"/>
  <c r="Y55" i="6" s="1"/>
  <c r="V63" i="6"/>
  <c r="Y63" i="6" s="1"/>
  <c r="V86" i="6"/>
  <c r="V94" i="6"/>
  <c r="Y94" i="6" s="1"/>
  <c r="V9" i="16"/>
  <c r="V15" i="13"/>
  <c r="V30" i="13"/>
  <c r="V32" i="13"/>
  <c r="V47" i="13"/>
  <c r="V62" i="13"/>
  <c r="V64" i="13"/>
  <c r="V79" i="13"/>
  <c r="V94" i="13"/>
  <c r="V96" i="13"/>
  <c r="V26" i="3"/>
  <c r="Y26" i="3" s="1"/>
  <c r="V26" i="6"/>
  <c r="Y26" i="6" s="1"/>
  <c r="V4" i="13"/>
  <c r="V21" i="13"/>
  <c r="V36" i="13"/>
  <c r="V51" i="13"/>
  <c r="V68" i="13"/>
  <c r="V83" i="13"/>
  <c r="V85" i="13"/>
  <c r="V98" i="13"/>
  <c r="V41" i="6"/>
  <c r="V87" i="6"/>
  <c r="Y87" i="6" s="1"/>
  <c r="V95" i="6"/>
  <c r="V16" i="16"/>
  <c r="Y16" i="16" s="1"/>
  <c r="V23" i="16"/>
  <c r="V31" i="16"/>
  <c r="V37" i="16"/>
  <c r="V43" i="16"/>
  <c r="Y43" i="16" s="1"/>
  <c r="V64" i="16"/>
  <c r="Y64" i="16" s="1"/>
  <c r="V89" i="16"/>
  <c r="Y89" i="16" s="1"/>
  <c r="V11" i="16"/>
  <c r="Y11" i="16" s="1"/>
  <c r="V25" i="16"/>
  <c r="Y25" i="16" s="1"/>
  <c r="V39" i="16"/>
  <c r="V51" i="16"/>
  <c r="V66" i="16"/>
  <c r="Y66" i="16" s="1"/>
  <c r="V77" i="16"/>
  <c r="V91" i="16"/>
  <c r="Y91" i="16" s="1"/>
  <c r="V79" i="16"/>
  <c r="Y79" i="16" s="1"/>
  <c r="V85" i="16"/>
  <c r="Y85" i="16" s="1"/>
  <c r="V93" i="16"/>
  <c r="Y93" i="16" s="1"/>
  <c r="V8" i="4"/>
  <c r="Y8" i="4" s="1"/>
  <c r="V42" i="5"/>
  <c r="V73" i="5"/>
  <c r="Y73" i="5" s="1"/>
  <c r="V74" i="6"/>
  <c r="Y74" i="6" s="1"/>
  <c r="W3" i="16"/>
  <c r="V37" i="28"/>
  <c r="Y37" i="28" s="1"/>
  <c r="V15" i="3"/>
  <c r="Y15" i="3" s="1"/>
  <c r="V17" i="4"/>
  <c r="Y17" i="4" s="1"/>
  <c r="V49" i="4"/>
  <c r="Y49" i="4" s="1"/>
  <c r="V28" i="5"/>
  <c r="Y28" i="5" s="1"/>
  <c r="V36" i="5"/>
  <c r="Y36" i="5" s="1"/>
  <c r="V51" i="5"/>
  <c r="Y51" i="5" s="1"/>
  <c r="V67" i="5"/>
  <c r="V11" i="6"/>
  <c r="Y11" i="6" s="1"/>
  <c r="V54" i="6"/>
  <c r="Y54" i="6" s="1"/>
  <c r="V62" i="6"/>
  <c r="Y62" i="6" s="1"/>
  <c r="V75" i="6"/>
  <c r="Y75" i="6" s="1"/>
  <c r="V10" i="16"/>
  <c r="V12" i="16"/>
  <c r="V40" i="16"/>
  <c r="V50" i="16"/>
  <c r="V72" i="16"/>
  <c r="V82" i="16"/>
  <c r="V28" i="16"/>
  <c r="V33" i="16"/>
  <c r="V70" i="16"/>
  <c r="V79" i="28"/>
  <c r="Y79" i="28" s="1"/>
  <c r="V95" i="28"/>
  <c r="Y95" i="28" s="1"/>
  <c r="V19" i="4"/>
  <c r="Y19" i="4" s="1"/>
  <c r="V99" i="5"/>
  <c r="Y99" i="5" s="1"/>
  <c r="V13" i="6"/>
  <c r="Y13" i="6" s="1"/>
  <c r="V21" i="6"/>
  <c r="Y21" i="6" s="1"/>
  <c r="V49" i="6"/>
  <c r="Y49" i="6" s="1"/>
  <c r="V84" i="6"/>
  <c r="Y84" i="6" s="1"/>
  <c r="V100" i="6"/>
  <c r="Y100" i="6" s="1"/>
  <c r="V4" i="16"/>
  <c r="V19" i="16"/>
  <c r="V26" i="16"/>
  <c r="V48" i="16"/>
  <c r="V58" i="16"/>
  <c r="V80" i="16"/>
  <c r="V90" i="16"/>
  <c r="V96" i="6"/>
  <c r="Y96" i="6" s="1"/>
  <c r="V8" i="16"/>
  <c r="V92" i="16"/>
  <c r="V97" i="16"/>
  <c r="V15" i="16"/>
  <c r="V17" i="16"/>
  <c r="V46" i="16"/>
  <c r="V78" i="16"/>
  <c r="V27" i="28"/>
  <c r="Y27" i="28" s="1"/>
  <c r="V6" i="16"/>
  <c r="V38" i="16"/>
  <c r="V60" i="16"/>
  <c r="V65" i="16"/>
  <c r="V41" i="28"/>
  <c r="Y41" i="28" s="1"/>
  <c r="Y3" i="3"/>
  <c r="V42" i="3"/>
  <c r="Y42" i="3" s="1"/>
  <c r="V17" i="5"/>
  <c r="Y17" i="5" s="1"/>
  <c r="V47" i="5"/>
  <c r="Y47" i="5" s="1"/>
  <c r="V55" i="5"/>
  <c r="Y55" i="5" s="1"/>
  <c r="V63" i="5"/>
  <c r="V85" i="5"/>
  <c r="Y85" i="5" s="1"/>
  <c r="V24" i="16"/>
  <c r="V56" i="16"/>
  <c r="V88" i="16"/>
  <c r="V23" i="4"/>
  <c r="Y23" i="4" s="1"/>
  <c r="V31" i="4"/>
  <c r="Y31" i="4" s="1"/>
  <c r="V79" i="5"/>
  <c r="Y79" i="5" s="1"/>
  <c r="V94" i="5"/>
  <c r="Y94" i="5" s="1"/>
  <c r="V29" i="6"/>
  <c r="Y29" i="6" s="1"/>
  <c r="V37" i="6"/>
  <c r="Y37" i="6" s="1"/>
  <c r="V43" i="6"/>
  <c r="V64" i="6"/>
  <c r="Y64" i="6" s="1"/>
  <c r="V89" i="6"/>
  <c r="Y89" i="6" s="1"/>
  <c r="V31" i="6"/>
  <c r="Y31" i="6" s="1"/>
  <c r="V39" i="6"/>
  <c r="Y39" i="6" s="1"/>
  <c r="V51" i="6"/>
  <c r="Y51" i="6" s="1"/>
  <c r="V66" i="6"/>
  <c r="Y66" i="6" s="1"/>
  <c r="V77" i="6"/>
  <c r="Y77" i="6" s="1"/>
  <c r="V91" i="6"/>
  <c r="Y91" i="6" s="1"/>
  <c r="V33" i="6"/>
  <c r="Y33" i="6" s="1"/>
  <c r="V79" i="6"/>
  <c r="Y79" i="6" s="1"/>
  <c r="V85" i="6"/>
  <c r="Y85" i="6" s="1"/>
  <c r="V93" i="6"/>
  <c r="Y93" i="6" s="1"/>
  <c r="V5" i="4"/>
  <c r="Y5" i="4" s="1"/>
  <c r="V66" i="4"/>
  <c r="Y66" i="4" s="1"/>
  <c r="W3" i="5"/>
  <c r="V22" i="5"/>
  <c r="Y22" i="5" s="1"/>
  <c r="V51" i="28"/>
  <c r="Y51" i="28" s="1"/>
  <c r="V75" i="28"/>
  <c r="Y75" i="28" s="1"/>
  <c r="V83" i="28"/>
  <c r="Y83" i="28" s="1"/>
  <c r="V6" i="4"/>
  <c r="Y6" i="4" s="1"/>
  <c r="V21" i="4"/>
  <c r="Y21" i="4" s="1"/>
  <c r="V37" i="4"/>
  <c r="Y37" i="4" s="1"/>
  <c r="V45" i="4"/>
  <c r="V59" i="4"/>
  <c r="Y59" i="4" s="1"/>
  <c r="V74" i="4"/>
  <c r="Y74" i="4" s="1"/>
  <c r="V98" i="4"/>
  <c r="Y98" i="4" s="1"/>
  <c r="V43" i="5"/>
  <c r="Y43" i="5" s="1"/>
  <c r="V57" i="5"/>
  <c r="Y57" i="5" s="1"/>
  <c r="V76" i="5"/>
  <c r="W3" i="6"/>
  <c r="V28" i="28"/>
  <c r="Y28" i="28" s="1"/>
  <c r="V29" i="3"/>
  <c r="Y29" i="3" s="1"/>
  <c r="V53" i="3"/>
  <c r="V61" i="3"/>
  <c r="Y61" i="3" s="1"/>
  <c r="V93" i="3"/>
  <c r="Y93" i="3" s="1"/>
  <c r="V22" i="4"/>
  <c r="V30" i="4"/>
  <c r="Y30" i="4" s="1"/>
  <c r="V52" i="4"/>
  <c r="Y52" i="4" s="1"/>
  <c r="V67" i="4"/>
  <c r="Y67" i="4" s="1"/>
  <c r="V83" i="4"/>
  <c r="Y83" i="4" s="1"/>
  <c r="V99" i="4"/>
  <c r="Y99" i="4" s="1"/>
  <c r="V4" i="5"/>
  <c r="V24" i="5"/>
  <c r="Y24" i="5" s="1"/>
  <c r="V39" i="5"/>
  <c r="Y39" i="5" s="1"/>
  <c r="V71" i="5"/>
  <c r="Y71" i="5" s="1"/>
  <c r="V77" i="5"/>
  <c r="V10" i="6"/>
  <c r="V12" i="6"/>
  <c r="V27" i="6"/>
  <c r="V40" i="6"/>
  <c r="V50" i="6"/>
  <c r="V72" i="6"/>
  <c r="V82" i="6"/>
  <c r="V51" i="4"/>
  <c r="V15" i="5"/>
  <c r="Y15" i="5" s="1"/>
  <c r="V43" i="28"/>
  <c r="Y43" i="28" s="1"/>
  <c r="V8" i="6"/>
  <c r="V60" i="6"/>
  <c r="V65" i="6"/>
  <c r="V92" i="6"/>
  <c r="V55" i="3"/>
  <c r="Y55" i="3" s="1"/>
  <c r="V63" i="3"/>
  <c r="Y63" i="3" s="1"/>
  <c r="V54" i="4"/>
  <c r="Y54" i="4" s="1"/>
  <c r="V62" i="4"/>
  <c r="Y62" i="4" s="1"/>
  <c r="V11" i="5"/>
  <c r="Y11" i="5" s="1"/>
  <c r="V26" i="5"/>
  <c r="Y26" i="5" s="1"/>
  <c r="V34" i="5"/>
  <c r="Y34" i="5" s="1"/>
  <c r="V52" i="5"/>
  <c r="V100" i="5"/>
  <c r="Y100" i="5" s="1"/>
  <c r="V4" i="6"/>
  <c r="V19" i="6"/>
  <c r="V34" i="6"/>
  <c r="V36" i="6"/>
  <c r="V48" i="6"/>
  <c r="V58" i="6"/>
  <c r="V80" i="6"/>
  <c r="V90" i="6"/>
  <c r="V30" i="5"/>
  <c r="Y30" i="5" s="1"/>
  <c r="V33" i="27"/>
  <c r="Y33" i="27" s="1"/>
  <c r="V44" i="5"/>
  <c r="Y44" i="5" s="1"/>
  <c r="V6" i="6"/>
  <c r="V23" i="6"/>
  <c r="V70" i="6"/>
  <c r="V97" i="6"/>
  <c r="V17" i="3"/>
  <c r="Y17" i="3" s="1"/>
  <c r="V10" i="4"/>
  <c r="Y10" i="4" s="1"/>
  <c r="V86" i="4"/>
  <c r="Y86" i="4" s="1"/>
  <c r="V94" i="4"/>
  <c r="Y94" i="4" s="1"/>
  <c r="V19" i="5"/>
  <c r="Y19" i="5" s="1"/>
  <c r="V53" i="5"/>
  <c r="V61" i="5"/>
  <c r="Y61" i="5" s="1"/>
  <c r="V15" i="6"/>
  <c r="V17" i="6"/>
  <c r="V30" i="6"/>
  <c r="V32" i="6"/>
  <c r="V46" i="6"/>
  <c r="V78" i="6"/>
  <c r="V20" i="3"/>
  <c r="Y20" i="3" s="1"/>
  <c r="V44" i="4"/>
  <c r="Y44" i="4" s="1"/>
  <c r="V25" i="6"/>
  <c r="V38" i="6"/>
  <c r="V49" i="3"/>
  <c r="Y49" i="3" s="1"/>
  <c r="V65" i="3"/>
  <c r="Y65" i="3" s="1"/>
  <c r="V97" i="3"/>
  <c r="Y97" i="3" s="1"/>
  <c r="Y3" i="4"/>
  <c r="V34" i="4"/>
  <c r="Y34" i="4" s="1"/>
  <c r="V42" i="4"/>
  <c r="Y42" i="4" s="1"/>
  <c r="V56" i="6"/>
  <c r="V88" i="6"/>
  <c r="V64" i="4"/>
  <c r="Y64" i="4" s="1"/>
  <c r="V87" i="4"/>
  <c r="Y87" i="4" s="1"/>
  <c r="V95" i="4"/>
  <c r="Y95" i="4" s="1"/>
  <c r="V13" i="5"/>
  <c r="Y13" i="5" s="1"/>
  <c r="V59" i="5"/>
  <c r="Y59" i="5" s="1"/>
  <c r="V66" i="5"/>
  <c r="Y66" i="5" s="1"/>
  <c r="V83" i="5"/>
  <c r="Y83" i="5" s="1"/>
  <c r="V89" i="5"/>
  <c r="Y89" i="5" s="1"/>
  <c r="V91" i="5"/>
  <c r="Y91" i="5" s="1"/>
  <c r="V62" i="5"/>
  <c r="Y62" i="5" s="1"/>
  <c r="V68" i="5"/>
  <c r="Y68" i="5" s="1"/>
  <c r="V74" i="5"/>
  <c r="V86" i="5"/>
  <c r="V93" i="5"/>
  <c r="Y93" i="5" s="1"/>
  <c r="V64" i="5"/>
  <c r="V65" i="5"/>
  <c r="V45" i="5"/>
  <c r="V32" i="5"/>
  <c r="V33" i="5"/>
  <c r="V35" i="3"/>
  <c r="Y35" i="3" s="1"/>
  <c r="V35" i="4"/>
  <c r="Y35" i="4" s="1"/>
  <c r="V21" i="28"/>
  <c r="Y21" i="28" s="1"/>
  <c r="V84" i="28"/>
  <c r="V92" i="28"/>
  <c r="Y92" i="28" s="1"/>
  <c r="V96" i="5"/>
  <c r="V97" i="5"/>
  <c r="V16" i="25"/>
  <c r="Y16" i="25" s="1"/>
  <c r="V41" i="25"/>
  <c r="Y41" i="25" s="1"/>
  <c r="V75" i="26"/>
  <c r="Y75" i="26" s="1"/>
  <c r="V83" i="26"/>
  <c r="Y83" i="26" s="1"/>
  <c r="V99" i="26"/>
  <c r="Y99" i="26" s="1"/>
  <c r="V6" i="27"/>
  <c r="Y6" i="27" s="1"/>
  <c r="V61" i="27"/>
  <c r="Y61" i="27" s="1"/>
  <c r="V69" i="27"/>
  <c r="Y69" i="27" s="1"/>
  <c r="V7" i="28"/>
  <c r="Y7" i="28" s="1"/>
  <c r="V39" i="28"/>
  <c r="Y39" i="28" s="1"/>
  <c r="V62" i="28"/>
  <c r="V94" i="28"/>
  <c r="Y94" i="28" s="1"/>
  <c r="V6" i="3"/>
  <c r="Y6" i="3" s="1"/>
  <c r="V28" i="3"/>
  <c r="Y28" i="3" s="1"/>
  <c r="V68" i="3"/>
  <c r="Y68" i="3" s="1"/>
  <c r="V76" i="3"/>
  <c r="Y76" i="3" s="1"/>
  <c r="V84" i="3"/>
  <c r="Y84" i="3" s="1"/>
  <c r="V13" i="4"/>
  <c r="V20" i="4"/>
  <c r="Y20" i="4" s="1"/>
  <c r="V36" i="4"/>
  <c r="Y36" i="4" s="1"/>
  <c r="V73" i="4"/>
  <c r="Y73" i="4" s="1"/>
  <c r="V96" i="4"/>
  <c r="V18" i="5"/>
  <c r="V20" i="5"/>
  <c r="V35" i="5"/>
  <c r="V40" i="5"/>
  <c r="V50" i="5"/>
  <c r="V72" i="5"/>
  <c r="V82" i="5"/>
  <c r="V16" i="5"/>
  <c r="V92" i="5"/>
  <c r="V25" i="27"/>
  <c r="Y25" i="27" s="1"/>
  <c r="V17" i="28"/>
  <c r="Y17" i="28" s="1"/>
  <c r="V64" i="28"/>
  <c r="Y64" i="28" s="1"/>
  <c r="V72" i="28"/>
  <c r="Y72" i="28" s="1"/>
  <c r="V88" i="28"/>
  <c r="V30" i="3"/>
  <c r="V15" i="4"/>
  <c r="V10" i="5"/>
  <c r="V12" i="5"/>
  <c r="V27" i="5"/>
  <c r="V48" i="5"/>
  <c r="V58" i="5"/>
  <c r="V80" i="5"/>
  <c r="V90" i="5"/>
  <c r="V31" i="5"/>
  <c r="V38" i="5"/>
  <c r="V70" i="5"/>
  <c r="V96" i="28"/>
  <c r="Y96" i="28" s="1"/>
  <c r="V6" i="5"/>
  <c r="V8" i="5"/>
  <c r="V23" i="5"/>
  <c r="V25" i="5"/>
  <c r="V46" i="5"/>
  <c r="V78" i="5"/>
  <c r="V14" i="5"/>
  <c r="V60" i="5"/>
  <c r="V28" i="25"/>
  <c r="Y28" i="25" s="1"/>
  <c r="V47" i="26"/>
  <c r="Y47" i="26" s="1"/>
  <c r="V41" i="27"/>
  <c r="Y41" i="27" s="1"/>
  <c r="V57" i="27"/>
  <c r="Y57" i="27" s="1"/>
  <c r="V11" i="28"/>
  <c r="Y11" i="28" s="1"/>
  <c r="V35" i="28"/>
  <c r="Y35" i="28" s="1"/>
  <c r="V59" i="28"/>
  <c r="Y59" i="28" s="1"/>
  <c r="V66" i="28"/>
  <c r="Y66" i="28" s="1"/>
  <c r="V91" i="28"/>
  <c r="Y91" i="28" s="1"/>
  <c r="V10" i="3"/>
  <c r="Y10" i="3" s="1"/>
  <c r="V18" i="3"/>
  <c r="Y18" i="3" s="1"/>
  <c r="V32" i="3"/>
  <c r="Y32" i="3" s="1"/>
  <c r="V48" i="3"/>
  <c r="V72" i="3"/>
  <c r="Y72" i="3" s="1"/>
  <c r="V80" i="3"/>
  <c r="Y80" i="3" s="1"/>
  <c r="V9" i="4"/>
  <c r="V32" i="4"/>
  <c r="Y32" i="4" s="1"/>
  <c r="V84" i="4"/>
  <c r="Y84" i="4" s="1"/>
  <c r="V100" i="4"/>
  <c r="Y100" i="4" s="1"/>
  <c r="V56" i="5"/>
  <c r="V88" i="5"/>
  <c r="V4" i="4"/>
  <c r="V25" i="4"/>
  <c r="V39" i="4"/>
  <c r="Y39" i="4" s="1"/>
  <c r="V47" i="4"/>
  <c r="Y47" i="4" s="1"/>
  <c r="V53" i="4"/>
  <c r="Y53" i="4" s="1"/>
  <c r="V61" i="4"/>
  <c r="Y61" i="4" s="1"/>
  <c r="V75" i="4"/>
  <c r="V89" i="4"/>
  <c r="Y89" i="4" s="1"/>
  <c r="V27" i="4"/>
  <c r="Y27" i="4" s="1"/>
  <c r="V41" i="4"/>
  <c r="Y41" i="4" s="1"/>
  <c r="V55" i="4"/>
  <c r="Y55" i="4" s="1"/>
  <c r="V63" i="4"/>
  <c r="V69" i="4"/>
  <c r="V77" i="4"/>
  <c r="V91" i="4"/>
  <c r="Y91" i="4" s="1"/>
  <c r="V29" i="4"/>
  <c r="Y29" i="4" s="1"/>
  <c r="V43" i="4"/>
  <c r="Y43" i="4" s="1"/>
  <c r="V57" i="4"/>
  <c r="Y57" i="4" s="1"/>
  <c r="V71" i="4"/>
  <c r="Y71" i="4" s="1"/>
  <c r="V79" i="4"/>
  <c r="Y79" i="4" s="1"/>
  <c r="V85" i="4"/>
  <c r="V93" i="4"/>
  <c r="Y93" i="4" s="1"/>
  <c r="V21" i="26"/>
  <c r="Y21" i="26" s="1"/>
  <c r="V16" i="28"/>
  <c r="Y16" i="28" s="1"/>
  <c r="V31" i="28"/>
  <c r="V33" i="3"/>
  <c r="V18" i="4"/>
  <c r="V40" i="4"/>
  <c r="V50" i="4"/>
  <c r="V72" i="4"/>
  <c r="V82" i="4"/>
  <c r="V28" i="4"/>
  <c r="V33" i="4"/>
  <c r="V92" i="4"/>
  <c r="V27" i="27"/>
  <c r="Y27" i="27" s="1"/>
  <c r="V32" i="28"/>
  <c r="Y32" i="28" s="1"/>
  <c r="V44" i="28"/>
  <c r="V67" i="28"/>
  <c r="Y67" i="28" s="1"/>
  <c r="V82" i="28"/>
  <c r="Y82" i="28" s="1"/>
  <c r="V87" i="3"/>
  <c r="Y87" i="3" s="1"/>
  <c r="V95" i="3"/>
  <c r="Y95" i="3" s="1"/>
  <c r="V7" i="4"/>
  <c r="V16" i="4"/>
  <c r="V26" i="4"/>
  <c r="V48" i="4"/>
  <c r="V58" i="4"/>
  <c r="V80" i="4"/>
  <c r="V90" i="4"/>
  <c r="V97" i="4"/>
  <c r="V17" i="21"/>
  <c r="Y17" i="21" s="1"/>
  <c r="V25" i="21"/>
  <c r="Y25" i="21" s="1"/>
  <c r="V65" i="21"/>
  <c r="Y65" i="21" s="1"/>
  <c r="V73" i="21"/>
  <c r="Y73" i="21" s="1"/>
  <c r="Y3" i="7"/>
  <c r="V59" i="7"/>
  <c r="Y59" i="7" s="1"/>
  <c r="V14" i="25"/>
  <c r="Y14" i="25" s="1"/>
  <c r="V49" i="26"/>
  <c r="Y49" i="26" s="1"/>
  <c r="V59" i="27"/>
  <c r="Y59" i="27" s="1"/>
  <c r="V91" i="27"/>
  <c r="Y91" i="27" s="1"/>
  <c r="V99" i="27"/>
  <c r="Y99" i="27" s="1"/>
  <c r="V5" i="28"/>
  <c r="Y5" i="28" s="1"/>
  <c r="V12" i="28"/>
  <c r="Y12" i="28" s="1"/>
  <c r="V52" i="28"/>
  <c r="Y52" i="28" s="1"/>
  <c r="V60" i="28"/>
  <c r="Y60" i="28" s="1"/>
  <c r="V68" i="28"/>
  <c r="V58" i="3"/>
  <c r="Y58" i="3" s="1"/>
  <c r="V81" i="3"/>
  <c r="V88" i="3"/>
  <c r="Y88" i="3" s="1"/>
  <c r="V14" i="4"/>
  <c r="V46" i="4"/>
  <c r="V78" i="4"/>
  <c r="V11" i="4"/>
  <c r="V38" i="4"/>
  <c r="V60" i="4"/>
  <c r="V65" i="4"/>
  <c r="V70" i="4"/>
  <c r="V33" i="28"/>
  <c r="Y33" i="28" s="1"/>
  <c r="V76" i="28"/>
  <c r="Y76" i="28" s="1"/>
  <c r="V25" i="3"/>
  <c r="Y25" i="3" s="1"/>
  <c r="V36" i="3"/>
  <c r="Y36" i="3" s="1"/>
  <c r="V44" i="3"/>
  <c r="Y44" i="3" s="1"/>
  <c r="V51" i="3"/>
  <c r="V74" i="3"/>
  <c r="V89" i="3"/>
  <c r="V24" i="4"/>
  <c r="V56" i="4"/>
  <c r="V88" i="4"/>
  <c r="V48" i="28"/>
  <c r="Y48" i="28" s="1"/>
  <c r="V78" i="28"/>
  <c r="Y78" i="28" s="1"/>
  <c r="V100" i="28"/>
  <c r="V12" i="3"/>
  <c r="Y12" i="3" s="1"/>
  <c r="V37" i="3"/>
  <c r="Y37" i="3" s="1"/>
  <c r="V45" i="3"/>
  <c r="Y45" i="3" s="1"/>
  <c r="V60" i="3"/>
  <c r="Y60" i="3" s="1"/>
  <c r="V67" i="3"/>
  <c r="Y67" i="3" s="1"/>
  <c r="V83" i="3"/>
  <c r="Y83" i="3" s="1"/>
  <c r="V80" i="28"/>
  <c r="V14" i="3"/>
  <c r="V21" i="3"/>
  <c r="Y21" i="3" s="1"/>
  <c r="V39" i="3"/>
  <c r="Y39" i="3" s="1"/>
  <c r="V47" i="3"/>
  <c r="Y47" i="3" s="1"/>
  <c r="V69" i="3"/>
  <c r="Y69" i="3" s="1"/>
  <c r="V77" i="3"/>
  <c r="Y77" i="3" s="1"/>
  <c r="V90" i="3"/>
  <c r="V9" i="3"/>
  <c r="Y9" i="3" s="1"/>
  <c r="V23" i="3"/>
  <c r="V41" i="3"/>
  <c r="V56" i="3"/>
  <c r="V71" i="3"/>
  <c r="Y71" i="3" s="1"/>
  <c r="V79" i="3"/>
  <c r="Y79" i="3" s="1"/>
  <c r="V85" i="3"/>
  <c r="Y85" i="3" s="1"/>
  <c r="V92" i="3"/>
  <c r="Y92" i="3" s="1"/>
  <c r="V99" i="3"/>
  <c r="Y99" i="3" s="1"/>
  <c r="V52" i="3"/>
  <c r="V96" i="3"/>
  <c r="V46" i="28"/>
  <c r="Y46" i="28" s="1"/>
  <c r="V47" i="28"/>
  <c r="Y47" i="28" s="1"/>
  <c r="V4" i="3"/>
  <c r="V7" i="3"/>
  <c r="V8" i="3"/>
  <c r="V54" i="27"/>
  <c r="Y54" i="27" s="1"/>
  <c r="V64" i="3"/>
  <c r="V54" i="26"/>
  <c r="Y54" i="26" s="1"/>
  <c r="V62" i="26"/>
  <c r="Y62" i="26" s="1"/>
  <c r="V9" i="27"/>
  <c r="Y9" i="27" s="1"/>
  <c r="V17" i="27"/>
  <c r="Y17" i="27" s="1"/>
  <c r="V47" i="27"/>
  <c r="Y47" i="27" s="1"/>
  <c r="V63" i="27"/>
  <c r="V71" i="27"/>
  <c r="Y71" i="27" s="1"/>
  <c r="V79" i="27"/>
  <c r="Y79" i="27" s="1"/>
  <c r="V87" i="27"/>
  <c r="Y87" i="27" s="1"/>
  <c r="V95" i="27"/>
  <c r="Y95" i="27" s="1"/>
  <c r="V50" i="28"/>
  <c r="Y50" i="28" s="1"/>
  <c r="V13" i="3"/>
  <c r="V73" i="3"/>
  <c r="V55" i="28"/>
  <c r="Y55" i="28" s="1"/>
  <c r="V49" i="28"/>
  <c r="Y49" i="28" s="1"/>
  <c r="V63" i="28"/>
  <c r="Y63" i="28" s="1"/>
  <c r="V16" i="3"/>
  <c r="V24" i="3"/>
  <c r="V40" i="3"/>
  <c r="V31" i="27"/>
  <c r="Y31" i="27" s="1"/>
  <c r="V56" i="28"/>
  <c r="V73" i="28"/>
  <c r="Y73" i="28" s="1"/>
  <c r="V98" i="28"/>
  <c r="Y98" i="28" s="1"/>
  <c r="V99" i="28"/>
  <c r="Y99" i="28" s="1"/>
  <c r="V22" i="3"/>
  <c r="V57" i="3"/>
  <c r="V11" i="27"/>
  <c r="Y11" i="27" s="1"/>
  <c r="V26" i="27"/>
  <c r="V49" i="27"/>
  <c r="Y49" i="27" s="1"/>
  <c r="V8" i="28"/>
  <c r="Y8" i="28" s="1"/>
  <c r="V13" i="28"/>
  <c r="Y13" i="28" s="1"/>
  <c r="V24" i="28"/>
  <c r="Y24" i="28" s="1"/>
  <c r="V29" i="28"/>
  <c r="Y29" i="28" s="1"/>
  <c r="V40" i="28"/>
  <c r="Y40" i="28" s="1"/>
  <c r="V57" i="28"/>
  <c r="Y57" i="28" s="1"/>
  <c r="V85" i="28"/>
  <c r="V97" i="28"/>
  <c r="Y97" i="28" s="1"/>
  <c r="V46" i="3"/>
  <c r="V62" i="3"/>
  <c r="V78" i="3"/>
  <c r="V94" i="3"/>
  <c r="V87" i="25"/>
  <c r="Y87" i="25" s="1"/>
  <c r="V95" i="25"/>
  <c r="Y95" i="25" s="1"/>
  <c r="V98" i="26"/>
  <c r="Y98" i="26" s="1"/>
  <c r="V13" i="27"/>
  <c r="V34" i="27"/>
  <c r="Y34" i="27" s="1"/>
  <c r="V50" i="27"/>
  <c r="Y50" i="27" s="1"/>
  <c r="V4" i="28"/>
  <c r="Y4" i="28" s="1"/>
  <c r="V9" i="28"/>
  <c r="Y9" i="28" s="1"/>
  <c r="V20" i="28"/>
  <c r="Y20" i="28" s="1"/>
  <c r="V25" i="28"/>
  <c r="Y25" i="28" s="1"/>
  <c r="V36" i="28"/>
  <c r="Y36" i="28" s="1"/>
  <c r="V69" i="28"/>
  <c r="Y69" i="28" s="1"/>
  <c r="V81" i="28"/>
  <c r="V87" i="28"/>
  <c r="V11" i="3"/>
  <c r="V34" i="3"/>
  <c r="V50" i="3"/>
  <c r="V66" i="3"/>
  <c r="V82" i="3"/>
  <c r="V98" i="3"/>
  <c r="V31" i="3"/>
  <c r="V43" i="3"/>
  <c r="V59" i="3"/>
  <c r="V75" i="3"/>
  <c r="V91" i="3"/>
  <c r="V100" i="3"/>
  <c r="V81" i="25"/>
  <c r="Y81" i="25" s="1"/>
  <c r="V84" i="26"/>
  <c r="Y84" i="26" s="1"/>
  <c r="V23" i="27"/>
  <c r="Y23" i="27" s="1"/>
  <c r="V53" i="28"/>
  <c r="Y53" i="28" s="1"/>
  <c r="V65" i="28"/>
  <c r="Y65" i="28" s="1"/>
  <c r="V71" i="28"/>
  <c r="V89" i="28"/>
  <c r="Y89" i="28" s="1"/>
  <c r="V19" i="3"/>
  <c r="V38" i="3"/>
  <c r="V54" i="3"/>
  <c r="V70" i="3"/>
  <c r="V86" i="3"/>
  <c r="V45" i="28"/>
  <c r="Y45" i="28" s="1"/>
  <c r="V61" i="28"/>
  <c r="Y61" i="28" s="1"/>
  <c r="V77" i="28"/>
  <c r="Y77" i="28" s="1"/>
  <c r="V93" i="28"/>
  <c r="V54" i="7"/>
  <c r="Y54" i="7" s="1"/>
  <c r="V9" i="25"/>
  <c r="Y9" i="25" s="1"/>
  <c r="V57" i="25"/>
  <c r="Y57" i="25" s="1"/>
  <c r="V81" i="26"/>
  <c r="Y81" i="26" s="1"/>
  <c r="V75" i="27"/>
  <c r="Y75" i="27" s="1"/>
  <c r="V58" i="28"/>
  <c r="V43" i="25"/>
  <c r="Y43" i="25" s="1"/>
  <c r="V59" i="25"/>
  <c r="Y59" i="25" s="1"/>
  <c r="V67" i="25"/>
  <c r="Y67" i="25" s="1"/>
  <c r="V44" i="26"/>
  <c r="Y44" i="26" s="1"/>
  <c r="V59" i="26"/>
  <c r="Y59" i="26" s="1"/>
  <c r="V10" i="27"/>
  <c r="V29" i="27"/>
  <c r="Y29" i="27" s="1"/>
  <c r="Y3" i="28"/>
  <c r="V42" i="26"/>
  <c r="Y42" i="26" s="1"/>
  <c r="V66" i="26"/>
  <c r="Y66" i="26" s="1"/>
  <c r="V55" i="27"/>
  <c r="V83" i="27"/>
  <c r="Y83" i="27" s="1"/>
  <c r="V42" i="28"/>
  <c r="V90" i="28"/>
  <c r="V52" i="26"/>
  <c r="Y52" i="26" s="1"/>
  <c r="V18" i="27"/>
  <c r="Y18" i="27" s="1"/>
  <c r="V35" i="27"/>
  <c r="Y35" i="27" s="1"/>
  <c r="V42" i="27"/>
  <c r="Y42" i="27" s="1"/>
  <c r="V100" i="27"/>
  <c r="Y100" i="27" s="1"/>
  <c r="V6" i="28"/>
  <c r="V10" i="28"/>
  <c r="V14" i="28"/>
  <c r="V18" i="28"/>
  <c r="V22" i="28"/>
  <c r="V26" i="28"/>
  <c r="V30" i="28"/>
  <c r="V34" i="28"/>
  <c r="V38" i="28"/>
  <c r="V54" i="28"/>
  <c r="V70" i="28"/>
  <c r="V86" i="28"/>
  <c r="V57" i="26"/>
  <c r="V74" i="25"/>
  <c r="Y74" i="25" s="1"/>
  <c r="W3" i="26"/>
  <c r="V51" i="26"/>
  <c r="Y51" i="26" s="1"/>
  <c r="V67" i="27"/>
  <c r="Y67" i="27" s="1"/>
  <c r="V74" i="28"/>
  <c r="V14" i="26"/>
  <c r="V30" i="26"/>
  <c r="Y30" i="26" s="1"/>
  <c r="V68" i="26"/>
  <c r="Y68" i="26" s="1"/>
  <c r="V91" i="26"/>
  <c r="Y91" i="26" s="1"/>
  <c r="V4" i="7"/>
  <c r="Y4" i="7" s="1"/>
  <c r="V32" i="26"/>
  <c r="Y32" i="26" s="1"/>
  <c r="V41" i="26"/>
  <c r="Y41" i="26" s="1"/>
  <c r="V100" i="26"/>
  <c r="Y100" i="26" s="1"/>
  <c r="V7" i="27"/>
  <c r="Y7" i="27" s="1"/>
  <c r="V38" i="27"/>
  <c r="Y38" i="27" s="1"/>
  <c r="V45" i="27"/>
  <c r="Y45" i="27" s="1"/>
  <c r="V71" i="26"/>
  <c r="Y71" i="26" s="1"/>
  <c r="V86" i="26"/>
  <c r="V94" i="26"/>
  <c r="Y94" i="26" s="1"/>
  <c r="V15" i="27"/>
  <c r="Y15" i="27" s="1"/>
  <c r="V22" i="27"/>
  <c r="Y22" i="27" s="1"/>
  <c r="V39" i="27"/>
  <c r="Y39" i="27" s="1"/>
  <c r="V58" i="27"/>
  <c r="V65" i="27"/>
  <c r="Y65" i="27" s="1"/>
  <c r="V73" i="27"/>
  <c r="Y73" i="27" s="1"/>
  <c r="V81" i="27"/>
  <c r="Y81" i="27" s="1"/>
  <c r="V89" i="27"/>
  <c r="Y89" i="27" s="1"/>
  <c r="V97" i="27"/>
  <c r="Y97" i="27" s="1"/>
  <c r="V77" i="27"/>
  <c r="Y77" i="27" s="1"/>
  <c r="V85" i="27"/>
  <c r="Y85" i="27" s="1"/>
  <c r="V93" i="27"/>
  <c r="Y93" i="27" s="1"/>
  <c r="V12" i="26"/>
  <c r="Y12" i="26" s="1"/>
  <c r="V34" i="26"/>
  <c r="Y34" i="26" s="1"/>
  <c r="V21" i="25"/>
  <c r="Y21" i="25" s="1"/>
  <c r="V53" i="25"/>
  <c r="Y53" i="25" s="1"/>
  <c r="V61" i="25"/>
  <c r="Y61" i="25" s="1"/>
  <c r="V68" i="25"/>
  <c r="Y68" i="25" s="1"/>
  <c r="V83" i="25"/>
  <c r="Y83" i="25" s="1"/>
  <c r="V5" i="26"/>
  <c r="Y5" i="26" s="1"/>
  <c r="V35" i="26"/>
  <c r="Y35" i="26" s="1"/>
  <c r="V36" i="27"/>
  <c r="V37" i="27"/>
  <c r="V52" i="27"/>
  <c r="V53" i="27"/>
  <c r="V43" i="27"/>
  <c r="V100" i="7"/>
  <c r="Y100" i="7" s="1"/>
  <c r="V73" i="26"/>
  <c r="Y73" i="26" s="1"/>
  <c r="V20" i="27"/>
  <c r="V21" i="27"/>
  <c r="V51" i="27"/>
  <c r="V25" i="26"/>
  <c r="Y25" i="26" s="1"/>
  <c r="V4" i="27"/>
  <c r="V5" i="27"/>
  <c r="V19" i="27"/>
  <c r="V39" i="26"/>
  <c r="Y3" i="27"/>
  <c r="W3" i="27"/>
  <c r="V87" i="26"/>
  <c r="V95" i="26"/>
  <c r="Y95" i="26" s="1"/>
  <c r="V31" i="25"/>
  <c r="Y31" i="25" s="1"/>
  <c r="V46" i="25"/>
  <c r="Y46" i="25" s="1"/>
  <c r="V6" i="26"/>
  <c r="Y6" i="26" s="1"/>
  <c r="V13" i="26"/>
  <c r="Y13" i="26" s="1"/>
  <c r="V20" i="26"/>
  <c r="Y20" i="26" s="1"/>
  <c r="V27" i="26"/>
  <c r="Y27" i="26" s="1"/>
  <c r="V53" i="26"/>
  <c r="V61" i="26"/>
  <c r="Y61" i="26" s="1"/>
  <c r="V74" i="26"/>
  <c r="Y74" i="26" s="1"/>
  <c r="V96" i="26"/>
  <c r="Y96" i="26" s="1"/>
  <c r="V8" i="27"/>
  <c r="V24" i="27"/>
  <c r="V40" i="27"/>
  <c r="V56" i="27"/>
  <c r="V98" i="20"/>
  <c r="Y98" i="20" s="1"/>
  <c r="V13" i="21"/>
  <c r="Y13" i="21" s="1"/>
  <c r="V21" i="21"/>
  <c r="Y21" i="21" s="1"/>
  <c r="V29" i="21"/>
  <c r="Y29" i="21" s="1"/>
  <c r="V71" i="25"/>
  <c r="V86" i="25"/>
  <c r="Y86" i="25" s="1"/>
  <c r="V94" i="25"/>
  <c r="Y94" i="25" s="1"/>
  <c r="V8" i="26"/>
  <c r="Y8" i="26" s="1"/>
  <c r="V29" i="26"/>
  <c r="Y29" i="26" s="1"/>
  <c r="V55" i="26"/>
  <c r="Y55" i="26" s="1"/>
  <c r="V63" i="26"/>
  <c r="Y63" i="26" s="1"/>
  <c r="V69" i="26"/>
  <c r="Y69" i="26" s="1"/>
  <c r="V76" i="26"/>
  <c r="Y76" i="26" s="1"/>
  <c r="V12" i="27"/>
  <c r="V28" i="27"/>
  <c r="V44" i="27"/>
  <c r="V60" i="27"/>
  <c r="V36" i="26"/>
  <c r="Y36" i="26" s="1"/>
  <c r="V14" i="27"/>
  <c r="V30" i="27"/>
  <c r="V46" i="27"/>
  <c r="V62" i="27"/>
  <c r="V64" i="27"/>
  <c r="V66" i="27"/>
  <c r="V68" i="27"/>
  <c r="V70" i="27"/>
  <c r="V72" i="27"/>
  <c r="V74" i="27"/>
  <c r="V76" i="27"/>
  <c r="V78" i="27"/>
  <c r="V80" i="27"/>
  <c r="V82" i="27"/>
  <c r="V84" i="27"/>
  <c r="V86" i="27"/>
  <c r="V88" i="27"/>
  <c r="V90" i="27"/>
  <c r="V92" i="27"/>
  <c r="V94" i="27"/>
  <c r="V96" i="27"/>
  <c r="V98" i="27"/>
  <c r="V100" i="20"/>
  <c r="Y100" i="20" s="1"/>
  <c r="V7" i="21"/>
  <c r="Y7" i="21" s="1"/>
  <c r="V15" i="21"/>
  <c r="Y15" i="21" s="1"/>
  <c r="V23" i="21"/>
  <c r="Y23" i="21" s="1"/>
  <c r="V39" i="21"/>
  <c r="Y39" i="21" s="1"/>
  <c r="V71" i="21"/>
  <c r="Y71" i="21" s="1"/>
  <c r="V17" i="7"/>
  <c r="Y17" i="7" s="1"/>
  <c r="V73" i="25"/>
  <c r="Y73" i="25" s="1"/>
  <c r="V23" i="26"/>
  <c r="Y23" i="26" s="1"/>
  <c r="V16" i="27"/>
  <c r="V32" i="27"/>
  <c r="V48" i="27"/>
  <c r="V98" i="25"/>
  <c r="Y98" i="25" s="1"/>
  <c r="V10" i="26"/>
  <c r="Y10" i="26" s="1"/>
  <c r="V18" i="26"/>
  <c r="Y18" i="26" s="1"/>
  <c r="V31" i="26"/>
  <c r="Y31" i="26" s="1"/>
  <c r="V37" i="26"/>
  <c r="V43" i="26"/>
  <c r="Y43" i="26" s="1"/>
  <c r="V64" i="26"/>
  <c r="Y64" i="26" s="1"/>
  <c r="V89" i="26"/>
  <c r="Y89" i="26" s="1"/>
  <c r="V67" i="26"/>
  <c r="Y67" i="26" s="1"/>
  <c r="V79" i="26"/>
  <c r="V85" i="26"/>
  <c r="Y85" i="26" s="1"/>
  <c r="V93" i="26"/>
  <c r="V16" i="26"/>
  <c r="V17" i="26"/>
  <c r="V77" i="26"/>
  <c r="V45" i="26"/>
  <c r="V23" i="20"/>
  <c r="Y23" i="20" s="1"/>
  <c r="V55" i="20"/>
  <c r="Y55" i="20" s="1"/>
  <c r="V35" i="7"/>
  <c r="Y35" i="7" s="1"/>
  <c r="V44" i="7"/>
  <c r="Y44" i="7" s="1"/>
  <c r="V68" i="7"/>
  <c r="Y68" i="7" s="1"/>
  <c r="V76" i="7"/>
  <c r="Y76" i="7" s="1"/>
  <c r="V99" i="7"/>
  <c r="Y99" i="7" s="1"/>
  <c r="V11" i="25"/>
  <c r="Y11" i="25" s="1"/>
  <c r="V55" i="25"/>
  <c r="Y55" i="25" s="1"/>
  <c r="V63" i="25"/>
  <c r="Y63" i="25" s="1"/>
  <c r="V69" i="25"/>
  <c r="Y69" i="25" s="1"/>
  <c r="V76" i="25"/>
  <c r="Y76" i="25" s="1"/>
  <c r="V99" i="25"/>
  <c r="Y99" i="25" s="1"/>
  <c r="V21" i="7"/>
  <c r="Y21" i="7" s="1"/>
  <c r="V37" i="7"/>
  <c r="Y37" i="7" s="1"/>
  <c r="V69" i="7"/>
  <c r="V85" i="7"/>
  <c r="Y85" i="7" s="1"/>
  <c r="V94" i="7"/>
  <c r="Y94" i="7" s="1"/>
  <c r="V5" i="25"/>
  <c r="Y5" i="25" s="1"/>
  <c r="V18" i="25"/>
  <c r="Y18" i="25" s="1"/>
  <c r="V26" i="25"/>
  <c r="Y26" i="25" s="1"/>
  <c r="V33" i="25"/>
  <c r="Y33" i="25" s="1"/>
  <c r="V48" i="25"/>
  <c r="Y48" i="25" s="1"/>
  <c r="V84" i="25"/>
  <c r="Y84" i="25" s="1"/>
  <c r="V100" i="25"/>
  <c r="Y100" i="25" s="1"/>
  <c r="V4" i="26"/>
  <c r="V19" i="26"/>
  <c r="V40" i="26"/>
  <c r="V50" i="26"/>
  <c r="V72" i="26"/>
  <c r="V82" i="26"/>
  <c r="V47" i="20"/>
  <c r="Y47" i="20" s="1"/>
  <c r="V83" i="7"/>
  <c r="Y83" i="7" s="1"/>
  <c r="V62" i="25"/>
  <c r="Y62" i="25" s="1"/>
  <c r="V28" i="26"/>
  <c r="V33" i="26"/>
  <c r="V38" i="26"/>
  <c r="V60" i="26"/>
  <c r="V65" i="26"/>
  <c r="V92" i="26"/>
  <c r="V54" i="21"/>
  <c r="Y54" i="21" s="1"/>
  <c r="V86" i="21"/>
  <c r="Y86" i="21" s="1"/>
  <c r="V94" i="21"/>
  <c r="Y94" i="21" s="1"/>
  <c r="V23" i="7"/>
  <c r="Y23" i="7" s="1"/>
  <c r="V31" i="7"/>
  <c r="Y31" i="7" s="1"/>
  <c r="V47" i="7"/>
  <c r="Y47" i="7" s="1"/>
  <c r="V63" i="7"/>
  <c r="Y63" i="7" s="1"/>
  <c r="V71" i="7"/>
  <c r="Y71" i="7" s="1"/>
  <c r="V79" i="7"/>
  <c r="Y79" i="7" s="1"/>
  <c r="V87" i="7"/>
  <c r="Y87" i="7" s="1"/>
  <c r="V95" i="7"/>
  <c r="Y95" i="7" s="1"/>
  <c r="V7" i="25"/>
  <c r="Y7" i="25" s="1"/>
  <c r="V13" i="25"/>
  <c r="Y13" i="25" s="1"/>
  <c r="V20" i="25"/>
  <c r="Y20" i="25" s="1"/>
  <c r="V11" i="26"/>
  <c r="V26" i="26"/>
  <c r="V48" i="26"/>
  <c r="V58" i="26"/>
  <c r="V80" i="26"/>
  <c r="V90" i="26"/>
  <c r="V31" i="20"/>
  <c r="Y31" i="20" s="1"/>
  <c r="V54" i="25"/>
  <c r="V15" i="26"/>
  <c r="V7" i="26"/>
  <c r="V9" i="26"/>
  <c r="V22" i="26"/>
  <c r="V24" i="26"/>
  <c r="V46" i="26"/>
  <c r="V78" i="26"/>
  <c r="V75" i="25"/>
  <c r="Y75" i="25" s="1"/>
  <c r="V70" i="26"/>
  <c r="V97" i="26"/>
  <c r="V5" i="20"/>
  <c r="Y5" i="20" s="1"/>
  <c r="V21" i="20"/>
  <c r="Y21" i="20" s="1"/>
  <c r="V85" i="20"/>
  <c r="Y85" i="20" s="1"/>
  <c r="V10" i="7"/>
  <c r="Y10" i="7" s="1"/>
  <c r="V25" i="7"/>
  <c r="Y25" i="7" s="1"/>
  <c r="V49" i="7"/>
  <c r="Y49" i="7" s="1"/>
  <c r="V57" i="7"/>
  <c r="Y57" i="7" s="1"/>
  <c r="V73" i="7"/>
  <c r="Y73" i="7" s="1"/>
  <c r="V81" i="7"/>
  <c r="Y81" i="7" s="1"/>
  <c r="V29" i="25"/>
  <c r="V96" i="25"/>
  <c r="Y96" i="25" s="1"/>
  <c r="V56" i="26"/>
  <c r="V88" i="26"/>
  <c r="V42" i="7"/>
  <c r="Y42" i="7" s="1"/>
  <c r="V66" i="7"/>
  <c r="Y66" i="7" s="1"/>
  <c r="V74" i="7"/>
  <c r="Y74" i="7" s="1"/>
  <c r="V98" i="7"/>
  <c r="Y98" i="7" s="1"/>
  <c r="V22" i="25"/>
  <c r="Y22" i="25" s="1"/>
  <c r="V35" i="25"/>
  <c r="Y35" i="25" s="1"/>
  <c r="V64" i="25"/>
  <c r="Y64" i="25" s="1"/>
  <c r="V89" i="25"/>
  <c r="Y89" i="25" s="1"/>
  <c r="V37" i="25"/>
  <c r="Y37" i="25" s="1"/>
  <c r="V50" i="25"/>
  <c r="Y50" i="25" s="1"/>
  <c r="V66" i="25"/>
  <c r="Y66" i="25" s="1"/>
  <c r="V91" i="25"/>
  <c r="Y91" i="25" s="1"/>
  <c r="V39" i="25"/>
  <c r="Y39" i="25" s="1"/>
  <c r="V45" i="25"/>
  <c r="Y45" i="25" s="1"/>
  <c r="V52" i="25"/>
  <c r="Y52" i="25" s="1"/>
  <c r="V79" i="25"/>
  <c r="Y79" i="25" s="1"/>
  <c r="V85" i="25"/>
  <c r="Y85" i="25" s="1"/>
  <c r="V93" i="25"/>
  <c r="Y93" i="25" s="1"/>
  <c r="V13" i="9"/>
  <c r="Y13" i="9" s="1"/>
  <c r="V77" i="25"/>
  <c r="V24" i="25"/>
  <c r="V25" i="25"/>
  <c r="V58" i="21"/>
  <c r="Y58" i="21" s="1"/>
  <c r="V11" i="21"/>
  <c r="Y11" i="21" s="1"/>
  <c r="V35" i="21"/>
  <c r="Y35" i="21" s="1"/>
  <c r="V12" i="7"/>
  <c r="Y12" i="7" s="1"/>
  <c r="V19" i="7"/>
  <c r="Y19" i="7" s="1"/>
  <c r="V52" i="7"/>
  <c r="Y52" i="7" s="1"/>
  <c r="W3" i="25"/>
  <c r="V71" i="9"/>
  <c r="Y71" i="9" s="1"/>
  <c r="V66" i="20"/>
  <c r="Y66" i="20" s="1"/>
  <c r="V28" i="21"/>
  <c r="Y28" i="21" s="1"/>
  <c r="V52" i="21"/>
  <c r="Y52" i="21" s="1"/>
  <c r="V84" i="21"/>
  <c r="Y84" i="21" s="1"/>
  <c r="V100" i="21"/>
  <c r="Y100" i="21" s="1"/>
  <c r="V5" i="7"/>
  <c r="Y5" i="7" s="1"/>
  <c r="V20" i="7"/>
  <c r="Y20" i="7" s="1"/>
  <c r="V53" i="7"/>
  <c r="Y53" i="7" s="1"/>
  <c r="V67" i="7"/>
  <c r="V10" i="25"/>
  <c r="V12" i="25"/>
  <c r="V27" i="25"/>
  <c r="V42" i="25"/>
  <c r="V44" i="25"/>
  <c r="V72" i="25"/>
  <c r="V82" i="25"/>
  <c r="V61" i="9"/>
  <c r="Y61" i="9" s="1"/>
  <c r="V50" i="21"/>
  <c r="Y50" i="21" s="1"/>
  <c r="V82" i="21"/>
  <c r="Y82" i="21" s="1"/>
  <c r="V11" i="7"/>
  <c r="Y11" i="7" s="1"/>
  <c r="V51" i="7"/>
  <c r="Y51" i="7" s="1"/>
  <c r="V40" i="25"/>
  <c r="V60" i="25"/>
  <c r="V65" i="25"/>
  <c r="V70" i="25"/>
  <c r="V92" i="25"/>
  <c r="V97" i="25"/>
  <c r="V61" i="20"/>
  <c r="Y61" i="20" s="1"/>
  <c r="V14" i="21"/>
  <c r="V7" i="7"/>
  <c r="Y7" i="7" s="1"/>
  <c r="V15" i="7"/>
  <c r="Y15" i="7" s="1"/>
  <c r="V22" i="7"/>
  <c r="Y22" i="7" s="1"/>
  <c r="V30" i="7"/>
  <c r="Y30" i="7" s="1"/>
  <c r="V41" i="7"/>
  <c r="V62" i="7"/>
  <c r="Y62" i="7" s="1"/>
  <c r="V75" i="7"/>
  <c r="V4" i="25"/>
  <c r="V19" i="25"/>
  <c r="V34" i="25"/>
  <c r="V36" i="25"/>
  <c r="V51" i="25"/>
  <c r="V58" i="25"/>
  <c r="V80" i="25"/>
  <c r="V90" i="25"/>
  <c r="V6" i="25"/>
  <c r="V23" i="25"/>
  <c r="V36" i="7"/>
  <c r="V55" i="7"/>
  <c r="Y55" i="7" s="1"/>
  <c r="V15" i="25"/>
  <c r="V17" i="25"/>
  <c r="V30" i="25"/>
  <c r="V32" i="25"/>
  <c r="V47" i="25"/>
  <c r="V49" i="25"/>
  <c r="V78" i="25"/>
  <c r="V16" i="20"/>
  <c r="Y16" i="20" s="1"/>
  <c r="V18" i="21"/>
  <c r="V98" i="21"/>
  <c r="Y98" i="21" s="1"/>
  <c r="V8" i="25"/>
  <c r="V38" i="25"/>
  <c r="V62" i="20"/>
  <c r="Y62" i="20" s="1"/>
  <c r="V93" i="20"/>
  <c r="Y93" i="20" s="1"/>
  <c r="V32" i="21"/>
  <c r="Y32" i="21" s="1"/>
  <c r="V9" i="7"/>
  <c r="Y9" i="7" s="1"/>
  <c r="V43" i="7"/>
  <c r="V91" i="7"/>
  <c r="Y91" i="7" s="1"/>
  <c r="V56" i="25"/>
  <c r="V88" i="25"/>
  <c r="V37" i="21"/>
  <c r="Y37" i="21" s="1"/>
  <c r="V45" i="21"/>
  <c r="Y45" i="21" s="1"/>
  <c r="V69" i="21"/>
  <c r="Y69" i="21" s="1"/>
  <c r="V77" i="21"/>
  <c r="Y77" i="21" s="1"/>
  <c r="V27" i="7"/>
  <c r="V34" i="7"/>
  <c r="Y34" i="7" s="1"/>
  <c r="V39" i="7"/>
  <c r="Y39" i="7" s="1"/>
  <c r="V45" i="7"/>
  <c r="V84" i="7"/>
  <c r="Y84" i="7" s="1"/>
  <c r="V86" i="7"/>
  <c r="Y86" i="7" s="1"/>
  <c r="V64" i="7"/>
  <c r="V65" i="7"/>
  <c r="V71" i="20"/>
  <c r="Y71" i="20" s="1"/>
  <c r="V40" i="20"/>
  <c r="Y40" i="20" s="1"/>
  <c r="V56" i="20"/>
  <c r="Y56" i="20" s="1"/>
  <c r="V13" i="7"/>
  <c r="V32" i="7"/>
  <c r="V33" i="7"/>
  <c r="V90" i="7"/>
  <c r="V89" i="7"/>
  <c r="V77" i="7"/>
  <c r="V96" i="7"/>
  <c r="V97" i="7"/>
  <c r="V72" i="9"/>
  <c r="Y72" i="9" s="1"/>
  <c r="V25" i="20"/>
  <c r="Y25" i="20" s="1"/>
  <c r="V41" i="20"/>
  <c r="V49" i="20"/>
  <c r="Y49" i="20" s="1"/>
  <c r="V72" i="20"/>
  <c r="Y72" i="20" s="1"/>
  <c r="V80" i="20"/>
  <c r="Y80" i="20" s="1"/>
  <c r="V87" i="20"/>
  <c r="Y87" i="20" s="1"/>
  <c r="V94" i="20"/>
  <c r="Y94" i="20" s="1"/>
  <c r="V60" i="21"/>
  <c r="Y60" i="21" s="1"/>
  <c r="V80" i="21"/>
  <c r="Y80" i="21" s="1"/>
  <c r="V87" i="21"/>
  <c r="Y87" i="21" s="1"/>
  <c r="V95" i="21"/>
  <c r="Y95" i="21" s="1"/>
  <c r="V24" i="21"/>
  <c r="Y24" i="21" s="1"/>
  <c r="V46" i="21"/>
  <c r="Y46" i="21" s="1"/>
  <c r="V53" i="21"/>
  <c r="V67" i="21"/>
  <c r="Y67" i="21" s="1"/>
  <c r="V96" i="21"/>
  <c r="Y96" i="21" s="1"/>
  <c r="V8" i="7"/>
  <c r="V18" i="7"/>
  <c r="V40" i="7"/>
  <c r="V50" i="7"/>
  <c r="V72" i="7"/>
  <c r="V82" i="7"/>
  <c r="V60" i="7"/>
  <c r="V70" i="7"/>
  <c r="V19" i="9"/>
  <c r="Y19" i="9" s="1"/>
  <c r="V35" i="9"/>
  <c r="Y35" i="9" s="1"/>
  <c r="V36" i="20"/>
  <c r="Y36" i="20" s="1"/>
  <c r="Y3" i="21"/>
  <c r="V26" i="21"/>
  <c r="Y26" i="21" s="1"/>
  <c r="V33" i="21"/>
  <c r="V41" i="21"/>
  <c r="Y41" i="21" s="1"/>
  <c r="V16" i="7"/>
  <c r="V26" i="7"/>
  <c r="V48" i="7"/>
  <c r="V58" i="7"/>
  <c r="V80" i="7"/>
  <c r="V100" i="9"/>
  <c r="Y100" i="9" s="1"/>
  <c r="V6" i="20"/>
  <c r="Y6" i="20" s="1"/>
  <c r="V29" i="20"/>
  <c r="Y29" i="20" s="1"/>
  <c r="V37" i="20"/>
  <c r="Y37" i="20" s="1"/>
  <c r="V45" i="20"/>
  <c r="Y45" i="20" s="1"/>
  <c r="V53" i="20"/>
  <c r="Y53" i="20" s="1"/>
  <c r="V68" i="20"/>
  <c r="V91" i="20"/>
  <c r="Y91" i="20" s="1"/>
  <c r="V19" i="21"/>
  <c r="Y19" i="21" s="1"/>
  <c r="V14" i="7"/>
  <c r="V46" i="7"/>
  <c r="V78" i="7"/>
  <c r="V6" i="7"/>
  <c r="V28" i="7"/>
  <c r="V38" i="7"/>
  <c r="V92" i="7"/>
  <c r="V27" i="21"/>
  <c r="Y27" i="21" s="1"/>
  <c r="V24" i="7"/>
  <c r="V29" i="7"/>
  <c r="V56" i="7"/>
  <c r="V61" i="7"/>
  <c r="V88" i="7"/>
  <c r="V93" i="7"/>
  <c r="V34" i="20"/>
  <c r="Y34" i="20" s="1"/>
  <c r="V65" i="20"/>
  <c r="Y65" i="20" s="1"/>
  <c r="V48" i="21"/>
  <c r="Y48" i="21" s="1"/>
  <c r="V61" i="21"/>
  <c r="Y61" i="21" s="1"/>
  <c r="V75" i="21"/>
  <c r="Y75" i="21" s="1"/>
  <c r="V89" i="21"/>
  <c r="Y89" i="21" s="1"/>
  <c r="V97" i="20"/>
  <c r="V10" i="21"/>
  <c r="Y10" i="21" s="1"/>
  <c r="V22" i="21"/>
  <c r="Y22" i="21" s="1"/>
  <c r="V43" i="21"/>
  <c r="Y43" i="21" s="1"/>
  <c r="V63" i="21"/>
  <c r="Y63" i="21" s="1"/>
  <c r="V91" i="21"/>
  <c r="Y91" i="21" s="1"/>
  <c r="V99" i="21"/>
  <c r="V69" i="20"/>
  <c r="Y69" i="20" s="1"/>
  <c r="V77" i="20"/>
  <c r="Y77" i="20" s="1"/>
  <c r="V30" i="21"/>
  <c r="Y30" i="21" s="1"/>
  <c r="V78" i="21"/>
  <c r="Y78" i="21" s="1"/>
  <c r="V85" i="21"/>
  <c r="Y85" i="21" s="1"/>
  <c r="V93" i="21"/>
  <c r="V56" i="21"/>
  <c r="V57" i="21"/>
  <c r="V34" i="21"/>
  <c r="V5" i="21"/>
  <c r="V6" i="21"/>
  <c r="W3" i="9"/>
  <c r="Y3" i="9"/>
  <c r="V8" i="21"/>
  <c r="V9" i="21"/>
  <c r="V22" i="9"/>
  <c r="Y22" i="9" s="1"/>
  <c r="V11" i="20"/>
  <c r="Y11" i="20" s="1"/>
  <c r="V57" i="20"/>
  <c r="V81" i="20"/>
  <c r="V15" i="9"/>
  <c r="V31" i="9"/>
  <c r="Y31" i="9" s="1"/>
  <c r="V39" i="9"/>
  <c r="Y39" i="9" s="1"/>
  <c r="V47" i="9"/>
  <c r="Y47" i="9" s="1"/>
  <c r="V78" i="9"/>
  <c r="Y78" i="9" s="1"/>
  <c r="V94" i="9"/>
  <c r="V27" i="20"/>
  <c r="Y27" i="20" s="1"/>
  <c r="V32" i="20"/>
  <c r="Y32" i="20" s="1"/>
  <c r="V38" i="20"/>
  <c r="V43" i="20"/>
  <c r="Y43" i="20" s="1"/>
  <c r="V51" i="20"/>
  <c r="Y51" i="20" s="1"/>
  <c r="V63" i="20"/>
  <c r="Y63" i="20" s="1"/>
  <c r="V74" i="20"/>
  <c r="Y74" i="20" s="1"/>
  <c r="V88" i="20"/>
  <c r="Y88" i="20" s="1"/>
  <c r="V16" i="21"/>
  <c r="V8" i="9"/>
  <c r="Y8" i="9" s="1"/>
  <c r="V79" i="9"/>
  <c r="Y79" i="9" s="1"/>
  <c r="V13" i="20"/>
  <c r="Y13" i="20" s="1"/>
  <c r="V33" i="20"/>
  <c r="Y33" i="20" s="1"/>
  <c r="V59" i="20"/>
  <c r="Y59" i="20" s="1"/>
  <c r="V75" i="20"/>
  <c r="Y75" i="20" s="1"/>
  <c r="V83" i="20"/>
  <c r="Y83" i="20" s="1"/>
  <c r="V89" i="20"/>
  <c r="V95" i="20"/>
  <c r="Y95" i="20" s="1"/>
  <c r="V4" i="21"/>
  <c r="V42" i="21"/>
  <c r="V44" i="21"/>
  <c r="V59" i="21"/>
  <c r="V74" i="21"/>
  <c r="V76" i="21"/>
  <c r="V54" i="9"/>
  <c r="Y54" i="9" s="1"/>
  <c r="V85" i="9"/>
  <c r="Y85" i="9" s="1"/>
  <c r="V19" i="20"/>
  <c r="Y19" i="20" s="1"/>
  <c r="V55" i="21"/>
  <c r="V72" i="21"/>
  <c r="V92" i="21"/>
  <c r="V26" i="9"/>
  <c r="Y26" i="9" s="1"/>
  <c r="V43" i="9"/>
  <c r="Y43" i="9" s="1"/>
  <c r="V81" i="9"/>
  <c r="V89" i="9"/>
  <c r="Y89" i="9" s="1"/>
  <c r="V97" i="9"/>
  <c r="Y97" i="9" s="1"/>
  <c r="V4" i="20"/>
  <c r="V15" i="20"/>
  <c r="Y15" i="20" s="1"/>
  <c r="V12" i="21"/>
  <c r="V36" i="21"/>
  <c r="V51" i="21"/>
  <c r="V66" i="21"/>
  <c r="V68" i="21"/>
  <c r="V83" i="21"/>
  <c r="V90" i="21"/>
  <c r="V30" i="9"/>
  <c r="Y30" i="9" s="1"/>
  <c r="V62" i="9"/>
  <c r="Y62" i="9" s="1"/>
  <c r="V7" i="20"/>
  <c r="Y7" i="20" s="1"/>
  <c r="V38" i="21"/>
  <c r="V8" i="20"/>
  <c r="Y8" i="20" s="1"/>
  <c r="V30" i="20"/>
  <c r="V47" i="21"/>
  <c r="V49" i="21"/>
  <c r="V62" i="21"/>
  <c r="V64" i="21"/>
  <c r="V79" i="21"/>
  <c r="V81" i="21"/>
  <c r="V93" i="9"/>
  <c r="Y93" i="9" s="1"/>
  <c r="V73" i="20"/>
  <c r="Y73" i="20" s="1"/>
  <c r="V40" i="21"/>
  <c r="V70" i="21"/>
  <c r="V97" i="21"/>
  <c r="V44" i="9"/>
  <c r="Y44" i="9" s="1"/>
  <c r="V68" i="9"/>
  <c r="Y68" i="9" s="1"/>
  <c r="V75" i="9"/>
  <c r="Y75" i="9" s="1"/>
  <c r="V24" i="20"/>
  <c r="Y24" i="20" s="1"/>
  <c r="V48" i="20"/>
  <c r="Y48" i="20" s="1"/>
  <c r="V67" i="20"/>
  <c r="Y67" i="20" s="1"/>
  <c r="V79" i="20"/>
  <c r="V99" i="20"/>
  <c r="Y99" i="20" s="1"/>
  <c r="V20" i="21"/>
  <c r="V31" i="21"/>
  <c r="V88" i="21"/>
  <c r="V83" i="9"/>
  <c r="V91" i="9"/>
  <c r="Y91" i="9" s="1"/>
  <c r="V9" i="20"/>
  <c r="Y9" i="20" s="1"/>
  <c r="V17" i="20"/>
  <c r="Y17" i="20" s="1"/>
  <c r="V35" i="20"/>
  <c r="V39" i="20"/>
  <c r="Y39" i="20" s="1"/>
  <c r="V64" i="20"/>
  <c r="Y64" i="20" s="1"/>
  <c r="V70" i="20"/>
  <c r="Y70" i="20" s="1"/>
  <c r="V84" i="20"/>
  <c r="Y84" i="20" s="1"/>
  <c r="V26" i="20"/>
  <c r="V58" i="20"/>
  <c r="V90" i="20"/>
  <c r="V16" i="9"/>
  <c r="Y16" i="9" s="1"/>
  <c r="V23" i="9"/>
  <c r="V45" i="9"/>
  <c r="Y45" i="9" s="1"/>
  <c r="V14" i="20"/>
  <c r="V46" i="20"/>
  <c r="V78" i="20"/>
  <c r="V10" i="9"/>
  <c r="Y10" i="9" s="1"/>
  <c r="V18" i="9"/>
  <c r="Y18" i="9" s="1"/>
  <c r="V40" i="9"/>
  <c r="Y40" i="9" s="1"/>
  <c r="V55" i="9"/>
  <c r="V12" i="20"/>
  <c r="V22" i="20"/>
  <c r="V44" i="20"/>
  <c r="V54" i="20"/>
  <c r="V76" i="20"/>
  <c r="V86" i="20"/>
  <c r="V96" i="20"/>
  <c r="V87" i="9"/>
  <c r="Y87" i="9" s="1"/>
  <c r="V52" i="20"/>
  <c r="V58" i="9"/>
  <c r="Y58" i="9" s="1"/>
  <c r="V66" i="9"/>
  <c r="Y66" i="9" s="1"/>
  <c r="V73" i="9"/>
  <c r="Y73" i="9" s="1"/>
  <c r="V18" i="20"/>
  <c r="V50" i="20"/>
  <c r="V82" i="20"/>
  <c r="V10" i="20"/>
  <c r="V42" i="20"/>
  <c r="V95" i="9"/>
  <c r="V20" i="20"/>
  <c r="V51" i="9"/>
  <c r="Y51" i="9" s="1"/>
  <c r="V59" i="9"/>
  <c r="Y59" i="9" s="1"/>
  <c r="Y3" i="20"/>
  <c r="V28" i="20"/>
  <c r="V60" i="20"/>
  <c r="V92" i="20"/>
  <c r="V5" i="9"/>
  <c r="Y5" i="9" s="1"/>
  <c r="V67" i="9"/>
  <c r="Y67" i="9" s="1"/>
  <c r="V80" i="9"/>
  <c r="Y80" i="9" s="1"/>
  <c r="V7" i="9"/>
  <c r="V20" i="9"/>
  <c r="Y20" i="9" s="1"/>
  <c r="V27" i="9"/>
  <c r="Y27" i="9" s="1"/>
  <c r="V34" i="9"/>
  <c r="Y34" i="9" s="1"/>
  <c r="V90" i="9"/>
  <c r="Y90" i="9" s="1"/>
  <c r="V98" i="9"/>
  <c r="Y98" i="9" s="1"/>
  <c r="V76" i="9"/>
  <c r="Y76" i="9" s="1"/>
  <c r="V29" i="9"/>
  <c r="Y29" i="9" s="1"/>
  <c r="V49" i="9"/>
  <c r="Y49" i="9" s="1"/>
  <c r="V56" i="9"/>
  <c r="Y56" i="9" s="1"/>
  <c r="V63" i="9"/>
  <c r="Y63" i="9" s="1"/>
  <c r="V77" i="9"/>
  <c r="V84" i="9"/>
  <c r="Y84" i="9" s="1"/>
  <c r="V99" i="9"/>
  <c r="V11" i="9"/>
  <c r="V36" i="9"/>
  <c r="V41" i="9"/>
  <c r="V32" i="9"/>
  <c r="V37" i="9"/>
  <c r="V64" i="9"/>
  <c r="V69" i="9"/>
  <c r="V82" i="9"/>
  <c r="V88" i="9"/>
  <c r="V12" i="9"/>
  <c r="V14" i="9"/>
  <c r="V25" i="9"/>
  <c r="V42" i="9"/>
  <c r="V52" i="9"/>
  <c r="V57" i="9"/>
  <c r="V74" i="9"/>
  <c r="V4" i="9"/>
  <c r="V6" i="9"/>
  <c r="V21" i="9"/>
  <c r="V28" i="9"/>
  <c r="V33" i="9"/>
  <c r="V50" i="9"/>
  <c r="V60" i="9"/>
  <c r="V65" i="9"/>
  <c r="V86" i="9"/>
  <c r="V92" i="9"/>
  <c r="V17" i="9"/>
  <c r="V38" i="9"/>
  <c r="V48" i="9"/>
  <c r="V53" i="9"/>
  <c r="V70" i="9"/>
  <c r="V96" i="9"/>
  <c r="V9" i="9"/>
  <c r="V24" i="9"/>
  <c r="V46" i="9"/>
  <c r="AG5" i="7"/>
  <c r="W57" i="24" l="1"/>
  <c r="W83" i="23"/>
  <c r="W61" i="18"/>
  <c r="W69" i="18"/>
  <c r="W53" i="24"/>
  <c r="W39" i="18"/>
  <c r="W25" i="18"/>
  <c r="W81" i="1"/>
  <c r="W95" i="18"/>
  <c r="W91" i="23"/>
  <c r="W91" i="18"/>
  <c r="W55" i="18"/>
  <c r="W27" i="24"/>
  <c r="W77" i="23"/>
  <c r="W59" i="16"/>
  <c r="W23" i="1"/>
  <c r="W74" i="18"/>
  <c r="W57" i="6"/>
  <c r="W7" i="13"/>
  <c r="W94" i="18"/>
  <c r="W54" i="5"/>
  <c r="W30" i="24"/>
  <c r="W55" i="1"/>
  <c r="W48" i="23"/>
  <c r="W48" i="1"/>
  <c r="W65" i="1"/>
  <c r="W37" i="1"/>
  <c r="W100" i="18"/>
  <c r="W73" i="18"/>
  <c r="W83" i="18"/>
  <c r="W31" i="23"/>
  <c r="W37" i="23"/>
  <c r="W37" i="24"/>
  <c r="Y95" i="18"/>
  <c r="W30" i="18"/>
  <c r="W95" i="24"/>
  <c r="W12" i="1"/>
  <c r="Y95" i="24"/>
  <c r="W51" i="18"/>
  <c r="W93" i="18"/>
  <c r="W49" i="16"/>
  <c r="W75" i="23"/>
  <c r="W11" i="24"/>
  <c r="W6" i="18"/>
  <c r="W36" i="16"/>
  <c r="W13" i="1"/>
  <c r="W59" i="23"/>
  <c r="W68" i="24"/>
  <c r="W67" i="24"/>
  <c r="W22" i="24"/>
  <c r="W52" i="18"/>
  <c r="W63" i="18"/>
  <c r="W13" i="18"/>
  <c r="W99" i="1"/>
  <c r="W16" i="1"/>
  <c r="W47" i="24"/>
  <c r="W87" i="24"/>
  <c r="W87" i="18"/>
  <c r="W62" i="24"/>
  <c r="Y77" i="23"/>
  <c r="W36" i="24"/>
  <c r="W15" i="24"/>
  <c r="W59" i="24"/>
  <c r="W89" i="18"/>
  <c r="Y86" i="18"/>
  <c r="Y29" i="18"/>
  <c r="W63" i="24"/>
  <c r="W17" i="18"/>
  <c r="W52" i="1"/>
  <c r="W17" i="24"/>
  <c r="W71" i="13"/>
  <c r="W47" i="18"/>
  <c r="W71" i="23"/>
  <c r="W39" i="24"/>
  <c r="Y37" i="24"/>
  <c r="W68" i="18"/>
  <c r="W44" i="18"/>
  <c r="W84" i="18"/>
  <c r="W55" i="24"/>
  <c r="W45" i="18"/>
  <c r="W62" i="18"/>
  <c r="W95" i="6"/>
  <c r="W18" i="13"/>
  <c r="W54" i="24"/>
  <c r="W5" i="18"/>
  <c r="W46" i="23"/>
  <c r="W29" i="23"/>
  <c r="Y87" i="24"/>
  <c r="W75" i="18"/>
  <c r="W42" i="18"/>
  <c r="W53" i="18"/>
  <c r="W27" i="1"/>
  <c r="W67" i="23"/>
  <c r="W45" i="16"/>
  <c r="W99" i="24"/>
  <c r="W41" i="24"/>
  <c r="W31" i="18"/>
  <c r="W8" i="18"/>
  <c r="W41" i="18"/>
  <c r="W32" i="18"/>
  <c r="W77" i="4"/>
  <c r="W77" i="6"/>
  <c r="W84" i="16"/>
  <c r="W91" i="1"/>
  <c r="W22" i="23"/>
  <c r="W75" i="24"/>
  <c r="W83" i="24"/>
  <c r="W35" i="24"/>
  <c r="W5" i="24"/>
  <c r="W35" i="18"/>
  <c r="W21" i="18"/>
  <c r="W54" i="18"/>
  <c r="W32" i="16"/>
  <c r="W63" i="1"/>
  <c r="W69" i="1"/>
  <c r="W69" i="4"/>
  <c r="W95" i="1"/>
  <c r="W7" i="23"/>
  <c r="W86" i="23"/>
  <c r="W96" i="24"/>
  <c r="W36" i="18"/>
  <c r="W67" i="18"/>
  <c r="Y17" i="18"/>
  <c r="W76" i="24"/>
  <c r="W13" i="24"/>
  <c r="W50" i="23"/>
  <c r="W89" i="24"/>
  <c r="Y55" i="24"/>
  <c r="W42" i="24"/>
  <c r="W19" i="18"/>
  <c r="W99" i="18"/>
  <c r="Y13" i="18"/>
  <c r="W64" i="18"/>
  <c r="W83" i="16"/>
  <c r="W56" i="13"/>
  <c r="W20" i="1"/>
  <c r="W89" i="23"/>
  <c r="W95" i="16"/>
  <c r="W79" i="24"/>
  <c r="W20" i="24"/>
  <c r="W43" i="18"/>
  <c r="W49" i="24"/>
  <c r="Y95" i="16"/>
  <c r="W77" i="16"/>
  <c r="W59" i="1"/>
  <c r="W96" i="1"/>
  <c r="W5" i="23"/>
  <c r="W82" i="1"/>
  <c r="W86" i="24"/>
  <c r="W21" i="24"/>
  <c r="W35" i="13"/>
  <c r="W52" i="23"/>
  <c r="W64" i="24"/>
  <c r="W15" i="4"/>
  <c r="Y45" i="16"/>
  <c r="W100" i="24"/>
  <c r="W31" i="24"/>
  <c r="W85" i="18"/>
  <c r="W37" i="18"/>
  <c r="W86" i="18"/>
  <c r="W76" i="18"/>
  <c r="W32" i="28"/>
  <c r="W31" i="6"/>
  <c r="W68" i="23"/>
  <c r="W91" i="24"/>
  <c r="W47" i="16"/>
  <c r="W69" i="13"/>
  <c r="W83" i="1"/>
  <c r="W9" i="23"/>
  <c r="W69" i="24"/>
  <c r="W85" i="24"/>
  <c r="Y63" i="18"/>
  <c r="W96" i="18"/>
  <c r="W94" i="23"/>
  <c r="W46" i="13"/>
  <c r="Y17" i="13"/>
  <c r="W31" i="1"/>
  <c r="W6" i="1"/>
  <c r="W84" i="24"/>
  <c r="W32" i="24"/>
  <c r="W57" i="18"/>
  <c r="W59" i="18"/>
  <c r="W4" i="18"/>
  <c r="W77" i="18"/>
  <c r="Y5" i="1"/>
  <c r="W97" i="1"/>
  <c r="W84" i="23"/>
  <c r="W62" i="1"/>
  <c r="W52" i="24"/>
  <c r="W10" i="24"/>
  <c r="W46" i="18"/>
  <c r="Y46" i="18"/>
  <c r="W90" i="18"/>
  <c r="Y90" i="18"/>
  <c r="W28" i="18"/>
  <c r="Y28" i="18"/>
  <c r="W16" i="6"/>
  <c r="W100" i="16"/>
  <c r="W29" i="16"/>
  <c r="W52" i="13"/>
  <c r="W80" i="13"/>
  <c r="W89" i="13"/>
  <c r="W94" i="1"/>
  <c r="W53" i="1"/>
  <c r="W57" i="23"/>
  <c r="W55" i="23"/>
  <c r="W51" i="24"/>
  <c r="W23" i="24"/>
  <c r="W94" i="24"/>
  <c r="W74" i="24"/>
  <c r="W12" i="24"/>
  <c r="W44" i="24"/>
  <c r="W34" i="18"/>
  <c r="Y33" i="18"/>
  <c r="W33" i="18"/>
  <c r="Y20" i="18"/>
  <c r="W20" i="18"/>
  <c r="W27" i="18"/>
  <c r="Y26" i="18"/>
  <c r="W26" i="18"/>
  <c r="W10" i="18"/>
  <c r="Y9" i="18"/>
  <c r="W9" i="18"/>
  <c r="Y48" i="18"/>
  <c r="W48" i="18"/>
  <c r="W37" i="13"/>
  <c r="W86" i="6"/>
  <c r="W81" i="13"/>
  <c r="W100" i="23"/>
  <c r="W85" i="23"/>
  <c r="W74" i="23"/>
  <c r="Y56" i="18"/>
  <c r="W56" i="18"/>
  <c r="Y70" i="18"/>
  <c r="W70" i="18"/>
  <c r="W16" i="18"/>
  <c r="Y16" i="18"/>
  <c r="Y22" i="18"/>
  <c r="W22" i="18"/>
  <c r="Y80" i="18"/>
  <c r="W80" i="18"/>
  <c r="Y18" i="18"/>
  <c r="W18" i="18"/>
  <c r="Y97" i="18"/>
  <c r="W97" i="18"/>
  <c r="W98" i="18"/>
  <c r="W10" i="1"/>
  <c r="W44" i="1"/>
  <c r="W87" i="23"/>
  <c r="W73" i="23"/>
  <c r="W14" i="23"/>
  <c r="Y85" i="23"/>
  <c r="W63" i="23"/>
  <c r="W14" i="18"/>
  <c r="Y14" i="18"/>
  <c r="Y7" i="18"/>
  <c r="W7" i="18"/>
  <c r="Y82" i="18"/>
  <c r="W82" i="18"/>
  <c r="Y50" i="18"/>
  <c r="W50" i="18"/>
  <c r="W15" i="18"/>
  <c r="W63" i="6"/>
  <c r="W67" i="13"/>
  <c r="W67" i="1"/>
  <c r="Y69" i="1"/>
  <c r="W53" i="16"/>
  <c r="W43" i="24"/>
  <c r="W93" i="24"/>
  <c r="Y22" i="24"/>
  <c r="Y38" i="18"/>
  <c r="W38" i="18"/>
  <c r="Y65" i="18"/>
  <c r="W65" i="18"/>
  <c r="W66" i="18"/>
  <c r="W12" i="18"/>
  <c r="Y11" i="18"/>
  <c r="W11" i="18"/>
  <c r="W81" i="18"/>
  <c r="W49" i="18"/>
  <c r="W29" i="18"/>
  <c r="Y92" i="18"/>
  <c r="W92" i="18"/>
  <c r="W89" i="1"/>
  <c r="W5" i="16"/>
  <c r="W33" i="23"/>
  <c r="W62" i="23"/>
  <c r="W4" i="24"/>
  <c r="Y88" i="18"/>
  <c r="W88" i="18"/>
  <c r="Y24" i="18"/>
  <c r="W24" i="18"/>
  <c r="W78" i="18"/>
  <c r="Y78" i="18"/>
  <c r="W58" i="18"/>
  <c r="Y58" i="18"/>
  <c r="Y60" i="18"/>
  <c r="W60" i="18"/>
  <c r="W71" i="18"/>
  <c r="Y72" i="18"/>
  <c r="W72" i="18"/>
  <c r="Y40" i="18"/>
  <c r="W40" i="18"/>
  <c r="W79" i="18"/>
  <c r="W23" i="18"/>
  <c r="W84" i="28"/>
  <c r="W76" i="23"/>
  <c r="Y92" i="24"/>
  <c r="W92" i="24"/>
  <c r="Y95" i="6"/>
  <c r="W93" i="13"/>
  <c r="W22" i="16"/>
  <c r="W71" i="1"/>
  <c r="W14" i="1"/>
  <c r="Y6" i="24"/>
  <c r="W6" i="24"/>
  <c r="W50" i="24"/>
  <c r="Y50" i="24"/>
  <c r="Y8" i="24"/>
  <c r="W8" i="24"/>
  <c r="W43" i="28"/>
  <c r="W89" i="16"/>
  <c r="W41" i="13"/>
  <c r="W84" i="1"/>
  <c r="W74" i="1"/>
  <c r="Y63" i="23"/>
  <c r="W62" i="16"/>
  <c r="Y88" i="24"/>
  <c r="W88" i="24"/>
  <c r="Y24" i="24"/>
  <c r="W24" i="24"/>
  <c r="W78" i="24"/>
  <c r="Y78" i="24"/>
  <c r="Y48" i="24"/>
  <c r="W48" i="24"/>
  <c r="W77" i="24"/>
  <c r="Y77" i="24"/>
  <c r="W25" i="24"/>
  <c r="Y60" i="24"/>
  <c r="W60" i="24"/>
  <c r="Y18" i="24"/>
  <c r="W18" i="24"/>
  <c r="Y28" i="24"/>
  <c r="W28" i="24"/>
  <c r="W29" i="24"/>
  <c r="W7" i="5"/>
  <c r="W13" i="4"/>
  <c r="W73" i="1"/>
  <c r="Y81" i="1"/>
  <c r="W29" i="13"/>
  <c r="W45" i="1"/>
  <c r="W19" i="24"/>
  <c r="Y33" i="24"/>
  <c r="W33" i="24"/>
  <c r="W34" i="24"/>
  <c r="W82" i="24"/>
  <c r="Y82" i="24"/>
  <c r="Y40" i="24"/>
  <c r="W40" i="24"/>
  <c r="W45" i="24"/>
  <c r="Y45" i="24"/>
  <c r="W61" i="24"/>
  <c r="W91" i="6"/>
  <c r="W83" i="6"/>
  <c r="W79" i="16"/>
  <c r="W73" i="16"/>
  <c r="W49" i="13"/>
  <c r="W79" i="1"/>
  <c r="W33" i="1"/>
  <c r="W64" i="1"/>
  <c r="W5" i="1"/>
  <c r="W21" i="1"/>
  <c r="W95" i="23"/>
  <c r="Y97" i="24"/>
  <c r="W98" i="24"/>
  <c r="W97" i="24"/>
  <c r="W46" i="24"/>
  <c r="Y46" i="24"/>
  <c r="W90" i="24"/>
  <c r="Y90" i="24"/>
  <c r="W26" i="24"/>
  <c r="Y26" i="24"/>
  <c r="Y38" i="24"/>
  <c r="W38" i="24"/>
  <c r="W69" i="6"/>
  <c r="W68" i="4"/>
  <c r="W75" i="5"/>
  <c r="W76" i="16"/>
  <c r="W57" i="1"/>
  <c r="W69" i="23"/>
  <c r="Y70" i="24"/>
  <c r="W70" i="24"/>
  <c r="Y16" i="24"/>
  <c r="W16" i="24"/>
  <c r="Y72" i="24"/>
  <c r="W72" i="24"/>
  <c r="W9" i="24"/>
  <c r="W9" i="6"/>
  <c r="Y69" i="13"/>
  <c r="W58" i="24"/>
  <c r="Y58" i="24"/>
  <c r="W86" i="13"/>
  <c r="W71" i="6"/>
  <c r="W18" i="16"/>
  <c r="W71" i="16"/>
  <c r="Y29" i="13"/>
  <c r="W86" i="1"/>
  <c r="Y56" i="24"/>
  <c r="W56" i="24"/>
  <c r="Y65" i="24"/>
  <c r="W65" i="24"/>
  <c r="W66" i="24"/>
  <c r="W14" i="24"/>
  <c r="Y14" i="24"/>
  <c r="Y80" i="24"/>
  <c r="W80" i="24"/>
  <c r="W7" i="24"/>
  <c r="W81" i="24"/>
  <c r="W73" i="24"/>
  <c r="W71" i="24"/>
  <c r="W78" i="23"/>
  <c r="Y78" i="23"/>
  <c r="Y92" i="23"/>
  <c r="W92" i="23"/>
  <c r="W93" i="23"/>
  <c r="W94" i="4"/>
  <c r="W99" i="6"/>
  <c r="Y61" i="16"/>
  <c r="W15" i="23"/>
  <c r="Y15" i="23"/>
  <c r="Y80" i="23"/>
  <c r="W80" i="23"/>
  <c r="W81" i="23"/>
  <c r="Y19" i="23"/>
  <c r="W19" i="23"/>
  <c r="W82" i="23"/>
  <c r="Y82" i="23"/>
  <c r="W44" i="23"/>
  <c r="Y44" i="23"/>
  <c r="Y10" i="23"/>
  <c r="W10" i="23"/>
  <c r="W11" i="23"/>
  <c r="Y64" i="23"/>
  <c r="W64" i="23"/>
  <c r="W54" i="27"/>
  <c r="W55" i="4"/>
  <c r="W87" i="6"/>
  <c r="W81" i="6"/>
  <c r="Y86" i="6"/>
  <c r="W7" i="16"/>
  <c r="W67" i="16"/>
  <c r="Y77" i="16"/>
  <c r="W76" i="1"/>
  <c r="W75" i="1"/>
  <c r="Y66" i="23"/>
  <c r="W66" i="23"/>
  <c r="Y4" i="23"/>
  <c r="W4" i="23"/>
  <c r="Y70" i="23"/>
  <c r="W70" i="23"/>
  <c r="Y42" i="23"/>
  <c r="W42" i="23"/>
  <c r="W43" i="23"/>
  <c r="Y21" i="23"/>
  <c r="W21" i="23"/>
  <c r="Y97" i="23"/>
  <c r="W97" i="23"/>
  <c r="W20" i="6"/>
  <c r="W17" i="23"/>
  <c r="Y17" i="23"/>
  <c r="W12" i="23"/>
  <c r="Y12" i="23"/>
  <c r="W13" i="23"/>
  <c r="W77" i="1"/>
  <c r="Y38" i="23"/>
  <c r="W38" i="23"/>
  <c r="Y96" i="23"/>
  <c r="W96" i="23"/>
  <c r="W68" i="16"/>
  <c r="W43" i="16"/>
  <c r="W85" i="16"/>
  <c r="W48" i="13"/>
  <c r="W17" i="13"/>
  <c r="W42" i="1"/>
  <c r="W87" i="1"/>
  <c r="W38" i="1"/>
  <c r="W46" i="1"/>
  <c r="W25" i="1"/>
  <c r="Y98" i="23"/>
  <c r="W98" i="23"/>
  <c r="Y56" i="23"/>
  <c r="W56" i="23"/>
  <c r="Y40" i="23"/>
  <c r="W40" i="23"/>
  <c r="W41" i="23"/>
  <c r="W47" i="23"/>
  <c r="Y47" i="23"/>
  <c r="W58" i="23"/>
  <c r="Y58" i="23"/>
  <c r="Y23" i="23"/>
  <c r="W23" i="23"/>
  <c r="Y24" i="23"/>
  <c r="W24" i="23"/>
  <c r="Y53" i="23"/>
  <c r="W53" i="23"/>
  <c r="W54" i="23"/>
  <c r="Y88" i="1"/>
  <c r="W88" i="1"/>
  <c r="W34" i="23"/>
  <c r="Y34" i="23"/>
  <c r="W42" i="16"/>
  <c r="W49" i="23"/>
  <c r="Y49" i="23"/>
  <c r="Y72" i="23"/>
  <c r="W72" i="23"/>
  <c r="W45" i="7"/>
  <c r="W29" i="3"/>
  <c r="Y69" i="4"/>
  <c r="W55" i="5"/>
  <c r="W68" i="6"/>
  <c r="W57" i="16"/>
  <c r="W94" i="16"/>
  <c r="W5" i="13"/>
  <c r="W86" i="16"/>
  <c r="Y13" i="1"/>
  <c r="Y6" i="23"/>
  <c r="W6" i="23"/>
  <c r="W32" i="23"/>
  <c r="Y32" i="23"/>
  <c r="Y51" i="23"/>
  <c r="W51" i="23"/>
  <c r="W99" i="23"/>
  <c r="W27" i="23"/>
  <c r="Y27" i="23"/>
  <c r="W28" i="23"/>
  <c r="W18" i="23"/>
  <c r="W39" i="23"/>
  <c r="W45" i="23"/>
  <c r="W35" i="23"/>
  <c r="W90" i="23"/>
  <c r="Y90" i="23"/>
  <c r="W30" i="16"/>
  <c r="Y65" i="23"/>
  <c r="W65" i="23"/>
  <c r="W69" i="5"/>
  <c r="Y60" i="23"/>
  <c r="W60" i="23"/>
  <c r="W61" i="23"/>
  <c r="Y25" i="23"/>
  <c r="W25" i="23"/>
  <c r="W26" i="23"/>
  <c r="W5" i="3"/>
  <c r="W83" i="4"/>
  <c r="Y13" i="4"/>
  <c r="W76" i="4"/>
  <c r="W87" i="5"/>
  <c r="W31" i="16"/>
  <c r="W16" i="13"/>
  <c r="W27" i="16"/>
  <c r="Y74" i="1"/>
  <c r="Y88" i="23"/>
  <c r="W88" i="23"/>
  <c r="W30" i="23"/>
  <c r="Y30" i="23"/>
  <c r="Y8" i="23"/>
  <c r="W8" i="23"/>
  <c r="Y36" i="23"/>
  <c r="W36" i="23"/>
  <c r="W16" i="23"/>
  <c r="W79" i="23"/>
  <c r="W20" i="23"/>
  <c r="Y100" i="1"/>
  <c r="W100" i="1"/>
  <c r="Y60" i="1"/>
  <c r="W60" i="1"/>
  <c r="W61" i="1"/>
  <c r="W76" i="3"/>
  <c r="W93" i="3"/>
  <c r="W87" i="16"/>
  <c r="W14" i="13"/>
  <c r="W90" i="13"/>
  <c r="W61" i="13"/>
  <c r="Y98" i="1"/>
  <c r="W98" i="1"/>
  <c r="Y39" i="1"/>
  <c r="W39" i="1"/>
  <c r="W28" i="1"/>
  <c r="Y28" i="1"/>
  <c r="Y15" i="1"/>
  <c r="W15" i="1"/>
  <c r="W57" i="25"/>
  <c r="W60" i="3"/>
  <c r="W80" i="3"/>
  <c r="W56" i="3"/>
  <c r="W87" i="4"/>
  <c r="W17" i="4"/>
  <c r="W86" i="4"/>
  <c r="W54" i="4"/>
  <c r="W91" i="5"/>
  <c r="W84" i="6"/>
  <c r="W44" i="16"/>
  <c r="Y27" i="16"/>
  <c r="W69" i="16"/>
  <c r="W78" i="13"/>
  <c r="W50" i="13"/>
  <c r="Y24" i="1"/>
  <c r="W24" i="1"/>
  <c r="W26" i="1"/>
  <c r="Y26" i="1"/>
  <c r="W58" i="1"/>
  <c r="Y58" i="1"/>
  <c r="Y51" i="1"/>
  <c r="W51" i="1"/>
  <c r="Y34" i="1"/>
  <c r="W34" i="1"/>
  <c r="Y86" i="16"/>
  <c r="W95" i="13"/>
  <c r="Y4" i="1"/>
  <c r="W4" i="1"/>
  <c r="W23" i="28"/>
  <c r="Y75" i="4"/>
  <c r="W89" i="28"/>
  <c r="W55" i="20"/>
  <c r="W71" i="3"/>
  <c r="W47" i="3"/>
  <c r="W91" i="4"/>
  <c r="W25" i="16"/>
  <c r="W14" i="6"/>
  <c r="Y22" i="16"/>
  <c r="W96" i="16"/>
  <c r="Y66" i="1"/>
  <c r="W66" i="1"/>
  <c r="W11" i="1"/>
  <c r="Y11" i="1"/>
  <c r="W90" i="1"/>
  <c r="Y90" i="1"/>
  <c r="Y47" i="1"/>
  <c r="W47" i="1"/>
  <c r="W40" i="1"/>
  <c r="Y70" i="1"/>
  <c r="W70" i="1"/>
  <c r="Y41" i="1"/>
  <c r="W41" i="1"/>
  <c r="Y17" i="1"/>
  <c r="W17" i="1"/>
  <c r="W18" i="1"/>
  <c r="Y31" i="28"/>
  <c r="Y22" i="1"/>
  <c r="W22" i="1"/>
  <c r="Y49" i="1"/>
  <c r="W49" i="1"/>
  <c r="Y19" i="1"/>
  <c r="W19" i="1"/>
  <c r="W25" i="4"/>
  <c r="W49" i="5"/>
  <c r="W62" i="6"/>
  <c r="W76" i="6"/>
  <c r="W53" i="6"/>
  <c r="W14" i="16"/>
  <c r="Y81" i="13"/>
  <c r="Y56" i="1"/>
  <c r="W56" i="1"/>
  <c r="Y9" i="1"/>
  <c r="W9" i="1"/>
  <c r="Y68" i="1"/>
  <c r="W68" i="1"/>
  <c r="Y85" i="1"/>
  <c r="W85" i="1"/>
  <c r="Y32" i="1"/>
  <c r="W32" i="1"/>
  <c r="W35" i="1"/>
  <c r="Y72" i="1"/>
  <c r="W72" i="1"/>
  <c r="W75" i="16"/>
  <c r="W43" i="1"/>
  <c r="Y43" i="1"/>
  <c r="W28" i="28"/>
  <c r="W78" i="1"/>
  <c r="Y78" i="1"/>
  <c r="Y92" i="1"/>
  <c r="W93" i="1"/>
  <c r="W92" i="1"/>
  <c r="W50" i="1"/>
  <c r="W99" i="4"/>
  <c r="Y15" i="4"/>
  <c r="W54" i="6"/>
  <c r="W99" i="16"/>
  <c r="W13" i="16"/>
  <c r="W51" i="16"/>
  <c r="W82" i="13"/>
  <c r="W54" i="1"/>
  <c r="Y54" i="1"/>
  <c r="Y7" i="1"/>
  <c r="W7" i="1"/>
  <c r="Y80" i="1"/>
  <c r="W80" i="1"/>
  <c r="W30" i="1"/>
  <c r="Y30" i="1"/>
  <c r="Y36" i="1"/>
  <c r="W36" i="1"/>
  <c r="W8" i="1"/>
  <c r="W29" i="1"/>
  <c r="W98" i="13"/>
  <c r="Y98" i="13"/>
  <c r="W99" i="13"/>
  <c r="Y20" i="16"/>
  <c r="W20" i="16"/>
  <c r="Y39" i="16"/>
  <c r="W39" i="16"/>
  <c r="W88" i="28"/>
  <c r="Y23" i="16"/>
  <c r="W23" i="16"/>
  <c r="Y76" i="13"/>
  <c r="W77" i="13"/>
  <c r="W76" i="13"/>
  <c r="W17" i="5"/>
  <c r="Y96" i="4"/>
  <c r="W96" i="4"/>
  <c r="W5" i="6"/>
  <c r="Y51" i="4"/>
  <c r="W51" i="4"/>
  <c r="W29" i="6"/>
  <c r="Y43" i="6"/>
  <c r="W44" i="6"/>
  <c r="W43" i="6"/>
  <c r="Y31" i="16"/>
  <c r="W75" i="13"/>
  <c r="Y74" i="13"/>
  <c r="W74" i="13"/>
  <c r="Y44" i="13"/>
  <c r="W44" i="13"/>
  <c r="W45" i="13"/>
  <c r="Y51" i="16"/>
  <c r="W52" i="16"/>
  <c r="W37" i="16"/>
  <c r="Y37" i="16"/>
  <c r="W81" i="3"/>
  <c r="Y81" i="3"/>
  <c r="W100" i="6"/>
  <c r="Y67" i="5"/>
  <c r="W68" i="5"/>
  <c r="Y38" i="13"/>
  <c r="W38" i="13"/>
  <c r="W39" i="13"/>
  <c r="Y52" i="5"/>
  <c r="W52" i="5"/>
  <c r="W64" i="13"/>
  <c r="Y64" i="13"/>
  <c r="W65" i="13"/>
  <c r="Y19" i="13"/>
  <c r="W19" i="13"/>
  <c r="W20" i="13"/>
  <c r="W89" i="6"/>
  <c r="Y21" i="13"/>
  <c r="W21" i="13"/>
  <c r="W22" i="13"/>
  <c r="W62" i="13"/>
  <c r="Y62" i="13"/>
  <c r="W63" i="13"/>
  <c r="Y9" i="16"/>
  <c r="W9" i="16"/>
  <c r="W29" i="5"/>
  <c r="Y29" i="5"/>
  <c r="W87" i="13"/>
  <c r="Y87" i="13"/>
  <c r="W88" i="13"/>
  <c r="Y25" i="13"/>
  <c r="W25" i="13"/>
  <c r="W26" i="13"/>
  <c r="W54" i="16"/>
  <c r="W55" i="16"/>
  <c r="Y27" i="3"/>
  <c r="W27" i="3"/>
  <c r="W64" i="4"/>
  <c r="W63" i="4"/>
  <c r="W53" i="3"/>
  <c r="Y53" i="3"/>
  <c r="Y42" i="5"/>
  <c r="W42" i="5"/>
  <c r="W21" i="16"/>
  <c r="Y41" i="6"/>
  <c r="W41" i="6"/>
  <c r="Y4" i="13"/>
  <c r="W4" i="13"/>
  <c r="W72" i="13"/>
  <c r="Y72" i="13"/>
  <c r="W73" i="13"/>
  <c r="Y35" i="16"/>
  <c r="W35" i="16"/>
  <c r="Y20" i="6"/>
  <c r="W21" i="6"/>
  <c r="W42" i="3"/>
  <c r="W68" i="28"/>
  <c r="W47" i="13"/>
  <c r="Y47" i="13"/>
  <c r="Y23" i="13"/>
  <c r="W23" i="13"/>
  <c r="Y12" i="13"/>
  <c r="W12" i="13"/>
  <c r="W13" i="13"/>
  <c r="W62" i="28"/>
  <c r="W74" i="16"/>
  <c r="Y83" i="13"/>
  <c r="W83" i="13"/>
  <c r="W96" i="13"/>
  <c r="Y96" i="13"/>
  <c r="W32" i="13"/>
  <c r="Y32" i="13"/>
  <c r="Y100" i="13"/>
  <c r="W100" i="13"/>
  <c r="W8" i="13"/>
  <c r="Y8" i="13"/>
  <c r="W11" i="13"/>
  <c r="Y10" i="13"/>
  <c r="W10" i="13"/>
  <c r="W24" i="13"/>
  <c r="W97" i="13"/>
  <c r="W9" i="13"/>
  <c r="W65" i="21"/>
  <c r="W31" i="26"/>
  <c r="W20" i="28"/>
  <c r="W85" i="28"/>
  <c r="W80" i="28"/>
  <c r="W28" i="5"/>
  <c r="W41" i="5"/>
  <c r="W73" i="6"/>
  <c r="W77" i="5"/>
  <c r="W96" i="6"/>
  <c r="W45" i="6"/>
  <c r="W63" i="5"/>
  <c r="W63" i="16"/>
  <c r="W64" i="16"/>
  <c r="Y68" i="13"/>
  <c r="W68" i="13"/>
  <c r="W94" i="13"/>
  <c r="Y94" i="13"/>
  <c r="W30" i="13"/>
  <c r="Y30" i="13"/>
  <c r="W66" i="13"/>
  <c r="Y66" i="13"/>
  <c r="Y57" i="13"/>
  <c r="W57" i="13"/>
  <c r="W58" i="13"/>
  <c r="Y6" i="13"/>
  <c r="W6" i="13"/>
  <c r="Y91" i="13"/>
  <c r="W92" i="13"/>
  <c r="W91" i="13"/>
  <c r="Y59" i="13"/>
  <c r="W59" i="13"/>
  <c r="W60" i="13"/>
  <c r="W31" i="13"/>
  <c r="W84" i="13"/>
  <c r="Y70" i="13"/>
  <c r="W70" i="13"/>
  <c r="W97" i="27"/>
  <c r="W31" i="28"/>
  <c r="W49" i="3"/>
  <c r="W94" i="6"/>
  <c r="Y51" i="13"/>
  <c r="W51" i="13"/>
  <c r="Y53" i="13"/>
  <c r="W53" i="13"/>
  <c r="W55" i="13"/>
  <c r="Y55" i="13"/>
  <c r="Y27" i="13"/>
  <c r="W27" i="13"/>
  <c r="W28" i="13"/>
  <c r="W33" i="13"/>
  <c r="Y85" i="13"/>
  <c r="W85" i="13"/>
  <c r="W43" i="13"/>
  <c r="Y42" i="13"/>
  <c r="W42" i="13"/>
  <c r="W51" i="5"/>
  <c r="W41" i="27"/>
  <c r="W27" i="28"/>
  <c r="W81" i="4"/>
  <c r="W19" i="4"/>
  <c r="W21" i="5"/>
  <c r="W18" i="6"/>
  <c r="W42" i="6"/>
  <c r="Y36" i="13"/>
  <c r="W36" i="13"/>
  <c r="W79" i="13"/>
  <c r="Y79" i="13"/>
  <c r="W15" i="13"/>
  <c r="Y15" i="13"/>
  <c r="W34" i="13"/>
  <c r="Y34" i="13"/>
  <c r="W40" i="13"/>
  <c r="Y40" i="13"/>
  <c r="W54" i="13"/>
  <c r="W90" i="16"/>
  <c r="Y90" i="16"/>
  <c r="Y65" i="16"/>
  <c r="W65" i="16"/>
  <c r="W66" i="16"/>
  <c r="W17" i="21"/>
  <c r="W66" i="28"/>
  <c r="W43" i="4"/>
  <c r="W45" i="28"/>
  <c r="W44" i="4"/>
  <c r="W85" i="5"/>
  <c r="W22" i="4"/>
  <c r="W74" i="6"/>
  <c r="W22" i="6"/>
  <c r="Y60" i="16"/>
  <c r="W60" i="16"/>
  <c r="W78" i="16"/>
  <c r="Y78" i="16"/>
  <c r="Y80" i="16"/>
  <c r="W80" i="16"/>
  <c r="Y26" i="16"/>
  <c r="W26" i="16"/>
  <c r="Y28" i="16"/>
  <c r="W28" i="16"/>
  <c r="W59" i="25"/>
  <c r="W91" i="27"/>
  <c r="W89" i="3"/>
  <c r="W30" i="3"/>
  <c r="W99" i="5"/>
  <c r="W64" i="6"/>
  <c r="W85" i="6"/>
  <c r="Y56" i="16"/>
  <c r="W56" i="16"/>
  <c r="Y38" i="16"/>
  <c r="W38" i="16"/>
  <c r="Y97" i="16"/>
  <c r="W98" i="16"/>
  <c r="W97" i="16"/>
  <c r="Y19" i="16"/>
  <c r="W19" i="16"/>
  <c r="Y82" i="16"/>
  <c r="W82" i="16"/>
  <c r="W50" i="16"/>
  <c r="Y50" i="16"/>
  <c r="W12" i="16"/>
  <c r="Y12" i="16"/>
  <c r="W61" i="16"/>
  <c r="W15" i="16"/>
  <c r="Y15" i="16"/>
  <c r="W34" i="16"/>
  <c r="Y33" i="16"/>
  <c r="W33" i="16"/>
  <c r="W95" i="5"/>
  <c r="W94" i="5"/>
  <c r="Y92" i="16"/>
  <c r="W92" i="16"/>
  <c r="Y10" i="16"/>
  <c r="W10" i="16"/>
  <c r="W11" i="16"/>
  <c r="W91" i="16"/>
  <c r="Y80" i="28"/>
  <c r="W76" i="28"/>
  <c r="W96" i="28"/>
  <c r="W20" i="3"/>
  <c r="W51" i="3"/>
  <c r="W52" i="4"/>
  <c r="W53" i="4"/>
  <c r="Y63" i="5"/>
  <c r="W79" i="5"/>
  <c r="W55" i="6"/>
  <c r="W75" i="6"/>
  <c r="W67" i="6"/>
  <c r="W46" i="16"/>
  <c r="Y46" i="16"/>
  <c r="Y58" i="16"/>
  <c r="W58" i="16"/>
  <c r="Y72" i="16"/>
  <c r="W72" i="16"/>
  <c r="Y40" i="16"/>
  <c r="W40" i="16"/>
  <c r="W81" i="16"/>
  <c r="W93" i="16"/>
  <c r="W17" i="16"/>
  <c r="Y17" i="16"/>
  <c r="W26" i="27"/>
  <c r="Y84" i="28"/>
  <c r="Y88" i="28"/>
  <c r="W41" i="28"/>
  <c r="W58" i="3"/>
  <c r="W75" i="4"/>
  <c r="W57" i="5"/>
  <c r="W43" i="5"/>
  <c r="W71" i="5"/>
  <c r="W74" i="5"/>
  <c r="W45" i="4"/>
  <c r="Y88" i="16"/>
  <c r="W88" i="16"/>
  <c r="Y8" i="16"/>
  <c r="W8" i="16"/>
  <c r="Y24" i="16"/>
  <c r="W24" i="16"/>
  <c r="Y77" i="5"/>
  <c r="W18" i="21"/>
  <c r="Y6" i="16"/>
  <c r="W6" i="16"/>
  <c r="Y4" i="16"/>
  <c r="W4" i="16"/>
  <c r="W79" i="28"/>
  <c r="W44" i="28"/>
  <c r="W18" i="3"/>
  <c r="W41" i="4"/>
  <c r="W47" i="5"/>
  <c r="W73" i="5"/>
  <c r="W37" i="5"/>
  <c r="Y74" i="5"/>
  <c r="W51" i="6"/>
  <c r="W52" i="6"/>
  <c r="W5" i="4"/>
  <c r="Y48" i="16"/>
  <c r="W48" i="16"/>
  <c r="Y70" i="16"/>
  <c r="W70" i="16"/>
  <c r="W41" i="16"/>
  <c r="W16" i="16"/>
  <c r="Y38" i="6"/>
  <c r="W38" i="6"/>
  <c r="W30" i="4"/>
  <c r="W78" i="6"/>
  <c r="Y78" i="6"/>
  <c r="Y48" i="6"/>
  <c r="W48" i="6"/>
  <c r="W55" i="3"/>
  <c r="Y48" i="3"/>
  <c r="W31" i="4"/>
  <c r="Y36" i="6"/>
  <c r="W36" i="6"/>
  <c r="Y60" i="6"/>
  <c r="W60" i="6"/>
  <c r="W4" i="5"/>
  <c r="Y4" i="5"/>
  <c r="Y76" i="5"/>
  <c r="W76" i="5"/>
  <c r="W67" i="28"/>
  <c r="W87" i="28"/>
  <c r="W33" i="28"/>
  <c r="Y89" i="3"/>
  <c r="Y56" i="3"/>
  <c r="W90" i="3"/>
  <c r="W42" i="4"/>
  <c r="W85" i="4"/>
  <c r="Y25" i="4"/>
  <c r="W100" i="5"/>
  <c r="W24" i="5"/>
  <c r="W59" i="5"/>
  <c r="W5" i="5"/>
  <c r="W44" i="5"/>
  <c r="W46" i="6"/>
  <c r="Y46" i="6"/>
  <c r="Y70" i="6"/>
  <c r="W70" i="6"/>
  <c r="W90" i="6"/>
  <c r="Y90" i="6"/>
  <c r="W34" i="6"/>
  <c r="Y34" i="6"/>
  <c r="Y8" i="6"/>
  <c r="W8" i="6"/>
  <c r="W12" i="6"/>
  <c r="Y12" i="6"/>
  <c r="W47" i="6"/>
  <c r="W49" i="6"/>
  <c r="W17" i="6"/>
  <c r="Y17" i="6"/>
  <c r="W48" i="3"/>
  <c r="W26" i="6"/>
  <c r="Y25" i="6"/>
  <c r="W25" i="6"/>
  <c r="W98" i="6"/>
  <c r="Y97" i="6"/>
  <c r="W97" i="6"/>
  <c r="Y65" i="6"/>
  <c r="W65" i="6"/>
  <c r="W66" i="6"/>
  <c r="W13" i="27"/>
  <c r="Y41" i="3"/>
  <c r="W39" i="4"/>
  <c r="W74" i="4"/>
  <c r="Y62" i="28"/>
  <c r="W92" i="28"/>
  <c r="W57" i="28"/>
  <c r="W21" i="3"/>
  <c r="W100" i="4"/>
  <c r="W95" i="4"/>
  <c r="W67" i="4"/>
  <c r="W10" i="4"/>
  <c r="W22" i="5"/>
  <c r="W30" i="5"/>
  <c r="W32" i="6"/>
  <c r="Y32" i="6"/>
  <c r="Y80" i="6"/>
  <c r="W80" i="6"/>
  <c r="Y50" i="6"/>
  <c r="W50" i="6"/>
  <c r="W10" i="6"/>
  <c r="Y10" i="6"/>
  <c r="W11" i="6"/>
  <c r="Y58" i="6"/>
  <c r="W58" i="6"/>
  <c r="Y72" i="6"/>
  <c r="W72" i="6"/>
  <c r="Y88" i="6"/>
  <c r="W88" i="6"/>
  <c r="W15" i="6"/>
  <c r="Y15" i="6"/>
  <c r="Y63" i="4"/>
  <c r="W23" i="4"/>
  <c r="Y22" i="4"/>
  <c r="W6" i="3"/>
  <c r="W59" i="6"/>
  <c r="W39" i="6"/>
  <c r="W37" i="7"/>
  <c r="W51" i="28"/>
  <c r="W72" i="28"/>
  <c r="W61" i="3"/>
  <c r="W33" i="3"/>
  <c r="Y45" i="4"/>
  <c r="W67" i="5"/>
  <c r="W53" i="5"/>
  <c r="W93" i="5"/>
  <c r="Y56" i="6"/>
  <c r="W56" i="6"/>
  <c r="W30" i="6"/>
  <c r="Y30" i="6"/>
  <c r="Y23" i="6"/>
  <c r="W23" i="6"/>
  <c r="Y19" i="6"/>
  <c r="W19" i="6"/>
  <c r="Y82" i="6"/>
  <c r="W82" i="6"/>
  <c r="W35" i="6"/>
  <c r="W24" i="6"/>
  <c r="W61" i="6"/>
  <c r="W33" i="6"/>
  <c r="W37" i="6"/>
  <c r="Y92" i="6"/>
  <c r="W92" i="6"/>
  <c r="W27" i="6"/>
  <c r="Y27" i="6"/>
  <c r="W28" i="6"/>
  <c r="W79" i="6"/>
  <c r="W93" i="6"/>
  <c r="W84" i="5"/>
  <c r="W39" i="3"/>
  <c r="W57" i="4"/>
  <c r="Y86" i="5"/>
  <c r="W86" i="5"/>
  <c r="W39" i="28"/>
  <c r="W12" i="3"/>
  <c r="Y30" i="3"/>
  <c r="W59" i="4"/>
  <c r="W6" i="4"/>
  <c r="W62" i="5"/>
  <c r="Y53" i="5"/>
  <c r="Y6" i="6"/>
  <c r="W6" i="6"/>
  <c r="Y4" i="6"/>
  <c r="W4" i="6"/>
  <c r="Y40" i="6"/>
  <c r="W40" i="6"/>
  <c r="W13" i="6"/>
  <c r="W7" i="6"/>
  <c r="Y23" i="3"/>
  <c r="W23" i="3"/>
  <c r="W88" i="3"/>
  <c r="Y100" i="28"/>
  <c r="W100" i="28"/>
  <c r="W15" i="3"/>
  <c r="Y14" i="3"/>
  <c r="W14" i="3"/>
  <c r="Y99" i="21"/>
  <c r="W99" i="21"/>
  <c r="Y74" i="3"/>
  <c r="W74" i="3"/>
  <c r="Y38" i="5"/>
  <c r="W38" i="5"/>
  <c r="Y82" i="5"/>
  <c r="W82" i="5"/>
  <c r="W84" i="26"/>
  <c r="W94" i="28"/>
  <c r="W61" i="4"/>
  <c r="Y31" i="5"/>
  <c r="W31" i="5"/>
  <c r="W62" i="4"/>
  <c r="Y60" i="5"/>
  <c r="W60" i="5"/>
  <c r="W61" i="5"/>
  <c r="W90" i="5"/>
  <c r="Y90" i="5"/>
  <c r="W39" i="5"/>
  <c r="W36" i="4"/>
  <c r="W79" i="4"/>
  <c r="W9" i="4"/>
  <c r="Y14" i="5"/>
  <c r="W14" i="5"/>
  <c r="W15" i="5"/>
  <c r="W6" i="5"/>
  <c r="Y6" i="5"/>
  <c r="Y80" i="5"/>
  <c r="W80" i="5"/>
  <c r="W81" i="5"/>
  <c r="Y92" i="5"/>
  <c r="W92" i="5"/>
  <c r="W7" i="21"/>
  <c r="W76" i="26"/>
  <c r="W58" i="27"/>
  <c r="W16" i="28"/>
  <c r="W17" i="28"/>
  <c r="W35" i="3"/>
  <c r="W41" i="3"/>
  <c r="W28" i="3"/>
  <c r="W72" i="3"/>
  <c r="W69" i="3"/>
  <c r="W5" i="28"/>
  <c r="W27" i="4"/>
  <c r="W21" i="4"/>
  <c r="Y9" i="4"/>
  <c r="Y56" i="5"/>
  <c r="W56" i="5"/>
  <c r="Y16" i="5"/>
  <c r="W16" i="5"/>
  <c r="Y20" i="5"/>
  <c r="W20" i="5"/>
  <c r="Y33" i="5"/>
  <c r="W33" i="5"/>
  <c r="W34" i="5"/>
  <c r="W25" i="5"/>
  <c r="Y25" i="5"/>
  <c r="Y64" i="5"/>
  <c r="W64" i="5"/>
  <c r="Y85" i="4"/>
  <c r="W37" i="4"/>
  <c r="W23" i="5"/>
  <c r="Y23" i="5"/>
  <c r="W65" i="28"/>
  <c r="W8" i="5"/>
  <c r="Y8" i="5"/>
  <c r="W10" i="5"/>
  <c r="Y10" i="5"/>
  <c r="W11" i="5"/>
  <c r="Y72" i="5"/>
  <c r="W72" i="5"/>
  <c r="W9" i="5"/>
  <c r="W59" i="7"/>
  <c r="W29" i="25"/>
  <c r="W12" i="28"/>
  <c r="W87" i="3"/>
  <c r="W84" i="4"/>
  <c r="Y77" i="4"/>
  <c r="W4" i="4"/>
  <c r="Y4" i="4"/>
  <c r="W78" i="5"/>
  <c r="Y78" i="5"/>
  <c r="W58" i="5"/>
  <c r="Y58" i="5"/>
  <c r="Y18" i="5"/>
  <c r="W18" i="5"/>
  <c r="W19" i="5"/>
  <c r="Y32" i="5"/>
  <c r="W32" i="5"/>
  <c r="Y45" i="5"/>
  <c r="W45" i="5"/>
  <c r="Y88" i="5"/>
  <c r="W88" i="5"/>
  <c r="Y27" i="5"/>
  <c r="W27" i="5"/>
  <c r="Y40" i="5"/>
  <c r="W40" i="5"/>
  <c r="W83" i="5"/>
  <c r="Y12" i="5"/>
  <c r="W12" i="5"/>
  <c r="W35" i="5"/>
  <c r="Y35" i="5"/>
  <c r="W81" i="25"/>
  <c r="W83" i="26"/>
  <c r="W20" i="4"/>
  <c r="W79" i="25"/>
  <c r="W91" i="28"/>
  <c r="W53" i="28"/>
  <c r="W10" i="3"/>
  <c r="W36" i="5"/>
  <c r="Y70" i="5"/>
  <c r="W70" i="5"/>
  <c r="Y48" i="5"/>
  <c r="W48" i="5"/>
  <c r="W50" i="5"/>
  <c r="Y50" i="5"/>
  <c r="Y97" i="5"/>
  <c r="W97" i="5"/>
  <c r="W98" i="5"/>
  <c r="W26" i="5"/>
  <c r="W13" i="5"/>
  <c r="W41" i="25"/>
  <c r="W57" i="27"/>
  <c r="Y26" i="27"/>
  <c r="W95" i="28"/>
  <c r="W11" i="28"/>
  <c r="Y87" i="28"/>
  <c r="W99" i="28"/>
  <c r="Y44" i="28"/>
  <c r="W21" i="28"/>
  <c r="Y51" i="3"/>
  <c r="W35" i="4"/>
  <c r="W32" i="4"/>
  <c r="W46" i="5"/>
  <c r="Y46" i="5"/>
  <c r="Y96" i="5"/>
  <c r="W96" i="5"/>
  <c r="W89" i="5"/>
  <c r="Y65" i="5"/>
  <c r="W65" i="5"/>
  <c r="W66" i="5"/>
  <c r="Y7" i="4"/>
  <c r="W7" i="4"/>
  <c r="Y11" i="4"/>
  <c r="W11" i="4"/>
  <c r="W46" i="4"/>
  <c r="Y46" i="4"/>
  <c r="Y92" i="4"/>
  <c r="W92" i="4"/>
  <c r="W8" i="4"/>
  <c r="W53" i="21"/>
  <c r="W7" i="25"/>
  <c r="W69" i="26"/>
  <c r="W37" i="26"/>
  <c r="W55" i="28"/>
  <c r="W69" i="28"/>
  <c r="W37" i="3"/>
  <c r="W56" i="28"/>
  <c r="W85" i="3"/>
  <c r="Y33" i="3"/>
  <c r="Y58" i="4"/>
  <c r="W58" i="4"/>
  <c r="W93" i="4"/>
  <c r="W94" i="7"/>
  <c r="W75" i="7"/>
  <c r="W89" i="25"/>
  <c r="W32" i="26"/>
  <c r="W94" i="26"/>
  <c r="W83" i="27"/>
  <c r="W67" i="27"/>
  <c r="W54" i="26"/>
  <c r="W87" i="26"/>
  <c r="W14" i="26"/>
  <c r="W57" i="26"/>
  <c r="W40" i="28"/>
  <c r="W10" i="27"/>
  <c r="W78" i="28"/>
  <c r="W73" i="28"/>
  <c r="W26" i="3"/>
  <c r="W63" i="27"/>
  <c r="W9" i="3"/>
  <c r="Y88" i="4"/>
  <c r="W88" i="4"/>
  <c r="Y24" i="4"/>
  <c r="W24" i="4"/>
  <c r="W68" i="3"/>
  <c r="Y33" i="4"/>
  <c r="W34" i="4"/>
  <c r="W33" i="4"/>
  <c r="W50" i="4"/>
  <c r="Y50" i="4"/>
  <c r="W18" i="4"/>
  <c r="Y18" i="4"/>
  <c r="W89" i="4"/>
  <c r="Y97" i="4"/>
  <c r="W97" i="4"/>
  <c r="W98" i="4"/>
  <c r="Y28" i="4"/>
  <c r="W28" i="4"/>
  <c r="W47" i="4"/>
  <c r="W7" i="7"/>
  <c r="W20" i="7"/>
  <c r="W42" i="7"/>
  <c r="W79" i="26"/>
  <c r="Y58" i="27"/>
  <c r="Y68" i="28"/>
  <c r="Y71" i="28"/>
  <c r="W60" i="28"/>
  <c r="W37" i="28"/>
  <c r="W95" i="3"/>
  <c r="Y90" i="3"/>
  <c r="W36" i="3"/>
  <c r="Y70" i="4"/>
  <c r="W70" i="4"/>
  <c r="W12" i="4"/>
  <c r="Y40" i="4"/>
  <c r="W40" i="4"/>
  <c r="W91" i="26"/>
  <c r="W87" i="27"/>
  <c r="W86" i="7"/>
  <c r="W49" i="26"/>
  <c r="W14" i="4"/>
  <c r="Y14" i="4"/>
  <c r="Y48" i="4"/>
  <c r="W48" i="4"/>
  <c r="Y82" i="4"/>
  <c r="W82" i="4"/>
  <c r="W21" i="21"/>
  <c r="W99" i="26"/>
  <c r="W50" i="27"/>
  <c r="W86" i="26"/>
  <c r="W52" i="28"/>
  <c r="W9" i="28"/>
  <c r="W97" i="28"/>
  <c r="W77" i="3"/>
  <c r="W66" i="4"/>
  <c r="Y65" i="4"/>
  <c r="W65" i="4"/>
  <c r="W78" i="4"/>
  <c r="Y78" i="4"/>
  <c r="W71" i="4"/>
  <c r="W26" i="4"/>
  <c r="Y26" i="4"/>
  <c r="W84" i="3"/>
  <c r="Y72" i="4"/>
  <c r="W72" i="4"/>
  <c r="Y38" i="4"/>
  <c r="W38" i="4"/>
  <c r="Y80" i="4"/>
  <c r="W80" i="4"/>
  <c r="W13" i="28"/>
  <c r="W35" i="20"/>
  <c r="W8" i="28"/>
  <c r="W83" i="28"/>
  <c r="W82" i="28"/>
  <c r="W67" i="3"/>
  <c r="W45" i="3"/>
  <c r="Y56" i="4"/>
  <c r="W56" i="4"/>
  <c r="Y60" i="4"/>
  <c r="W60" i="4"/>
  <c r="W90" i="4"/>
  <c r="Y90" i="4"/>
  <c r="Y16" i="4"/>
  <c r="W16" i="4"/>
  <c r="W49" i="4"/>
  <c r="W29" i="4"/>
  <c r="W73" i="4"/>
  <c r="Y100" i="3"/>
  <c r="W100" i="3"/>
  <c r="Y78" i="3"/>
  <c r="W78" i="3"/>
  <c r="W53" i="26"/>
  <c r="Y10" i="27"/>
  <c r="W25" i="26"/>
  <c r="W95" i="27"/>
  <c r="W63" i="28"/>
  <c r="W77" i="28"/>
  <c r="W81" i="28"/>
  <c r="W75" i="3"/>
  <c r="Y75" i="3"/>
  <c r="Y62" i="3"/>
  <c r="W62" i="3"/>
  <c r="Y64" i="3"/>
  <c r="W64" i="3"/>
  <c r="Y96" i="3"/>
  <c r="W96" i="3"/>
  <c r="W56" i="20"/>
  <c r="W79" i="7"/>
  <c r="W14" i="21"/>
  <c r="W74" i="25"/>
  <c r="W81" i="26"/>
  <c r="W69" i="7"/>
  <c r="Y37" i="26"/>
  <c r="W27" i="27"/>
  <c r="W47" i="28"/>
  <c r="Y56" i="28"/>
  <c r="W46" i="28"/>
  <c r="Y81" i="28"/>
  <c r="Y85" i="28"/>
  <c r="W59" i="3"/>
  <c r="Y59" i="3"/>
  <c r="Y46" i="3"/>
  <c r="W46" i="3"/>
  <c r="W22" i="3"/>
  <c r="Y22" i="3"/>
  <c r="W65" i="3"/>
  <c r="Y13" i="3"/>
  <c r="W13" i="3"/>
  <c r="W63" i="3"/>
  <c r="W82" i="3"/>
  <c r="Y82" i="3"/>
  <c r="W24" i="3"/>
  <c r="Y24" i="3"/>
  <c r="W91" i="3"/>
  <c r="Y91" i="3"/>
  <c r="W16" i="3"/>
  <c r="Y16" i="3"/>
  <c r="W17" i="3"/>
  <c r="W72" i="9"/>
  <c r="W96" i="25"/>
  <c r="Y87" i="26"/>
  <c r="Y53" i="26"/>
  <c r="W48" i="28"/>
  <c r="W66" i="3"/>
  <c r="Y66" i="3"/>
  <c r="W75" i="25"/>
  <c r="W89" i="26"/>
  <c r="W52" i="26"/>
  <c r="W75" i="27"/>
  <c r="W31" i="27"/>
  <c r="Y63" i="27"/>
  <c r="W93" i="27"/>
  <c r="W89" i="27"/>
  <c r="W36" i="28"/>
  <c r="W4" i="28"/>
  <c r="W29" i="28"/>
  <c r="W93" i="28"/>
  <c r="W98" i="28"/>
  <c r="Y86" i="3"/>
  <c r="W86" i="3"/>
  <c r="W43" i="3"/>
  <c r="Y43" i="3"/>
  <c r="W50" i="3"/>
  <c r="Y50" i="3"/>
  <c r="W97" i="3"/>
  <c r="W73" i="3"/>
  <c r="Y73" i="3"/>
  <c r="W44" i="3"/>
  <c r="W52" i="3"/>
  <c r="Y52" i="3"/>
  <c r="W19" i="3"/>
  <c r="Y19" i="3"/>
  <c r="W25" i="3"/>
  <c r="W14" i="25"/>
  <c r="W34" i="27"/>
  <c r="Y93" i="28"/>
  <c r="Y70" i="3"/>
  <c r="W70" i="3"/>
  <c r="W31" i="3"/>
  <c r="Y31" i="3"/>
  <c r="W57" i="3"/>
  <c r="Y57" i="3"/>
  <c r="W92" i="3"/>
  <c r="W8" i="3"/>
  <c r="Y8" i="3"/>
  <c r="W95" i="25"/>
  <c r="W27" i="26"/>
  <c r="Y14" i="26"/>
  <c r="W100" i="27"/>
  <c r="W71" i="27"/>
  <c r="W42" i="27"/>
  <c r="W11" i="27"/>
  <c r="W25" i="28"/>
  <c r="W61" i="28"/>
  <c r="W49" i="28"/>
  <c r="W54" i="3"/>
  <c r="Y54" i="3"/>
  <c r="W98" i="3"/>
  <c r="Y98" i="3"/>
  <c r="W11" i="3"/>
  <c r="Y11" i="3"/>
  <c r="Y94" i="3"/>
  <c r="W94" i="3"/>
  <c r="Y7" i="3"/>
  <c r="W7" i="3"/>
  <c r="Y13" i="27"/>
  <c r="W34" i="3"/>
  <c r="Y34" i="3"/>
  <c r="W23" i="20"/>
  <c r="W57" i="20"/>
  <c r="W63" i="26"/>
  <c r="W55" i="25"/>
  <c r="W42" i="26"/>
  <c r="W59" i="27"/>
  <c r="W24" i="28"/>
  <c r="W64" i="28"/>
  <c r="W50" i="28"/>
  <c r="Y38" i="3"/>
  <c r="W38" i="3"/>
  <c r="W83" i="3"/>
  <c r="W99" i="3"/>
  <c r="Y40" i="3"/>
  <c r="W40" i="3"/>
  <c r="W79" i="3"/>
  <c r="W32" i="3"/>
  <c r="Y4" i="3"/>
  <c r="W4" i="3"/>
  <c r="Y18" i="28"/>
  <c r="W18" i="28"/>
  <c r="W39" i="27"/>
  <c r="Y58" i="28"/>
  <c r="W58" i="28"/>
  <c r="W76" i="25"/>
  <c r="W68" i="26"/>
  <c r="W71" i="26"/>
  <c r="Y86" i="26"/>
  <c r="Y57" i="26"/>
  <c r="W59" i="28"/>
  <c r="Y30" i="28"/>
  <c r="W30" i="28"/>
  <c r="Y14" i="28"/>
  <c r="W14" i="28"/>
  <c r="Y55" i="27"/>
  <c r="W55" i="27"/>
  <c r="W37" i="20"/>
  <c r="W87" i="7"/>
  <c r="W33" i="21"/>
  <c r="W83" i="7"/>
  <c r="W68" i="25"/>
  <c r="W4" i="7"/>
  <c r="W74" i="7"/>
  <c r="W55" i="26"/>
  <c r="W96" i="26"/>
  <c r="W39" i="26"/>
  <c r="Y90" i="28"/>
  <c r="W90" i="28"/>
  <c r="Y74" i="28"/>
  <c r="W74" i="28"/>
  <c r="Y34" i="28"/>
  <c r="W34" i="28"/>
  <c r="W53" i="7"/>
  <c r="Y70" i="28"/>
  <c r="W70" i="28"/>
  <c r="W81" i="27"/>
  <c r="W29" i="27"/>
  <c r="W15" i="28"/>
  <c r="W8" i="9"/>
  <c r="W39" i="20"/>
  <c r="W9" i="25"/>
  <c r="W91" i="25"/>
  <c r="W73" i="25"/>
  <c r="W59" i="26"/>
  <c r="W35" i="26"/>
  <c r="W71" i="25"/>
  <c r="W38" i="27"/>
  <c r="W18" i="27"/>
  <c r="Y54" i="28"/>
  <c r="W54" i="28"/>
  <c r="Y26" i="28"/>
  <c r="W26" i="28"/>
  <c r="Y10" i="28"/>
  <c r="W10" i="28"/>
  <c r="W19" i="28"/>
  <c r="W47" i="20"/>
  <c r="W65" i="20"/>
  <c r="W91" i="7"/>
  <c r="W95" i="26"/>
  <c r="Y6" i="28"/>
  <c r="W6" i="28"/>
  <c r="W58" i="9"/>
  <c r="W67" i="9"/>
  <c r="Y57" i="20"/>
  <c r="W44" i="7"/>
  <c r="W69" i="25"/>
  <c r="W100" i="26"/>
  <c r="W43" i="26"/>
  <c r="W29" i="26"/>
  <c r="W44" i="26"/>
  <c r="W35" i="27"/>
  <c r="Y86" i="28"/>
  <c r="W86" i="28"/>
  <c r="Y22" i="28"/>
  <c r="W22" i="28"/>
  <c r="Y79" i="26"/>
  <c r="W7" i="28"/>
  <c r="W57" i="7"/>
  <c r="W62" i="26"/>
  <c r="W10" i="26"/>
  <c r="W7" i="27"/>
  <c r="W75" i="28"/>
  <c r="W71" i="28"/>
  <c r="Y38" i="28"/>
  <c r="W38" i="28"/>
  <c r="Y42" i="28"/>
  <c r="W42" i="28"/>
  <c r="W35" i="28"/>
  <c r="W23" i="27"/>
  <c r="Y84" i="27"/>
  <c r="W84" i="27"/>
  <c r="Y68" i="27"/>
  <c r="W68" i="27"/>
  <c r="W60" i="27"/>
  <c r="Y60" i="27"/>
  <c r="Y8" i="27"/>
  <c r="W8" i="27"/>
  <c r="W9" i="27"/>
  <c r="W5" i="27"/>
  <c r="Y5" i="27"/>
  <c r="W36" i="27"/>
  <c r="Y36" i="27"/>
  <c r="W70" i="20"/>
  <c r="W98" i="20"/>
  <c r="W84" i="7"/>
  <c r="W98" i="27"/>
  <c r="Y98" i="27"/>
  <c r="W82" i="27"/>
  <c r="Y82" i="27"/>
  <c r="W66" i="27"/>
  <c r="Y66" i="27"/>
  <c r="W44" i="27"/>
  <c r="Y44" i="27"/>
  <c r="W99" i="27"/>
  <c r="W6" i="27"/>
  <c r="W69" i="27"/>
  <c r="W4" i="27"/>
  <c r="Y4" i="27"/>
  <c r="Y18" i="21"/>
  <c r="W31" i="20"/>
  <c r="Y29" i="25"/>
  <c r="Y48" i="27"/>
  <c r="W48" i="27"/>
  <c r="W78" i="27"/>
  <c r="Y78" i="27"/>
  <c r="W12" i="27"/>
  <c r="Y12" i="27"/>
  <c r="Y51" i="27"/>
  <c r="W51" i="27"/>
  <c r="Y43" i="27"/>
  <c r="W43" i="27"/>
  <c r="Y32" i="27"/>
  <c r="W32" i="27"/>
  <c r="Y92" i="27"/>
  <c r="W92" i="27"/>
  <c r="Y76" i="27"/>
  <c r="W76" i="27"/>
  <c r="W46" i="27"/>
  <c r="W47" i="27"/>
  <c r="Y46" i="27"/>
  <c r="Y19" i="27"/>
  <c r="W19" i="27"/>
  <c r="W33" i="27"/>
  <c r="W49" i="27"/>
  <c r="W79" i="27"/>
  <c r="W45" i="27"/>
  <c r="W90" i="9"/>
  <c r="W22" i="21"/>
  <c r="W31" i="7"/>
  <c r="W54" i="21"/>
  <c r="Y45" i="7"/>
  <c r="W27" i="7"/>
  <c r="W39" i="25"/>
  <c r="W50" i="25"/>
  <c r="W87" i="25"/>
  <c r="W64" i="25"/>
  <c r="Y71" i="25"/>
  <c r="W86" i="25"/>
  <c r="W85" i="25"/>
  <c r="W36" i="26"/>
  <c r="W6" i="26"/>
  <c r="Y93" i="26"/>
  <c r="Y39" i="26"/>
  <c r="Y16" i="27"/>
  <c r="W16" i="27"/>
  <c r="W90" i="27"/>
  <c r="Y90" i="27"/>
  <c r="W74" i="27"/>
  <c r="Y74" i="27"/>
  <c r="W30" i="27"/>
  <c r="Y30" i="27"/>
  <c r="W77" i="27"/>
  <c r="W53" i="27"/>
  <c r="Y53" i="27"/>
  <c r="W61" i="27"/>
  <c r="Y80" i="27"/>
  <c r="W80" i="27"/>
  <c r="W28" i="27"/>
  <c r="Y28" i="27"/>
  <c r="Y56" i="27"/>
  <c r="W56" i="27"/>
  <c r="W62" i="27"/>
  <c r="Y62" i="27"/>
  <c r="Y33" i="21"/>
  <c r="Y40" i="27"/>
  <c r="W40" i="27"/>
  <c r="W40" i="20"/>
  <c r="W86" i="21"/>
  <c r="W17" i="7"/>
  <c r="Y69" i="7"/>
  <c r="W48" i="25"/>
  <c r="W53" i="25"/>
  <c r="W75" i="26"/>
  <c r="W74" i="26"/>
  <c r="W85" i="26"/>
  <c r="W21" i="26"/>
  <c r="Y88" i="27"/>
  <c r="W88" i="27"/>
  <c r="Y72" i="27"/>
  <c r="W72" i="27"/>
  <c r="W14" i="27"/>
  <c r="W15" i="27"/>
  <c r="Y14" i="27"/>
  <c r="Y24" i="27"/>
  <c r="W24" i="27"/>
  <c r="W25" i="27"/>
  <c r="W21" i="27"/>
  <c r="Y21" i="27"/>
  <c r="Y52" i="27"/>
  <c r="W52" i="27"/>
  <c r="W19" i="20"/>
  <c r="Y96" i="27"/>
  <c r="W96" i="27"/>
  <c r="Y64" i="27"/>
  <c r="W64" i="27"/>
  <c r="W99" i="9"/>
  <c r="W30" i="26"/>
  <c r="W13" i="26"/>
  <c r="W94" i="27"/>
  <c r="Y94" i="27"/>
  <c r="W98" i="9"/>
  <c r="W15" i="21"/>
  <c r="W63" i="25"/>
  <c r="W54" i="7"/>
  <c r="W67" i="26"/>
  <c r="W100" i="9"/>
  <c r="W89" i="9"/>
  <c r="Y14" i="21"/>
  <c r="W71" i="21"/>
  <c r="W35" i="7"/>
  <c r="W94" i="25"/>
  <c r="Y54" i="25"/>
  <c r="W8" i="26"/>
  <c r="W64" i="26"/>
  <c r="W23" i="26"/>
  <c r="W86" i="27"/>
  <c r="Y86" i="27"/>
  <c r="W70" i="27"/>
  <c r="Y70" i="27"/>
  <c r="W22" i="27"/>
  <c r="W73" i="27"/>
  <c r="W20" i="27"/>
  <c r="Y20" i="27"/>
  <c r="W65" i="27"/>
  <c r="W85" i="27"/>
  <c r="W37" i="27"/>
  <c r="Y37" i="27"/>
  <c r="W17" i="27"/>
  <c r="W46" i="26"/>
  <c r="Y46" i="26"/>
  <c r="Y92" i="26"/>
  <c r="W92" i="26"/>
  <c r="W4" i="26"/>
  <c r="Y4" i="26"/>
  <c r="W43" i="7"/>
  <c r="W85" i="7"/>
  <c r="W24" i="26"/>
  <c r="Y24" i="26"/>
  <c r="W58" i="26"/>
  <c r="Y58" i="26"/>
  <c r="Y65" i="26"/>
  <c r="W65" i="26"/>
  <c r="W66" i="26"/>
  <c r="Y40" i="26"/>
  <c r="W40" i="26"/>
  <c r="W45" i="26"/>
  <c r="Y45" i="26"/>
  <c r="W21" i="20"/>
  <c r="W88" i="20"/>
  <c r="W41" i="20"/>
  <c r="W67" i="25"/>
  <c r="W35" i="25"/>
  <c r="W54" i="25"/>
  <c r="W22" i="26"/>
  <c r="Y22" i="26"/>
  <c r="Y48" i="26"/>
  <c r="W48" i="26"/>
  <c r="Y60" i="26"/>
  <c r="W60" i="26"/>
  <c r="W61" i="26"/>
  <c r="Y72" i="26"/>
  <c r="W72" i="26"/>
  <c r="W47" i="26"/>
  <c r="W73" i="26"/>
  <c r="W5" i="26"/>
  <c r="Y17" i="26"/>
  <c r="W17" i="26"/>
  <c r="W18" i="26"/>
  <c r="Y50" i="26"/>
  <c r="W50" i="26"/>
  <c r="Y15" i="26"/>
  <c r="W15" i="26"/>
  <c r="W79" i="9"/>
  <c r="W100" i="21"/>
  <c r="W51" i="7"/>
  <c r="W20" i="25"/>
  <c r="W100" i="7"/>
  <c r="W93" i="26"/>
  <c r="W16" i="26"/>
  <c r="Y16" i="26"/>
  <c r="W10" i="9"/>
  <c r="W95" i="21"/>
  <c r="W93" i="21"/>
  <c r="W30" i="7"/>
  <c r="W68" i="20"/>
  <c r="W55" i="7"/>
  <c r="Y41" i="7"/>
  <c r="W21" i="7"/>
  <c r="W100" i="25"/>
  <c r="W99" i="25"/>
  <c r="W46" i="25"/>
  <c r="W22" i="25"/>
  <c r="Y56" i="26"/>
  <c r="W56" i="26"/>
  <c r="W78" i="26"/>
  <c r="Y78" i="26"/>
  <c r="W9" i="26"/>
  <c r="Y9" i="26"/>
  <c r="Y90" i="26"/>
  <c r="W90" i="26"/>
  <c r="Y38" i="26"/>
  <c r="W38" i="26"/>
  <c r="Y11" i="26"/>
  <c r="W11" i="26"/>
  <c r="W12" i="7"/>
  <c r="W95" i="9"/>
  <c r="W84" i="21"/>
  <c r="W62" i="25"/>
  <c r="W97" i="9"/>
  <c r="W87" i="21"/>
  <c r="W81" i="20"/>
  <c r="W66" i="20"/>
  <c r="W41" i="7"/>
  <c r="W76" i="7"/>
  <c r="W21" i="25"/>
  <c r="W51" i="26"/>
  <c r="Y97" i="26"/>
  <c r="W97" i="26"/>
  <c r="W98" i="26"/>
  <c r="W7" i="26"/>
  <c r="Y7" i="26"/>
  <c r="W26" i="26"/>
  <c r="Y26" i="26"/>
  <c r="Y33" i="26"/>
  <c r="W33" i="26"/>
  <c r="W34" i="26"/>
  <c r="W19" i="26"/>
  <c r="Y19" i="26"/>
  <c r="W20" i="26"/>
  <c r="W77" i="26"/>
  <c r="Y77" i="26"/>
  <c r="Y88" i="26"/>
  <c r="W88" i="26"/>
  <c r="Y82" i="26"/>
  <c r="W82" i="26"/>
  <c r="Y99" i="9"/>
  <c r="W31" i="9"/>
  <c r="W11" i="21"/>
  <c r="W95" i="7"/>
  <c r="W23" i="9"/>
  <c r="W89" i="20"/>
  <c r="W85" i="21"/>
  <c r="Y43" i="7"/>
  <c r="W99" i="7"/>
  <c r="W84" i="25"/>
  <c r="Y70" i="26"/>
  <c r="W70" i="26"/>
  <c r="Y80" i="26"/>
  <c r="W80" i="26"/>
  <c r="Y28" i="26"/>
  <c r="W28" i="26"/>
  <c r="W12" i="26"/>
  <c r="W41" i="26"/>
  <c r="W32" i="25"/>
  <c r="Y32" i="25"/>
  <c r="Y35" i="20"/>
  <c r="W94" i="21"/>
  <c r="W30" i="25"/>
  <c r="Y30" i="25"/>
  <c r="Y23" i="25"/>
  <c r="W23" i="25"/>
  <c r="Y51" i="25"/>
  <c r="W51" i="25"/>
  <c r="Y97" i="25"/>
  <c r="W97" i="25"/>
  <c r="W98" i="25"/>
  <c r="Y44" i="25"/>
  <c r="W44" i="25"/>
  <c r="W45" i="25"/>
  <c r="W68" i="7"/>
  <c r="Y67" i="7"/>
  <c r="Y23" i="9"/>
  <c r="W43" i="20"/>
  <c r="W17" i="20"/>
  <c r="W80" i="20"/>
  <c r="W28" i="21"/>
  <c r="W16" i="9"/>
  <c r="W69" i="21"/>
  <c r="W62" i="20"/>
  <c r="Y6" i="25"/>
  <c r="W6" i="25"/>
  <c r="Y36" i="25"/>
  <c r="W36" i="25"/>
  <c r="Y92" i="25"/>
  <c r="W92" i="25"/>
  <c r="W93" i="25"/>
  <c r="Y82" i="25"/>
  <c r="W82" i="25"/>
  <c r="Y42" i="25"/>
  <c r="W42" i="25"/>
  <c r="W43" i="25"/>
  <c r="W62" i="9"/>
  <c r="W13" i="20"/>
  <c r="W75" i="20"/>
  <c r="W9" i="20"/>
  <c r="Y41" i="20"/>
  <c r="W41" i="21"/>
  <c r="W91" i="21"/>
  <c r="W29" i="21"/>
  <c r="W19" i="7"/>
  <c r="Y75" i="7"/>
  <c r="Y56" i="25"/>
  <c r="W56" i="25"/>
  <c r="Y38" i="25"/>
  <c r="W38" i="25"/>
  <c r="W78" i="25"/>
  <c r="Y78" i="25"/>
  <c r="W17" i="25"/>
  <c r="Y17" i="25"/>
  <c r="W90" i="25"/>
  <c r="Y90" i="25"/>
  <c r="W34" i="25"/>
  <c r="Y34" i="25"/>
  <c r="Y70" i="25"/>
  <c r="W70" i="25"/>
  <c r="W18" i="25"/>
  <c r="W31" i="25"/>
  <c r="W6" i="20"/>
  <c r="W15" i="25"/>
  <c r="Y15" i="25"/>
  <c r="Y80" i="25"/>
  <c r="W80" i="25"/>
  <c r="Y65" i="25"/>
  <c r="W65" i="25"/>
  <c r="W66" i="25"/>
  <c r="W27" i="25"/>
  <c r="Y27" i="25"/>
  <c r="W28" i="25"/>
  <c r="Y77" i="25"/>
  <c r="W77" i="25"/>
  <c r="W13" i="9"/>
  <c r="W43" i="9"/>
  <c r="W63" i="9"/>
  <c r="W72" i="20"/>
  <c r="W16" i="20"/>
  <c r="W59" i="20"/>
  <c r="W45" i="21"/>
  <c r="Y93" i="21"/>
  <c r="Y53" i="21"/>
  <c r="W19" i="21"/>
  <c r="W23" i="7"/>
  <c r="W11" i="7"/>
  <c r="W67" i="7"/>
  <c r="W5" i="7"/>
  <c r="W10" i="7"/>
  <c r="Y27" i="7"/>
  <c r="Y19" i="25"/>
  <c r="W19" i="25"/>
  <c r="Y60" i="25"/>
  <c r="W60" i="25"/>
  <c r="W61" i="25"/>
  <c r="W37" i="25"/>
  <c r="W96" i="21"/>
  <c r="W63" i="7"/>
  <c r="Y72" i="25"/>
  <c r="W72" i="25"/>
  <c r="W33" i="25"/>
  <c r="W39" i="9"/>
  <c r="W61" i="20"/>
  <c r="W73" i="20"/>
  <c r="W52" i="7"/>
  <c r="Y88" i="25"/>
  <c r="W88" i="25"/>
  <c r="W49" i="25"/>
  <c r="Y49" i="25"/>
  <c r="Y4" i="25"/>
  <c r="W4" i="25"/>
  <c r="W12" i="25"/>
  <c r="Y12" i="25"/>
  <c r="W13" i="25"/>
  <c r="Y25" i="25"/>
  <c r="W25" i="25"/>
  <c r="W26" i="25"/>
  <c r="W16" i="25"/>
  <c r="W93" i="20"/>
  <c r="Y89" i="20"/>
  <c r="W35" i="21"/>
  <c r="Y8" i="25"/>
  <c r="W8" i="25"/>
  <c r="Y97" i="20"/>
  <c r="W32" i="21"/>
  <c r="W81" i="9"/>
  <c r="W26" i="21"/>
  <c r="W22" i="7"/>
  <c r="W83" i="25"/>
  <c r="W47" i="25"/>
  <c r="Y47" i="25"/>
  <c r="Y36" i="7"/>
  <c r="W36" i="7"/>
  <c r="W58" i="25"/>
  <c r="Y58" i="25"/>
  <c r="Y40" i="25"/>
  <c r="W40" i="25"/>
  <c r="Y10" i="25"/>
  <c r="W10" i="25"/>
  <c r="W11" i="25"/>
  <c r="W52" i="25"/>
  <c r="Y24" i="25"/>
  <c r="W24" i="25"/>
  <c r="W5" i="25"/>
  <c r="Y79" i="20"/>
  <c r="W83" i="9"/>
  <c r="W27" i="21"/>
  <c r="Y92" i="7"/>
  <c r="W92" i="7"/>
  <c r="W46" i="7"/>
  <c r="Y46" i="7"/>
  <c r="W90" i="7"/>
  <c r="Y90" i="7"/>
  <c r="W77" i="20"/>
  <c r="W24" i="21"/>
  <c r="W69" i="20"/>
  <c r="Y61" i="7"/>
  <c r="W61" i="7"/>
  <c r="Y38" i="7"/>
  <c r="W38" i="7"/>
  <c r="Y80" i="7"/>
  <c r="W80" i="7"/>
  <c r="Y70" i="7"/>
  <c r="W70" i="7"/>
  <c r="W62" i="7"/>
  <c r="W18" i="7"/>
  <c r="Y18" i="7"/>
  <c r="W23" i="21"/>
  <c r="W39" i="7"/>
  <c r="W81" i="7"/>
  <c r="W71" i="7"/>
  <c r="W13" i="7"/>
  <c r="Y13" i="7"/>
  <c r="W29" i="20"/>
  <c r="W67" i="20"/>
  <c r="W53" i="20"/>
  <c r="W36" i="20"/>
  <c r="W78" i="21"/>
  <c r="W95" i="20"/>
  <c r="W94" i="9"/>
  <c r="W25" i="21"/>
  <c r="Y56" i="7"/>
  <c r="W56" i="7"/>
  <c r="Y28" i="7"/>
  <c r="W28" i="7"/>
  <c r="Y60" i="7"/>
  <c r="W60" i="7"/>
  <c r="W47" i="7"/>
  <c r="Y77" i="7"/>
  <c r="W77" i="7"/>
  <c r="Y72" i="7"/>
  <c r="W72" i="7"/>
  <c r="W14" i="7"/>
  <c r="Y14" i="7"/>
  <c r="Y8" i="7"/>
  <c r="W8" i="7"/>
  <c r="W15" i="7"/>
  <c r="Y97" i="7"/>
  <c r="W97" i="7"/>
  <c r="W98" i="7"/>
  <c r="W15" i="9"/>
  <c r="W7" i="20"/>
  <c r="W49" i="20"/>
  <c r="Y68" i="20"/>
  <c r="W30" i="21"/>
  <c r="W29" i="7"/>
  <c r="Y29" i="7"/>
  <c r="Y48" i="7"/>
  <c r="W48" i="7"/>
  <c r="W49" i="7"/>
  <c r="Y96" i="7"/>
  <c r="W96" i="7"/>
  <c r="Y65" i="7"/>
  <c r="W65" i="7"/>
  <c r="W66" i="7"/>
  <c r="Y88" i="7"/>
  <c r="W88" i="7"/>
  <c r="Y16" i="7"/>
  <c r="W16" i="7"/>
  <c r="Y89" i="7"/>
  <c r="W89" i="7"/>
  <c r="Y50" i="7"/>
  <c r="W50" i="7"/>
  <c r="W73" i="7"/>
  <c r="Y81" i="9"/>
  <c r="W44" i="9"/>
  <c r="Y15" i="9"/>
  <c r="W55" i="9"/>
  <c r="W33" i="20"/>
  <c r="W80" i="21"/>
  <c r="Y24" i="7"/>
  <c r="W24" i="7"/>
  <c r="W78" i="7"/>
  <c r="Y78" i="7"/>
  <c r="W82" i="7"/>
  <c r="Y82" i="7"/>
  <c r="Y40" i="7"/>
  <c r="W40" i="7"/>
  <c r="W9" i="7"/>
  <c r="Y33" i="7"/>
  <c r="W33" i="7"/>
  <c r="W34" i="7"/>
  <c r="Y64" i="7"/>
  <c r="W64" i="7"/>
  <c r="W34" i="20"/>
  <c r="Y6" i="7"/>
  <c r="W6" i="7"/>
  <c r="W58" i="7"/>
  <c r="Y58" i="7"/>
  <c r="W94" i="20"/>
  <c r="W46" i="21"/>
  <c r="W61" i="21"/>
  <c r="Y93" i="7"/>
  <c r="W93" i="7"/>
  <c r="W26" i="7"/>
  <c r="Y26" i="7"/>
  <c r="W25" i="7"/>
  <c r="Y32" i="7"/>
  <c r="W32" i="7"/>
  <c r="W66" i="21"/>
  <c r="Y66" i="21"/>
  <c r="W30" i="9"/>
  <c r="Y88" i="21"/>
  <c r="W88" i="21"/>
  <c r="W81" i="21"/>
  <c r="Y81" i="21"/>
  <c r="Y36" i="21"/>
  <c r="W36" i="21"/>
  <c r="Y4" i="20"/>
  <c r="W4" i="20"/>
  <c r="Y55" i="21"/>
  <c r="W55" i="21"/>
  <c r="W76" i="21"/>
  <c r="Y76" i="21"/>
  <c r="W9" i="21"/>
  <c r="Y9" i="21"/>
  <c r="W5" i="20"/>
  <c r="W10" i="21"/>
  <c r="W34" i="21"/>
  <c r="Y34" i="21"/>
  <c r="Y94" i="9"/>
  <c r="W59" i="9"/>
  <c r="Y55" i="9"/>
  <c r="W100" i="20"/>
  <c r="W64" i="20"/>
  <c r="W71" i="20"/>
  <c r="W24" i="20"/>
  <c r="W27" i="20"/>
  <c r="Y70" i="21"/>
  <c r="W70" i="21"/>
  <c r="W79" i="21"/>
  <c r="Y79" i="21"/>
  <c r="W74" i="21"/>
  <c r="Y74" i="21"/>
  <c r="W75" i="21"/>
  <c r="W82" i="21"/>
  <c r="Y16" i="21"/>
  <c r="W16" i="21"/>
  <c r="W8" i="21"/>
  <c r="Y8" i="21"/>
  <c r="W6" i="21"/>
  <c r="Y6" i="21"/>
  <c r="Y57" i="21"/>
  <c r="W57" i="21"/>
  <c r="W58" i="21"/>
  <c r="W49" i="21"/>
  <c r="Y49" i="21"/>
  <c r="W50" i="21"/>
  <c r="W47" i="21"/>
  <c r="Y47" i="21"/>
  <c r="Y92" i="21"/>
  <c r="W92" i="21"/>
  <c r="W68" i="9"/>
  <c r="Y51" i="21"/>
  <c r="W51" i="21"/>
  <c r="W74" i="20"/>
  <c r="W98" i="21"/>
  <c r="Y97" i="21"/>
  <c r="W97" i="21"/>
  <c r="W27" i="9"/>
  <c r="W77" i="9"/>
  <c r="W63" i="20"/>
  <c r="Y40" i="21"/>
  <c r="W40" i="21"/>
  <c r="W90" i="21"/>
  <c r="Y90" i="21"/>
  <c r="Y5" i="21"/>
  <c r="W5" i="21"/>
  <c r="W89" i="21"/>
  <c r="W56" i="21"/>
  <c r="Y56" i="21"/>
  <c r="Y38" i="21"/>
  <c r="W38" i="21"/>
  <c r="W44" i="21"/>
  <c r="Y44" i="21"/>
  <c r="W85" i="20"/>
  <c r="Y72" i="21"/>
  <c r="W72" i="21"/>
  <c r="W26" i="9"/>
  <c r="Y81" i="20"/>
  <c r="W64" i="21"/>
  <c r="Y64" i="21"/>
  <c r="W30" i="20"/>
  <c r="Y30" i="20"/>
  <c r="W56" i="9"/>
  <c r="Y83" i="9"/>
  <c r="W40" i="9"/>
  <c r="W8" i="20"/>
  <c r="W32" i="20"/>
  <c r="W84" i="20"/>
  <c r="W99" i="20"/>
  <c r="W11" i="20"/>
  <c r="W48" i="20"/>
  <c r="W25" i="20"/>
  <c r="Y31" i="21"/>
  <c r="W31" i="21"/>
  <c r="W62" i="21"/>
  <c r="Y62" i="21"/>
  <c r="Y83" i="21"/>
  <c r="W83" i="21"/>
  <c r="Y59" i="21"/>
  <c r="W59" i="21"/>
  <c r="W60" i="21"/>
  <c r="W67" i="21"/>
  <c r="Y38" i="20"/>
  <c r="W38" i="20"/>
  <c r="W63" i="21"/>
  <c r="W48" i="21"/>
  <c r="W73" i="21"/>
  <c r="W12" i="21"/>
  <c r="Y12" i="21"/>
  <c r="Y42" i="21"/>
  <c r="W42" i="21"/>
  <c r="W43" i="21"/>
  <c r="W13" i="21"/>
  <c r="W83" i="20"/>
  <c r="Y20" i="21"/>
  <c r="W20" i="21"/>
  <c r="Y68" i="21"/>
  <c r="W68" i="21"/>
  <c r="Y4" i="21"/>
  <c r="W4" i="21"/>
  <c r="W52" i="21"/>
  <c r="W39" i="21"/>
  <c r="W37" i="21"/>
  <c r="W77" i="21"/>
  <c r="Y90" i="20"/>
  <c r="W90" i="20"/>
  <c r="Y42" i="20"/>
  <c r="W42" i="20"/>
  <c r="W84" i="9"/>
  <c r="W85" i="9"/>
  <c r="W91" i="9"/>
  <c r="W35" i="9"/>
  <c r="Y95" i="9"/>
  <c r="W20" i="9"/>
  <c r="Y96" i="20"/>
  <c r="W96" i="20"/>
  <c r="W22" i="20"/>
  <c r="Y22" i="20"/>
  <c r="Y78" i="20"/>
  <c r="W78" i="20"/>
  <c r="W80" i="9"/>
  <c r="W45" i="9"/>
  <c r="Y60" i="20"/>
  <c r="W60" i="20"/>
  <c r="Y10" i="20"/>
  <c r="W10" i="20"/>
  <c r="W50" i="20"/>
  <c r="Y50" i="20"/>
  <c r="W79" i="20"/>
  <c r="W54" i="20"/>
  <c r="Y54" i="20"/>
  <c r="W51" i="20"/>
  <c r="Y58" i="20"/>
  <c r="W58" i="20"/>
  <c r="W97" i="20"/>
  <c r="Y77" i="9"/>
  <c r="Y86" i="20"/>
  <c r="W86" i="20"/>
  <c r="Y12" i="20"/>
  <c r="W12" i="20"/>
  <c r="Y14" i="20"/>
  <c r="W14" i="20"/>
  <c r="W73" i="9"/>
  <c r="Y20" i="20"/>
  <c r="W20" i="20"/>
  <c r="W18" i="20"/>
  <c r="Y18" i="20"/>
  <c r="Y44" i="20"/>
  <c r="W44" i="20"/>
  <c r="Y26" i="20"/>
  <c r="W26" i="20"/>
  <c r="Y28" i="20"/>
  <c r="W28" i="20"/>
  <c r="W18" i="9"/>
  <c r="Y7" i="9"/>
  <c r="Y92" i="20"/>
  <c r="W92" i="20"/>
  <c r="W15" i="20"/>
  <c r="Y76" i="20"/>
  <c r="W76" i="20"/>
  <c r="W76" i="9"/>
  <c r="W78" i="9"/>
  <c r="Y52" i="20"/>
  <c r="W52" i="20"/>
  <c r="W7" i="9"/>
  <c r="W19" i="9"/>
  <c r="W87" i="20"/>
  <c r="W91" i="20"/>
  <c r="W82" i="20"/>
  <c r="Y82" i="20"/>
  <c r="Y46" i="20"/>
  <c r="W46" i="20"/>
  <c r="W45" i="20"/>
  <c r="Y4" i="9"/>
  <c r="W4" i="9"/>
  <c r="W5" i="9"/>
  <c r="Y64" i="9"/>
  <c r="W64" i="9"/>
  <c r="Y41" i="9"/>
  <c r="W41" i="9"/>
  <c r="W50" i="9"/>
  <c r="Y50" i="9"/>
  <c r="Y36" i="9"/>
  <c r="W36" i="9"/>
  <c r="Y70" i="9"/>
  <c r="W70" i="9"/>
  <c r="Y57" i="9"/>
  <c r="W57" i="9"/>
  <c r="W37" i="9"/>
  <c r="Y37" i="9"/>
  <c r="W11" i="9"/>
  <c r="Y11" i="9"/>
  <c r="W46" i="9"/>
  <c r="Y46" i="9"/>
  <c r="Y53" i="9"/>
  <c r="W53" i="9"/>
  <c r="W47" i="9"/>
  <c r="Y52" i="9"/>
  <c r="W52" i="9"/>
  <c r="Y32" i="9"/>
  <c r="W32" i="9"/>
  <c r="Y92" i="9"/>
  <c r="W92" i="9"/>
  <c r="Y60" i="9"/>
  <c r="W60" i="9"/>
  <c r="Y14" i="9"/>
  <c r="W14" i="9"/>
  <c r="Y12" i="9"/>
  <c r="W12" i="9"/>
  <c r="Y86" i="9"/>
  <c r="W86" i="9"/>
  <c r="Y88" i="9"/>
  <c r="W88" i="9"/>
  <c r="Y24" i="9"/>
  <c r="W24" i="9"/>
  <c r="Y48" i="9"/>
  <c r="W49" i="9"/>
  <c r="W48" i="9"/>
  <c r="W33" i="9"/>
  <c r="W34" i="9"/>
  <c r="Y33" i="9"/>
  <c r="Y42" i="9"/>
  <c r="W42" i="9"/>
  <c r="Y82" i="9"/>
  <c r="W82" i="9"/>
  <c r="W54" i="9"/>
  <c r="W61" i="9"/>
  <c r="Y96" i="9"/>
  <c r="W96" i="9"/>
  <c r="Y74" i="9"/>
  <c r="W74" i="9"/>
  <c r="W9" i="9"/>
  <c r="Y9" i="9"/>
  <c r="Y38" i="9"/>
  <c r="W38" i="9"/>
  <c r="Y28" i="9"/>
  <c r="W28" i="9"/>
  <c r="W51" i="9"/>
  <c r="W93" i="9"/>
  <c r="Y17" i="9"/>
  <c r="W17" i="9"/>
  <c r="W65" i="9"/>
  <c r="W66" i="9"/>
  <c r="Y65" i="9"/>
  <c r="W21" i="9"/>
  <c r="W22" i="9"/>
  <c r="Y21" i="9"/>
  <c r="Y25" i="9"/>
  <c r="W25" i="9"/>
  <c r="W71" i="9"/>
  <c r="W29" i="9"/>
  <c r="W75" i="9"/>
  <c r="W6" i="9"/>
  <c r="Y6" i="9"/>
  <c r="Y69" i="9"/>
  <c r="W69" i="9"/>
  <c r="W87" i="9"/>
  <c r="S5" i="29" l="1"/>
  <c r="C1" i="17"/>
  <c r="C2" i="17"/>
  <c r="K1" i="17"/>
  <c r="K2" i="17"/>
  <c r="J1" i="17"/>
  <c r="J2" i="17"/>
  <c r="I1" i="17"/>
  <c r="I2" i="17"/>
  <c r="H2" i="17"/>
  <c r="H1" i="17"/>
  <c r="P2" i="17"/>
  <c r="P1" i="17"/>
  <c r="C1" i="2"/>
  <c r="A31" i="18"/>
  <c r="E31" i="18"/>
  <c r="H31" i="18" s="1"/>
  <c r="J31" i="18" s="1"/>
  <c r="K31" i="18"/>
  <c r="A32" i="18"/>
  <c r="E32" i="18"/>
  <c r="H32" i="18" s="1"/>
  <c r="J32" i="18" s="1"/>
  <c r="K32" i="18"/>
  <c r="A33" i="18"/>
  <c r="E33" i="18"/>
  <c r="H33" i="18" s="1"/>
  <c r="J33" i="18" s="1"/>
  <c r="K33" i="18"/>
  <c r="A34" i="18"/>
  <c r="E34" i="18"/>
  <c r="K34" i="18"/>
  <c r="A35" i="18"/>
  <c r="E35" i="18"/>
  <c r="H35" i="18" s="1"/>
  <c r="J35" i="18" s="1"/>
  <c r="K35" i="18"/>
  <c r="A36" i="18"/>
  <c r="E36" i="18"/>
  <c r="H36" i="18" s="1"/>
  <c r="J36" i="18" s="1"/>
  <c r="K36" i="18"/>
  <c r="A37" i="18"/>
  <c r="E37" i="18"/>
  <c r="H37" i="18" s="1"/>
  <c r="J37" i="18" s="1"/>
  <c r="K37" i="18"/>
  <c r="A38" i="18"/>
  <c r="E38" i="18"/>
  <c r="H38" i="18" s="1"/>
  <c r="J38" i="18" s="1"/>
  <c r="K38" i="18"/>
  <c r="A39" i="18"/>
  <c r="E39" i="18"/>
  <c r="H39" i="18" s="1"/>
  <c r="J39" i="18" s="1"/>
  <c r="K39" i="18"/>
  <c r="A40" i="18"/>
  <c r="E40" i="18"/>
  <c r="K40" i="18"/>
  <c r="A41" i="18"/>
  <c r="E41" i="18"/>
  <c r="H41" i="18" s="1"/>
  <c r="J41" i="18" s="1"/>
  <c r="K41" i="18"/>
  <c r="A42" i="18"/>
  <c r="E42" i="18"/>
  <c r="H42" i="18" s="1"/>
  <c r="J42" i="18" s="1"/>
  <c r="K42" i="18"/>
  <c r="A43" i="18"/>
  <c r="E43" i="18"/>
  <c r="K43" i="18"/>
  <c r="A44" i="18"/>
  <c r="E44" i="18"/>
  <c r="H44" i="18" s="1"/>
  <c r="J44" i="18" s="1"/>
  <c r="K44" i="18"/>
  <c r="A45" i="18"/>
  <c r="E45" i="18"/>
  <c r="H45" i="18" s="1"/>
  <c r="J45" i="18" s="1"/>
  <c r="K45" i="18"/>
  <c r="A46" i="18"/>
  <c r="E46" i="18"/>
  <c r="H46" i="18" s="1"/>
  <c r="J46" i="18" s="1"/>
  <c r="K46" i="18"/>
  <c r="A47" i="18"/>
  <c r="E47" i="18"/>
  <c r="H47" i="18" s="1"/>
  <c r="J47" i="18" s="1"/>
  <c r="K47" i="18"/>
  <c r="A48" i="18"/>
  <c r="E48" i="18"/>
  <c r="H48" i="18" s="1"/>
  <c r="J48" i="18" s="1"/>
  <c r="K48" i="18"/>
  <c r="A49" i="18"/>
  <c r="E49" i="18"/>
  <c r="K49" i="18"/>
  <c r="A50" i="18"/>
  <c r="E50" i="18"/>
  <c r="H50" i="18" s="1"/>
  <c r="J50" i="18" s="1"/>
  <c r="K50" i="18"/>
  <c r="A51" i="18"/>
  <c r="E51" i="18"/>
  <c r="H51" i="18" s="1"/>
  <c r="J51" i="18" s="1"/>
  <c r="K51" i="18"/>
  <c r="A52" i="18"/>
  <c r="E52" i="18"/>
  <c r="H52" i="18" s="1"/>
  <c r="J52" i="18" s="1"/>
  <c r="K52" i="18"/>
  <c r="A53" i="18"/>
  <c r="E53" i="18"/>
  <c r="K53" i="18"/>
  <c r="A54" i="18"/>
  <c r="E54" i="18"/>
  <c r="H54" i="18" s="1"/>
  <c r="J54" i="18" s="1"/>
  <c r="K54" i="18"/>
  <c r="A55" i="18"/>
  <c r="E55" i="18"/>
  <c r="H55" i="18" s="1"/>
  <c r="J55" i="18" s="1"/>
  <c r="K55" i="18"/>
  <c r="A56" i="18"/>
  <c r="E56" i="18"/>
  <c r="H56" i="18" s="1"/>
  <c r="J56" i="18" s="1"/>
  <c r="K56" i="18"/>
  <c r="A57" i="18"/>
  <c r="E57" i="18"/>
  <c r="K57" i="18"/>
  <c r="A58" i="18"/>
  <c r="E58" i="18"/>
  <c r="K58" i="18"/>
  <c r="A59" i="18"/>
  <c r="E59" i="18"/>
  <c r="H59" i="18" s="1"/>
  <c r="J59" i="18" s="1"/>
  <c r="K59" i="18"/>
  <c r="A60" i="18"/>
  <c r="E60" i="18"/>
  <c r="H60" i="18" s="1"/>
  <c r="J60" i="18" s="1"/>
  <c r="K60" i="18"/>
  <c r="A61" i="18"/>
  <c r="E61" i="18"/>
  <c r="K61" i="18"/>
  <c r="A62" i="18"/>
  <c r="E62" i="18"/>
  <c r="H62" i="18" s="1"/>
  <c r="J62" i="18" s="1"/>
  <c r="K62" i="18"/>
  <c r="A63" i="18"/>
  <c r="E63" i="18"/>
  <c r="H63" i="18" s="1"/>
  <c r="J63" i="18" s="1"/>
  <c r="K63" i="18"/>
  <c r="A64" i="18"/>
  <c r="E64" i="18"/>
  <c r="H64" i="18" s="1"/>
  <c r="J64" i="18" s="1"/>
  <c r="K64" i="18"/>
  <c r="A65" i="18"/>
  <c r="E65" i="18"/>
  <c r="K65" i="18"/>
  <c r="A66" i="18"/>
  <c r="E66" i="18"/>
  <c r="H66" i="18" s="1"/>
  <c r="J66" i="18" s="1"/>
  <c r="K66" i="18"/>
  <c r="A67" i="18"/>
  <c r="E67" i="18"/>
  <c r="H67" i="18" s="1"/>
  <c r="J67" i="18" s="1"/>
  <c r="K67" i="18"/>
  <c r="A68" i="18"/>
  <c r="E68" i="18"/>
  <c r="H68" i="18" s="1"/>
  <c r="J68" i="18" s="1"/>
  <c r="K68" i="18"/>
  <c r="A69" i="18"/>
  <c r="E69" i="18"/>
  <c r="K69" i="18"/>
  <c r="A70" i="18"/>
  <c r="E70" i="18"/>
  <c r="H70" i="18" s="1"/>
  <c r="J70" i="18" s="1"/>
  <c r="K70" i="18"/>
  <c r="A71" i="18"/>
  <c r="E71" i="18"/>
  <c r="H71" i="18" s="1"/>
  <c r="J71" i="18" s="1"/>
  <c r="K71" i="18"/>
  <c r="A72" i="18"/>
  <c r="E72" i="18"/>
  <c r="H72" i="18" s="1"/>
  <c r="J72" i="18" s="1"/>
  <c r="K72" i="18"/>
  <c r="A73" i="18"/>
  <c r="E73" i="18"/>
  <c r="H73" i="18" s="1"/>
  <c r="J73" i="18" s="1"/>
  <c r="K73" i="18"/>
  <c r="A74" i="18"/>
  <c r="E74" i="18"/>
  <c r="H74" i="18" s="1"/>
  <c r="J74" i="18" s="1"/>
  <c r="K74" i="18"/>
  <c r="A75" i="18"/>
  <c r="E75" i="18"/>
  <c r="H75" i="18" s="1"/>
  <c r="J75" i="18" s="1"/>
  <c r="K75" i="18"/>
  <c r="A76" i="18"/>
  <c r="E76" i="18"/>
  <c r="H76" i="18" s="1"/>
  <c r="J76" i="18" s="1"/>
  <c r="K76" i="18"/>
  <c r="A77" i="18"/>
  <c r="E77" i="18"/>
  <c r="K77" i="18"/>
  <c r="A78" i="18"/>
  <c r="E78" i="18"/>
  <c r="H78" i="18" s="1"/>
  <c r="J78" i="18" s="1"/>
  <c r="K78" i="18"/>
  <c r="A79" i="18"/>
  <c r="E79" i="18"/>
  <c r="H79" i="18" s="1"/>
  <c r="J79" i="18" s="1"/>
  <c r="K79" i="18"/>
  <c r="A80" i="18"/>
  <c r="E80" i="18"/>
  <c r="H80" i="18" s="1"/>
  <c r="J80" i="18" s="1"/>
  <c r="K80" i="18"/>
  <c r="A81" i="18"/>
  <c r="E81" i="18"/>
  <c r="H81" i="18" s="1"/>
  <c r="J81" i="18" s="1"/>
  <c r="K81" i="18"/>
  <c r="A82" i="18"/>
  <c r="E82" i="18"/>
  <c r="H82" i="18" s="1"/>
  <c r="J82" i="18" s="1"/>
  <c r="K82" i="18"/>
  <c r="A83" i="18"/>
  <c r="E83" i="18"/>
  <c r="H83" i="18" s="1"/>
  <c r="J83" i="18" s="1"/>
  <c r="K83" i="18"/>
  <c r="A84" i="18"/>
  <c r="E84" i="18"/>
  <c r="H84" i="18" s="1"/>
  <c r="J84" i="18" s="1"/>
  <c r="K84" i="18"/>
  <c r="A85" i="18"/>
  <c r="E85" i="18"/>
  <c r="H85" i="18" s="1"/>
  <c r="J85" i="18" s="1"/>
  <c r="K85" i="18"/>
  <c r="A86" i="18"/>
  <c r="E86" i="18"/>
  <c r="K86" i="18"/>
  <c r="A87" i="18"/>
  <c r="E87" i="18"/>
  <c r="H87" i="18" s="1"/>
  <c r="J87" i="18" s="1"/>
  <c r="K87" i="18"/>
  <c r="A88" i="18"/>
  <c r="E88" i="18"/>
  <c r="H88" i="18" s="1"/>
  <c r="J88" i="18" s="1"/>
  <c r="K88" i="18"/>
  <c r="A89" i="18"/>
  <c r="E89" i="18"/>
  <c r="K89" i="18"/>
  <c r="A90" i="18"/>
  <c r="E90" i="18"/>
  <c r="K90" i="18"/>
  <c r="A91" i="18"/>
  <c r="E91" i="18"/>
  <c r="H91" i="18" s="1"/>
  <c r="J91" i="18" s="1"/>
  <c r="K91" i="18"/>
  <c r="A92" i="18"/>
  <c r="E92" i="18"/>
  <c r="H92" i="18" s="1"/>
  <c r="J92" i="18" s="1"/>
  <c r="K92" i="18"/>
  <c r="A93" i="18"/>
  <c r="E93" i="18"/>
  <c r="K93" i="18"/>
  <c r="A94" i="18"/>
  <c r="E94" i="18"/>
  <c r="K94" i="18"/>
  <c r="A95" i="18"/>
  <c r="E95" i="18"/>
  <c r="H95" i="18" s="1"/>
  <c r="J95" i="18" s="1"/>
  <c r="K95" i="18"/>
  <c r="A96" i="18"/>
  <c r="E96" i="18"/>
  <c r="H96" i="18" s="1"/>
  <c r="J96" i="18" s="1"/>
  <c r="K96" i="18"/>
  <c r="A97" i="18"/>
  <c r="E97" i="18"/>
  <c r="K97" i="18"/>
  <c r="A98" i="18"/>
  <c r="E98" i="18"/>
  <c r="K98" i="18"/>
  <c r="A99" i="18"/>
  <c r="E99" i="18"/>
  <c r="H99" i="18" s="1"/>
  <c r="J99" i="18" s="1"/>
  <c r="K99" i="18"/>
  <c r="A100" i="18"/>
  <c r="E100" i="18"/>
  <c r="H100" i="18" s="1"/>
  <c r="J100" i="18" s="1"/>
  <c r="K100" i="18"/>
  <c r="A31" i="24"/>
  <c r="E31" i="24"/>
  <c r="H31" i="24" s="1"/>
  <c r="J31" i="24" s="1"/>
  <c r="K31" i="24"/>
  <c r="A32" i="24"/>
  <c r="E32" i="24"/>
  <c r="H32" i="24" s="1"/>
  <c r="J32" i="24" s="1"/>
  <c r="K32" i="24"/>
  <c r="A33" i="24"/>
  <c r="E33" i="24"/>
  <c r="K33" i="24"/>
  <c r="A34" i="24"/>
  <c r="E34" i="24"/>
  <c r="H34" i="24" s="1"/>
  <c r="J34" i="24" s="1"/>
  <c r="K34" i="24"/>
  <c r="A35" i="24"/>
  <c r="E35" i="24"/>
  <c r="H35" i="24" s="1"/>
  <c r="J35" i="24" s="1"/>
  <c r="K35" i="24"/>
  <c r="A36" i="24"/>
  <c r="E36" i="24"/>
  <c r="K36" i="24"/>
  <c r="A37" i="24"/>
  <c r="E37" i="24"/>
  <c r="H37" i="24" s="1"/>
  <c r="J37" i="24" s="1"/>
  <c r="K37" i="24"/>
  <c r="A38" i="24"/>
  <c r="E38" i="24"/>
  <c r="H38" i="24" s="1"/>
  <c r="J38" i="24" s="1"/>
  <c r="K38" i="24"/>
  <c r="A39" i="24"/>
  <c r="E39" i="24"/>
  <c r="H39" i="24" s="1"/>
  <c r="J39" i="24" s="1"/>
  <c r="K39" i="24"/>
  <c r="A40" i="24"/>
  <c r="E40" i="24"/>
  <c r="K40" i="24"/>
  <c r="A41" i="24"/>
  <c r="E41" i="24"/>
  <c r="H41" i="24" s="1"/>
  <c r="J41" i="24" s="1"/>
  <c r="K41" i="24"/>
  <c r="A42" i="24"/>
  <c r="E42" i="24"/>
  <c r="K42" i="24"/>
  <c r="A43" i="24"/>
  <c r="E43" i="24"/>
  <c r="H43" i="24" s="1"/>
  <c r="J43" i="24" s="1"/>
  <c r="K43" i="24"/>
  <c r="A44" i="24"/>
  <c r="E44" i="24"/>
  <c r="H44" i="24" s="1"/>
  <c r="J44" i="24" s="1"/>
  <c r="K44" i="24"/>
  <c r="A45" i="24"/>
  <c r="E45" i="24"/>
  <c r="H45" i="24" s="1"/>
  <c r="J45" i="24" s="1"/>
  <c r="K45" i="24"/>
  <c r="A46" i="24"/>
  <c r="E46" i="24"/>
  <c r="K46" i="24"/>
  <c r="A47" i="24"/>
  <c r="E47" i="24"/>
  <c r="H47" i="24" s="1"/>
  <c r="J47" i="24" s="1"/>
  <c r="K47" i="24"/>
  <c r="A48" i="24"/>
  <c r="E48" i="24"/>
  <c r="H48" i="24" s="1"/>
  <c r="J48" i="24" s="1"/>
  <c r="K48" i="24"/>
  <c r="A49" i="24"/>
  <c r="E49" i="24"/>
  <c r="H49" i="24" s="1"/>
  <c r="J49" i="24" s="1"/>
  <c r="K49" i="24"/>
  <c r="A50" i="24"/>
  <c r="E50" i="24"/>
  <c r="K50" i="24"/>
  <c r="A51" i="24"/>
  <c r="E51" i="24"/>
  <c r="H51" i="24" s="1"/>
  <c r="J51" i="24" s="1"/>
  <c r="K51" i="24"/>
  <c r="A52" i="24"/>
  <c r="E52" i="24"/>
  <c r="K52" i="24"/>
  <c r="A53" i="24"/>
  <c r="E53" i="24"/>
  <c r="H53" i="24" s="1"/>
  <c r="J53" i="24" s="1"/>
  <c r="K53" i="24"/>
  <c r="A54" i="24"/>
  <c r="E54" i="24"/>
  <c r="H54" i="24" s="1"/>
  <c r="J54" i="24" s="1"/>
  <c r="K54" i="24"/>
  <c r="A55" i="24"/>
  <c r="E55" i="24"/>
  <c r="H55" i="24" s="1"/>
  <c r="J55" i="24" s="1"/>
  <c r="K55" i="24"/>
  <c r="A56" i="24"/>
  <c r="E56" i="24"/>
  <c r="H56" i="24" s="1"/>
  <c r="J56" i="24" s="1"/>
  <c r="K56" i="24"/>
  <c r="A57" i="24"/>
  <c r="E57" i="24"/>
  <c r="H57" i="24" s="1"/>
  <c r="J57" i="24" s="1"/>
  <c r="K57" i="24"/>
  <c r="A58" i="24"/>
  <c r="E58" i="24"/>
  <c r="H58" i="24" s="1"/>
  <c r="J58" i="24" s="1"/>
  <c r="K58" i="24"/>
  <c r="A59" i="24"/>
  <c r="E59" i="24"/>
  <c r="H59" i="24" s="1"/>
  <c r="J59" i="24" s="1"/>
  <c r="K59" i="24"/>
  <c r="A60" i="24"/>
  <c r="E60" i="24"/>
  <c r="K60" i="24"/>
  <c r="A61" i="24"/>
  <c r="E61" i="24"/>
  <c r="H61" i="24" s="1"/>
  <c r="J61" i="24" s="1"/>
  <c r="K61" i="24"/>
  <c r="A62" i="24"/>
  <c r="E62" i="24"/>
  <c r="H62" i="24" s="1"/>
  <c r="J62" i="24" s="1"/>
  <c r="K62" i="24"/>
  <c r="A63" i="24"/>
  <c r="E63" i="24"/>
  <c r="H63" i="24" s="1"/>
  <c r="J63" i="24" s="1"/>
  <c r="K63" i="24"/>
  <c r="A64" i="24"/>
  <c r="E64" i="24"/>
  <c r="H64" i="24" s="1"/>
  <c r="J64" i="24" s="1"/>
  <c r="K64" i="24"/>
  <c r="A65" i="24"/>
  <c r="E65" i="24"/>
  <c r="H65" i="24" s="1"/>
  <c r="J65" i="24" s="1"/>
  <c r="K65" i="24"/>
  <c r="A66" i="24"/>
  <c r="E66" i="24"/>
  <c r="H66" i="24" s="1"/>
  <c r="J66" i="24" s="1"/>
  <c r="K66" i="24"/>
  <c r="A67" i="24"/>
  <c r="E67" i="24"/>
  <c r="K67" i="24"/>
  <c r="A68" i="24"/>
  <c r="E68" i="24"/>
  <c r="H68" i="24" s="1"/>
  <c r="J68" i="24" s="1"/>
  <c r="K68" i="24"/>
  <c r="A69" i="24"/>
  <c r="E69" i="24"/>
  <c r="H69" i="24" s="1"/>
  <c r="J69" i="24" s="1"/>
  <c r="K69" i="24"/>
  <c r="A70" i="24"/>
  <c r="E70" i="24"/>
  <c r="H70" i="24" s="1"/>
  <c r="J70" i="24" s="1"/>
  <c r="K70" i="24"/>
  <c r="A71" i="24"/>
  <c r="E71" i="24"/>
  <c r="K71" i="24"/>
  <c r="A72" i="24"/>
  <c r="E72" i="24"/>
  <c r="H72" i="24" s="1"/>
  <c r="J72" i="24" s="1"/>
  <c r="K72" i="24"/>
  <c r="A73" i="24"/>
  <c r="E73" i="24"/>
  <c r="H73" i="24" s="1"/>
  <c r="J73" i="24" s="1"/>
  <c r="K73" i="24"/>
  <c r="A74" i="24"/>
  <c r="E74" i="24"/>
  <c r="H74" i="24" s="1"/>
  <c r="J74" i="24" s="1"/>
  <c r="K74" i="24"/>
  <c r="A75" i="24"/>
  <c r="E75" i="24"/>
  <c r="K75" i="24"/>
  <c r="A76" i="24"/>
  <c r="E76" i="24"/>
  <c r="H76" i="24" s="1"/>
  <c r="J76" i="24" s="1"/>
  <c r="K76" i="24"/>
  <c r="A77" i="24"/>
  <c r="E77" i="24"/>
  <c r="H77" i="24" s="1"/>
  <c r="J77" i="24" s="1"/>
  <c r="K77" i="24"/>
  <c r="A78" i="24"/>
  <c r="E78" i="24"/>
  <c r="H78" i="24" s="1"/>
  <c r="J78" i="24" s="1"/>
  <c r="K78" i="24"/>
  <c r="A79" i="24"/>
  <c r="E79" i="24"/>
  <c r="H79" i="24" s="1"/>
  <c r="J79" i="24" s="1"/>
  <c r="K79" i="24"/>
  <c r="A80" i="24"/>
  <c r="E80" i="24"/>
  <c r="K80" i="24"/>
  <c r="A81" i="24"/>
  <c r="E81" i="24"/>
  <c r="H81" i="24" s="1"/>
  <c r="J81" i="24" s="1"/>
  <c r="K81" i="24"/>
  <c r="A82" i="24"/>
  <c r="E82" i="24"/>
  <c r="H82" i="24" s="1"/>
  <c r="J82" i="24" s="1"/>
  <c r="K82" i="24"/>
  <c r="A83" i="24"/>
  <c r="E83" i="24"/>
  <c r="H83" i="24" s="1"/>
  <c r="J83" i="24" s="1"/>
  <c r="K83" i="24"/>
  <c r="A84" i="24"/>
  <c r="E84" i="24"/>
  <c r="K84" i="24"/>
  <c r="A85" i="24"/>
  <c r="E85" i="24"/>
  <c r="H85" i="24" s="1"/>
  <c r="J85" i="24" s="1"/>
  <c r="K85" i="24"/>
  <c r="A86" i="24"/>
  <c r="E86" i="24"/>
  <c r="K86" i="24"/>
  <c r="A87" i="24"/>
  <c r="E87" i="24"/>
  <c r="H87" i="24" s="1"/>
  <c r="J87" i="24" s="1"/>
  <c r="K87" i="24"/>
  <c r="A88" i="24"/>
  <c r="E88" i="24"/>
  <c r="K88" i="24"/>
  <c r="A89" i="24"/>
  <c r="E89" i="24"/>
  <c r="H89" i="24" s="1"/>
  <c r="J89" i="24" s="1"/>
  <c r="K89" i="24"/>
  <c r="A90" i="24"/>
  <c r="E90" i="24"/>
  <c r="K90" i="24"/>
  <c r="A91" i="24"/>
  <c r="E91" i="24"/>
  <c r="H91" i="24" s="1"/>
  <c r="J91" i="24" s="1"/>
  <c r="K91" i="24"/>
  <c r="A92" i="24"/>
  <c r="E92" i="24"/>
  <c r="K92" i="24"/>
  <c r="A93" i="24"/>
  <c r="E93" i="24"/>
  <c r="K93" i="24"/>
  <c r="A94" i="24"/>
  <c r="E94" i="24"/>
  <c r="H94" i="24" s="1"/>
  <c r="J94" i="24" s="1"/>
  <c r="K94" i="24"/>
  <c r="A95" i="24"/>
  <c r="E95" i="24"/>
  <c r="H95" i="24" s="1"/>
  <c r="J95" i="24" s="1"/>
  <c r="K95" i="24"/>
  <c r="A96" i="24"/>
  <c r="E96" i="24"/>
  <c r="H96" i="24" s="1"/>
  <c r="J96" i="24" s="1"/>
  <c r="K96" i="24"/>
  <c r="A97" i="24"/>
  <c r="E97" i="24"/>
  <c r="K97" i="24"/>
  <c r="A98" i="24"/>
  <c r="E98" i="24"/>
  <c r="H98" i="24" s="1"/>
  <c r="J98" i="24" s="1"/>
  <c r="K98" i="24"/>
  <c r="A99" i="24"/>
  <c r="E99" i="24"/>
  <c r="H99" i="24" s="1"/>
  <c r="J99" i="24" s="1"/>
  <c r="K99" i="24"/>
  <c r="A100" i="24"/>
  <c r="E100" i="24"/>
  <c r="H100" i="24" s="1"/>
  <c r="J100" i="24" s="1"/>
  <c r="K100" i="24"/>
  <c r="A31" i="23"/>
  <c r="E31" i="23"/>
  <c r="H31" i="23" s="1"/>
  <c r="J31" i="23" s="1"/>
  <c r="K31" i="23"/>
  <c r="A32" i="23"/>
  <c r="E32" i="23"/>
  <c r="K32" i="23"/>
  <c r="A33" i="23"/>
  <c r="E33" i="23"/>
  <c r="H33" i="23" s="1"/>
  <c r="J33" i="23" s="1"/>
  <c r="K33" i="23"/>
  <c r="A34" i="23"/>
  <c r="E34" i="23"/>
  <c r="H34" i="23" s="1"/>
  <c r="J34" i="23" s="1"/>
  <c r="K34" i="23"/>
  <c r="A35" i="23"/>
  <c r="E35" i="23"/>
  <c r="H35" i="23" s="1"/>
  <c r="J35" i="23" s="1"/>
  <c r="K35" i="23"/>
  <c r="A36" i="23"/>
  <c r="E36" i="23"/>
  <c r="H36" i="23" s="1"/>
  <c r="J36" i="23" s="1"/>
  <c r="K36" i="23"/>
  <c r="A37" i="23"/>
  <c r="E37" i="23"/>
  <c r="H37" i="23" s="1"/>
  <c r="J37" i="23" s="1"/>
  <c r="K37" i="23"/>
  <c r="A38" i="23"/>
  <c r="E38" i="23"/>
  <c r="K38" i="23"/>
  <c r="A39" i="23"/>
  <c r="E39" i="23"/>
  <c r="H39" i="23" s="1"/>
  <c r="J39" i="23" s="1"/>
  <c r="K39" i="23"/>
  <c r="A40" i="23"/>
  <c r="E40" i="23"/>
  <c r="H40" i="23" s="1"/>
  <c r="J40" i="23" s="1"/>
  <c r="K40" i="23"/>
  <c r="A41" i="23"/>
  <c r="E41" i="23"/>
  <c r="H41" i="23" s="1"/>
  <c r="J41" i="23" s="1"/>
  <c r="K41" i="23"/>
  <c r="A42" i="23"/>
  <c r="E42" i="23"/>
  <c r="H42" i="23" s="1"/>
  <c r="J42" i="23" s="1"/>
  <c r="K42" i="23"/>
  <c r="A43" i="23"/>
  <c r="E43" i="23"/>
  <c r="H43" i="23" s="1"/>
  <c r="J43" i="23" s="1"/>
  <c r="K43" i="23"/>
  <c r="A44" i="23"/>
  <c r="E44" i="23"/>
  <c r="H44" i="23" s="1"/>
  <c r="J44" i="23" s="1"/>
  <c r="K44" i="23"/>
  <c r="A45" i="23"/>
  <c r="E45" i="23"/>
  <c r="H45" i="23" s="1"/>
  <c r="J45" i="23" s="1"/>
  <c r="K45" i="23"/>
  <c r="A46" i="23"/>
  <c r="E46" i="23"/>
  <c r="K46" i="23"/>
  <c r="A47" i="23"/>
  <c r="E47" i="23"/>
  <c r="H47" i="23" s="1"/>
  <c r="J47" i="23" s="1"/>
  <c r="K47" i="23"/>
  <c r="A48" i="23"/>
  <c r="E48" i="23"/>
  <c r="H48" i="23" s="1"/>
  <c r="J48" i="23" s="1"/>
  <c r="I48" i="23" s="1"/>
  <c r="M48" i="23" s="1"/>
  <c r="K48" i="23"/>
  <c r="A49" i="23"/>
  <c r="E49" i="23"/>
  <c r="H49" i="23" s="1"/>
  <c r="J49" i="23" s="1"/>
  <c r="K49" i="23"/>
  <c r="A50" i="23"/>
  <c r="E50" i="23"/>
  <c r="H50" i="23" s="1"/>
  <c r="J50" i="23" s="1"/>
  <c r="K50" i="23"/>
  <c r="A51" i="23"/>
  <c r="E51" i="23"/>
  <c r="H51" i="23" s="1"/>
  <c r="J51" i="23" s="1"/>
  <c r="K51" i="23"/>
  <c r="A52" i="23"/>
  <c r="E52" i="23"/>
  <c r="H52" i="23" s="1"/>
  <c r="J52" i="23" s="1"/>
  <c r="K52" i="23"/>
  <c r="A53" i="23"/>
  <c r="E53" i="23"/>
  <c r="H53" i="23" s="1"/>
  <c r="J53" i="23" s="1"/>
  <c r="K53" i="23"/>
  <c r="A54" i="23"/>
  <c r="E54" i="23"/>
  <c r="H54" i="23" s="1"/>
  <c r="J54" i="23" s="1"/>
  <c r="K54" i="23"/>
  <c r="A55" i="23"/>
  <c r="E55" i="23"/>
  <c r="H55" i="23" s="1"/>
  <c r="J55" i="23" s="1"/>
  <c r="K55" i="23"/>
  <c r="A56" i="23"/>
  <c r="E56" i="23"/>
  <c r="H56" i="23" s="1"/>
  <c r="J56" i="23" s="1"/>
  <c r="K56" i="23"/>
  <c r="A57" i="23"/>
  <c r="E57" i="23"/>
  <c r="K57" i="23"/>
  <c r="A58" i="23"/>
  <c r="E58" i="23"/>
  <c r="H58" i="23" s="1"/>
  <c r="J58" i="23" s="1"/>
  <c r="K58" i="23"/>
  <c r="A59" i="23"/>
  <c r="E59" i="23"/>
  <c r="H59" i="23" s="1"/>
  <c r="J59" i="23" s="1"/>
  <c r="I59" i="23" s="1"/>
  <c r="K59" i="23"/>
  <c r="A60" i="23"/>
  <c r="E60" i="23"/>
  <c r="K60" i="23"/>
  <c r="A61" i="23"/>
  <c r="E61" i="23"/>
  <c r="H61" i="23" s="1"/>
  <c r="J61" i="23" s="1"/>
  <c r="K61" i="23"/>
  <c r="A62" i="23"/>
  <c r="E62" i="23"/>
  <c r="H62" i="23" s="1"/>
  <c r="J62" i="23" s="1"/>
  <c r="K62" i="23"/>
  <c r="A63" i="23"/>
  <c r="E63" i="23"/>
  <c r="H63" i="23" s="1"/>
  <c r="J63" i="23" s="1"/>
  <c r="K63" i="23"/>
  <c r="A64" i="23"/>
  <c r="E64" i="23"/>
  <c r="H64" i="23" s="1"/>
  <c r="J64" i="23" s="1"/>
  <c r="K64" i="23"/>
  <c r="A65" i="23"/>
  <c r="E65" i="23"/>
  <c r="H65" i="23" s="1"/>
  <c r="J65" i="23" s="1"/>
  <c r="K65" i="23"/>
  <c r="A66" i="23"/>
  <c r="E66" i="23"/>
  <c r="H66" i="23" s="1"/>
  <c r="J66" i="23" s="1"/>
  <c r="K66" i="23"/>
  <c r="A67" i="23"/>
  <c r="E67" i="23"/>
  <c r="H67" i="23" s="1"/>
  <c r="J67" i="23" s="1"/>
  <c r="K67" i="23"/>
  <c r="A68" i="23"/>
  <c r="E68" i="23"/>
  <c r="H68" i="23" s="1"/>
  <c r="J68" i="23" s="1"/>
  <c r="K68" i="23"/>
  <c r="A69" i="23"/>
  <c r="E69" i="23"/>
  <c r="H69" i="23" s="1"/>
  <c r="J69" i="23" s="1"/>
  <c r="K69" i="23"/>
  <c r="A70" i="23"/>
  <c r="E70" i="23"/>
  <c r="H70" i="23" s="1"/>
  <c r="J70" i="23" s="1"/>
  <c r="K70" i="23"/>
  <c r="A71" i="23"/>
  <c r="E71" i="23"/>
  <c r="H71" i="23" s="1"/>
  <c r="J71" i="23" s="1"/>
  <c r="K71" i="23"/>
  <c r="A72" i="23"/>
  <c r="E72" i="23"/>
  <c r="H72" i="23" s="1"/>
  <c r="J72" i="23" s="1"/>
  <c r="K72" i="23"/>
  <c r="A73" i="23"/>
  <c r="E73" i="23"/>
  <c r="H73" i="23" s="1"/>
  <c r="J73" i="23" s="1"/>
  <c r="K73" i="23"/>
  <c r="A74" i="23"/>
  <c r="E74" i="23"/>
  <c r="H74" i="23" s="1"/>
  <c r="J74" i="23" s="1"/>
  <c r="K74" i="23"/>
  <c r="A75" i="23"/>
  <c r="E75" i="23"/>
  <c r="H75" i="23" s="1"/>
  <c r="J75" i="23" s="1"/>
  <c r="K75" i="23"/>
  <c r="A76" i="23"/>
  <c r="E76" i="23"/>
  <c r="H76" i="23" s="1"/>
  <c r="J76" i="23" s="1"/>
  <c r="K76" i="23"/>
  <c r="A77" i="23"/>
  <c r="E77" i="23"/>
  <c r="H77" i="23" s="1"/>
  <c r="J77" i="23" s="1"/>
  <c r="K77" i="23"/>
  <c r="A78" i="23"/>
  <c r="E78" i="23"/>
  <c r="H78" i="23" s="1"/>
  <c r="J78" i="23" s="1"/>
  <c r="K78" i="23"/>
  <c r="A79" i="23"/>
  <c r="E79" i="23"/>
  <c r="H79" i="23" s="1"/>
  <c r="J79" i="23" s="1"/>
  <c r="K79" i="23"/>
  <c r="A80" i="23"/>
  <c r="E80" i="23"/>
  <c r="H80" i="23" s="1"/>
  <c r="J80" i="23" s="1"/>
  <c r="K80" i="23"/>
  <c r="A81" i="23"/>
  <c r="E81" i="23"/>
  <c r="H81" i="23" s="1"/>
  <c r="J81" i="23" s="1"/>
  <c r="K81" i="23"/>
  <c r="A82" i="23"/>
  <c r="E82" i="23"/>
  <c r="H82" i="23" s="1"/>
  <c r="J82" i="23" s="1"/>
  <c r="K82" i="23"/>
  <c r="A83" i="23"/>
  <c r="E83" i="23"/>
  <c r="H83" i="23" s="1"/>
  <c r="J83" i="23" s="1"/>
  <c r="K83" i="23"/>
  <c r="A84" i="23"/>
  <c r="E84" i="23"/>
  <c r="H84" i="23" s="1"/>
  <c r="J84" i="23" s="1"/>
  <c r="K84" i="23"/>
  <c r="A85" i="23"/>
  <c r="E85" i="23"/>
  <c r="H85" i="23" s="1"/>
  <c r="J85" i="23" s="1"/>
  <c r="K85" i="23"/>
  <c r="A86" i="23"/>
  <c r="E86" i="23"/>
  <c r="H86" i="23" s="1"/>
  <c r="J86" i="23" s="1"/>
  <c r="K86" i="23"/>
  <c r="A87" i="23"/>
  <c r="E87" i="23"/>
  <c r="H87" i="23" s="1"/>
  <c r="J87" i="23" s="1"/>
  <c r="K87" i="23"/>
  <c r="A88" i="23"/>
  <c r="E88" i="23"/>
  <c r="H88" i="23" s="1"/>
  <c r="J88" i="23" s="1"/>
  <c r="K88" i="23"/>
  <c r="A89" i="23"/>
  <c r="E89" i="23"/>
  <c r="H89" i="23" s="1"/>
  <c r="J89" i="23" s="1"/>
  <c r="K89" i="23"/>
  <c r="A90" i="23"/>
  <c r="E90" i="23"/>
  <c r="H90" i="23" s="1"/>
  <c r="J90" i="23" s="1"/>
  <c r="K90" i="23"/>
  <c r="A91" i="23"/>
  <c r="E91" i="23"/>
  <c r="H91" i="23" s="1"/>
  <c r="J91" i="23" s="1"/>
  <c r="K91" i="23"/>
  <c r="A92" i="23"/>
  <c r="E92" i="23"/>
  <c r="H92" i="23" s="1"/>
  <c r="J92" i="23" s="1"/>
  <c r="K92" i="23"/>
  <c r="A93" i="23"/>
  <c r="E93" i="23"/>
  <c r="H93" i="23" s="1"/>
  <c r="J93" i="23" s="1"/>
  <c r="K93" i="23"/>
  <c r="A94" i="23"/>
  <c r="E94" i="23"/>
  <c r="H94" i="23" s="1"/>
  <c r="J94" i="23" s="1"/>
  <c r="K94" i="23"/>
  <c r="A95" i="23"/>
  <c r="E95" i="23"/>
  <c r="H95" i="23" s="1"/>
  <c r="J95" i="23" s="1"/>
  <c r="K95" i="23"/>
  <c r="A96" i="23"/>
  <c r="E96" i="23"/>
  <c r="H96" i="23" s="1"/>
  <c r="J96" i="23" s="1"/>
  <c r="K96" i="23"/>
  <c r="A97" i="23"/>
  <c r="E97" i="23"/>
  <c r="H97" i="23" s="1"/>
  <c r="J97" i="23" s="1"/>
  <c r="K97" i="23"/>
  <c r="A98" i="23"/>
  <c r="E98" i="23"/>
  <c r="H98" i="23" s="1"/>
  <c r="J98" i="23" s="1"/>
  <c r="K98" i="23"/>
  <c r="A99" i="23"/>
  <c r="E99" i="23"/>
  <c r="H99" i="23" s="1"/>
  <c r="J99" i="23" s="1"/>
  <c r="K99" i="23"/>
  <c r="A100" i="23"/>
  <c r="E100" i="23"/>
  <c r="H100" i="23" s="1"/>
  <c r="J100" i="23" s="1"/>
  <c r="K100" i="23"/>
  <c r="A31" i="1"/>
  <c r="E31" i="1"/>
  <c r="H31" i="1" s="1"/>
  <c r="J31" i="1" s="1"/>
  <c r="K31" i="1"/>
  <c r="A32" i="1"/>
  <c r="E32" i="1"/>
  <c r="K32" i="1"/>
  <c r="A33" i="1"/>
  <c r="E33" i="1"/>
  <c r="H33" i="1" s="1"/>
  <c r="J33" i="1" s="1"/>
  <c r="K33" i="1"/>
  <c r="A34" i="1"/>
  <c r="E34" i="1"/>
  <c r="H34" i="1" s="1"/>
  <c r="J34" i="1" s="1"/>
  <c r="K34" i="1"/>
  <c r="A35" i="1"/>
  <c r="E35" i="1"/>
  <c r="H35" i="1" s="1"/>
  <c r="J35" i="1" s="1"/>
  <c r="K35" i="1"/>
  <c r="A36" i="1"/>
  <c r="E36" i="1"/>
  <c r="H36" i="1" s="1"/>
  <c r="J36" i="1" s="1"/>
  <c r="K36" i="1"/>
  <c r="A37" i="1"/>
  <c r="E37" i="1"/>
  <c r="H37" i="1" s="1"/>
  <c r="J37" i="1" s="1"/>
  <c r="K37" i="1"/>
  <c r="A38" i="1"/>
  <c r="E38" i="1"/>
  <c r="K38" i="1"/>
  <c r="A39" i="1"/>
  <c r="E39" i="1"/>
  <c r="H39" i="1" s="1"/>
  <c r="J39" i="1" s="1"/>
  <c r="K39" i="1"/>
  <c r="A40" i="1"/>
  <c r="E40" i="1"/>
  <c r="H40" i="1" s="1"/>
  <c r="J40" i="1" s="1"/>
  <c r="K40" i="1"/>
  <c r="A41" i="1"/>
  <c r="E41" i="1"/>
  <c r="H41" i="1" s="1"/>
  <c r="J41" i="1" s="1"/>
  <c r="K41" i="1"/>
  <c r="A42" i="1"/>
  <c r="E42" i="1"/>
  <c r="H42" i="1" s="1"/>
  <c r="J42" i="1" s="1"/>
  <c r="K42" i="1"/>
  <c r="A43" i="1"/>
  <c r="E43" i="1"/>
  <c r="H43" i="1" s="1"/>
  <c r="J43" i="1" s="1"/>
  <c r="K43" i="1"/>
  <c r="A44" i="1"/>
  <c r="E44" i="1"/>
  <c r="H44" i="1" s="1"/>
  <c r="J44" i="1" s="1"/>
  <c r="K44" i="1"/>
  <c r="A45" i="1"/>
  <c r="E45" i="1"/>
  <c r="H45" i="1" s="1"/>
  <c r="J45" i="1" s="1"/>
  <c r="K45" i="1"/>
  <c r="A46" i="1"/>
  <c r="E46" i="1"/>
  <c r="H46" i="1" s="1"/>
  <c r="J46" i="1" s="1"/>
  <c r="K46" i="1"/>
  <c r="A47" i="1"/>
  <c r="E47" i="1"/>
  <c r="H47" i="1" s="1"/>
  <c r="J47" i="1" s="1"/>
  <c r="K47" i="1"/>
  <c r="A48" i="1"/>
  <c r="E48" i="1"/>
  <c r="H48" i="1" s="1"/>
  <c r="J48" i="1" s="1"/>
  <c r="K48" i="1"/>
  <c r="A49" i="1"/>
  <c r="E49" i="1"/>
  <c r="H49" i="1" s="1"/>
  <c r="J49" i="1" s="1"/>
  <c r="K49" i="1"/>
  <c r="A50" i="1"/>
  <c r="E50" i="1"/>
  <c r="H50" i="1" s="1"/>
  <c r="J50" i="1" s="1"/>
  <c r="K50" i="1"/>
  <c r="A51" i="1"/>
  <c r="E51" i="1"/>
  <c r="H51" i="1" s="1"/>
  <c r="J51" i="1" s="1"/>
  <c r="K51" i="1"/>
  <c r="A52" i="1"/>
  <c r="E52" i="1"/>
  <c r="H52" i="1" s="1"/>
  <c r="J52" i="1" s="1"/>
  <c r="K52" i="1"/>
  <c r="A53" i="1"/>
  <c r="E53" i="1"/>
  <c r="H53" i="1" s="1"/>
  <c r="J53" i="1" s="1"/>
  <c r="K53" i="1"/>
  <c r="A54" i="1"/>
  <c r="E54" i="1"/>
  <c r="H54" i="1" s="1"/>
  <c r="J54" i="1" s="1"/>
  <c r="K54" i="1"/>
  <c r="A55" i="1"/>
  <c r="E55" i="1"/>
  <c r="H55" i="1" s="1"/>
  <c r="J55" i="1" s="1"/>
  <c r="K55" i="1"/>
  <c r="A56" i="1"/>
  <c r="E56" i="1"/>
  <c r="H56" i="1" s="1"/>
  <c r="J56" i="1" s="1"/>
  <c r="K56" i="1"/>
  <c r="A57" i="1"/>
  <c r="E57" i="1"/>
  <c r="H57" i="1" s="1"/>
  <c r="J57" i="1" s="1"/>
  <c r="K57" i="1"/>
  <c r="A58" i="1"/>
  <c r="E58" i="1"/>
  <c r="H58" i="1" s="1"/>
  <c r="J58" i="1" s="1"/>
  <c r="K58" i="1"/>
  <c r="A59" i="1"/>
  <c r="E59" i="1"/>
  <c r="H59" i="1" s="1"/>
  <c r="J59" i="1" s="1"/>
  <c r="K59" i="1"/>
  <c r="A60" i="1"/>
  <c r="E60" i="1"/>
  <c r="H60" i="1" s="1"/>
  <c r="J60" i="1" s="1"/>
  <c r="K60" i="1"/>
  <c r="A61" i="1"/>
  <c r="E61" i="1"/>
  <c r="H61" i="1" s="1"/>
  <c r="J61" i="1" s="1"/>
  <c r="K61" i="1"/>
  <c r="A62" i="1"/>
  <c r="E62" i="1"/>
  <c r="H62" i="1" s="1"/>
  <c r="J62" i="1" s="1"/>
  <c r="K62" i="1"/>
  <c r="A63" i="1"/>
  <c r="E63" i="1"/>
  <c r="H63" i="1" s="1"/>
  <c r="J63" i="1" s="1"/>
  <c r="K63" i="1"/>
  <c r="A64" i="1"/>
  <c r="E64" i="1"/>
  <c r="K64" i="1"/>
  <c r="A65" i="1"/>
  <c r="E65" i="1"/>
  <c r="H65" i="1" s="1"/>
  <c r="J65" i="1" s="1"/>
  <c r="K65" i="1"/>
  <c r="A66" i="1"/>
  <c r="E66" i="1"/>
  <c r="H66" i="1" s="1"/>
  <c r="J66" i="1" s="1"/>
  <c r="K66" i="1"/>
  <c r="A67" i="1"/>
  <c r="E67" i="1"/>
  <c r="H67" i="1" s="1"/>
  <c r="J67" i="1" s="1"/>
  <c r="K67" i="1"/>
  <c r="A68" i="1"/>
  <c r="E68" i="1"/>
  <c r="H68" i="1" s="1"/>
  <c r="J68" i="1" s="1"/>
  <c r="K68" i="1"/>
  <c r="A69" i="1"/>
  <c r="E69" i="1"/>
  <c r="H69" i="1" s="1"/>
  <c r="J69" i="1" s="1"/>
  <c r="K69" i="1"/>
  <c r="A70" i="1"/>
  <c r="E70" i="1"/>
  <c r="H70" i="1" s="1"/>
  <c r="J70" i="1" s="1"/>
  <c r="K70" i="1"/>
  <c r="A71" i="1"/>
  <c r="E71" i="1"/>
  <c r="H71" i="1" s="1"/>
  <c r="J71" i="1" s="1"/>
  <c r="K71" i="1"/>
  <c r="A72" i="1"/>
  <c r="E72" i="1"/>
  <c r="H72" i="1" s="1"/>
  <c r="J72" i="1" s="1"/>
  <c r="K72" i="1"/>
  <c r="A73" i="1"/>
  <c r="E73" i="1"/>
  <c r="H73" i="1" s="1"/>
  <c r="J73" i="1" s="1"/>
  <c r="K73" i="1"/>
  <c r="A74" i="1"/>
  <c r="E74" i="1"/>
  <c r="H74" i="1" s="1"/>
  <c r="J74" i="1" s="1"/>
  <c r="K74" i="1"/>
  <c r="A75" i="1"/>
  <c r="E75" i="1"/>
  <c r="H75" i="1" s="1"/>
  <c r="J75" i="1" s="1"/>
  <c r="K75" i="1"/>
  <c r="A76" i="1"/>
  <c r="E76" i="1"/>
  <c r="H76" i="1" s="1"/>
  <c r="J76" i="1" s="1"/>
  <c r="K76" i="1"/>
  <c r="A77" i="1"/>
  <c r="E77" i="1"/>
  <c r="H77" i="1" s="1"/>
  <c r="J77" i="1" s="1"/>
  <c r="K77" i="1"/>
  <c r="A78" i="1"/>
  <c r="E78" i="1"/>
  <c r="H78" i="1" s="1"/>
  <c r="J78" i="1" s="1"/>
  <c r="K78" i="1"/>
  <c r="A79" i="1"/>
  <c r="E79" i="1"/>
  <c r="H79" i="1" s="1"/>
  <c r="J79" i="1" s="1"/>
  <c r="K79" i="1"/>
  <c r="A80" i="1"/>
  <c r="E80" i="1"/>
  <c r="H80" i="1" s="1"/>
  <c r="J80" i="1" s="1"/>
  <c r="K80" i="1"/>
  <c r="A81" i="1"/>
  <c r="E81" i="1"/>
  <c r="H81" i="1" s="1"/>
  <c r="J81" i="1" s="1"/>
  <c r="K81" i="1"/>
  <c r="A82" i="1"/>
  <c r="E82" i="1"/>
  <c r="H82" i="1" s="1"/>
  <c r="J82" i="1" s="1"/>
  <c r="K82" i="1"/>
  <c r="A83" i="1"/>
  <c r="E83" i="1"/>
  <c r="K83" i="1"/>
  <c r="A84" i="1"/>
  <c r="E84" i="1"/>
  <c r="H84" i="1" s="1"/>
  <c r="J84" i="1" s="1"/>
  <c r="K84" i="1"/>
  <c r="A85" i="1"/>
  <c r="E85" i="1"/>
  <c r="H85" i="1" s="1"/>
  <c r="J85" i="1" s="1"/>
  <c r="K85" i="1"/>
  <c r="A86" i="1"/>
  <c r="E86" i="1"/>
  <c r="H86" i="1" s="1"/>
  <c r="J86" i="1" s="1"/>
  <c r="K86" i="1"/>
  <c r="A87" i="1"/>
  <c r="E87" i="1"/>
  <c r="H87" i="1" s="1"/>
  <c r="J87" i="1" s="1"/>
  <c r="K87" i="1"/>
  <c r="A88" i="1"/>
  <c r="E88" i="1"/>
  <c r="H88" i="1" s="1"/>
  <c r="J88" i="1" s="1"/>
  <c r="K88" i="1"/>
  <c r="A89" i="1"/>
  <c r="E89" i="1"/>
  <c r="H89" i="1" s="1"/>
  <c r="J89" i="1" s="1"/>
  <c r="K89" i="1"/>
  <c r="A90" i="1"/>
  <c r="E90" i="1"/>
  <c r="H90" i="1" s="1"/>
  <c r="J90" i="1" s="1"/>
  <c r="K90" i="1"/>
  <c r="A91" i="1"/>
  <c r="E91" i="1"/>
  <c r="H91" i="1" s="1"/>
  <c r="J91" i="1" s="1"/>
  <c r="K91" i="1"/>
  <c r="A92" i="1"/>
  <c r="E92" i="1"/>
  <c r="H92" i="1" s="1"/>
  <c r="J92" i="1" s="1"/>
  <c r="K92" i="1"/>
  <c r="A93" i="1"/>
  <c r="E93" i="1"/>
  <c r="H93" i="1" s="1"/>
  <c r="J93" i="1" s="1"/>
  <c r="K93" i="1"/>
  <c r="A94" i="1"/>
  <c r="E94" i="1"/>
  <c r="H94" i="1" s="1"/>
  <c r="J94" i="1" s="1"/>
  <c r="K94" i="1"/>
  <c r="A95" i="1"/>
  <c r="E95" i="1"/>
  <c r="H95" i="1" s="1"/>
  <c r="J95" i="1" s="1"/>
  <c r="K95" i="1"/>
  <c r="A96" i="1"/>
  <c r="E96" i="1"/>
  <c r="H96" i="1" s="1"/>
  <c r="J96" i="1" s="1"/>
  <c r="K96" i="1"/>
  <c r="A97" i="1"/>
  <c r="E97" i="1"/>
  <c r="H97" i="1" s="1"/>
  <c r="J97" i="1" s="1"/>
  <c r="K97" i="1"/>
  <c r="A98" i="1"/>
  <c r="E98" i="1"/>
  <c r="H98" i="1" s="1"/>
  <c r="J98" i="1" s="1"/>
  <c r="K98" i="1"/>
  <c r="A99" i="1"/>
  <c r="E99" i="1"/>
  <c r="H99" i="1" s="1"/>
  <c r="J99" i="1" s="1"/>
  <c r="K99" i="1"/>
  <c r="A100" i="1"/>
  <c r="E100" i="1"/>
  <c r="H100" i="1" s="1"/>
  <c r="J100" i="1" s="1"/>
  <c r="K100" i="1"/>
  <c r="A31" i="13"/>
  <c r="E31" i="13"/>
  <c r="H31" i="13" s="1"/>
  <c r="J31" i="13" s="1"/>
  <c r="K31" i="13"/>
  <c r="A32" i="13"/>
  <c r="E32" i="13"/>
  <c r="H32" i="13" s="1"/>
  <c r="J32" i="13" s="1"/>
  <c r="K32" i="13"/>
  <c r="A33" i="13"/>
  <c r="E33" i="13"/>
  <c r="H33" i="13" s="1"/>
  <c r="J33" i="13" s="1"/>
  <c r="K33" i="13"/>
  <c r="A34" i="13"/>
  <c r="E34" i="13"/>
  <c r="H34" i="13" s="1"/>
  <c r="J34" i="13" s="1"/>
  <c r="K34" i="13"/>
  <c r="A35" i="13"/>
  <c r="E35" i="13"/>
  <c r="H35" i="13" s="1"/>
  <c r="J35" i="13" s="1"/>
  <c r="K35" i="13"/>
  <c r="A36" i="13"/>
  <c r="E36" i="13"/>
  <c r="H36" i="13" s="1"/>
  <c r="J36" i="13" s="1"/>
  <c r="K36" i="13"/>
  <c r="A37" i="13"/>
  <c r="E37" i="13"/>
  <c r="H37" i="13" s="1"/>
  <c r="J37" i="13" s="1"/>
  <c r="K37" i="13"/>
  <c r="A38" i="13"/>
  <c r="E38" i="13"/>
  <c r="H38" i="13" s="1"/>
  <c r="J38" i="13" s="1"/>
  <c r="K38" i="13"/>
  <c r="A39" i="13"/>
  <c r="E39" i="13"/>
  <c r="H39" i="13" s="1"/>
  <c r="J39" i="13" s="1"/>
  <c r="K39" i="13"/>
  <c r="A40" i="13"/>
  <c r="E40" i="13"/>
  <c r="H40" i="13" s="1"/>
  <c r="J40" i="13" s="1"/>
  <c r="K40" i="13"/>
  <c r="A41" i="13"/>
  <c r="E41" i="13"/>
  <c r="H41" i="13" s="1"/>
  <c r="J41" i="13" s="1"/>
  <c r="K41" i="13"/>
  <c r="A42" i="13"/>
  <c r="E42" i="13"/>
  <c r="H42" i="13" s="1"/>
  <c r="J42" i="13" s="1"/>
  <c r="K42" i="13"/>
  <c r="A43" i="13"/>
  <c r="E43" i="13"/>
  <c r="H43" i="13" s="1"/>
  <c r="J43" i="13" s="1"/>
  <c r="K43" i="13"/>
  <c r="A44" i="13"/>
  <c r="E44" i="13"/>
  <c r="H44" i="13" s="1"/>
  <c r="J44" i="13" s="1"/>
  <c r="K44" i="13"/>
  <c r="A45" i="13"/>
  <c r="E45" i="13"/>
  <c r="H45" i="13" s="1"/>
  <c r="J45" i="13" s="1"/>
  <c r="K45" i="13"/>
  <c r="A46" i="13"/>
  <c r="E46" i="13"/>
  <c r="H46" i="13" s="1"/>
  <c r="J46" i="13" s="1"/>
  <c r="K46" i="13"/>
  <c r="A47" i="13"/>
  <c r="E47" i="13"/>
  <c r="H47" i="13" s="1"/>
  <c r="J47" i="13" s="1"/>
  <c r="K47" i="13"/>
  <c r="A48" i="13"/>
  <c r="E48" i="13"/>
  <c r="H48" i="13" s="1"/>
  <c r="J48" i="13" s="1"/>
  <c r="K48" i="13"/>
  <c r="A49" i="13"/>
  <c r="E49" i="13"/>
  <c r="H49" i="13" s="1"/>
  <c r="J49" i="13" s="1"/>
  <c r="K49" i="13"/>
  <c r="A50" i="13"/>
  <c r="E50" i="13"/>
  <c r="H50" i="13" s="1"/>
  <c r="J50" i="13" s="1"/>
  <c r="K50" i="13"/>
  <c r="A51" i="13"/>
  <c r="E51" i="13"/>
  <c r="H51" i="13" s="1"/>
  <c r="J51" i="13" s="1"/>
  <c r="K51" i="13"/>
  <c r="A52" i="13"/>
  <c r="E52" i="13"/>
  <c r="H52" i="13" s="1"/>
  <c r="J52" i="13" s="1"/>
  <c r="K52" i="13"/>
  <c r="A53" i="13"/>
  <c r="E53" i="13"/>
  <c r="K53" i="13"/>
  <c r="A54" i="13"/>
  <c r="E54" i="13"/>
  <c r="H54" i="13" s="1"/>
  <c r="J54" i="13" s="1"/>
  <c r="K54" i="13"/>
  <c r="A55" i="13"/>
  <c r="E55" i="13"/>
  <c r="H55" i="13" s="1"/>
  <c r="J55" i="13" s="1"/>
  <c r="K55" i="13"/>
  <c r="A56" i="13"/>
  <c r="E56" i="13"/>
  <c r="H56" i="13" s="1"/>
  <c r="J56" i="13" s="1"/>
  <c r="K56" i="13"/>
  <c r="A57" i="13"/>
  <c r="E57" i="13"/>
  <c r="H57" i="13" s="1"/>
  <c r="J57" i="13" s="1"/>
  <c r="K57" i="13"/>
  <c r="A58" i="13"/>
  <c r="E58" i="13"/>
  <c r="H58" i="13" s="1"/>
  <c r="J58" i="13" s="1"/>
  <c r="K58" i="13"/>
  <c r="A59" i="13"/>
  <c r="E59" i="13"/>
  <c r="K59" i="13"/>
  <c r="A60" i="13"/>
  <c r="E60" i="13"/>
  <c r="H60" i="13" s="1"/>
  <c r="J60" i="13" s="1"/>
  <c r="K60" i="13"/>
  <c r="A61" i="13"/>
  <c r="E61" i="13"/>
  <c r="K61" i="13"/>
  <c r="A62" i="13"/>
  <c r="E62" i="13"/>
  <c r="H62" i="13" s="1"/>
  <c r="J62" i="13" s="1"/>
  <c r="K62" i="13"/>
  <c r="A63" i="13"/>
  <c r="E63" i="13"/>
  <c r="H63" i="13" s="1"/>
  <c r="J63" i="13" s="1"/>
  <c r="K63" i="13"/>
  <c r="A64" i="13"/>
  <c r="E64" i="13"/>
  <c r="H64" i="13" s="1"/>
  <c r="J64" i="13" s="1"/>
  <c r="K64" i="13"/>
  <c r="A65" i="13"/>
  <c r="E65" i="13"/>
  <c r="H65" i="13" s="1"/>
  <c r="J65" i="13" s="1"/>
  <c r="K65" i="13"/>
  <c r="A66" i="13"/>
  <c r="E66" i="13"/>
  <c r="K66" i="13"/>
  <c r="A67" i="13"/>
  <c r="E67" i="13"/>
  <c r="H67" i="13" s="1"/>
  <c r="J67" i="13" s="1"/>
  <c r="K67" i="13"/>
  <c r="A68" i="13"/>
  <c r="E68" i="13"/>
  <c r="H68" i="13" s="1"/>
  <c r="J68" i="13" s="1"/>
  <c r="K68" i="13"/>
  <c r="A69" i="13"/>
  <c r="E69" i="13"/>
  <c r="H69" i="13" s="1"/>
  <c r="J69" i="13" s="1"/>
  <c r="K69" i="13"/>
  <c r="A70" i="13"/>
  <c r="E70" i="13"/>
  <c r="H70" i="13" s="1"/>
  <c r="J70" i="13" s="1"/>
  <c r="K70" i="13"/>
  <c r="A71" i="13"/>
  <c r="E71" i="13"/>
  <c r="H71" i="13" s="1"/>
  <c r="J71" i="13" s="1"/>
  <c r="K71" i="13"/>
  <c r="A72" i="13"/>
  <c r="E72" i="13"/>
  <c r="H72" i="13" s="1"/>
  <c r="J72" i="13" s="1"/>
  <c r="K72" i="13"/>
  <c r="A73" i="13"/>
  <c r="E73" i="13"/>
  <c r="H73" i="13" s="1"/>
  <c r="J73" i="13" s="1"/>
  <c r="K73" i="13"/>
  <c r="A74" i="13"/>
  <c r="E74" i="13"/>
  <c r="H74" i="13" s="1"/>
  <c r="J74" i="13" s="1"/>
  <c r="K74" i="13"/>
  <c r="A75" i="13"/>
  <c r="E75" i="13"/>
  <c r="H75" i="13" s="1"/>
  <c r="J75" i="13" s="1"/>
  <c r="K75" i="13"/>
  <c r="A76" i="13"/>
  <c r="E76" i="13"/>
  <c r="H76" i="13" s="1"/>
  <c r="J76" i="13" s="1"/>
  <c r="K76" i="13"/>
  <c r="A77" i="13"/>
  <c r="E77" i="13"/>
  <c r="K77" i="13"/>
  <c r="A78" i="13"/>
  <c r="E78" i="13"/>
  <c r="H78" i="13" s="1"/>
  <c r="J78" i="13" s="1"/>
  <c r="K78" i="13"/>
  <c r="A79" i="13"/>
  <c r="E79" i="13"/>
  <c r="H79" i="13" s="1"/>
  <c r="J79" i="13" s="1"/>
  <c r="K79" i="13"/>
  <c r="A80" i="13"/>
  <c r="E80" i="13"/>
  <c r="K80" i="13"/>
  <c r="A81" i="13"/>
  <c r="E81" i="13"/>
  <c r="H81" i="13" s="1"/>
  <c r="J81" i="13" s="1"/>
  <c r="K81" i="13"/>
  <c r="A82" i="13"/>
  <c r="E82" i="13"/>
  <c r="H82" i="13" s="1"/>
  <c r="J82" i="13" s="1"/>
  <c r="K82" i="13"/>
  <c r="A83" i="13"/>
  <c r="E83" i="13"/>
  <c r="H83" i="13" s="1"/>
  <c r="J83" i="13" s="1"/>
  <c r="K83" i="13"/>
  <c r="A84" i="13"/>
  <c r="E84" i="13"/>
  <c r="H84" i="13" s="1"/>
  <c r="J84" i="13" s="1"/>
  <c r="K84" i="13"/>
  <c r="A85" i="13"/>
  <c r="E85" i="13"/>
  <c r="H85" i="13" s="1"/>
  <c r="J85" i="13" s="1"/>
  <c r="K85" i="13"/>
  <c r="A86" i="13"/>
  <c r="E86" i="13"/>
  <c r="H86" i="13" s="1"/>
  <c r="J86" i="13" s="1"/>
  <c r="K86" i="13"/>
  <c r="A87" i="13"/>
  <c r="E87" i="13"/>
  <c r="H87" i="13" s="1"/>
  <c r="J87" i="13" s="1"/>
  <c r="K87" i="13"/>
  <c r="A88" i="13"/>
  <c r="E88" i="13"/>
  <c r="H88" i="13" s="1"/>
  <c r="J88" i="13" s="1"/>
  <c r="K88" i="13"/>
  <c r="A89" i="13"/>
  <c r="E89" i="13"/>
  <c r="H89" i="13" s="1"/>
  <c r="J89" i="13" s="1"/>
  <c r="K89" i="13"/>
  <c r="A90" i="13"/>
  <c r="E90" i="13"/>
  <c r="H90" i="13" s="1"/>
  <c r="J90" i="13" s="1"/>
  <c r="K90" i="13"/>
  <c r="A91" i="13"/>
  <c r="E91" i="13"/>
  <c r="H91" i="13" s="1"/>
  <c r="J91" i="13" s="1"/>
  <c r="K91" i="13"/>
  <c r="A92" i="13"/>
  <c r="E92" i="13"/>
  <c r="H92" i="13" s="1"/>
  <c r="J92" i="13" s="1"/>
  <c r="K92" i="13"/>
  <c r="A93" i="13"/>
  <c r="E93" i="13"/>
  <c r="H93" i="13" s="1"/>
  <c r="J93" i="13" s="1"/>
  <c r="K93" i="13"/>
  <c r="A94" i="13"/>
  <c r="E94" i="13"/>
  <c r="H94" i="13" s="1"/>
  <c r="J94" i="13" s="1"/>
  <c r="K94" i="13"/>
  <c r="A95" i="13"/>
  <c r="E95" i="13"/>
  <c r="H95" i="13" s="1"/>
  <c r="J95" i="13" s="1"/>
  <c r="K95" i="13"/>
  <c r="A96" i="13"/>
  <c r="E96" i="13"/>
  <c r="H96" i="13" s="1"/>
  <c r="J96" i="13" s="1"/>
  <c r="K96" i="13"/>
  <c r="A97" i="13"/>
  <c r="E97" i="13"/>
  <c r="H97" i="13" s="1"/>
  <c r="J97" i="13" s="1"/>
  <c r="K97" i="13"/>
  <c r="A98" i="13"/>
  <c r="E98" i="13"/>
  <c r="H98" i="13" s="1"/>
  <c r="J98" i="13" s="1"/>
  <c r="K98" i="13"/>
  <c r="A99" i="13"/>
  <c r="E99" i="13"/>
  <c r="H99" i="13" s="1"/>
  <c r="J99" i="13" s="1"/>
  <c r="K99" i="13"/>
  <c r="A100" i="13"/>
  <c r="E100" i="13"/>
  <c r="H100" i="13" s="1"/>
  <c r="J100" i="13" s="1"/>
  <c r="K100" i="13"/>
  <c r="A31" i="16"/>
  <c r="E31" i="16"/>
  <c r="H31" i="16" s="1"/>
  <c r="J31" i="16" s="1"/>
  <c r="K31" i="16"/>
  <c r="A32" i="16"/>
  <c r="E32" i="16"/>
  <c r="H32" i="16" s="1"/>
  <c r="J32" i="16" s="1"/>
  <c r="K32" i="16"/>
  <c r="A33" i="16"/>
  <c r="E33" i="16"/>
  <c r="H33" i="16" s="1"/>
  <c r="J33" i="16" s="1"/>
  <c r="K33" i="16"/>
  <c r="A34" i="16"/>
  <c r="E34" i="16"/>
  <c r="H34" i="16" s="1"/>
  <c r="J34" i="16" s="1"/>
  <c r="K34" i="16"/>
  <c r="A35" i="16"/>
  <c r="E35" i="16"/>
  <c r="H35" i="16" s="1"/>
  <c r="J35" i="16" s="1"/>
  <c r="K35" i="16"/>
  <c r="A36" i="16"/>
  <c r="E36" i="16"/>
  <c r="K36" i="16"/>
  <c r="A37" i="16"/>
  <c r="E37" i="16"/>
  <c r="H37" i="16" s="1"/>
  <c r="J37" i="16" s="1"/>
  <c r="K37" i="16"/>
  <c r="A38" i="16"/>
  <c r="E38" i="16"/>
  <c r="H38" i="16" s="1"/>
  <c r="J38" i="16" s="1"/>
  <c r="K38" i="16"/>
  <c r="A39" i="16"/>
  <c r="E39" i="16"/>
  <c r="H39" i="16" s="1"/>
  <c r="J39" i="16" s="1"/>
  <c r="K39" i="16"/>
  <c r="A40" i="16"/>
  <c r="E40" i="16"/>
  <c r="H40" i="16" s="1"/>
  <c r="J40" i="16" s="1"/>
  <c r="K40" i="16"/>
  <c r="A41" i="16"/>
  <c r="E41" i="16"/>
  <c r="H41" i="16" s="1"/>
  <c r="J41" i="16" s="1"/>
  <c r="K41" i="16"/>
  <c r="A42" i="16"/>
  <c r="E42" i="16"/>
  <c r="H42" i="16" s="1"/>
  <c r="J42" i="16" s="1"/>
  <c r="K42" i="16"/>
  <c r="A43" i="16"/>
  <c r="E43" i="16"/>
  <c r="H43" i="16" s="1"/>
  <c r="J43" i="16" s="1"/>
  <c r="K43" i="16"/>
  <c r="A44" i="16"/>
  <c r="E44" i="16"/>
  <c r="H44" i="16" s="1"/>
  <c r="J44" i="16" s="1"/>
  <c r="K44" i="16"/>
  <c r="A45" i="16"/>
  <c r="E45" i="16"/>
  <c r="H45" i="16" s="1"/>
  <c r="J45" i="16" s="1"/>
  <c r="K45" i="16"/>
  <c r="A46" i="16"/>
  <c r="E46" i="16"/>
  <c r="H46" i="16" s="1"/>
  <c r="J46" i="16" s="1"/>
  <c r="K46" i="16"/>
  <c r="A47" i="16"/>
  <c r="E47" i="16"/>
  <c r="H47" i="16" s="1"/>
  <c r="J47" i="16" s="1"/>
  <c r="K47" i="16"/>
  <c r="A48" i="16"/>
  <c r="E48" i="16"/>
  <c r="H48" i="16" s="1"/>
  <c r="J48" i="16" s="1"/>
  <c r="K48" i="16"/>
  <c r="A49" i="16"/>
  <c r="E49" i="16"/>
  <c r="H49" i="16" s="1"/>
  <c r="J49" i="16" s="1"/>
  <c r="K49" i="16"/>
  <c r="A50" i="16"/>
  <c r="E50" i="16"/>
  <c r="K50" i="16"/>
  <c r="A51" i="16"/>
  <c r="E51" i="16"/>
  <c r="H51" i="16" s="1"/>
  <c r="J51" i="16" s="1"/>
  <c r="K51" i="16"/>
  <c r="A52" i="16"/>
  <c r="E52" i="16"/>
  <c r="H52" i="16" s="1"/>
  <c r="J52" i="16" s="1"/>
  <c r="K52" i="16"/>
  <c r="A53" i="16"/>
  <c r="E53" i="16"/>
  <c r="H53" i="16" s="1"/>
  <c r="J53" i="16" s="1"/>
  <c r="K53" i="16"/>
  <c r="A54" i="16"/>
  <c r="E54" i="16"/>
  <c r="H54" i="16" s="1"/>
  <c r="J54" i="16" s="1"/>
  <c r="K54" i="16"/>
  <c r="A55" i="16"/>
  <c r="E55" i="16"/>
  <c r="H55" i="16" s="1"/>
  <c r="J55" i="16" s="1"/>
  <c r="K55" i="16"/>
  <c r="A56" i="16"/>
  <c r="E56" i="16"/>
  <c r="H56" i="16" s="1"/>
  <c r="J56" i="16" s="1"/>
  <c r="K56" i="16"/>
  <c r="A57" i="16"/>
  <c r="E57" i="16"/>
  <c r="H57" i="16" s="1"/>
  <c r="J57" i="16" s="1"/>
  <c r="K57" i="16"/>
  <c r="A58" i="16"/>
  <c r="E58" i="16"/>
  <c r="K58" i="16"/>
  <c r="A59" i="16"/>
  <c r="E59" i="16"/>
  <c r="H59" i="16" s="1"/>
  <c r="J59" i="16" s="1"/>
  <c r="K59" i="16"/>
  <c r="A60" i="16"/>
  <c r="E60" i="16"/>
  <c r="H60" i="16" s="1"/>
  <c r="J60" i="16" s="1"/>
  <c r="K60" i="16"/>
  <c r="A61" i="16"/>
  <c r="E61" i="16"/>
  <c r="H61" i="16" s="1"/>
  <c r="J61" i="16" s="1"/>
  <c r="K61" i="16"/>
  <c r="A62" i="16"/>
  <c r="E62" i="16"/>
  <c r="H62" i="16" s="1"/>
  <c r="J62" i="16" s="1"/>
  <c r="K62" i="16"/>
  <c r="A63" i="16"/>
  <c r="E63" i="16"/>
  <c r="H63" i="16" s="1"/>
  <c r="J63" i="16" s="1"/>
  <c r="K63" i="16"/>
  <c r="A64" i="16"/>
  <c r="E64" i="16"/>
  <c r="H64" i="16" s="1"/>
  <c r="J64" i="16" s="1"/>
  <c r="K64" i="16"/>
  <c r="A65" i="16"/>
  <c r="E65" i="16"/>
  <c r="H65" i="16" s="1"/>
  <c r="J65" i="16" s="1"/>
  <c r="K65" i="16"/>
  <c r="A66" i="16"/>
  <c r="E66" i="16"/>
  <c r="H66" i="16" s="1"/>
  <c r="J66" i="16" s="1"/>
  <c r="K66" i="16"/>
  <c r="A67" i="16"/>
  <c r="E67" i="16"/>
  <c r="H67" i="16" s="1"/>
  <c r="J67" i="16" s="1"/>
  <c r="K67" i="16"/>
  <c r="A68" i="16"/>
  <c r="E68" i="16"/>
  <c r="H68" i="16" s="1"/>
  <c r="J68" i="16" s="1"/>
  <c r="K68" i="16"/>
  <c r="A69" i="16"/>
  <c r="E69" i="16"/>
  <c r="H69" i="16" s="1"/>
  <c r="J69" i="16" s="1"/>
  <c r="K69" i="16"/>
  <c r="A70" i="16"/>
  <c r="E70" i="16"/>
  <c r="H70" i="16" s="1"/>
  <c r="J70" i="16" s="1"/>
  <c r="K70" i="16"/>
  <c r="A71" i="16"/>
  <c r="E71" i="16"/>
  <c r="H71" i="16" s="1"/>
  <c r="J71" i="16" s="1"/>
  <c r="K71" i="16"/>
  <c r="A72" i="16"/>
  <c r="E72" i="16"/>
  <c r="H72" i="16" s="1"/>
  <c r="J72" i="16" s="1"/>
  <c r="K72" i="16"/>
  <c r="A73" i="16"/>
  <c r="E73" i="16"/>
  <c r="H73" i="16" s="1"/>
  <c r="J73" i="16" s="1"/>
  <c r="K73" i="16"/>
  <c r="A74" i="16"/>
  <c r="E74" i="16"/>
  <c r="H74" i="16" s="1"/>
  <c r="J74" i="16" s="1"/>
  <c r="K74" i="16"/>
  <c r="A75" i="16"/>
  <c r="E75" i="16"/>
  <c r="H75" i="16" s="1"/>
  <c r="J75" i="16" s="1"/>
  <c r="K75" i="16"/>
  <c r="A76" i="16"/>
  <c r="E76" i="16"/>
  <c r="H76" i="16" s="1"/>
  <c r="J76" i="16" s="1"/>
  <c r="K76" i="16"/>
  <c r="A77" i="16"/>
  <c r="E77" i="16"/>
  <c r="H77" i="16" s="1"/>
  <c r="J77" i="16" s="1"/>
  <c r="K77" i="16"/>
  <c r="A78" i="16"/>
  <c r="E78" i="16"/>
  <c r="H78" i="16" s="1"/>
  <c r="J78" i="16" s="1"/>
  <c r="K78" i="16"/>
  <c r="A79" i="16"/>
  <c r="E79" i="16"/>
  <c r="H79" i="16" s="1"/>
  <c r="J79" i="16" s="1"/>
  <c r="K79" i="16"/>
  <c r="A80" i="16"/>
  <c r="E80" i="16"/>
  <c r="H80" i="16" s="1"/>
  <c r="J80" i="16" s="1"/>
  <c r="K80" i="16"/>
  <c r="A81" i="16"/>
  <c r="E81" i="16"/>
  <c r="H81" i="16" s="1"/>
  <c r="J81" i="16" s="1"/>
  <c r="K81" i="16"/>
  <c r="A82" i="16"/>
  <c r="E82" i="16"/>
  <c r="H82" i="16" s="1"/>
  <c r="J82" i="16" s="1"/>
  <c r="K82" i="16"/>
  <c r="A83" i="16"/>
  <c r="E83" i="16"/>
  <c r="H83" i="16" s="1"/>
  <c r="J83" i="16" s="1"/>
  <c r="K83" i="16"/>
  <c r="A84" i="16"/>
  <c r="E84" i="16"/>
  <c r="H84" i="16" s="1"/>
  <c r="J84" i="16" s="1"/>
  <c r="K84" i="16"/>
  <c r="A85" i="16"/>
  <c r="E85" i="16"/>
  <c r="H85" i="16" s="1"/>
  <c r="J85" i="16" s="1"/>
  <c r="K85" i="16"/>
  <c r="A86" i="16"/>
  <c r="E86" i="16"/>
  <c r="H86" i="16" s="1"/>
  <c r="J86" i="16" s="1"/>
  <c r="K86" i="16"/>
  <c r="A87" i="16"/>
  <c r="E87" i="16"/>
  <c r="H87" i="16" s="1"/>
  <c r="J87" i="16" s="1"/>
  <c r="K87" i="16"/>
  <c r="A88" i="16"/>
  <c r="E88" i="16"/>
  <c r="H88" i="16" s="1"/>
  <c r="J88" i="16" s="1"/>
  <c r="K88" i="16"/>
  <c r="A89" i="16"/>
  <c r="E89" i="16"/>
  <c r="H89" i="16" s="1"/>
  <c r="J89" i="16" s="1"/>
  <c r="K89" i="16"/>
  <c r="A90" i="16"/>
  <c r="E90" i="16"/>
  <c r="H90" i="16" s="1"/>
  <c r="J90" i="16" s="1"/>
  <c r="K90" i="16"/>
  <c r="A91" i="16"/>
  <c r="E91" i="16"/>
  <c r="H91" i="16" s="1"/>
  <c r="J91" i="16" s="1"/>
  <c r="K91" i="16"/>
  <c r="A92" i="16"/>
  <c r="E92" i="16"/>
  <c r="H92" i="16" s="1"/>
  <c r="J92" i="16" s="1"/>
  <c r="K92" i="16"/>
  <c r="A93" i="16"/>
  <c r="E93" i="16"/>
  <c r="H93" i="16" s="1"/>
  <c r="J93" i="16" s="1"/>
  <c r="K93" i="16"/>
  <c r="A94" i="16"/>
  <c r="E94" i="16"/>
  <c r="H94" i="16" s="1"/>
  <c r="J94" i="16" s="1"/>
  <c r="K94" i="16"/>
  <c r="A95" i="16"/>
  <c r="E95" i="16"/>
  <c r="H95" i="16" s="1"/>
  <c r="J95" i="16" s="1"/>
  <c r="K95" i="16"/>
  <c r="A96" i="16"/>
  <c r="E96" i="16"/>
  <c r="H96" i="16" s="1"/>
  <c r="J96" i="16" s="1"/>
  <c r="K96" i="16"/>
  <c r="A97" i="16"/>
  <c r="E97" i="16"/>
  <c r="H97" i="16" s="1"/>
  <c r="J97" i="16" s="1"/>
  <c r="K97" i="16"/>
  <c r="A98" i="16"/>
  <c r="E98" i="16"/>
  <c r="H98" i="16" s="1"/>
  <c r="J98" i="16" s="1"/>
  <c r="K98" i="16"/>
  <c r="A99" i="16"/>
  <c r="E99" i="16"/>
  <c r="H99" i="16" s="1"/>
  <c r="J99" i="16" s="1"/>
  <c r="K99" i="16"/>
  <c r="A100" i="16"/>
  <c r="E100" i="16"/>
  <c r="K100" i="16"/>
  <c r="A31" i="6"/>
  <c r="E31" i="6"/>
  <c r="H31" i="6" s="1"/>
  <c r="J31" i="6" s="1"/>
  <c r="K31" i="6"/>
  <c r="A32" i="6"/>
  <c r="E32" i="6"/>
  <c r="H32" i="6" s="1"/>
  <c r="J32" i="6" s="1"/>
  <c r="K32" i="6"/>
  <c r="A33" i="6"/>
  <c r="E33" i="6"/>
  <c r="H33" i="6" s="1"/>
  <c r="J33" i="6" s="1"/>
  <c r="K33" i="6"/>
  <c r="A34" i="6"/>
  <c r="E34" i="6"/>
  <c r="H34" i="6" s="1"/>
  <c r="J34" i="6" s="1"/>
  <c r="K34" i="6"/>
  <c r="A35" i="6"/>
  <c r="E35" i="6"/>
  <c r="H35" i="6" s="1"/>
  <c r="J35" i="6" s="1"/>
  <c r="K35" i="6"/>
  <c r="A36" i="6"/>
  <c r="E36" i="6"/>
  <c r="H36" i="6" s="1"/>
  <c r="J36" i="6" s="1"/>
  <c r="K36" i="6"/>
  <c r="A37" i="6"/>
  <c r="E37" i="6"/>
  <c r="H37" i="6" s="1"/>
  <c r="J37" i="6" s="1"/>
  <c r="K37" i="6"/>
  <c r="A38" i="6"/>
  <c r="E38" i="6"/>
  <c r="H38" i="6" s="1"/>
  <c r="J38" i="6" s="1"/>
  <c r="K38" i="6"/>
  <c r="A39" i="6"/>
  <c r="E39" i="6"/>
  <c r="H39" i="6" s="1"/>
  <c r="J39" i="6" s="1"/>
  <c r="K39" i="6"/>
  <c r="A40" i="6"/>
  <c r="E40" i="6"/>
  <c r="H40" i="6" s="1"/>
  <c r="J40" i="6" s="1"/>
  <c r="K40" i="6"/>
  <c r="A41" i="6"/>
  <c r="E41" i="6"/>
  <c r="H41" i="6" s="1"/>
  <c r="J41" i="6" s="1"/>
  <c r="K41" i="6"/>
  <c r="A42" i="6"/>
  <c r="E42" i="6"/>
  <c r="H42" i="6" s="1"/>
  <c r="J42" i="6" s="1"/>
  <c r="K42" i="6"/>
  <c r="A43" i="6"/>
  <c r="E43" i="6"/>
  <c r="H43" i="6" s="1"/>
  <c r="J43" i="6" s="1"/>
  <c r="K43" i="6"/>
  <c r="A44" i="6"/>
  <c r="E44" i="6"/>
  <c r="K44" i="6"/>
  <c r="A45" i="6"/>
  <c r="E45" i="6"/>
  <c r="H45" i="6" s="1"/>
  <c r="J45" i="6" s="1"/>
  <c r="K45" i="6"/>
  <c r="A46" i="6"/>
  <c r="E46" i="6"/>
  <c r="H46" i="6" s="1"/>
  <c r="J46" i="6" s="1"/>
  <c r="K46" i="6"/>
  <c r="A47" i="6"/>
  <c r="E47" i="6"/>
  <c r="H47" i="6" s="1"/>
  <c r="J47" i="6" s="1"/>
  <c r="K47" i="6"/>
  <c r="A48" i="6"/>
  <c r="E48" i="6"/>
  <c r="H48" i="6" s="1"/>
  <c r="J48" i="6" s="1"/>
  <c r="K48" i="6"/>
  <c r="A49" i="6"/>
  <c r="E49" i="6"/>
  <c r="H49" i="6" s="1"/>
  <c r="J49" i="6" s="1"/>
  <c r="K49" i="6"/>
  <c r="A50" i="6"/>
  <c r="E50" i="6"/>
  <c r="H50" i="6" s="1"/>
  <c r="J50" i="6" s="1"/>
  <c r="K50" i="6"/>
  <c r="A51" i="6"/>
  <c r="E51" i="6"/>
  <c r="H51" i="6" s="1"/>
  <c r="J51" i="6" s="1"/>
  <c r="K51" i="6"/>
  <c r="A52" i="6"/>
  <c r="E52" i="6"/>
  <c r="H52" i="6" s="1"/>
  <c r="J52" i="6" s="1"/>
  <c r="K52" i="6"/>
  <c r="A53" i="6"/>
  <c r="E53" i="6"/>
  <c r="H53" i="6" s="1"/>
  <c r="J53" i="6" s="1"/>
  <c r="K53" i="6"/>
  <c r="A54" i="6"/>
  <c r="E54" i="6"/>
  <c r="H54" i="6" s="1"/>
  <c r="J54" i="6" s="1"/>
  <c r="K54" i="6"/>
  <c r="A55" i="6"/>
  <c r="E55" i="6"/>
  <c r="H55" i="6" s="1"/>
  <c r="J55" i="6" s="1"/>
  <c r="K55" i="6"/>
  <c r="A56" i="6"/>
  <c r="E56" i="6"/>
  <c r="H56" i="6" s="1"/>
  <c r="J56" i="6" s="1"/>
  <c r="K56" i="6"/>
  <c r="A57" i="6"/>
  <c r="E57" i="6"/>
  <c r="K57" i="6"/>
  <c r="A58" i="6"/>
  <c r="E58" i="6"/>
  <c r="H58" i="6" s="1"/>
  <c r="J58" i="6" s="1"/>
  <c r="K58" i="6"/>
  <c r="A59" i="6"/>
  <c r="E59" i="6"/>
  <c r="H59" i="6" s="1"/>
  <c r="J59" i="6" s="1"/>
  <c r="K59" i="6"/>
  <c r="A60" i="6"/>
  <c r="E60" i="6"/>
  <c r="H60" i="6" s="1"/>
  <c r="J60" i="6" s="1"/>
  <c r="K60" i="6"/>
  <c r="A61" i="6"/>
  <c r="E61" i="6"/>
  <c r="H61" i="6" s="1"/>
  <c r="J61" i="6" s="1"/>
  <c r="K61" i="6"/>
  <c r="A62" i="6"/>
  <c r="E62" i="6"/>
  <c r="H62" i="6" s="1"/>
  <c r="J62" i="6" s="1"/>
  <c r="K62" i="6"/>
  <c r="A63" i="6"/>
  <c r="E63" i="6"/>
  <c r="H63" i="6" s="1"/>
  <c r="J63" i="6" s="1"/>
  <c r="K63" i="6"/>
  <c r="A64" i="6"/>
  <c r="E64" i="6"/>
  <c r="H64" i="6" s="1"/>
  <c r="J64" i="6" s="1"/>
  <c r="K64" i="6"/>
  <c r="A65" i="6"/>
  <c r="E65" i="6"/>
  <c r="H65" i="6" s="1"/>
  <c r="J65" i="6" s="1"/>
  <c r="K65" i="6"/>
  <c r="A66" i="6"/>
  <c r="E66" i="6"/>
  <c r="H66" i="6" s="1"/>
  <c r="J66" i="6" s="1"/>
  <c r="K66" i="6"/>
  <c r="A67" i="6"/>
  <c r="E67" i="6"/>
  <c r="H67" i="6" s="1"/>
  <c r="J67" i="6" s="1"/>
  <c r="K67" i="6"/>
  <c r="A68" i="6"/>
  <c r="E68" i="6"/>
  <c r="H68" i="6" s="1"/>
  <c r="J68" i="6" s="1"/>
  <c r="K68" i="6"/>
  <c r="A69" i="6"/>
  <c r="E69" i="6"/>
  <c r="H69" i="6" s="1"/>
  <c r="J69" i="6" s="1"/>
  <c r="K69" i="6"/>
  <c r="A70" i="6"/>
  <c r="E70" i="6"/>
  <c r="H70" i="6" s="1"/>
  <c r="J70" i="6" s="1"/>
  <c r="K70" i="6"/>
  <c r="A71" i="6"/>
  <c r="E71" i="6"/>
  <c r="H71" i="6" s="1"/>
  <c r="J71" i="6" s="1"/>
  <c r="K71" i="6"/>
  <c r="A72" i="6"/>
  <c r="E72" i="6"/>
  <c r="H72" i="6" s="1"/>
  <c r="J72" i="6" s="1"/>
  <c r="K72" i="6"/>
  <c r="A73" i="6"/>
  <c r="E73" i="6"/>
  <c r="H73" i="6" s="1"/>
  <c r="J73" i="6" s="1"/>
  <c r="K73" i="6"/>
  <c r="A74" i="6"/>
  <c r="E74" i="6"/>
  <c r="H74" i="6" s="1"/>
  <c r="J74" i="6" s="1"/>
  <c r="K74" i="6"/>
  <c r="A75" i="6"/>
  <c r="E75" i="6"/>
  <c r="H75" i="6" s="1"/>
  <c r="J75" i="6" s="1"/>
  <c r="K75" i="6"/>
  <c r="A76" i="6"/>
  <c r="E76" i="6"/>
  <c r="H76" i="6" s="1"/>
  <c r="J76" i="6" s="1"/>
  <c r="K76" i="6"/>
  <c r="A77" i="6"/>
  <c r="E77" i="6"/>
  <c r="H77" i="6" s="1"/>
  <c r="J77" i="6" s="1"/>
  <c r="K77" i="6"/>
  <c r="A78" i="6"/>
  <c r="E78" i="6"/>
  <c r="H78" i="6" s="1"/>
  <c r="J78" i="6" s="1"/>
  <c r="K78" i="6"/>
  <c r="A79" i="6"/>
  <c r="E79" i="6"/>
  <c r="H79" i="6" s="1"/>
  <c r="J79" i="6" s="1"/>
  <c r="K79" i="6"/>
  <c r="A80" i="6"/>
  <c r="E80" i="6"/>
  <c r="H80" i="6" s="1"/>
  <c r="J80" i="6" s="1"/>
  <c r="K80" i="6"/>
  <c r="A81" i="6"/>
  <c r="E81" i="6"/>
  <c r="H81" i="6" s="1"/>
  <c r="J81" i="6" s="1"/>
  <c r="K81" i="6"/>
  <c r="A82" i="6"/>
  <c r="E82" i="6"/>
  <c r="H82" i="6" s="1"/>
  <c r="J82" i="6" s="1"/>
  <c r="K82" i="6"/>
  <c r="A83" i="6"/>
  <c r="E83" i="6"/>
  <c r="H83" i="6" s="1"/>
  <c r="J83" i="6" s="1"/>
  <c r="K83" i="6"/>
  <c r="A84" i="6"/>
  <c r="E84" i="6"/>
  <c r="H84" i="6" s="1"/>
  <c r="J84" i="6" s="1"/>
  <c r="K84" i="6"/>
  <c r="A85" i="6"/>
  <c r="E85" i="6"/>
  <c r="H85" i="6" s="1"/>
  <c r="J85" i="6" s="1"/>
  <c r="K85" i="6"/>
  <c r="A86" i="6"/>
  <c r="E86" i="6"/>
  <c r="H86" i="6" s="1"/>
  <c r="J86" i="6" s="1"/>
  <c r="K86" i="6"/>
  <c r="A87" i="6"/>
  <c r="E87" i="6"/>
  <c r="H87" i="6" s="1"/>
  <c r="J87" i="6" s="1"/>
  <c r="K87" i="6"/>
  <c r="A88" i="6"/>
  <c r="E88" i="6"/>
  <c r="H88" i="6" s="1"/>
  <c r="J88" i="6" s="1"/>
  <c r="K88" i="6"/>
  <c r="A89" i="6"/>
  <c r="E89" i="6"/>
  <c r="H89" i="6" s="1"/>
  <c r="J89" i="6" s="1"/>
  <c r="K89" i="6"/>
  <c r="A90" i="6"/>
  <c r="E90" i="6"/>
  <c r="H90" i="6" s="1"/>
  <c r="J90" i="6" s="1"/>
  <c r="K90" i="6"/>
  <c r="A91" i="6"/>
  <c r="E91" i="6"/>
  <c r="H91" i="6" s="1"/>
  <c r="J91" i="6" s="1"/>
  <c r="K91" i="6"/>
  <c r="A92" i="6"/>
  <c r="E92" i="6"/>
  <c r="H92" i="6" s="1"/>
  <c r="J92" i="6" s="1"/>
  <c r="K92" i="6"/>
  <c r="A93" i="6"/>
  <c r="E93" i="6"/>
  <c r="H93" i="6" s="1"/>
  <c r="J93" i="6" s="1"/>
  <c r="K93" i="6"/>
  <c r="A94" i="6"/>
  <c r="E94" i="6"/>
  <c r="H94" i="6" s="1"/>
  <c r="J94" i="6" s="1"/>
  <c r="K94" i="6"/>
  <c r="A95" i="6"/>
  <c r="E95" i="6"/>
  <c r="H95" i="6" s="1"/>
  <c r="J95" i="6" s="1"/>
  <c r="K95" i="6"/>
  <c r="A96" i="6"/>
  <c r="E96" i="6"/>
  <c r="H96" i="6" s="1"/>
  <c r="J96" i="6" s="1"/>
  <c r="K96" i="6"/>
  <c r="A97" i="6"/>
  <c r="E97" i="6"/>
  <c r="H97" i="6" s="1"/>
  <c r="J97" i="6" s="1"/>
  <c r="K97" i="6"/>
  <c r="A98" i="6"/>
  <c r="E98" i="6"/>
  <c r="H98" i="6" s="1"/>
  <c r="J98" i="6" s="1"/>
  <c r="K98" i="6"/>
  <c r="A99" i="6"/>
  <c r="E99" i="6"/>
  <c r="H99" i="6" s="1"/>
  <c r="J99" i="6" s="1"/>
  <c r="K99" i="6"/>
  <c r="A100" i="6"/>
  <c r="E100" i="6"/>
  <c r="H100" i="6" s="1"/>
  <c r="J100" i="6" s="1"/>
  <c r="K100" i="6"/>
  <c r="A31" i="5"/>
  <c r="E31" i="5"/>
  <c r="H31" i="5" s="1"/>
  <c r="J31" i="5" s="1"/>
  <c r="K31" i="5"/>
  <c r="A32" i="5"/>
  <c r="E32" i="5"/>
  <c r="K32" i="5"/>
  <c r="A33" i="5"/>
  <c r="E33" i="5"/>
  <c r="H33" i="5" s="1"/>
  <c r="J33" i="5" s="1"/>
  <c r="K33" i="5"/>
  <c r="A34" i="5"/>
  <c r="E34" i="5"/>
  <c r="H34" i="5" s="1"/>
  <c r="J34" i="5" s="1"/>
  <c r="K34" i="5"/>
  <c r="A35" i="5"/>
  <c r="E35" i="5"/>
  <c r="H35" i="5" s="1"/>
  <c r="J35" i="5" s="1"/>
  <c r="K35" i="5"/>
  <c r="A36" i="5"/>
  <c r="E36" i="5"/>
  <c r="H36" i="5" s="1"/>
  <c r="J36" i="5" s="1"/>
  <c r="K36" i="5"/>
  <c r="A37" i="5"/>
  <c r="E37" i="5"/>
  <c r="H37" i="5" s="1"/>
  <c r="J37" i="5" s="1"/>
  <c r="K37" i="5"/>
  <c r="A38" i="5"/>
  <c r="E38" i="5"/>
  <c r="H38" i="5" s="1"/>
  <c r="J38" i="5" s="1"/>
  <c r="K38" i="5"/>
  <c r="A39" i="5"/>
  <c r="E39" i="5"/>
  <c r="H39" i="5" s="1"/>
  <c r="J39" i="5" s="1"/>
  <c r="K39" i="5"/>
  <c r="A40" i="5"/>
  <c r="E40" i="5"/>
  <c r="H40" i="5" s="1"/>
  <c r="J40" i="5" s="1"/>
  <c r="K40" i="5"/>
  <c r="A41" i="5"/>
  <c r="E41" i="5"/>
  <c r="H41" i="5" s="1"/>
  <c r="J41" i="5" s="1"/>
  <c r="K41" i="5"/>
  <c r="A42" i="5"/>
  <c r="E42" i="5"/>
  <c r="H42" i="5" s="1"/>
  <c r="J42" i="5" s="1"/>
  <c r="K42" i="5"/>
  <c r="A43" i="5"/>
  <c r="E43" i="5"/>
  <c r="H43" i="5" s="1"/>
  <c r="J43" i="5" s="1"/>
  <c r="K43" i="5"/>
  <c r="A44" i="5"/>
  <c r="E44" i="5"/>
  <c r="H44" i="5" s="1"/>
  <c r="J44" i="5" s="1"/>
  <c r="K44" i="5"/>
  <c r="A45" i="5"/>
  <c r="E45" i="5"/>
  <c r="H45" i="5" s="1"/>
  <c r="J45" i="5" s="1"/>
  <c r="K45" i="5"/>
  <c r="A46" i="5"/>
  <c r="E46" i="5"/>
  <c r="H46" i="5" s="1"/>
  <c r="J46" i="5" s="1"/>
  <c r="K46" i="5"/>
  <c r="A47" i="5"/>
  <c r="E47" i="5"/>
  <c r="H47" i="5" s="1"/>
  <c r="J47" i="5" s="1"/>
  <c r="K47" i="5"/>
  <c r="A48" i="5"/>
  <c r="E48" i="5"/>
  <c r="H48" i="5" s="1"/>
  <c r="J48" i="5" s="1"/>
  <c r="K48" i="5"/>
  <c r="A49" i="5"/>
  <c r="E49" i="5"/>
  <c r="H49" i="5" s="1"/>
  <c r="J49" i="5" s="1"/>
  <c r="K49" i="5"/>
  <c r="A50" i="5"/>
  <c r="E50" i="5"/>
  <c r="H50" i="5" s="1"/>
  <c r="J50" i="5" s="1"/>
  <c r="K50" i="5"/>
  <c r="A51" i="5"/>
  <c r="E51" i="5"/>
  <c r="K51" i="5"/>
  <c r="A52" i="5"/>
  <c r="E52" i="5"/>
  <c r="H52" i="5" s="1"/>
  <c r="J52" i="5" s="1"/>
  <c r="K52" i="5"/>
  <c r="A53" i="5"/>
  <c r="E53" i="5"/>
  <c r="H53" i="5" s="1"/>
  <c r="J53" i="5" s="1"/>
  <c r="K53" i="5"/>
  <c r="A54" i="5"/>
  <c r="E54" i="5"/>
  <c r="H54" i="5" s="1"/>
  <c r="J54" i="5" s="1"/>
  <c r="K54" i="5"/>
  <c r="A55" i="5"/>
  <c r="E55" i="5"/>
  <c r="H55" i="5" s="1"/>
  <c r="J55" i="5" s="1"/>
  <c r="K55" i="5"/>
  <c r="A56" i="5"/>
  <c r="E56" i="5"/>
  <c r="K56" i="5"/>
  <c r="A57" i="5"/>
  <c r="E57" i="5"/>
  <c r="H57" i="5" s="1"/>
  <c r="J57" i="5" s="1"/>
  <c r="K57" i="5"/>
  <c r="A58" i="5"/>
  <c r="E58" i="5"/>
  <c r="H58" i="5" s="1"/>
  <c r="J58" i="5" s="1"/>
  <c r="K58" i="5"/>
  <c r="A59" i="5"/>
  <c r="E59" i="5"/>
  <c r="H59" i="5" s="1"/>
  <c r="J59" i="5" s="1"/>
  <c r="K59" i="5"/>
  <c r="A60" i="5"/>
  <c r="E60" i="5"/>
  <c r="H60" i="5" s="1"/>
  <c r="J60" i="5" s="1"/>
  <c r="K60" i="5"/>
  <c r="A61" i="5"/>
  <c r="E61" i="5"/>
  <c r="H61" i="5" s="1"/>
  <c r="J61" i="5" s="1"/>
  <c r="K61" i="5"/>
  <c r="A62" i="5"/>
  <c r="E62" i="5"/>
  <c r="H62" i="5" s="1"/>
  <c r="J62" i="5" s="1"/>
  <c r="K62" i="5"/>
  <c r="A63" i="5"/>
  <c r="E63" i="5"/>
  <c r="H63" i="5" s="1"/>
  <c r="J63" i="5" s="1"/>
  <c r="K63" i="5"/>
  <c r="A64" i="5"/>
  <c r="E64" i="5"/>
  <c r="H64" i="5" s="1"/>
  <c r="J64" i="5" s="1"/>
  <c r="K64" i="5"/>
  <c r="A65" i="5"/>
  <c r="E65" i="5"/>
  <c r="H65" i="5" s="1"/>
  <c r="J65" i="5" s="1"/>
  <c r="K65" i="5"/>
  <c r="A66" i="5"/>
  <c r="E66" i="5"/>
  <c r="H66" i="5" s="1"/>
  <c r="J66" i="5" s="1"/>
  <c r="K66" i="5"/>
  <c r="A67" i="5"/>
  <c r="E67" i="5"/>
  <c r="H67" i="5" s="1"/>
  <c r="J67" i="5" s="1"/>
  <c r="K67" i="5"/>
  <c r="A68" i="5"/>
  <c r="E68" i="5"/>
  <c r="H68" i="5" s="1"/>
  <c r="J68" i="5" s="1"/>
  <c r="K68" i="5"/>
  <c r="A69" i="5"/>
  <c r="E69" i="5"/>
  <c r="H69" i="5" s="1"/>
  <c r="J69" i="5" s="1"/>
  <c r="K69" i="5"/>
  <c r="A70" i="5"/>
  <c r="E70" i="5"/>
  <c r="H70" i="5" s="1"/>
  <c r="J70" i="5" s="1"/>
  <c r="K70" i="5"/>
  <c r="A71" i="5"/>
  <c r="E71" i="5"/>
  <c r="H71" i="5" s="1"/>
  <c r="J71" i="5" s="1"/>
  <c r="K71" i="5"/>
  <c r="A72" i="5"/>
  <c r="E72" i="5"/>
  <c r="H72" i="5" s="1"/>
  <c r="J72" i="5" s="1"/>
  <c r="K72" i="5"/>
  <c r="A73" i="5"/>
  <c r="E73" i="5"/>
  <c r="H73" i="5" s="1"/>
  <c r="J73" i="5" s="1"/>
  <c r="K73" i="5"/>
  <c r="A74" i="5"/>
  <c r="E74" i="5"/>
  <c r="H74" i="5" s="1"/>
  <c r="J74" i="5" s="1"/>
  <c r="K74" i="5"/>
  <c r="A75" i="5"/>
  <c r="E75" i="5"/>
  <c r="H75" i="5" s="1"/>
  <c r="J75" i="5" s="1"/>
  <c r="K75" i="5"/>
  <c r="A76" i="5"/>
  <c r="E76" i="5"/>
  <c r="H76" i="5" s="1"/>
  <c r="J76" i="5" s="1"/>
  <c r="K76" i="5"/>
  <c r="A77" i="5"/>
  <c r="E77" i="5"/>
  <c r="H77" i="5" s="1"/>
  <c r="J77" i="5" s="1"/>
  <c r="K77" i="5"/>
  <c r="A78" i="5"/>
  <c r="E78" i="5"/>
  <c r="H78" i="5" s="1"/>
  <c r="J78" i="5" s="1"/>
  <c r="K78" i="5"/>
  <c r="A79" i="5"/>
  <c r="E79" i="5"/>
  <c r="H79" i="5" s="1"/>
  <c r="J79" i="5" s="1"/>
  <c r="K79" i="5"/>
  <c r="A80" i="5"/>
  <c r="E80" i="5"/>
  <c r="H80" i="5" s="1"/>
  <c r="J80" i="5" s="1"/>
  <c r="K80" i="5"/>
  <c r="A81" i="5"/>
  <c r="E81" i="5"/>
  <c r="K81" i="5"/>
  <c r="A82" i="5"/>
  <c r="E82" i="5"/>
  <c r="H82" i="5" s="1"/>
  <c r="J82" i="5" s="1"/>
  <c r="K82" i="5"/>
  <c r="A83" i="5"/>
  <c r="E83" i="5"/>
  <c r="H83" i="5" s="1"/>
  <c r="J83" i="5" s="1"/>
  <c r="K83" i="5"/>
  <c r="A84" i="5"/>
  <c r="E84" i="5"/>
  <c r="H84" i="5" s="1"/>
  <c r="J84" i="5" s="1"/>
  <c r="K84" i="5"/>
  <c r="A85" i="5"/>
  <c r="E85" i="5"/>
  <c r="H85" i="5" s="1"/>
  <c r="J85" i="5" s="1"/>
  <c r="K85" i="5"/>
  <c r="A86" i="5"/>
  <c r="E86" i="5"/>
  <c r="K86" i="5"/>
  <c r="A87" i="5"/>
  <c r="E87" i="5"/>
  <c r="H87" i="5" s="1"/>
  <c r="J87" i="5" s="1"/>
  <c r="K87" i="5"/>
  <c r="A88" i="5"/>
  <c r="E88" i="5"/>
  <c r="H88" i="5" s="1"/>
  <c r="J88" i="5" s="1"/>
  <c r="K88" i="5"/>
  <c r="A89" i="5"/>
  <c r="E89" i="5"/>
  <c r="H89" i="5" s="1"/>
  <c r="J89" i="5" s="1"/>
  <c r="K89" i="5"/>
  <c r="A90" i="5"/>
  <c r="E90" i="5"/>
  <c r="H90" i="5" s="1"/>
  <c r="J90" i="5" s="1"/>
  <c r="K90" i="5"/>
  <c r="A91" i="5"/>
  <c r="E91" i="5"/>
  <c r="H91" i="5" s="1"/>
  <c r="J91" i="5" s="1"/>
  <c r="K91" i="5"/>
  <c r="A92" i="5"/>
  <c r="E92" i="5"/>
  <c r="H92" i="5" s="1"/>
  <c r="J92" i="5" s="1"/>
  <c r="K92" i="5"/>
  <c r="A93" i="5"/>
  <c r="E93" i="5"/>
  <c r="H93" i="5" s="1"/>
  <c r="J93" i="5" s="1"/>
  <c r="K93" i="5"/>
  <c r="A94" i="5"/>
  <c r="E94" i="5"/>
  <c r="H94" i="5" s="1"/>
  <c r="J94" i="5" s="1"/>
  <c r="K94" i="5"/>
  <c r="A95" i="5"/>
  <c r="E95" i="5"/>
  <c r="H95" i="5" s="1"/>
  <c r="J95" i="5" s="1"/>
  <c r="K95" i="5"/>
  <c r="A96" i="5"/>
  <c r="E96" i="5"/>
  <c r="K96" i="5"/>
  <c r="A97" i="5"/>
  <c r="E97" i="5"/>
  <c r="H97" i="5" s="1"/>
  <c r="J97" i="5" s="1"/>
  <c r="K97" i="5"/>
  <c r="A98" i="5"/>
  <c r="E98" i="5"/>
  <c r="H98" i="5" s="1"/>
  <c r="J98" i="5" s="1"/>
  <c r="K98" i="5"/>
  <c r="A99" i="5"/>
  <c r="E99" i="5"/>
  <c r="H99" i="5" s="1"/>
  <c r="J99" i="5" s="1"/>
  <c r="K99" i="5"/>
  <c r="A100" i="5"/>
  <c r="E100" i="5"/>
  <c r="H100" i="5" s="1"/>
  <c r="J100" i="5" s="1"/>
  <c r="K100" i="5"/>
  <c r="A31" i="4"/>
  <c r="E31" i="4"/>
  <c r="H31" i="4" s="1"/>
  <c r="J31" i="4" s="1"/>
  <c r="K31" i="4"/>
  <c r="A32" i="4"/>
  <c r="E32" i="4"/>
  <c r="H32" i="4" s="1"/>
  <c r="J32" i="4" s="1"/>
  <c r="K32" i="4"/>
  <c r="A33" i="4"/>
  <c r="E33" i="4"/>
  <c r="H33" i="4" s="1"/>
  <c r="J33" i="4" s="1"/>
  <c r="K33" i="4"/>
  <c r="A34" i="4"/>
  <c r="E34" i="4"/>
  <c r="K34" i="4"/>
  <c r="A35" i="4"/>
  <c r="E35" i="4"/>
  <c r="H35" i="4" s="1"/>
  <c r="J35" i="4" s="1"/>
  <c r="K35" i="4"/>
  <c r="A36" i="4"/>
  <c r="E36" i="4"/>
  <c r="H36" i="4" s="1"/>
  <c r="J36" i="4" s="1"/>
  <c r="K36" i="4"/>
  <c r="A37" i="4"/>
  <c r="E37" i="4"/>
  <c r="H37" i="4" s="1"/>
  <c r="J37" i="4" s="1"/>
  <c r="K37" i="4"/>
  <c r="A38" i="4"/>
  <c r="E38" i="4"/>
  <c r="H38" i="4" s="1"/>
  <c r="J38" i="4" s="1"/>
  <c r="K38" i="4"/>
  <c r="A39" i="4"/>
  <c r="E39" i="4"/>
  <c r="H39" i="4" s="1"/>
  <c r="J39" i="4" s="1"/>
  <c r="K39" i="4"/>
  <c r="A40" i="4"/>
  <c r="E40" i="4"/>
  <c r="H40" i="4" s="1"/>
  <c r="J40" i="4" s="1"/>
  <c r="K40" i="4"/>
  <c r="A41" i="4"/>
  <c r="E41" i="4"/>
  <c r="H41" i="4" s="1"/>
  <c r="J41" i="4" s="1"/>
  <c r="K41" i="4"/>
  <c r="A42" i="4"/>
  <c r="E42" i="4"/>
  <c r="H42" i="4" s="1"/>
  <c r="J42" i="4" s="1"/>
  <c r="K42" i="4"/>
  <c r="A43" i="4"/>
  <c r="E43" i="4"/>
  <c r="H43" i="4" s="1"/>
  <c r="J43" i="4" s="1"/>
  <c r="K43" i="4"/>
  <c r="A44" i="4"/>
  <c r="E44" i="4"/>
  <c r="H44" i="4" s="1"/>
  <c r="J44" i="4" s="1"/>
  <c r="K44" i="4"/>
  <c r="A45" i="4"/>
  <c r="E45" i="4"/>
  <c r="H45" i="4" s="1"/>
  <c r="J45" i="4" s="1"/>
  <c r="K45" i="4"/>
  <c r="A46" i="4"/>
  <c r="E46" i="4"/>
  <c r="H46" i="4" s="1"/>
  <c r="J46" i="4" s="1"/>
  <c r="K46" i="4"/>
  <c r="A47" i="4"/>
  <c r="E47" i="4"/>
  <c r="H47" i="4" s="1"/>
  <c r="J47" i="4" s="1"/>
  <c r="K47" i="4"/>
  <c r="A48" i="4"/>
  <c r="E48" i="4"/>
  <c r="K48" i="4"/>
  <c r="A49" i="4"/>
  <c r="E49" i="4"/>
  <c r="H49" i="4" s="1"/>
  <c r="J49" i="4" s="1"/>
  <c r="K49" i="4"/>
  <c r="A50" i="4"/>
  <c r="E50" i="4"/>
  <c r="H50" i="4" s="1"/>
  <c r="J50" i="4" s="1"/>
  <c r="K50" i="4"/>
  <c r="A51" i="4"/>
  <c r="E51" i="4"/>
  <c r="H51" i="4" s="1"/>
  <c r="J51" i="4" s="1"/>
  <c r="K51" i="4"/>
  <c r="A52" i="4"/>
  <c r="E52" i="4"/>
  <c r="H52" i="4" s="1"/>
  <c r="J52" i="4" s="1"/>
  <c r="K52" i="4"/>
  <c r="A53" i="4"/>
  <c r="E53" i="4"/>
  <c r="H53" i="4" s="1"/>
  <c r="J53" i="4" s="1"/>
  <c r="K53" i="4"/>
  <c r="A54" i="4"/>
  <c r="E54" i="4"/>
  <c r="H54" i="4" s="1"/>
  <c r="J54" i="4" s="1"/>
  <c r="K54" i="4"/>
  <c r="A55" i="4"/>
  <c r="E55" i="4"/>
  <c r="H55" i="4" s="1"/>
  <c r="J55" i="4" s="1"/>
  <c r="K55" i="4"/>
  <c r="A56" i="4"/>
  <c r="E56" i="4"/>
  <c r="K56" i="4"/>
  <c r="A57" i="4"/>
  <c r="E57" i="4"/>
  <c r="H57" i="4" s="1"/>
  <c r="J57" i="4" s="1"/>
  <c r="K57" i="4"/>
  <c r="A58" i="4"/>
  <c r="E58" i="4"/>
  <c r="H58" i="4" s="1"/>
  <c r="J58" i="4" s="1"/>
  <c r="K58" i="4"/>
  <c r="A59" i="4"/>
  <c r="E59" i="4"/>
  <c r="H59" i="4" s="1"/>
  <c r="J59" i="4" s="1"/>
  <c r="K59" i="4"/>
  <c r="A60" i="4"/>
  <c r="E60" i="4"/>
  <c r="H60" i="4" s="1"/>
  <c r="J60" i="4" s="1"/>
  <c r="K60" i="4"/>
  <c r="A61" i="4"/>
  <c r="E61" i="4"/>
  <c r="H61" i="4" s="1"/>
  <c r="J61" i="4" s="1"/>
  <c r="K61" i="4"/>
  <c r="A62" i="4"/>
  <c r="E62" i="4"/>
  <c r="H62" i="4" s="1"/>
  <c r="J62" i="4" s="1"/>
  <c r="K62" i="4"/>
  <c r="A63" i="4"/>
  <c r="E63" i="4"/>
  <c r="H63" i="4" s="1"/>
  <c r="J63" i="4" s="1"/>
  <c r="K63" i="4"/>
  <c r="A64" i="4"/>
  <c r="E64" i="4"/>
  <c r="K64" i="4"/>
  <c r="A65" i="4"/>
  <c r="E65" i="4"/>
  <c r="H65" i="4" s="1"/>
  <c r="J65" i="4" s="1"/>
  <c r="K65" i="4"/>
  <c r="A66" i="4"/>
  <c r="E66" i="4"/>
  <c r="H66" i="4" s="1"/>
  <c r="J66" i="4" s="1"/>
  <c r="K66" i="4"/>
  <c r="A67" i="4"/>
  <c r="E67" i="4"/>
  <c r="H67" i="4" s="1"/>
  <c r="J67" i="4" s="1"/>
  <c r="K67" i="4"/>
  <c r="A68" i="4"/>
  <c r="E68" i="4"/>
  <c r="H68" i="4" s="1"/>
  <c r="J68" i="4" s="1"/>
  <c r="K68" i="4"/>
  <c r="A69" i="4"/>
  <c r="E69" i="4"/>
  <c r="H69" i="4" s="1"/>
  <c r="J69" i="4" s="1"/>
  <c r="K69" i="4"/>
  <c r="A70" i="4"/>
  <c r="E70" i="4"/>
  <c r="H70" i="4" s="1"/>
  <c r="J70" i="4" s="1"/>
  <c r="K70" i="4"/>
  <c r="A71" i="4"/>
  <c r="E71" i="4"/>
  <c r="H71" i="4" s="1"/>
  <c r="J71" i="4" s="1"/>
  <c r="K71" i="4"/>
  <c r="A72" i="4"/>
  <c r="E72" i="4"/>
  <c r="K72" i="4"/>
  <c r="A73" i="4"/>
  <c r="E73" i="4"/>
  <c r="H73" i="4" s="1"/>
  <c r="J73" i="4" s="1"/>
  <c r="K73" i="4"/>
  <c r="A74" i="4"/>
  <c r="E74" i="4"/>
  <c r="H74" i="4" s="1"/>
  <c r="J74" i="4" s="1"/>
  <c r="K74" i="4"/>
  <c r="A75" i="4"/>
  <c r="E75" i="4"/>
  <c r="H75" i="4" s="1"/>
  <c r="J75" i="4" s="1"/>
  <c r="K75" i="4"/>
  <c r="A76" i="4"/>
  <c r="E76" i="4"/>
  <c r="H76" i="4" s="1"/>
  <c r="J76" i="4" s="1"/>
  <c r="K76" i="4"/>
  <c r="A77" i="4"/>
  <c r="E77" i="4"/>
  <c r="H77" i="4" s="1"/>
  <c r="J77" i="4" s="1"/>
  <c r="K77" i="4"/>
  <c r="A78" i="4"/>
  <c r="E78" i="4"/>
  <c r="H78" i="4" s="1"/>
  <c r="J78" i="4" s="1"/>
  <c r="K78" i="4"/>
  <c r="A79" i="4"/>
  <c r="E79" i="4"/>
  <c r="H79" i="4" s="1"/>
  <c r="J79" i="4" s="1"/>
  <c r="K79" i="4"/>
  <c r="A80" i="4"/>
  <c r="E80" i="4"/>
  <c r="H80" i="4" s="1"/>
  <c r="J80" i="4" s="1"/>
  <c r="K80" i="4"/>
  <c r="A81" i="4"/>
  <c r="E81" i="4"/>
  <c r="H81" i="4" s="1"/>
  <c r="J81" i="4" s="1"/>
  <c r="K81" i="4"/>
  <c r="A82" i="4"/>
  <c r="E82" i="4"/>
  <c r="H82" i="4" s="1"/>
  <c r="J82" i="4" s="1"/>
  <c r="K82" i="4"/>
  <c r="A83" i="4"/>
  <c r="E83" i="4"/>
  <c r="K83" i="4"/>
  <c r="A84" i="4"/>
  <c r="E84" i="4"/>
  <c r="H84" i="4" s="1"/>
  <c r="J84" i="4" s="1"/>
  <c r="K84" i="4"/>
  <c r="A85" i="4"/>
  <c r="E85" i="4"/>
  <c r="H85" i="4" s="1"/>
  <c r="J85" i="4" s="1"/>
  <c r="K85" i="4"/>
  <c r="A86" i="4"/>
  <c r="E86" i="4"/>
  <c r="H86" i="4" s="1"/>
  <c r="J86" i="4" s="1"/>
  <c r="K86" i="4"/>
  <c r="A87" i="4"/>
  <c r="E87" i="4"/>
  <c r="H87" i="4" s="1"/>
  <c r="J87" i="4" s="1"/>
  <c r="K87" i="4"/>
  <c r="A88" i="4"/>
  <c r="E88" i="4"/>
  <c r="H88" i="4" s="1"/>
  <c r="J88" i="4" s="1"/>
  <c r="K88" i="4"/>
  <c r="A89" i="4"/>
  <c r="E89" i="4"/>
  <c r="H89" i="4" s="1"/>
  <c r="J89" i="4" s="1"/>
  <c r="K89" i="4"/>
  <c r="A90" i="4"/>
  <c r="E90" i="4"/>
  <c r="H90" i="4" s="1"/>
  <c r="J90" i="4" s="1"/>
  <c r="K90" i="4"/>
  <c r="A91" i="4"/>
  <c r="E91" i="4"/>
  <c r="H91" i="4" s="1"/>
  <c r="J91" i="4" s="1"/>
  <c r="K91" i="4"/>
  <c r="A92" i="4"/>
  <c r="E92" i="4"/>
  <c r="H92" i="4" s="1"/>
  <c r="J92" i="4" s="1"/>
  <c r="K92" i="4"/>
  <c r="A93" i="4"/>
  <c r="E93" i="4"/>
  <c r="H93" i="4" s="1"/>
  <c r="J93" i="4" s="1"/>
  <c r="K93" i="4"/>
  <c r="A94" i="4"/>
  <c r="E94" i="4"/>
  <c r="H94" i="4" s="1"/>
  <c r="J94" i="4" s="1"/>
  <c r="K94" i="4"/>
  <c r="A95" i="4"/>
  <c r="E95" i="4"/>
  <c r="H95" i="4" s="1"/>
  <c r="J95" i="4" s="1"/>
  <c r="K95" i="4"/>
  <c r="A96" i="4"/>
  <c r="E96" i="4"/>
  <c r="K96" i="4"/>
  <c r="A97" i="4"/>
  <c r="E97" i="4"/>
  <c r="H97" i="4" s="1"/>
  <c r="J97" i="4" s="1"/>
  <c r="K97" i="4"/>
  <c r="A98" i="4"/>
  <c r="E98" i="4"/>
  <c r="H98" i="4" s="1"/>
  <c r="J98" i="4" s="1"/>
  <c r="K98" i="4"/>
  <c r="A99" i="4"/>
  <c r="E99" i="4"/>
  <c r="H99" i="4" s="1"/>
  <c r="J99" i="4" s="1"/>
  <c r="K99" i="4"/>
  <c r="A100" i="4"/>
  <c r="E100" i="4"/>
  <c r="H100" i="4" s="1"/>
  <c r="J100" i="4" s="1"/>
  <c r="K100" i="4"/>
  <c r="A31" i="3"/>
  <c r="E31" i="3"/>
  <c r="H31" i="3" s="1"/>
  <c r="J31" i="3" s="1"/>
  <c r="K31" i="3"/>
  <c r="A32" i="3"/>
  <c r="E32" i="3"/>
  <c r="H32" i="3" s="1"/>
  <c r="J32" i="3" s="1"/>
  <c r="K32" i="3"/>
  <c r="A33" i="3"/>
  <c r="E33" i="3"/>
  <c r="H33" i="3" s="1"/>
  <c r="J33" i="3" s="1"/>
  <c r="K33" i="3"/>
  <c r="A34" i="3"/>
  <c r="E34" i="3"/>
  <c r="H34" i="3" s="1"/>
  <c r="J34" i="3" s="1"/>
  <c r="K34" i="3"/>
  <c r="A35" i="3"/>
  <c r="E35" i="3"/>
  <c r="H35" i="3" s="1"/>
  <c r="J35" i="3" s="1"/>
  <c r="K35" i="3"/>
  <c r="A36" i="3"/>
  <c r="E36" i="3"/>
  <c r="K36" i="3"/>
  <c r="A37" i="3"/>
  <c r="E37" i="3"/>
  <c r="H37" i="3" s="1"/>
  <c r="J37" i="3" s="1"/>
  <c r="K37" i="3"/>
  <c r="A38" i="3"/>
  <c r="E38" i="3"/>
  <c r="H38" i="3" s="1"/>
  <c r="J38" i="3" s="1"/>
  <c r="K38" i="3"/>
  <c r="A39" i="3"/>
  <c r="E39" i="3"/>
  <c r="K39" i="3"/>
  <c r="A40" i="3"/>
  <c r="E40" i="3"/>
  <c r="H40" i="3" s="1"/>
  <c r="J40" i="3" s="1"/>
  <c r="K40" i="3"/>
  <c r="A41" i="3"/>
  <c r="E41" i="3"/>
  <c r="H41" i="3" s="1"/>
  <c r="J41" i="3" s="1"/>
  <c r="K41" i="3"/>
  <c r="A42" i="3"/>
  <c r="E42" i="3"/>
  <c r="K42" i="3"/>
  <c r="A43" i="3"/>
  <c r="E43" i="3"/>
  <c r="H43" i="3" s="1"/>
  <c r="J43" i="3" s="1"/>
  <c r="K43" i="3"/>
  <c r="A44" i="3"/>
  <c r="E44" i="3"/>
  <c r="H44" i="3" s="1"/>
  <c r="J44" i="3" s="1"/>
  <c r="K44" i="3"/>
  <c r="A45" i="3"/>
  <c r="E45" i="3"/>
  <c r="H45" i="3" s="1"/>
  <c r="J45" i="3" s="1"/>
  <c r="K45" i="3"/>
  <c r="A46" i="3"/>
  <c r="E46" i="3"/>
  <c r="H46" i="3" s="1"/>
  <c r="J46" i="3" s="1"/>
  <c r="K46" i="3"/>
  <c r="A47" i="3"/>
  <c r="E47" i="3"/>
  <c r="H47" i="3" s="1"/>
  <c r="J47" i="3" s="1"/>
  <c r="K47" i="3"/>
  <c r="A48" i="3"/>
  <c r="E48" i="3"/>
  <c r="H48" i="3" s="1"/>
  <c r="J48" i="3" s="1"/>
  <c r="K48" i="3"/>
  <c r="A49" i="3"/>
  <c r="E49" i="3"/>
  <c r="H49" i="3" s="1"/>
  <c r="J49" i="3" s="1"/>
  <c r="K49" i="3"/>
  <c r="A50" i="3"/>
  <c r="E50" i="3"/>
  <c r="H50" i="3" s="1"/>
  <c r="J50" i="3" s="1"/>
  <c r="K50" i="3"/>
  <c r="A51" i="3"/>
  <c r="E51" i="3"/>
  <c r="H51" i="3" s="1"/>
  <c r="J51" i="3" s="1"/>
  <c r="K51" i="3"/>
  <c r="A52" i="3"/>
  <c r="E52" i="3"/>
  <c r="K52" i="3"/>
  <c r="A53" i="3"/>
  <c r="E53" i="3"/>
  <c r="H53" i="3" s="1"/>
  <c r="J53" i="3" s="1"/>
  <c r="K53" i="3"/>
  <c r="A54" i="3"/>
  <c r="E54" i="3"/>
  <c r="H54" i="3" s="1"/>
  <c r="J54" i="3" s="1"/>
  <c r="K54" i="3"/>
  <c r="A55" i="3"/>
  <c r="E55" i="3"/>
  <c r="H55" i="3" s="1"/>
  <c r="J55" i="3" s="1"/>
  <c r="K55" i="3"/>
  <c r="A56" i="3"/>
  <c r="E56" i="3"/>
  <c r="H56" i="3" s="1"/>
  <c r="J56" i="3" s="1"/>
  <c r="K56" i="3"/>
  <c r="A57" i="3"/>
  <c r="E57" i="3"/>
  <c r="H57" i="3" s="1"/>
  <c r="J57" i="3" s="1"/>
  <c r="K57" i="3"/>
  <c r="A58" i="3"/>
  <c r="E58" i="3"/>
  <c r="H58" i="3" s="1"/>
  <c r="J58" i="3" s="1"/>
  <c r="K58" i="3"/>
  <c r="A59" i="3"/>
  <c r="E59" i="3"/>
  <c r="H59" i="3" s="1"/>
  <c r="J59" i="3" s="1"/>
  <c r="K59" i="3"/>
  <c r="A60" i="3"/>
  <c r="E60" i="3"/>
  <c r="H60" i="3" s="1"/>
  <c r="J60" i="3" s="1"/>
  <c r="K60" i="3"/>
  <c r="A61" i="3"/>
  <c r="E61" i="3"/>
  <c r="H61" i="3" s="1"/>
  <c r="J61" i="3" s="1"/>
  <c r="K61" i="3"/>
  <c r="A62" i="3"/>
  <c r="E62" i="3"/>
  <c r="H62" i="3" s="1"/>
  <c r="J62" i="3" s="1"/>
  <c r="K62" i="3"/>
  <c r="A63" i="3"/>
  <c r="E63" i="3"/>
  <c r="H63" i="3" s="1"/>
  <c r="J63" i="3" s="1"/>
  <c r="K63" i="3"/>
  <c r="A64" i="3"/>
  <c r="E64" i="3"/>
  <c r="H64" i="3" s="1"/>
  <c r="J64" i="3" s="1"/>
  <c r="K64" i="3"/>
  <c r="A65" i="3"/>
  <c r="E65" i="3"/>
  <c r="H65" i="3" s="1"/>
  <c r="J65" i="3" s="1"/>
  <c r="K65" i="3"/>
  <c r="A66" i="3"/>
  <c r="E66" i="3"/>
  <c r="H66" i="3" s="1"/>
  <c r="J66" i="3" s="1"/>
  <c r="K66" i="3"/>
  <c r="A67" i="3"/>
  <c r="E67" i="3"/>
  <c r="H67" i="3" s="1"/>
  <c r="J67" i="3" s="1"/>
  <c r="K67" i="3"/>
  <c r="A68" i="3"/>
  <c r="E68" i="3"/>
  <c r="H68" i="3" s="1"/>
  <c r="J68" i="3" s="1"/>
  <c r="K68" i="3"/>
  <c r="A69" i="3"/>
  <c r="E69" i="3"/>
  <c r="H69" i="3" s="1"/>
  <c r="J69" i="3" s="1"/>
  <c r="K69" i="3"/>
  <c r="A70" i="3"/>
  <c r="E70" i="3"/>
  <c r="H70" i="3" s="1"/>
  <c r="J70" i="3" s="1"/>
  <c r="K70" i="3"/>
  <c r="A71" i="3"/>
  <c r="E71" i="3"/>
  <c r="H71" i="3" s="1"/>
  <c r="J71" i="3" s="1"/>
  <c r="K71" i="3"/>
  <c r="A72" i="3"/>
  <c r="E72" i="3"/>
  <c r="H72" i="3" s="1"/>
  <c r="J72" i="3" s="1"/>
  <c r="K72" i="3"/>
  <c r="A73" i="3"/>
  <c r="E73" i="3"/>
  <c r="H73" i="3" s="1"/>
  <c r="J73" i="3" s="1"/>
  <c r="K73" i="3"/>
  <c r="A74" i="3"/>
  <c r="E74" i="3"/>
  <c r="H74" i="3" s="1"/>
  <c r="J74" i="3" s="1"/>
  <c r="K74" i="3"/>
  <c r="A75" i="3"/>
  <c r="E75" i="3"/>
  <c r="H75" i="3" s="1"/>
  <c r="J75" i="3" s="1"/>
  <c r="K75" i="3"/>
  <c r="A76" i="3"/>
  <c r="E76" i="3"/>
  <c r="H76" i="3" s="1"/>
  <c r="J76" i="3" s="1"/>
  <c r="K76" i="3"/>
  <c r="A77" i="3"/>
  <c r="E77" i="3"/>
  <c r="H77" i="3" s="1"/>
  <c r="J77" i="3" s="1"/>
  <c r="K77" i="3"/>
  <c r="A78" i="3"/>
  <c r="E78" i="3"/>
  <c r="H78" i="3" s="1"/>
  <c r="J78" i="3" s="1"/>
  <c r="K78" i="3"/>
  <c r="A79" i="3"/>
  <c r="E79" i="3"/>
  <c r="H79" i="3" s="1"/>
  <c r="J79" i="3" s="1"/>
  <c r="K79" i="3"/>
  <c r="A80" i="3"/>
  <c r="E80" i="3"/>
  <c r="H80" i="3" s="1"/>
  <c r="J80" i="3" s="1"/>
  <c r="K80" i="3"/>
  <c r="A81" i="3"/>
  <c r="E81" i="3"/>
  <c r="H81" i="3" s="1"/>
  <c r="J81" i="3" s="1"/>
  <c r="K81" i="3"/>
  <c r="A82" i="3"/>
  <c r="E82" i="3"/>
  <c r="H82" i="3" s="1"/>
  <c r="J82" i="3" s="1"/>
  <c r="K82" i="3"/>
  <c r="A83" i="3"/>
  <c r="E83" i="3"/>
  <c r="H83" i="3" s="1"/>
  <c r="J83" i="3" s="1"/>
  <c r="K83" i="3"/>
  <c r="A84" i="3"/>
  <c r="E84" i="3"/>
  <c r="H84" i="3" s="1"/>
  <c r="J84" i="3" s="1"/>
  <c r="K84" i="3"/>
  <c r="A85" i="3"/>
  <c r="E85" i="3"/>
  <c r="H85" i="3" s="1"/>
  <c r="J85" i="3" s="1"/>
  <c r="K85" i="3"/>
  <c r="A86" i="3"/>
  <c r="E86" i="3"/>
  <c r="H86" i="3" s="1"/>
  <c r="J86" i="3" s="1"/>
  <c r="K86" i="3"/>
  <c r="A87" i="3"/>
  <c r="E87" i="3"/>
  <c r="H87" i="3" s="1"/>
  <c r="J87" i="3" s="1"/>
  <c r="K87" i="3"/>
  <c r="A88" i="3"/>
  <c r="E88" i="3"/>
  <c r="H88" i="3" s="1"/>
  <c r="J88" i="3" s="1"/>
  <c r="K88" i="3"/>
  <c r="A89" i="3"/>
  <c r="E89" i="3"/>
  <c r="H89" i="3" s="1"/>
  <c r="J89" i="3" s="1"/>
  <c r="K89" i="3"/>
  <c r="A90" i="3"/>
  <c r="E90" i="3"/>
  <c r="H90" i="3" s="1"/>
  <c r="J90" i="3" s="1"/>
  <c r="K90" i="3"/>
  <c r="A91" i="3"/>
  <c r="E91" i="3"/>
  <c r="H91" i="3" s="1"/>
  <c r="J91" i="3" s="1"/>
  <c r="K91" i="3"/>
  <c r="A92" i="3"/>
  <c r="E92" i="3"/>
  <c r="H92" i="3" s="1"/>
  <c r="J92" i="3" s="1"/>
  <c r="K92" i="3"/>
  <c r="A93" i="3"/>
  <c r="E93" i="3"/>
  <c r="H93" i="3" s="1"/>
  <c r="J93" i="3" s="1"/>
  <c r="K93" i="3"/>
  <c r="A94" i="3"/>
  <c r="E94" i="3"/>
  <c r="H94" i="3" s="1"/>
  <c r="J94" i="3" s="1"/>
  <c r="K94" i="3"/>
  <c r="A95" i="3"/>
  <c r="E95" i="3"/>
  <c r="H95" i="3" s="1"/>
  <c r="J95" i="3" s="1"/>
  <c r="K95" i="3"/>
  <c r="A96" i="3"/>
  <c r="E96" i="3"/>
  <c r="H96" i="3" s="1"/>
  <c r="J96" i="3" s="1"/>
  <c r="K96" i="3"/>
  <c r="A97" i="3"/>
  <c r="E97" i="3"/>
  <c r="H97" i="3" s="1"/>
  <c r="J97" i="3" s="1"/>
  <c r="K97" i="3"/>
  <c r="A98" i="3"/>
  <c r="E98" i="3"/>
  <c r="H98" i="3" s="1"/>
  <c r="J98" i="3" s="1"/>
  <c r="K98" i="3"/>
  <c r="A99" i="3"/>
  <c r="E99" i="3"/>
  <c r="H99" i="3" s="1"/>
  <c r="J99" i="3" s="1"/>
  <c r="K99" i="3"/>
  <c r="A100" i="3"/>
  <c r="E100" i="3"/>
  <c r="H100" i="3" s="1"/>
  <c r="J100" i="3" s="1"/>
  <c r="K100" i="3"/>
  <c r="A31" i="28"/>
  <c r="E31" i="28"/>
  <c r="H31" i="28" s="1"/>
  <c r="J31" i="28" s="1"/>
  <c r="K31" i="28"/>
  <c r="A32" i="28"/>
  <c r="E32" i="28"/>
  <c r="H32" i="28" s="1"/>
  <c r="J32" i="28" s="1"/>
  <c r="K32" i="28"/>
  <c r="A33" i="28"/>
  <c r="E33" i="28"/>
  <c r="H33" i="28" s="1"/>
  <c r="J33" i="28" s="1"/>
  <c r="K33" i="28"/>
  <c r="A34" i="28"/>
  <c r="E34" i="28"/>
  <c r="H34" i="28" s="1"/>
  <c r="J34" i="28" s="1"/>
  <c r="K34" i="28"/>
  <c r="A35" i="28"/>
  <c r="E35" i="28"/>
  <c r="H35" i="28" s="1"/>
  <c r="J35" i="28" s="1"/>
  <c r="K35" i="28"/>
  <c r="A36" i="28"/>
  <c r="E36" i="28"/>
  <c r="H36" i="28" s="1"/>
  <c r="J36" i="28" s="1"/>
  <c r="K36" i="28"/>
  <c r="A37" i="28"/>
  <c r="E37" i="28"/>
  <c r="H37" i="28" s="1"/>
  <c r="J37" i="28" s="1"/>
  <c r="K37" i="28"/>
  <c r="A38" i="28"/>
  <c r="E38" i="28"/>
  <c r="H38" i="28" s="1"/>
  <c r="J38" i="28" s="1"/>
  <c r="K38" i="28"/>
  <c r="A39" i="28"/>
  <c r="E39" i="28"/>
  <c r="H39" i="28" s="1"/>
  <c r="J39" i="28" s="1"/>
  <c r="K39" i="28"/>
  <c r="A40" i="28"/>
  <c r="E40" i="28"/>
  <c r="H40" i="28" s="1"/>
  <c r="J40" i="28" s="1"/>
  <c r="K40" i="28"/>
  <c r="A41" i="28"/>
  <c r="E41" i="28"/>
  <c r="H41" i="28" s="1"/>
  <c r="J41" i="28" s="1"/>
  <c r="K41" i="28"/>
  <c r="A42" i="28"/>
  <c r="E42" i="28"/>
  <c r="H42" i="28" s="1"/>
  <c r="J42" i="28" s="1"/>
  <c r="K42" i="28"/>
  <c r="A43" i="28"/>
  <c r="E43" i="28"/>
  <c r="H43" i="28" s="1"/>
  <c r="J43" i="28" s="1"/>
  <c r="K43" i="28"/>
  <c r="A44" i="28"/>
  <c r="E44" i="28"/>
  <c r="H44" i="28" s="1"/>
  <c r="J44" i="28" s="1"/>
  <c r="K44" i="28"/>
  <c r="A45" i="28"/>
  <c r="E45" i="28"/>
  <c r="H45" i="28" s="1"/>
  <c r="J45" i="28" s="1"/>
  <c r="K45" i="28"/>
  <c r="A46" i="28"/>
  <c r="E46" i="28"/>
  <c r="H46" i="28" s="1"/>
  <c r="J46" i="28" s="1"/>
  <c r="K46" i="28"/>
  <c r="A47" i="28"/>
  <c r="E47" i="28"/>
  <c r="H47" i="28" s="1"/>
  <c r="J47" i="28" s="1"/>
  <c r="K47" i="28"/>
  <c r="A48" i="28"/>
  <c r="E48" i="28"/>
  <c r="H48" i="28" s="1"/>
  <c r="J48" i="28" s="1"/>
  <c r="K48" i="28"/>
  <c r="A49" i="28"/>
  <c r="E49" i="28"/>
  <c r="K49" i="28"/>
  <c r="A50" i="28"/>
  <c r="E50" i="28"/>
  <c r="H50" i="28" s="1"/>
  <c r="J50" i="28" s="1"/>
  <c r="K50" i="28"/>
  <c r="A51" i="28"/>
  <c r="E51" i="28"/>
  <c r="H51" i="28" s="1"/>
  <c r="J51" i="28" s="1"/>
  <c r="K51" i="28"/>
  <c r="A52" i="28"/>
  <c r="E52" i="28"/>
  <c r="H52" i="28" s="1"/>
  <c r="J52" i="28" s="1"/>
  <c r="K52" i="28"/>
  <c r="A53" i="28"/>
  <c r="E53" i="28"/>
  <c r="H53" i="28" s="1"/>
  <c r="J53" i="28" s="1"/>
  <c r="K53" i="28"/>
  <c r="A54" i="28"/>
  <c r="E54" i="28"/>
  <c r="H54" i="28" s="1"/>
  <c r="J54" i="28" s="1"/>
  <c r="K54" i="28"/>
  <c r="A55" i="28"/>
  <c r="E55" i="28"/>
  <c r="H55" i="28" s="1"/>
  <c r="J55" i="28" s="1"/>
  <c r="K55" i="28"/>
  <c r="A56" i="28"/>
  <c r="E56" i="28"/>
  <c r="H56" i="28" s="1"/>
  <c r="J56" i="28" s="1"/>
  <c r="K56" i="28"/>
  <c r="A57" i="28"/>
  <c r="E57" i="28"/>
  <c r="H57" i="28" s="1"/>
  <c r="J57" i="28" s="1"/>
  <c r="K57" i="28"/>
  <c r="A58" i="28"/>
  <c r="E58" i="28"/>
  <c r="H58" i="28" s="1"/>
  <c r="J58" i="28" s="1"/>
  <c r="K58" i="28"/>
  <c r="A59" i="28"/>
  <c r="E59" i="28"/>
  <c r="H59" i="28" s="1"/>
  <c r="J59" i="28" s="1"/>
  <c r="K59" i="28"/>
  <c r="A60" i="28"/>
  <c r="E60" i="28"/>
  <c r="H60" i="28" s="1"/>
  <c r="J60" i="28" s="1"/>
  <c r="K60" i="28"/>
  <c r="A61" i="28"/>
  <c r="E61" i="28"/>
  <c r="H61" i="28" s="1"/>
  <c r="J61" i="28" s="1"/>
  <c r="K61" i="28"/>
  <c r="A62" i="28"/>
  <c r="E62" i="28"/>
  <c r="H62" i="28" s="1"/>
  <c r="J62" i="28" s="1"/>
  <c r="K62" i="28"/>
  <c r="A63" i="28"/>
  <c r="E63" i="28"/>
  <c r="H63" i="28" s="1"/>
  <c r="J63" i="28" s="1"/>
  <c r="K63" i="28"/>
  <c r="A64" i="28"/>
  <c r="E64" i="28"/>
  <c r="H64" i="28" s="1"/>
  <c r="J64" i="28" s="1"/>
  <c r="K64" i="28"/>
  <c r="A65" i="28"/>
  <c r="E65" i="28"/>
  <c r="H65" i="28" s="1"/>
  <c r="J65" i="28" s="1"/>
  <c r="K65" i="28"/>
  <c r="A66" i="28"/>
  <c r="E66" i="28"/>
  <c r="H66" i="28" s="1"/>
  <c r="J66" i="28" s="1"/>
  <c r="K66" i="28"/>
  <c r="A67" i="28"/>
  <c r="E67" i="28"/>
  <c r="H67" i="28" s="1"/>
  <c r="J67" i="28" s="1"/>
  <c r="K67" i="28"/>
  <c r="A68" i="28"/>
  <c r="E68" i="28"/>
  <c r="H68" i="28" s="1"/>
  <c r="J68" i="28" s="1"/>
  <c r="K68" i="28"/>
  <c r="A69" i="28"/>
  <c r="E69" i="28"/>
  <c r="H69" i="28" s="1"/>
  <c r="J69" i="28" s="1"/>
  <c r="K69" i="28"/>
  <c r="A70" i="28"/>
  <c r="E70" i="28"/>
  <c r="H70" i="28" s="1"/>
  <c r="J70" i="28" s="1"/>
  <c r="K70" i="28"/>
  <c r="A71" i="28"/>
  <c r="E71" i="28"/>
  <c r="H71" i="28" s="1"/>
  <c r="J71" i="28" s="1"/>
  <c r="K71" i="28"/>
  <c r="A72" i="28"/>
  <c r="E72" i="28"/>
  <c r="H72" i="28" s="1"/>
  <c r="J72" i="28" s="1"/>
  <c r="K72" i="28"/>
  <c r="A73" i="28"/>
  <c r="E73" i="28"/>
  <c r="H73" i="28" s="1"/>
  <c r="J73" i="28" s="1"/>
  <c r="K73" i="28"/>
  <c r="A74" i="28"/>
  <c r="E74" i="28"/>
  <c r="H74" i="28" s="1"/>
  <c r="J74" i="28" s="1"/>
  <c r="K74" i="28"/>
  <c r="A75" i="28"/>
  <c r="E75" i="28"/>
  <c r="H75" i="28" s="1"/>
  <c r="J75" i="28" s="1"/>
  <c r="K75" i="28"/>
  <c r="A76" i="28"/>
  <c r="E76" i="28"/>
  <c r="H76" i="28" s="1"/>
  <c r="J76" i="28" s="1"/>
  <c r="K76" i="28"/>
  <c r="A77" i="28"/>
  <c r="E77" i="28"/>
  <c r="H77" i="28" s="1"/>
  <c r="J77" i="28" s="1"/>
  <c r="K77" i="28"/>
  <c r="A78" i="28"/>
  <c r="E78" i="28"/>
  <c r="H78" i="28" s="1"/>
  <c r="J78" i="28" s="1"/>
  <c r="K78" i="28"/>
  <c r="A79" i="28"/>
  <c r="E79" i="28"/>
  <c r="H79" i="28" s="1"/>
  <c r="J79" i="28" s="1"/>
  <c r="K79" i="28"/>
  <c r="A80" i="28"/>
  <c r="E80" i="28"/>
  <c r="H80" i="28" s="1"/>
  <c r="J80" i="28" s="1"/>
  <c r="K80" i="28"/>
  <c r="A81" i="28"/>
  <c r="E81" i="28"/>
  <c r="H81" i="28" s="1"/>
  <c r="J81" i="28" s="1"/>
  <c r="K81" i="28"/>
  <c r="A82" i="28"/>
  <c r="E82" i="28"/>
  <c r="H82" i="28" s="1"/>
  <c r="J82" i="28" s="1"/>
  <c r="K82" i="28"/>
  <c r="A83" i="28"/>
  <c r="E83" i="28"/>
  <c r="H83" i="28" s="1"/>
  <c r="J83" i="28" s="1"/>
  <c r="K83" i="28"/>
  <c r="A84" i="28"/>
  <c r="E84" i="28"/>
  <c r="H84" i="28" s="1"/>
  <c r="J84" i="28" s="1"/>
  <c r="K84" i="28"/>
  <c r="A85" i="28"/>
  <c r="E85" i="28"/>
  <c r="H85" i="28" s="1"/>
  <c r="J85" i="28" s="1"/>
  <c r="K85" i="28"/>
  <c r="A86" i="28"/>
  <c r="E86" i="28"/>
  <c r="H86" i="28" s="1"/>
  <c r="J86" i="28" s="1"/>
  <c r="K86" i="28"/>
  <c r="A87" i="28"/>
  <c r="E87" i="28"/>
  <c r="H87" i="28" s="1"/>
  <c r="J87" i="28" s="1"/>
  <c r="K87" i="28"/>
  <c r="A88" i="28"/>
  <c r="E88" i="28"/>
  <c r="H88" i="28" s="1"/>
  <c r="J88" i="28" s="1"/>
  <c r="K88" i="28"/>
  <c r="A89" i="28"/>
  <c r="E89" i="28"/>
  <c r="H89" i="28" s="1"/>
  <c r="J89" i="28" s="1"/>
  <c r="K89" i="28"/>
  <c r="A90" i="28"/>
  <c r="E90" i="28"/>
  <c r="H90" i="28" s="1"/>
  <c r="J90" i="28" s="1"/>
  <c r="K90" i="28"/>
  <c r="A91" i="28"/>
  <c r="E91" i="28"/>
  <c r="H91" i="28" s="1"/>
  <c r="J91" i="28" s="1"/>
  <c r="K91" i="28"/>
  <c r="A92" i="28"/>
  <c r="E92" i="28"/>
  <c r="H92" i="28" s="1"/>
  <c r="J92" i="28" s="1"/>
  <c r="K92" i="28"/>
  <c r="A93" i="28"/>
  <c r="E93" i="28"/>
  <c r="H93" i="28" s="1"/>
  <c r="J93" i="28" s="1"/>
  <c r="K93" i="28"/>
  <c r="A94" i="28"/>
  <c r="E94" i="28"/>
  <c r="H94" i="28" s="1"/>
  <c r="J94" i="28" s="1"/>
  <c r="K94" i="28"/>
  <c r="A95" i="28"/>
  <c r="E95" i="28"/>
  <c r="H95" i="28" s="1"/>
  <c r="J95" i="28" s="1"/>
  <c r="K95" i="28"/>
  <c r="A96" i="28"/>
  <c r="E96" i="28"/>
  <c r="H96" i="28" s="1"/>
  <c r="J96" i="28" s="1"/>
  <c r="K96" i="28"/>
  <c r="A97" i="28"/>
  <c r="E97" i="28"/>
  <c r="H97" i="28" s="1"/>
  <c r="J97" i="28" s="1"/>
  <c r="K97" i="28"/>
  <c r="A98" i="28"/>
  <c r="E98" i="28"/>
  <c r="H98" i="28" s="1"/>
  <c r="J98" i="28" s="1"/>
  <c r="K98" i="28"/>
  <c r="A99" i="28"/>
  <c r="E99" i="28"/>
  <c r="H99" i="28" s="1"/>
  <c r="J99" i="28" s="1"/>
  <c r="K99" i="28"/>
  <c r="A100" i="28"/>
  <c r="E100" i="28"/>
  <c r="H100" i="28" s="1"/>
  <c r="J100" i="28" s="1"/>
  <c r="K100" i="28"/>
  <c r="A31" i="27"/>
  <c r="E31" i="27"/>
  <c r="H31" i="27" s="1"/>
  <c r="J31" i="27" s="1"/>
  <c r="K31" i="27"/>
  <c r="A32" i="27"/>
  <c r="E32" i="27"/>
  <c r="K32" i="27"/>
  <c r="A33" i="27"/>
  <c r="E33" i="27"/>
  <c r="H33" i="27" s="1"/>
  <c r="J33" i="27" s="1"/>
  <c r="K33" i="27"/>
  <c r="A34" i="27"/>
  <c r="E34" i="27"/>
  <c r="H34" i="27" s="1"/>
  <c r="J34" i="27" s="1"/>
  <c r="K34" i="27"/>
  <c r="A35" i="27"/>
  <c r="E35" i="27"/>
  <c r="H35" i="27" s="1"/>
  <c r="J35" i="27" s="1"/>
  <c r="K35" i="27"/>
  <c r="A36" i="27"/>
  <c r="E36" i="27"/>
  <c r="H36" i="27" s="1"/>
  <c r="J36" i="27" s="1"/>
  <c r="K36" i="27"/>
  <c r="A37" i="27"/>
  <c r="E37" i="27"/>
  <c r="H37" i="27" s="1"/>
  <c r="J37" i="27" s="1"/>
  <c r="K37" i="27"/>
  <c r="A38" i="27"/>
  <c r="E38" i="27"/>
  <c r="H38" i="27" s="1"/>
  <c r="J38" i="27" s="1"/>
  <c r="K38" i="27"/>
  <c r="A39" i="27"/>
  <c r="E39" i="27"/>
  <c r="H39" i="27" s="1"/>
  <c r="J39" i="27" s="1"/>
  <c r="K39" i="27"/>
  <c r="A40" i="27"/>
  <c r="E40" i="27"/>
  <c r="H40" i="27" s="1"/>
  <c r="J40" i="27" s="1"/>
  <c r="K40" i="27"/>
  <c r="A41" i="27"/>
  <c r="E41" i="27"/>
  <c r="H41" i="27" s="1"/>
  <c r="J41" i="27" s="1"/>
  <c r="K41" i="27"/>
  <c r="A42" i="27"/>
  <c r="E42" i="27"/>
  <c r="H42" i="27" s="1"/>
  <c r="J42" i="27" s="1"/>
  <c r="K42" i="27"/>
  <c r="A43" i="27"/>
  <c r="E43" i="27"/>
  <c r="H43" i="27" s="1"/>
  <c r="J43" i="27" s="1"/>
  <c r="K43" i="27"/>
  <c r="A44" i="27"/>
  <c r="E44" i="27"/>
  <c r="H44" i="27" s="1"/>
  <c r="J44" i="27" s="1"/>
  <c r="K44" i="27"/>
  <c r="A45" i="27"/>
  <c r="E45" i="27"/>
  <c r="H45" i="27" s="1"/>
  <c r="J45" i="27" s="1"/>
  <c r="K45" i="27"/>
  <c r="A46" i="27"/>
  <c r="E46" i="27"/>
  <c r="H46" i="27" s="1"/>
  <c r="J46" i="27" s="1"/>
  <c r="K46" i="27"/>
  <c r="A47" i="27"/>
  <c r="E47" i="27"/>
  <c r="H47" i="27" s="1"/>
  <c r="J47" i="27" s="1"/>
  <c r="K47" i="27"/>
  <c r="A48" i="27"/>
  <c r="E48" i="27"/>
  <c r="H48" i="27" s="1"/>
  <c r="J48" i="27" s="1"/>
  <c r="K48" i="27"/>
  <c r="A49" i="27"/>
  <c r="E49" i="27"/>
  <c r="H49" i="27" s="1"/>
  <c r="J49" i="27" s="1"/>
  <c r="K49" i="27"/>
  <c r="A50" i="27"/>
  <c r="E50" i="27"/>
  <c r="H50" i="27" s="1"/>
  <c r="J50" i="27" s="1"/>
  <c r="K50" i="27"/>
  <c r="A51" i="27"/>
  <c r="E51" i="27"/>
  <c r="H51" i="27" s="1"/>
  <c r="J51" i="27" s="1"/>
  <c r="K51" i="27"/>
  <c r="A52" i="27"/>
  <c r="E52" i="27"/>
  <c r="H52" i="27" s="1"/>
  <c r="J52" i="27" s="1"/>
  <c r="K52" i="27"/>
  <c r="A53" i="27"/>
  <c r="E53" i="27"/>
  <c r="H53" i="27" s="1"/>
  <c r="J53" i="27" s="1"/>
  <c r="K53" i="27"/>
  <c r="A54" i="27"/>
  <c r="E54" i="27"/>
  <c r="H54" i="27" s="1"/>
  <c r="J54" i="27" s="1"/>
  <c r="K54" i="27"/>
  <c r="A55" i="27"/>
  <c r="E55" i="27"/>
  <c r="H55" i="27" s="1"/>
  <c r="J55" i="27" s="1"/>
  <c r="K55" i="27"/>
  <c r="A56" i="27"/>
  <c r="E56" i="27"/>
  <c r="H56" i="27" s="1"/>
  <c r="J56" i="27" s="1"/>
  <c r="K56" i="27"/>
  <c r="A57" i="27"/>
  <c r="E57" i="27"/>
  <c r="H57" i="27" s="1"/>
  <c r="J57" i="27" s="1"/>
  <c r="K57" i="27"/>
  <c r="A58" i="27"/>
  <c r="E58" i="27"/>
  <c r="H58" i="27" s="1"/>
  <c r="J58" i="27" s="1"/>
  <c r="K58" i="27"/>
  <c r="A59" i="27"/>
  <c r="E59" i="27"/>
  <c r="H59" i="27" s="1"/>
  <c r="J59" i="27" s="1"/>
  <c r="K59" i="27"/>
  <c r="A60" i="27"/>
  <c r="E60" i="27"/>
  <c r="H60" i="27" s="1"/>
  <c r="J60" i="27" s="1"/>
  <c r="K60" i="27"/>
  <c r="A61" i="27"/>
  <c r="E61" i="27"/>
  <c r="H61" i="27" s="1"/>
  <c r="J61" i="27" s="1"/>
  <c r="K61" i="27"/>
  <c r="A62" i="27"/>
  <c r="E62" i="27"/>
  <c r="H62" i="27" s="1"/>
  <c r="J62" i="27" s="1"/>
  <c r="K62" i="27"/>
  <c r="A63" i="27"/>
  <c r="E63" i="27"/>
  <c r="H63" i="27" s="1"/>
  <c r="J63" i="27" s="1"/>
  <c r="K63" i="27"/>
  <c r="A64" i="27"/>
  <c r="E64" i="27"/>
  <c r="H64" i="27" s="1"/>
  <c r="J64" i="27" s="1"/>
  <c r="K64" i="27"/>
  <c r="A65" i="27"/>
  <c r="E65" i="27"/>
  <c r="H65" i="27" s="1"/>
  <c r="J65" i="27" s="1"/>
  <c r="K65" i="27"/>
  <c r="A66" i="27"/>
  <c r="E66" i="27"/>
  <c r="H66" i="27" s="1"/>
  <c r="J66" i="27" s="1"/>
  <c r="K66" i="27"/>
  <c r="A67" i="27"/>
  <c r="E67" i="27"/>
  <c r="H67" i="27" s="1"/>
  <c r="J67" i="27" s="1"/>
  <c r="K67" i="27"/>
  <c r="A68" i="27"/>
  <c r="E68" i="27"/>
  <c r="H68" i="27" s="1"/>
  <c r="J68" i="27" s="1"/>
  <c r="K68" i="27"/>
  <c r="A69" i="27"/>
  <c r="E69" i="27"/>
  <c r="H69" i="27" s="1"/>
  <c r="J69" i="27" s="1"/>
  <c r="K69" i="27"/>
  <c r="A70" i="27"/>
  <c r="E70" i="27"/>
  <c r="H70" i="27" s="1"/>
  <c r="J70" i="27" s="1"/>
  <c r="K70" i="27"/>
  <c r="A71" i="27"/>
  <c r="E71" i="27"/>
  <c r="K71" i="27"/>
  <c r="A72" i="27"/>
  <c r="E72" i="27"/>
  <c r="H72" i="27" s="1"/>
  <c r="J72" i="27" s="1"/>
  <c r="K72" i="27"/>
  <c r="A73" i="27"/>
  <c r="E73" i="27"/>
  <c r="H73" i="27" s="1"/>
  <c r="J73" i="27" s="1"/>
  <c r="K73" i="27"/>
  <c r="A74" i="27"/>
  <c r="E74" i="27"/>
  <c r="H74" i="27" s="1"/>
  <c r="J74" i="27" s="1"/>
  <c r="K74" i="27"/>
  <c r="A75" i="27"/>
  <c r="E75" i="27"/>
  <c r="K75" i="27"/>
  <c r="A76" i="27"/>
  <c r="E76" i="27"/>
  <c r="H76" i="27" s="1"/>
  <c r="J76" i="27" s="1"/>
  <c r="K76" i="27"/>
  <c r="A77" i="27"/>
  <c r="E77" i="27"/>
  <c r="H77" i="27" s="1"/>
  <c r="J77" i="27" s="1"/>
  <c r="K77" i="27"/>
  <c r="A78" i="27"/>
  <c r="E78" i="27"/>
  <c r="K78" i="27"/>
  <c r="A79" i="27"/>
  <c r="E79" i="27"/>
  <c r="H79" i="27" s="1"/>
  <c r="J79" i="27" s="1"/>
  <c r="K79" i="27"/>
  <c r="A80" i="27"/>
  <c r="E80" i="27"/>
  <c r="K80" i="27"/>
  <c r="A81" i="27"/>
  <c r="E81" i="27"/>
  <c r="H81" i="27" s="1"/>
  <c r="J81" i="27" s="1"/>
  <c r="K81" i="27"/>
  <c r="A82" i="27"/>
  <c r="E82" i="27"/>
  <c r="H82" i="27" s="1"/>
  <c r="J82" i="27" s="1"/>
  <c r="K82" i="27"/>
  <c r="A83" i="27"/>
  <c r="E83" i="27"/>
  <c r="H83" i="27" s="1"/>
  <c r="J83" i="27" s="1"/>
  <c r="K83" i="27"/>
  <c r="A84" i="27"/>
  <c r="E84" i="27"/>
  <c r="H84" i="27" s="1"/>
  <c r="J84" i="27" s="1"/>
  <c r="K84" i="27"/>
  <c r="A85" i="27"/>
  <c r="E85" i="27"/>
  <c r="H85" i="27" s="1"/>
  <c r="J85" i="27" s="1"/>
  <c r="K85" i="27"/>
  <c r="A86" i="27"/>
  <c r="E86" i="27"/>
  <c r="K86" i="27"/>
  <c r="A87" i="27"/>
  <c r="E87" i="27"/>
  <c r="H87" i="27" s="1"/>
  <c r="J87" i="27" s="1"/>
  <c r="K87" i="27"/>
  <c r="A88" i="27"/>
  <c r="E88" i="27"/>
  <c r="K88" i="27"/>
  <c r="A89" i="27"/>
  <c r="E89" i="27"/>
  <c r="H89" i="27" s="1"/>
  <c r="J89" i="27" s="1"/>
  <c r="K89" i="27"/>
  <c r="A90" i="27"/>
  <c r="E90" i="27"/>
  <c r="H90" i="27" s="1"/>
  <c r="J90" i="27" s="1"/>
  <c r="K90" i="27"/>
  <c r="A91" i="27"/>
  <c r="E91" i="27"/>
  <c r="H91" i="27" s="1"/>
  <c r="J91" i="27" s="1"/>
  <c r="K91" i="27"/>
  <c r="A92" i="27"/>
  <c r="E92" i="27"/>
  <c r="H92" i="27" s="1"/>
  <c r="J92" i="27" s="1"/>
  <c r="K92" i="27"/>
  <c r="A93" i="27"/>
  <c r="E93" i="27"/>
  <c r="H93" i="27" s="1"/>
  <c r="J93" i="27" s="1"/>
  <c r="K93" i="27"/>
  <c r="A94" i="27"/>
  <c r="E94" i="27"/>
  <c r="H94" i="27" s="1"/>
  <c r="J94" i="27" s="1"/>
  <c r="K94" i="27"/>
  <c r="A95" i="27"/>
  <c r="E95" i="27"/>
  <c r="H95" i="27" s="1"/>
  <c r="J95" i="27" s="1"/>
  <c r="K95" i="27"/>
  <c r="A96" i="27"/>
  <c r="E96" i="27"/>
  <c r="H96" i="27" s="1"/>
  <c r="J96" i="27" s="1"/>
  <c r="K96" i="27"/>
  <c r="A97" i="27"/>
  <c r="E97" i="27"/>
  <c r="H97" i="27" s="1"/>
  <c r="J97" i="27" s="1"/>
  <c r="K97" i="27"/>
  <c r="A98" i="27"/>
  <c r="E98" i="27"/>
  <c r="H98" i="27" s="1"/>
  <c r="J98" i="27" s="1"/>
  <c r="K98" i="27"/>
  <c r="A99" i="27"/>
  <c r="E99" i="27"/>
  <c r="H99" i="27" s="1"/>
  <c r="J99" i="27" s="1"/>
  <c r="K99" i="27"/>
  <c r="A100" i="27"/>
  <c r="E100" i="27"/>
  <c r="H100" i="27" s="1"/>
  <c r="J100" i="27" s="1"/>
  <c r="K100" i="27"/>
  <c r="A31" i="26"/>
  <c r="E31" i="26"/>
  <c r="H31" i="26" s="1"/>
  <c r="J31" i="26" s="1"/>
  <c r="K31" i="26"/>
  <c r="A32" i="26"/>
  <c r="E32" i="26"/>
  <c r="H32" i="26" s="1"/>
  <c r="J32" i="26" s="1"/>
  <c r="K32" i="26"/>
  <c r="A33" i="26"/>
  <c r="E33" i="26"/>
  <c r="H33" i="26" s="1"/>
  <c r="J33" i="26" s="1"/>
  <c r="K33" i="26"/>
  <c r="A34" i="26"/>
  <c r="E34" i="26"/>
  <c r="H34" i="26" s="1"/>
  <c r="J34" i="26" s="1"/>
  <c r="K34" i="26"/>
  <c r="A35" i="26"/>
  <c r="E35" i="26"/>
  <c r="H35" i="26" s="1"/>
  <c r="J35" i="26" s="1"/>
  <c r="K35" i="26"/>
  <c r="A36" i="26"/>
  <c r="E36" i="26"/>
  <c r="H36" i="26" s="1"/>
  <c r="J36" i="26" s="1"/>
  <c r="K36" i="26"/>
  <c r="A37" i="26"/>
  <c r="E37" i="26"/>
  <c r="H37" i="26" s="1"/>
  <c r="J37" i="26" s="1"/>
  <c r="K37" i="26"/>
  <c r="A38" i="26"/>
  <c r="E38" i="26"/>
  <c r="H38" i="26" s="1"/>
  <c r="J38" i="26" s="1"/>
  <c r="K38" i="26"/>
  <c r="A39" i="26"/>
  <c r="E39" i="26"/>
  <c r="H39" i="26" s="1"/>
  <c r="J39" i="26" s="1"/>
  <c r="K39" i="26"/>
  <c r="A40" i="26"/>
  <c r="E40" i="26"/>
  <c r="K40" i="26"/>
  <c r="A41" i="26"/>
  <c r="E41" i="26"/>
  <c r="H41" i="26" s="1"/>
  <c r="J41" i="26" s="1"/>
  <c r="K41" i="26"/>
  <c r="A42" i="26"/>
  <c r="E42" i="26"/>
  <c r="H42" i="26" s="1"/>
  <c r="J42" i="26" s="1"/>
  <c r="K42" i="26"/>
  <c r="A43" i="26"/>
  <c r="E43" i="26"/>
  <c r="H43" i="26" s="1"/>
  <c r="J43" i="26" s="1"/>
  <c r="K43" i="26"/>
  <c r="A44" i="26"/>
  <c r="E44" i="26"/>
  <c r="H44" i="26" s="1"/>
  <c r="J44" i="26" s="1"/>
  <c r="K44" i="26"/>
  <c r="A45" i="26"/>
  <c r="E45" i="26"/>
  <c r="H45" i="26" s="1"/>
  <c r="J45" i="26" s="1"/>
  <c r="K45" i="26"/>
  <c r="A46" i="26"/>
  <c r="E46" i="26"/>
  <c r="H46" i="26" s="1"/>
  <c r="J46" i="26" s="1"/>
  <c r="K46" i="26"/>
  <c r="A47" i="26"/>
  <c r="E47" i="26"/>
  <c r="H47" i="26" s="1"/>
  <c r="J47" i="26" s="1"/>
  <c r="K47" i="26"/>
  <c r="A48" i="26"/>
  <c r="E48" i="26"/>
  <c r="H48" i="26" s="1"/>
  <c r="J48" i="26" s="1"/>
  <c r="K48" i="26"/>
  <c r="A49" i="26"/>
  <c r="E49" i="26"/>
  <c r="H49" i="26" s="1"/>
  <c r="J49" i="26" s="1"/>
  <c r="K49" i="26"/>
  <c r="A50" i="26"/>
  <c r="E50" i="26"/>
  <c r="H50" i="26" s="1"/>
  <c r="J50" i="26" s="1"/>
  <c r="K50" i="26"/>
  <c r="A51" i="26"/>
  <c r="E51" i="26"/>
  <c r="H51" i="26" s="1"/>
  <c r="J51" i="26" s="1"/>
  <c r="K51" i="26"/>
  <c r="A52" i="26"/>
  <c r="E52" i="26"/>
  <c r="H52" i="26" s="1"/>
  <c r="J52" i="26" s="1"/>
  <c r="K52" i="26"/>
  <c r="A53" i="26"/>
  <c r="E53" i="26"/>
  <c r="K53" i="26"/>
  <c r="A54" i="26"/>
  <c r="E54" i="26"/>
  <c r="H54" i="26" s="1"/>
  <c r="J54" i="26" s="1"/>
  <c r="K54" i="26"/>
  <c r="A55" i="26"/>
  <c r="E55" i="26"/>
  <c r="H55" i="26" s="1"/>
  <c r="J55" i="26" s="1"/>
  <c r="K55" i="26"/>
  <c r="A56" i="26"/>
  <c r="E56" i="26"/>
  <c r="H56" i="26" s="1"/>
  <c r="J56" i="26" s="1"/>
  <c r="K56" i="26"/>
  <c r="A57" i="26"/>
  <c r="E57" i="26"/>
  <c r="H57" i="26" s="1"/>
  <c r="J57" i="26" s="1"/>
  <c r="K57" i="26"/>
  <c r="A58" i="26"/>
  <c r="E58" i="26"/>
  <c r="H58" i="26" s="1"/>
  <c r="J58" i="26" s="1"/>
  <c r="K58" i="26"/>
  <c r="A59" i="26"/>
  <c r="E59" i="26"/>
  <c r="H59" i="26" s="1"/>
  <c r="J59" i="26" s="1"/>
  <c r="K59" i="26"/>
  <c r="A60" i="26"/>
  <c r="E60" i="26"/>
  <c r="H60" i="26" s="1"/>
  <c r="J60" i="26" s="1"/>
  <c r="K60" i="26"/>
  <c r="A61" i="26"/>
  <c r="E61" i="26"/>
  <c r="H61" i="26" s="1"/>
  <c r="J61" i="26" s="1"/>
  <c r="K61" i="26"/>
  <c r="A62" i="26"/>
  <c r="E62" i="26"/>
  <c r="H62" i="26" s="1"/>
  <c r="J62" i="26" s="1"/>
  <c r="K62" i="26"/>
  <c r="A63" i="26"/>
  <c r="E63" i="26"/>
  <c r="H63" i="26" s="1"/>
  <c r="J63" i="26" s="1"/>
  <c r="K63" i="26"/>
  <c r="A64" i="26"/>
  <c r="E64" i="26"/>
  <c r="H64" i="26" s="1"/>
  <c r="J64" i="26" s="1"/>
  <c r="K64" i="26"/>
  <c r="A65" i="26"/>
  <c r="E65" i="26"/>
  <c r="H65" i="26" s="1"/>
  <c r="J65" i="26" s="1"/>
  <c r="K65" i="26"/>
  <c r="A66" i="26"/>
  <c r="E66" i="26"/>
  <c r="H66" i="26" s="1"/>
  <c r="J66" i="26" s="1"/>
  <c r="K66" i="26"/>
  <c r="A67" i="26"/>
  <c r="E67" i="26"/>
  <c r="H67" i="26" s="1"/>
  <c r="J67" i="26" s="1"/>
  <c r="K67" i="26"/>
  <c r="A68" i="26"/>
  <c r="E68" i="26"/>
  <c r="H68" i="26" s="1"/>
  <c r="J68" i="26" s="1"/>
  <c r="K68" i="26"/>
  <c r="A69" i="26"/>
  <c r="E69" i="26"/>
  <c r="H69" i="26" s="1"/>
  <c r="J69" i="26" s="1"/>
  <c r="K69" i="26"/>
  <c r="A70" i="26"/>
  <c r="E70" i="26"/>
  <c r="H70" i="26" s="1"/>
  <c r="J70" i="26" s="1"/>
  <c r="K70" i="26"/>
  <c r="A71" i="26"/>
  <c r="E71" i="26"/>
  <c r="H71" i="26" s="1"/>
  <c r="J71" i="26" s="1"/>
  <c r="K71" i="26"/>
  <c r="A72" i="26"/>
  <c r="E72" i="26"/>
  <c r="H72" i="26" s="1"/>
  <c r="J72" i="26" s="1"/>
  <c r="K72" i="26"/>
  <c r="A73" i="26"/>
  <c r="E73" i="26"/>
  <c r="H73" i="26" s="1"/>
  <c r="J73" i="26" s="1"/>
  <c r="K73" i="26"/>
  <c r="A74" i="26"/>
  <c r="E74" i="26"/>
  <c r="H74" i="26" s="1"/>
  <c r="J74" i="26" s="1"/>
  <c r="K74" i="26"/>
  <c r="A75" i="26"/>
  <c r="E75" i="26"/>
  <c r="H75" i="26" s="1"/>
  <c r="J75" i="26" s="1"/>
  <c r="K75" i="26"/>
  <c r="A76" i="26"/>
  <c r="E76" i="26"/>
  <c r="H76" i="26" s="1"/>
  <c r="J76" i="26" s="1"/>
  <c r="K76" i="26"/>
  <c r="A77" i="26"/>
  <c r="E77" i="26"/>
  <c r="H77" i="26" s="1"/>
  <c r="J77" i="26" s="1"/>
  <c r="K77" i="26"/>
  <c r="A78" i="26"/>
  <c r="E78" i="26"/>
  <c r="H78" i="26" s="1"/>
  <c r="J78" i="26" s="1"/>
  <c r="K78" i="26"/>
  <c r="A79" i="26"/>
  <c r="E79" i="26"/>
  <c r="H79" i="26" s="1"/>
  <c r="J79" i="26" s="1"/>
  <c r="K79" i="26"/>
  <c r="A80" i="26"/>
  <c r="E80" i="26"/>
  <c r="H80" i="26" s="1"/>
  <c r="J80" i="26" s="1"/>
  <c r="K80" i="26"/>
  <c r="A81" i="26"/>
  <c r="E81" i="26"/>
  <c r="H81" i="26" s="1"/>
  <c r="J81" i="26" s="1"/>
  <c r="K81" i="26"/>
  <c r="A82" i="26"/>
  <c r="E82" i="26"/>
  <c r="H82" i="26" s="1"/>
  <c r="J82" i="26" s="1"/>
  <c r="K82" i="26"/>
  <c r="A83" i="26"/>
  <c r="E83" i="26"/>
  <c r="H83" i="26" s="1"/>
  <c r="J83" i="26" s="1"/>
  <c r="K83" i="26"/>
  <c r="A84" i="26"/>
  <c r="E84" i="26"/>
  <c r="H84" i="26" s="1"/>
  <c r="J84" i="26" s="1"/>
  <c r="K84" i="26"/>
  <c r="A85" i="26"/>
  <c r="E85" i="26"/>
  <c r="H85" i="26" s="1"/>
  <c r="J85" i="26" s="1"/>
  <c r="K85" i="26"/>
  <c r="A86" i="26"/>
  <c r="E86" i="26"/>
  <c r="H86" i="26" s="1"/>
  <c r="J86" i="26" s="1"/>
  <c r="K86" i="26"/>
  <c r="A87" i="26"/>
  <c r="E87" i="26"/>
  <c r="H87" i="26" s="1"/>
  <c r="J87" i="26" s="1"/>
  <c r="K87" i="26"/>
  <c r="A88" i="26"/>
  <c r="E88" i="26"/>
  <c r="H88" i="26" s="1"/>
  <c r="J88" i="26" s="1"/>
  <c r="K88" i="26"/>
  <c r="A89" i="26"/>
  <c r="E89" i="26"/>
  <c r="H89" i="26" s="1"/>
  <c r="J89" i="26" s="1"/>
  <c r="K89" i="26"/>
  <c r="A90" i="26"/>
  <c r="E90" i="26"/>
  <c r="H90" i="26" s="1"/>
  <c r="J90" i="26" s="1"/>
  <c r="K90" i="26"/>
  <c r="A91" i="26"/>
  <c r="E91" i="26"/>
  <c r="H91" i="26" s="1"/>
  <c r="J91" i="26" s="1"/>
  <c r="K91" i="26"/>
  <c r="A92" i="26"/>
  <c r="E92" i="26"/>
  <c r="H92" i="26" s="1"/>
  <c r="J92" i="26" s="1"/>
  <c r="K92" i="26"/>
  <c r="A93" i="26"/>
  <c r="E93" i="26"/>
  <c r="H93" i="26" s="1"/>
  <c r="J93" i="26" s="1"/>
  <c r="K93" i="26"/>
  <c r="A94" i="26"/>
  <c r="E94" i="26"/>
  <c r="H94" i="26" s="1"/>
  <c r="J94" i="26" s="1"/>
  <c r="K94" i="26"/>
  <c r="A95" i="26"/>
  <c r="E95" i="26"/>
  <c r="H95" i="26" s="1"/>
  <c r="J95" i="26" s="1"/>
  <c r="K95" i="26"/>
  <c r="A96" i="26"/>
  <c r="E96" i="26"/>
  <c r="H96" i="26" s="1"/>
  <c r="J96" i="26" s="1"/>
  <c r="K96" i="26"/>
  <c r="A97" i="26"/>
  <c r="E97" i="26"/>
  <c r="H97" i="26" s="1"/>
  <c r="J97" i="26" s="1"/>
  <c r="K97" i="26"/>
  <c r="A98" i="26"/>
  <c r="E98" i="26"/>
  <c r="H98" i="26" s="1"/>
  <c r="J98" i="26" s="1"/>
  <c r="K98" i="26"/>
  <c r="A99" i="26"/>
  <c r="E99" i="26"/>
  <c r="H99" i="26" s="1"/>
  <c r="J99" i="26" s="1"/>
  <c r="K99" i="26"/>
  <c r="A100" i="26"/>
  <c r="E100" i="26"/>
  <c r="H100" i="26" s="1"/>
  <c r="J100" i="26" s="1"/>
  <c r="K100" i="26"/>
  <c r="A31" i="25"/>
  <c r="E31" i="25"/>
  <c r="K31" i="25"/>
  <c r="A32" i="25"/>
  <c r="E32" i="25"/>
  <c r="H32" i="25" s="1"/>
  <c r="J32" i="25" s="1"/>
  <c r="K32" i="25"/>
  <c r="A33" i="25"/>
  <c r="E33" i="25"/>
  <c r="H33" i="25" s="1"/>
  <c r="J33" i="25" s="1"/>
  <c r="K33" i="25"/>
  <c r="A34" i="25"/>
  <c r="E34" i="25"/>
  <c r="H34" i="25" s="1"/>
  <c r="J34" i="25" s="1"/>
  <c r="K34" i="25"/>
  <c r="A35" i="25"/>
  <c r="E35" i="25"/>
  <c r="H35" i="25" s="1"/>
  <c r="J35" i="25" s="1"/>
  <c r="K35" i="25"/>
  <c r="A36" i="25"/>
  <c r="E36" i="25"/>
  <c r="H36" i="25" s="1"/>
  <c r="J36" i="25" s="1"/>
  <c r="K36" i="25"/>
  <c r="A37" i="25"/>
  <c r="E37" i="25"/>
  <c r="H37" i="25" s="1"/>
  <c r="J37" i="25" s="1"/>
  <c r="K37" i="25"/>
  <c r="A38" i="25"/>
  <c r="E38" i="25"/>
  <c r="H38" i="25" s="1"/>
  <c r="J38" i="25" s="1"/>
  <c r="K38" i="25"/>
  <c r="A39" i="25"/>
  <c r="E39" i="25"/>
  <c r="H39" i="25" s="1"/>
  <c r="J39" i="25" s="1"/>
  <c r="K39" i="25"/>
  <c r="A40" i="25"/>
  <c r="E40" i="25"/>
  <c r="H40" i="25" s="1"/>
  <c r="J40" i="25" s="1"/>
  <c r="K40" i="25"/>
  <c r="A41" i="25"/>
  <c r="E41" i="25"/>
  <c r="H41" i="25" s="1"/>
  <c r="J41" i="25" s="1"/>
  <c r="K41" i="25"/>
  <c r="A42" i="25"/>
  <c r="E42" i="25"/>
  <c r="H42" i="25" s="1"/>
  <c r="J42" i="25" s="1"/>
  <c r="K42" i="25"/>
  <c r="A43" i="25"/>
  <c r="E43" i="25"/>
  <c r="H43" i="25" s="1"/>
  <c r="J43" i="25" s="1"/>
  <c r="K43" i="25"/>
  <c r="A44" i="25"/>
  <c r="E44" i="25"/>
  <c r="H44" i="25" s="1"/>
  <c r="J44" i="25" s="1"/>
  <c r="K44" i="25"/>
  <c r="A45" i="25"/>
  <c r="E45" i="25"/>
  <c r="H45" i="25" s="1"/>
  <c r="J45" i="25" s="1"/>
  <c r="K45" i="25"/>
  <c r="A46" i="25"/>
  <c r="E46" i="25"/>
  <c r="H46" i="25" s="1"/>
  <c r="J46" i="25" s="1"/>
  <c r="K46" i="25"/>
  <c r="A47" i="25"/>
  <c r="E47" i="25"/>
  <c r="H47" i="25" s="1"/>
  <c r="J47" i="25" s="1"/>
  <c r="K47" i="25"/>
  <c r="A48" i="25"/>
  <c r="E48" i="25"/>
  <c r="H48" i="25" s="1"/>
  <c r="J48" i="25" s="1"/>
  <c r="K48" i="25"/>
  <c r="A49" i="25"/>
  <c r="E49" i="25"/>
  <c r="H49" i="25" s="1"/>
  <c r="J49" i="25" s="1"/>
  <c r="K49" i="25"/>
  <c r="A50" i="25"/>
  <c r="E50" i="25"/>
  <c r="H50" i="25" s="1"/>
  <c r="J50" i="25" s="1"/>
  <c r="K50" i="25"/>
  <c r="A51" i="25"/>
  <c r="E51" i="25"/>
  <c r="H51" i="25" s="1"/>
  <c r="J51" i="25" s="1"/>
  <c r="K51" i="25"/>
  <c r="A52" i="25"/>
  <c r="E52" i="25"/>
  <c r="H52" i="25" s="1"/>
  <c r="J52" i="25" s="1"/>
  <c r="K52" i="25"/>
  <c r="A53" i="25"/>
  <c r="E53" i="25"/>
  <c r="H53" i="25" s="1"/>
  <c r="J53" i="25" s="1"/>
  <c r="K53" i="25"/>
  <c r="A54" i="25"/>
  <c r="E54" i="25"/>
  <c r="H54" i="25" s="1"/>
  <c r="J54" i="25" s="1"/>
  <c r="K54" i="25"/>
  <c r="A55" i="25"/>
  <c r="E55" i="25"/>
  <c r="H55" i="25" s="1"/>
  <c r="J55" i="25" s="1"/>
  <c r="K55" i="25"/>
  <c r="A56" i="25"/>
  <c r="E56" i="25"/>
  <c r="H56" i="25" s="1"/>
  <c r="J56" i="25" s="1"/>
  <c r="K56" i="25"/>
  <c r="A57" i="25"/>
  <c r="E57" i="25"/>
  <c r="H57" i="25" s="1"/>
  <c r="J57" i="25" s="1"/>
  <c r="K57" i="25"/>
  <c r="A58" i="25"/>
  <c r="E58" i="25"/>
  <c r="H58" i="25" s="1"/>
  <c r="J58" i="25" s="1"/>
  <c r="K58" i="25"/>
  <c r="A59" i="25"/>
  <c r="E59" i="25"/>
  <c r="H59" i="25" s="1"/>
  <c r="J59" i="25" s="1"/>
  <c r="K59" i="25"/>
  <c r="A60" i="25"/>
  <c r="E60" i="25"/>
  <c r="H60" i="25" s="1"/>
  <c r="J60" i="25" s="1"/>
  <c r="K60" i="25"/>
  <c r="A61" i="25"/>
  <c r="E61" i="25"/>
  <c r="H61" i="25" s="1"/>
  <c r="J61" i="25" s="1"/>
  <c r="K61" i="25"/>
  <c r="A62" i="25"/>
  <c r="E62" i="25"/>
  <c r="H62" i="25" s="1"/>
  <c r="J62" i="25" s="1"/>
  <c r="K62" i="25"/>
  <c r="A63" i="25"/>
  <c r="E63" i="25"/>
  <c r="K63" i="25"/>
  <c r="A64" i="25"/>
  <c r="E64" i="25"/>
  <c r="H64" i="25" s="1"/>
  <c r="J64" i="25" s="1"/>
  <c r="K64" i="25"/>
  <c r="A65" i="25"/>
  <c r="E65" i="25"/>
  <c r="H65" i="25" s="1"/>
  <c r="J65" i="25" s="1"/>
  <c r="K65" i="25"/>
  <c r="A66" i="25"/>
  <c r="E66" i="25"/>
  <c r="H66" i="25" s="1"/>
  <c r="J66" i="25" s="1"/>
  <c r="K66" i="25"/>
  <c r="A67" i="25"/>
  <c r="E67" i="25"/>
  <c r="H67" i="25" s="1"/>
  <c r="J67" i="25" s="1"/>
  <c r="K67" i="25"/>
  <c r="A68" i="25"/>
  <c r="E68" i="25"/>
  <c r="H68" i="25" s="1"/>
  <c r="J68" i="25" s="1"/>
  <c r="K68" i="25"/>
  <c r="A69" i="25"/>
  <c r="E69" i="25"/>
  <c r="H69" i="25" s="1"/>
  <c r="J69" i="25" s="1"/>
  <c r="K69" i="25"/>
  <c r="A70" i="25"/>
  <c r="E70" i="25"/>
  <c r="H70" i="25" s="1"/>
  <c r="J70" i="25" s="1"/>
  <c r="K70" i="25"/>
  <c r="A71" i="25"/>
  <c r="E71" i="25"/>
  <c r="H71" i="25" s="1"/>
  <c r="J71" i="25" s="1"/>
  <c r="K71" i="25"/>
  <c r="A72" i="25"/>
  <c r="E72" i="25"/>
  <c r="H72" i="25" s="1"/>
  <c r="J72" i="25" s="1"/>
  <c r="K72" i="25"/>
  <c r="A73" i="25"/>
  <c r="E73" i="25"/>
  <c r="H73" i="25" s="1"/>
  <c r="J73" i="25" s="1"/>
  <c r="K73" i="25"/>
  <c r="A74" i="25"/>
  <c r="E74" i="25"/>
  <c r="H74" i="25" s="1"/>
  <c r="J74" i="25" s="1"/>
  <c r="K74" i="25"/>
  <c r="A75" i="25"/>
  <c r="E75" i="25"/>
  <c r="H75" i="25" s="1"/>
  <c r="J75" i="25" s="1"/>
  <c r="K75" i="25"/>
  <c r="A76" i="25"/>
  <c r="E76" i="25"/>
  <c r="H76" i="25" s="1"/>
  <c r="J76" i="25" s="1"/>
  <c r="K76" i="25"/>
  <c r="A77" i="25"/>
  <c r="E77" i="25"/>
  <c r="H77" i="25" s="1"/>
  <c r="J77" i="25" s="1"/>
  <c r="K77" i="25"/>
  <c r="A78" i="25"/>
  <c r="E78" i="25"/>
  <c r="H78" i="25" s="1"/>
  <c r="J78" i="25" s="1"/>
  <c r="K78" i="25"/>
  <c r="A79" i="25"/>
  <c r="E79" i="25"/>
  <c r="H79" i="25" s="1"/>
  <c r="J79" i="25" s="1"/>
  <c r="K79" i="25"/>
  <c r="A80" i="25"/>
  <c r="E80" i="25"/>
  <c r="H80" i="25" s="1"/>
  <c r="J80" i="25" s="1"/>
  <c r="K80" i="25"/>
  <c r="A81" i="25"/>
  <c r="E81" i="25"/>
  <c r="H81" i="25" s="1"/>
  <c r="J81" i="25" s="1"/>
  <c r="K81" i="25"/>
  <c r="A82" i="25"/>
  <c r="E82" i="25"/>
  <c r="H82" i="25" s="1"/>
  <c r="J82" i="25" s="1"/>
  <c r="K82" i="25"/>
  <c r="A83" i="25"/>
  <c r="E83" i="25"/>
  <c r="H83" i="25" s="1"/>
  <c r="J83" i="25" s="1"/>
  <c r="K83" i="25"/>
  <c r="A84" i="25"/>
  <c r="E84" i="25"/>
  <c r="H84" i="25" s="1"/>
  <c r="J84" i="25" s="1"/>
  <c r="K84" i="25"/>
  <c r="A85" i="25"/>
  <c r="E85" i="25"/>
  <c r="H85" i="25" s="1"/>
  <c r="J85" i="25" s="1"/>
  <c r="K85" i="25"/>
  <c r="A86" i="25"/>
  <c r="E86" i="25"/>
  <c r="H86" i="25" s="1"/>
  <c r="J86" i="25" s="1"/>
  <c r="K86" i="25"/>
  <c r="A87" i="25"/>
  <c r="E87" i="25"/>
  <c r="H87" i="25" s="1"/>
  <c r="J87" i="25" s="1"/>
  <c r="K87" i="25"/>
  <c r="A88" i="25"/>
  <c r="E88" i="25"/>
  <c r="H88" i="25" s="1"/>
  <c r="J88" i="25" s="1"/>
  <c r="K88" i="25"/>
  <c r="A89" i="25"/>
  <c r="E89" i="25"/>
  <c r="H89" i="25" s="1"/>
  <c r="J89" i="25" s="1"/>
  <c r="K89" i="25"/>
  <c r="A90" i="25"/>
  <c r="E90" i="25"/>
  <c r="H90" i="25" s="1"/>
  <c r="J90" i="25" s="1"/>
  <c r="K90" i="25"/>
  <c r="A91" i="25"/>
  <c r="E91" i="25"/>
  <c r="H91" i="25" s="1"/>
  <c r="J91" i="25" s="1"/>
  <c r="K91" i="25"/>
  <c r="A92" i="25"/>
  <c r="E92" i="25"/>
  <c r="H92" i="25" s="1"/>
  <c r="J92" i="25" s="1"/>
  <c r="K92" i="25"/>
  <c r="A93" i="25"/>
  <c r="E93" i="25"/>
  <c r="H93" i="25" s="1"/>
  <c r="J93" i="25" s="1"/>
  <c r="K93" i="25"/>
  <c r="A94" i="25"/>
  <c r="E94" i="25"/>
  <c r="H94" i="25" s="1"/>
  <c r="J94" i="25" s="1"/>
  <c r="K94" i="25"/>
  <c r="A95" i="25"/>
  <c r="E95" i="25"/>
  <c r="H95" i="25" s="1"/>
  <c r="J95" i="25" s="1"/>
  <c r="K95" i="25"/>
  <c r="A96" i="25"/>
  <c r="E96" i="25"/>
  <c r="H96" i="25" s="1"/>
  <c r="J96" i="25" s="1"/>
  <c r="K96" i="25"/>
  <c r="A97" i="25"/>
  <c r="E97" i="25"/>
  <c r="H97" i="25" s="1"/>
  <c r="J97" i="25" s="1"/>
  <c r="K97" i="25"/>
  <c r="A98" i="25"/>
  <c r="E98" i="25"/>
  <c r="H98" i="25" s="1"/>
  <c r="J98" i="25" s="1"/>
  <c r="K98" i="25"/>
  <c r="A99" i="25"/>
  <c r="E99" i="25"/>
  <c r="H99" i="25" s="1"/>
  <c r="J99" i="25" s="1"/>
  <c r="K99" i="25"/>
  <c r="A100" i="25"/>
  <c r="E100" i="25"/>
  <c r="H100" i="25" s="1"/>
  <c r="J100" i="25" s="1"/>
  <c r="K100" i="25"/>
  <c r="A31" i="7"/>
  <c r="E31" i="7"/>
  <c r="H31" i="7" s="1"/>
  <c r="J31" i="7" s="1"/>
  <c r="K31" i="7"/>
  <c r="A32" i="7"/>
  <c r="E32" i="7"/>
  <c r="H32" i="7" s="1"/>
  <c r="J32" i="7" s="1"/>
  <c r="K32" i="7"/>
  <c r="A33" i="7"/>
  <c r="E33" i="7"/>
  <c r="H33" i="7" s="1"/>
  <c r="J33" i="7" s="1"/>
  <c r="K33" i="7"/>
  <c r="A34" i="7"/>
  <c r="E34" i="7"/>
  <c r="H34" i="7" s="1"/>
  <c r="J34" i="7" s="1"/>
  <c r="K34" i="7"/>
  <c r="A35" i="7"/>
  <c r="E35" i="7"/>
  <c r="H35" i="7" s="1"/>
  <c r="J35" i="7" s="1"/>
  <c r="K35" i="7"/>
  <c r="A36" i="7"/>
  <c r="E36" i="7"/>
  <c r="H36" i="7" s="1"/>
  <c r="J36" i="7" s="1"/>
  <c r="K36" i="7"/>
  <c r="A37" i="7"/>
  <c r="E37" i="7"/>
  <c r="H37" i="7" s="1"/>
  <c r="J37" i="7" s="1"/>
  <c r="K37" i="7"/>
  <c r="A38" i="7"/>
  <c r="E38" i="7"/>
  <c r="H38" i="7" s="1"/>
  <c r="J38" i="7" s="1"/>
  <c r="K38" i="7"/>
  <c r="A39" i="7"/>
  <c r="E39" i="7"/>
  <c r="H39" i="7" s="1"/>
  <c r="J39" i="7" s="1"/>
  <c r="K39" i="7"/>
  <c r="A40" i="7"/>
  <c r="E40" i="7"/>
  <c r="H40" i="7" s="1"/>
  <c r="J40" i="7" s="1"/>
  <c r="K40" i="7"/>
  <c r="A41" i="7"/>
  <c r="E41" i="7"/>
  <c r="H41" i="7" s="1"/>
  <c r="J41" i="7" s="1"/>
  <c r="K41" i="7"/>
  <c r="A42" i="7"/>
  <c r="E42" i="7"/>
  <c r="H42" i="7" s="1"/>
  <c r="J42" i="7" s="1"/>
  <c r="K42" i="7"/>
  <c r="A43" i="7"/>
  <c r="E43" i="7"/>
  <c r="H43" i="7" s="1"/>
  <c r="J43" i="7" s="1"/>
  <c r="K43" i="7"/>
  <c r="A44" i="7"/>
  <c r="E44" i="7"/>
  <c r="H44" i="7" s="1"/>
  <c r="J44" i="7" s="1"/>
  <c r="K44" i="7"/>
  <c r="A45" i="7"/>
  <c r="E45" i="7"/>
  <c r="H45" i="7" s="1"/>
  <c r="J45" i="7" s="1"/>
  <c r="K45" i="7"/>
  <c r="A46" i="7"/>
  <c r="E46" i="7"/>
  <c r="H46" i="7" s="1"/>
  <c r="J46" i="7" s="1"/>
  <c r="K46" i="7"/>
  <c r="A47" i="7"/>
  <c r="E47" i="7"/>
  <c r="H47" i="7" s="1"/>
  <c r="J47" i="7" s="1"/>
  <c r="K47" i="7"/>
  <c r="A48" i="7"/>
  <c r="E48" i="7"/>
  <c r="H48" i="7" s="1"/>
  <c r="J48" i="7" s="1"/>
  <c r="K48" i="7"/>
  <c r="A49" i="7"/>
  <c r="E49" i="7"/>
  <c r="H49" i="7" s="1"/>
  <c r="J49" i="7" s="1"/>
  <c r="K49" i="7"/>
  <c r="A50" i="7"/>
  <c r="E50" i="7"/>
  <c r="H50" i="7" s="1"/>
  <c r="J50" i="7" s="1"/>
  <c r="K50" i="7"/>
  <c r="A51" i="7"/>
  <c r="E51" i="7"/>
  <c r="H51" i="7" s="1"/>
  <c r="J51" i="7" s="1"/>
  <c r="K51" i="7"/>
  <c r="A52" i="7"/>
  <c r="E52" i="7"/>
  <c r="H52" i="7" s="1"/>
  <c r="J52" i="7" s="1"/>
  <c r="K52" i="7"/>
  <c r="A53" i="7"/>
  <c r="E53" i="7"/>
  <c r="H53" i="7" s="1"/>
  <c r="J53" i="7" s="1"/>
  <c r="K53" i="7"/>
  <c r="A54" i="7"/>
  <c r="E54" i="7"/>
  <c r="H54" i="7" s="1"/>
  <c r="J54" i="7" s="1"/>
  <c r="K54" i="7"/>
  <c r="A55" i="7"/>
  <c r="E55" i="7"/>
  <c r="H55" i="7" s="1"/>
  <c r="J55" i="7" s="1"/>
  <c r="K55" i="7"/>
  <c r="A56" i="7"/>
  <c r="E56" i="7"/>
  <c r="H56" i="7" s="1"/>
  <c r="J56" i="7" s="1"/>
  <c r="K56" i="7"/>
  <c r="A57" i="7"/>
  <c r="E57" i="7"/>
  <c r="H57" i="7" s="1"/>
  <c r="J57" i="7" s="1"/>
  <c r="K57" i="7"/>
  <c r="A58" i="7"/>
  <c r="E58" i="7"/>
  <c r="H58" i="7" s="1"/>
  <c r="J58" i="7" s="1"/>
  <c r="K58" i="7"/>
  <c r="A59" i="7"/>
  <c r="E59" i="7"/>
  <c r="H59" i="7" s="1"/>
  <c r="J59" i="7" s="1"/>
  <c r="K59" i="7"/>
  <c r="A60" i="7"/>
  <c r="E60" i="7"/>
  <c r="H60" i="7" s="1"/>
  <c r="J60" i="7" s="1"/>
  <c r="K60" i="7"/>
  <c r="A61" i="7"/>
  <c r="E61" i="7"/>
  <c r="H61" i="7" s="1"/>
  <c r="J61" i="7" s="1"/>
  <c r="K61" i="7"/>
  <c r="A62" i="7"/>
  <c r="E62" i="7"/>
  <c r="H62" i="7" s="1"/>
  <c r="J62" i="7" s="1"/>
  <c r="K62" i="7"/>
  <c r="A63" i="7"/>
  <c r="E63" i="7"/>
  <c r="H63" i="7" s="1"/>
  <c r="J63" i="7" s="1"/>
  <c r="K63" i="7"/>
  <c r="A64" i="7"/>
  <c r="E64" i="7"/>
  <c r="H64" i="7" s="1"/>
  <c r="J64" i="7" s="1"/>
  <c r="K64" i="7"/>
  <c r="A65" i="7"/>
  <c r="E65" i="7"/>
  <c r="H65" i="7" s="1"/>
  <c r="J65" i="7" s="1"/>
  <c r="K65" i="7"/>
  <c r="A66" i="7"/>
  <c r="E66" i="7"/>
  <c r="H66" i="7" s="1"/>
  <c r="J66" i="7" s="1"/>
  <c r="K66" i="7"/>
  <c r="A67" i="7"/>
  <c r="E67" i="7"/>
  <c r="H67" i="7" s="1"/>
  <c r="J67" i="7" s="1"/>
  <c r="K67" i="7"/>
  <c r="A68" i="7"/>
  <c r="E68" i="7"/>
  <c r="H68" i="7" s="1"/>
  <c r="J68" i="7" s="1"/>
  <c r="K68" i="7"/>
  <c r="A69" i="7"/>
  <c r="E69" i="7"/>
  <c r="H69" i="7" s="1"/>
  <c r="J69" i="7" s="1"/>
  <c r="K69" i="7"/>
  <c r="A70" i="7"/>
  <c r="E70" i="7"/>
  <c r="H70" i="7" s="1"/>
  <c r="J70" i="7" s="1"/>
  <c r="K70" i="7"/>
  <c r="A71" i="7"/>
  <c r="E71" i="7"/>
  <c r="H71" i="7" s="1"/>
  <c r="J71" i="7" s="1"/>
  <c r="K71" i="7"/>
  <c r="A72" i="7"/>
  <c r="E72" i="7"/>
  <c r="H72" i="7" s="1"/>
  <c r="J72" i="7" s="1"/>
  <c r="K72" i="7"/>
  <c r="A73" i="7"/>
  <c r="E73" i="7"/>
  <c r="H73" i="7" s="1"/>
  <c r="J73" i="7" s="1"/>
  <c r="K73" i="7"/>
  <c r="A74" i="7"/>
  <c r="E74" i="7"/>
  <c r="H74" i="7" s="1"/>
  <c r="J74" i="7" s="1"/>
  <c r="K74" i="7"/>
  <c r="A75" i="7"/>
  <c r="E75" i="7"/>
  <c r="H75" i="7" s="1"/>
  <c r="J75" i="7" s="1"/>
  <c r="K75" i="7"/>
  <c r="A76" i="7"/>
  <c r="E76" i="7"/>
  <c r="H76" i="7" s="1"/>
  <c r="J76" i="7" s="1"/>
  <c r="K76" i="7"/>
  <c r="A77" i="7"/>
  <c r="E77" i="7"/>
  <c r="H77" i="7" s="1"/>
  <c r="J77" i="7" s="1"/>
  <c r="K77" i="7"/>
  <c r="A78" i="7"/>
  <c r="E78" i="7"/>
  <c r="H78" i="7" s="1"/>
  <c r="J78" i="7" s="1"/>
  <c r="K78" i="7"/>
  <c r="A79" i="7"/>
  <c r="E79" i="7"/>
  <c r="H79" i="7" s="1"/>
  <c r="J79" i="7" s="1"/>
  <c r="K79" i="7"/>
  <c r="A80" i="7"/>
  <c r="E80" i="7"/>
  <c r="H80" i="7" s="1"/>
  <c r="J80" i="7" s="1"/>
  <c r="K80" i="7"/>
  <c r="A81" i="7"/>
  <c r="E81" i="7"/>
  <c r="H81" i="7" s="1"/>
  <c r="J81" i="7" s="1"/>
  <c r="K81" i="7"/>
  <c r="A82" i="7"/>
  <c r="E82" i="7"/>
  <c r="H82" i="7" s="1"/>
  <c r="J82" i="7" s="1"/>
  <c r="K82" i="7"/>
  <c r="A83" i="7"/>
  <c r="E83" i="7"/>
  <c r="H83" i="7" s="1"/>
  <c r="J83" i="7" s="1"/>
  <c r="K83" i="7"/>
  <c r="A84" i="7"/>
  <c r="E84" i="7"/>
  <c r="H84" i="7" s="1"/>
  <c r="J84" i="7" s="1"/>
  <c r="K84" i="7"/>
  <c r="A85" i="7"/>
  <c r="E85" i="7"/>
  <c r="H85" i="7" s="1"/>
  <c r="J85" i="7" s="1"/>
  <c r="K85" i="7"/>
  <c r="A86" i="7"/>
  <c r="E86" i="7"/>
  <c r="H86" i="7" s="1"/>
  <c r="J86" i="7" s="1"/>
  <c r="K86" i="7"/>
  <c r="A87" i="7"/>
  <c r="E87" i="7"/>
  <c r="H87" i="7" s="1"/>
  <c r="J87" i="7" s="1"/>
  <c r="K87" i="7"/>
  <c r="A88" i="7"/>
  <c r="E88" i="7"/>
  <c r="H88" i="7" s="1"/>
  <c r="J88" i="7" s="1"/>
  <c r="K88" i="7"/>
  <c r="A89" i="7"/>
  <c r="E89" i="7"/>
  <c r="H89" i="7" s="1"/>
  <c r="J89" i="7" s="1"/>
  <c r="K89" i="7"/>
  <c r="A90" i="7"/>
  <c r="E90" i="7"/>
  <c r="H90" i="7" s="1"/>
  <c r="J90" i="7" s="1"/>
  <c r="K90" i="7"/>
  <c r="A91" i="7"/>
  <c r="E91" i="7"/>
  <c r="H91" i="7" s="1"/>
  <c r="J91" i="7" s="1"/>
  <c r="K91" i="7"/>
  <c r="A92" i="7"/>
  <c r="E92" i="7"/>
  <c r="H92" i="7" s="1"/>
  <c r="J92" i="7" s="1"/>
  <c r="K92" i="7"/>
  <c r="A93" i="7"/>
  <c r="E93" i="7"/>
  <c r="H93" i="7" s="1"/>
  <c r="J93" i="7" s="1"/>
  <c r="K93" i="7"/>
  <c r="A94" i="7"/>
  <c r="E94" i="7"/>
  <c r="H94" i="7" s="1"/>
  <c r="J94" i="7" s="1"/>
  <c r="K94" i="7"/>
  <c r="A95" i="7"/>
  <c r="E95" i="7"/>
  <c r="H95" i="7" s="1"/>
  <c r="J95" i="7" s="1"/>
  <c r="K95" i="7"/>
  <c r="A96" i="7"/>
  <c r="E96" i="7"/>
  <c r="H96" i="7" s="1"/>
  <c r="J96" i="7" s="1"/>
  <c r="K96" i="7"/>
  <c r="A97" i="7"/>
  <c r="E97" i="7"/>
  <c r="H97" i="7" s="1"/>
  <c r="J97" i="7" s="1"/>
  <c r="K97" i="7"/>
  <c r="A98" i="7"/>
  <c r="E98" i="7"/>
  <c r="H98" i="7" s="1"/>
  <c r="J98" i="7" s="1"/>
  <c r="K98" i="7"/>
  <c r="A99" i="7"/>
  <c r="E99" i="7"/>
  <c r="H99" i="7" s="1"/>
  <c r="J99" i="7" s="1"/>
  <c r="K99" i="7"/>
  <c r="A100" i="7"/>
  <c r="E100" i="7"/>
  <c r="H100" i="7" s="1"/>
  <c r="J100" i="7" s="1"/>
  <c r="K100" i="7"/>
  <c r="A31" i="21"/>
  <c r="E31" i="21"/>
  <c r="H31" i="21" s="1"/>
  <c r="J31" i="21" s="1"/>
  <c r="K31" i="21"/>
  <c r="A32" i="21"/>
  <c r="E32" i="21"/>
  <c r="H32" i="21" s="1"/>
  <c r="J32" i="21" s="1"/>
  <c r="K32" i="21"/>
  <c r="A33" i="21"/>
  <c r="E33" i="21"/>
  <c r="H33" i="21" s="1"/>
  <c r="J33" i="21" s="1"/>
  <c r="K33" i="21"/>
  <c r="A34" i="21"/>
  <c r="E34" i="21"/>
  <c r="H34" i="21" s="1"/>
  <c r="J34" i="21" s="1"/>
  <c r="K34" i="21"/>
  <c r="A35" i="21"/>
  <c r="E35" i="21"/>
  <c r="H35" i="21" s="1"/>
  <c r="J35" i="21" s="1"/>
  <c r="K35" i="21"/>
  <c r="A36" i="21"/>
  <c r="E36" i="21"/>
  <c r="H36" i="21" s="1"/>
  <c r="J36" i="21" s="1"/>
  <c r="K36" i="21"/>
  <c r="A37" i="21"/>
  <c r="E37" i="21"/>
  <c r="H37" i="21" s="1"/>
  <c r="J37" i="21" s="1"/>
  <c r="K37" i="21"/>
  <c r="A38" i="21"/>
  <c r="E38" i="21"/>
  <c r="H38" i="21" s="1"/>
  <c r="J38" i="21" s="1"/>
  <c r="K38" i="21"/>
  <c r="A39" i="21"/>
  <c r="E39" i="21"/>
  <c r="H39" i="21" s="1"/>
  <c r="J39" i="21" s="1"/>
  <c r="K39" i="21"/>
  <c r="A40" i="21"/>
  <c r="E40" i="21"/>
  <c r="H40" i="21" s="1"/>
  <c r="J40" i="21" s="1"/>
  <c r="K40" i="21"/>
  <c r="A41" i="21"/>
  <c r="E41" i="21"/>
  <c r="H41" i="21" s="1"/>
  <c r="J41" i="21" s="1"/>
  <c r="K41" i="21"/>
  <c r="A42" i="21"/>
  <c r="E42" i="21"/>
  <c r="H42" i="21" s="1"/>
  <c r="J42" i="21" s="1"/>
  <c r="K42" i="21"/>
  <c r="A43" i="21"/>
  <c r="E43" i="21"/>
  <c r="H43" i="21" s="1"/>
  <c r="J43" i="21" s="1"/>
  <c r="K43" i="21"/>
  <c r="A44" i="21"/>
  <c r="E44" i="21"/>
  <c r="H44" i="21" s="1"/>
  <c r="J44" i="21" s="1"/>
  <c r="K44" i="21"/>
  <c r="A45" i="21"/>
  <c r="E45" i="21"/>
  <c r="H45" i="21" s="1"/>
  <c r="J45" i="21" s="1"/>
  <c r="K45" i="21"/>
  <c r="A46" i="21"/>
  <c r="E46" i="21"/>
  <c r="H46" i="21" s="1"/>
  <c r="J46" i="21" s="1"/>
  <c r="K46" i="21"/>
  <c r="A47" i="21"/>
  <c r="E47" i="21"/>
  <c r="H47" i="21" s="1"/>
  <c r="J47" i="21" s="1"/>
  <c r="K47" i="21"/>
  <c r="A48" i="21"/>
  <c r="E48" i="21"/>
  <c r="H48" i="21" s="1"/>
  <c r="J48" i="21" s="1"/>
  <c r="K48" i="21"/>
  <c r="A49" i="21"/>
  <c r="E49" i="21"/>
  <c r="H49" i="21" s="1"/>
  <c r="J49" i="21" s="1"/>
  <c r="K49" i="21"/>
  <c r="A50" i="21"/>
  <c r="E50" i="21"/>
  <c r="H50" i="21" s="1"/>
  <c r="J50" i="21" s="1"/>
  <c r="K50" i="21"/>
  <c r="A51" i="21"/>
  <c r="E51" i="21"/>
  <c r="H51" i="21" s="1"/>
  <c r="J51" i="21" s="1"/>
  <c r="K51" i="21"/>
  <c r="A52" i="21"/>
  <c r="E52" i="21"/>
  <c r="H52" i="21" s="1"/>
  <c r="J52" i="21" s="1"/>
  <c r="K52" i="21"/>
  <c r="A53" i="21"/>
  <c r="E53" i="21"/>
  <c r="H53" i="21" s="1"/>
  <c r="J53" i="21" s="1"/>
  <c r="K53" i="21"/>
  <c r="A54" i="21"/>
  <c r="E54" i="21"/>
  <c r="H54" i="21" s="1"/>
  <c r="J54" i="21" s="1"/>
  <c r="K54" i="21"/>
  <c r="A55" i="21"/>
  <c r="E55" i="21"/>
  <c r="H55" i="21" s="1"/>
  <c r="J55" i="21" s="1"/>
  <c r="K55" i="21"/>
  <c r="A56" i="21"/>
  <c r="E56" i="21"/>
  <c r="H56" i="21" s="1"/>
  <c r="J56" i="21" s="1"/>
  <c r="K56" i="21"/>
  <c r="A57" i="21"/>
  <c r="E57" i="21"/>
  <c r="H57" i="21" s="1"/>
  <c r="J57" i="21" s="1"/>
  <c r="K57" i="21"/>
  <c r="A58" i="21"/>
  <c r="E58" i="21"/>
  <c r="H58" i="21" s="1"/>
  <c r="J58" i="21" s="1"/>
  <c r="K58" i="21"/>
  <c r="A59" i="21"/>
  <c r="E59" i="21"/>
  <c r="H59" i="21" s="1"/>
  <c r="J59" i="21" s="1"/>
  <c r="K59" i="21"/>
  <c r="A60" i="21"/>
  <c r="E60" i="21"/>
  <c r="H60" i="21" s="1"/>
  <c r="J60" i="21" s="1"/>
  <c r="K60" i="21"/>
  <c r="A61" i="21"/>
  <c r="E61" i="21"/>
  <c r="H61" i="21" s="1"/>
  <c r="J61" i="21" s="1"/>
  <c r="K61" i="21"/>
  <c r="A62" i="21"/>
  <c r="E62" i="21"/>
  <c r="H62" i="21" s="1"/>
  <c r="J62" i="21" s="1"/>
  <c r="K62" i="21"/>
  <c r="A63" i="21"/>
  <c r="E63" i="21"/>
  <c r="H63" i="21" s="1"/>
  <c r="J63" i="21" s="1"/>
  <c r="K63" i="21"/>
  <c r="A64" i="21"/>
  <c r="E64" i="21"/>
  <c r="H64" i="21" s="1"/>
  <c r="J64" i="21" s="1"/>
  <c r="K64" i="21"/>
  <c r="A65" i="21"/>
  <c r="E65" i="21"/>
  <c r="H65" i="21" s="1"/>
  <c r="J65" i="21" s="1"/>
  <c r="K65" i="21"/>
  <c r="A66" i="21"/>
  <c r="E66" i="21"/>
  <c r="H66" i="21" s="1"/>
  <c r="J66" i="21" s="1"/>
  <c r="K66" i="21"/>
  <c r="A67" i="21"/>
  <c r="E67" i="21"/>
  <c r="H67" i="21" s="1"/>
  <c r="J67" i="21" s="1"/>
  <c r="K67" i="21"/>
  <c r="A68" i="21"/>
  <c r="E68" i="21"/>
  <c r="H68" i="21" s="1"/>
  <c r="J68" i="21" s="1"/>
  <c r="K68" i="21"/>
  <c r="A69" i="21"/>
  <c r="E69" i="21"/>
  <c r="H69" i="21" s="1"/>
  <c r="J69" i="21" s="1"/>
  <c r="K69" i="21"/>
  <c r="A70" i="21"/>
  <c r="E70" i="21"/>
  <c r="H70" i="21" s="1"/>
  <c r="J70" i="21" s="1"/>
  <c r="K70" i="21"/>
  <c r="A71" i="21"/>
  <c r="E71" i="21"/>
  <c r="H71" i="21" s="1"/>
  <c r="J71" i="21" s="1"/>
  <c r="K71" i="21"/>
  <c r="A72" i="21"/>
  <c r="E72" i="21"/>
  <c r="H72" i="21" s="1"/>
  <c r="J72" i="21" s="1"/>
  <c r="K72" i="21"/>
  <c r="A73" i="21"/>
  <c r="E73" i="21"/>
  <c r="H73" i="21" s="1"/>
  <c r="J73" i="21" s="1"/>
  <c r="K73" i="21"/>
  <c r="A74" i="21"/>
  <c r="E74" i="21"/>
  <c r="H74" i="21" s="1"/>
  <c r="J74" i="21" s="1"/>
  <c r="K74" i="21"/>
  <c r="A75" i="21"/>
  <c r="E75" i="21"/>
  <c r="H75" i="21" s="1"/>
  <c r="J75" i="21" s="1"/>
  <c r="K75" i="21"/>
  <c r="A76" i="21"/>
  <c r="E76" i="21"/>
  <c r="H76" i="21" s="1"/>
  <c r="J76" i="21" s="1"/>
  <c r="K76" i="21"/>
  <c r="A77" i="21"/>
  <c r="E77" i="21"/>
  <c r="H77" i="21" s="1"/>
  <c r="J77" i="21" s="1"/>
  <c r="K77" i="21"/>
  <c r="A78" i="21"/>
  <c r="E78" i="21"/>
  <c r="H78" i="21" s="1"/>
  <c r="J78" i="21" s="1"/>
  <c r="K78" i="21"/>
  <c r="A79" i="21"/>
  <c r="E79" i="21"/>
  <c r="H79" i="21" s="1"/>
  <c r="J79" i="21" s="1"/>
  <c r="K79" i="21"/>
  <c r="A80" i="21"/>
  <c r="E80" i="21"/>
  <c r="H80" i="21" s="1"/>
  <c r="J80" i="21" s="1"/>
  <c r="K80" i="21"/>
  <c r="A81" i="21"/>
  <c r="E81" i="21"/>
  <c r="H81" i="21" s="1"/>
  <c r="J81" i="21" s="1"/>
  <c r="K81" i="21"/>
  <c r="A82" i="21"/>
  <c r="E82" i="21"/>
  <c r="H82" i="21" s="1"/>
  <c r="J82" i="21" s="1"/>
  <c r="K82" i="21"/>
  <c r="A83" i="21"/>
  <c r="E83" i="21"/>
  <c r="H83" i="21" s="1"/>
  <c r="J83" i="21" s="1"/>
  <c r="K83" i="21"/>
  <c r="A84" i="21"/>
  <c r="E84" i="21"/>
  <c r="H84" i="21" s="1"/>
  <c r="J84" i="21" s="1"/>
  <c r="K84" i="21"/>
  <c r="A85" i="21"/>
  <c r="E85" i="21"/>
  <c r="H85" i="21" s="1"/>
  <c r="J85" i="21" s="1"/>
  <c r="K85" i="21"/>
  <c r="A86" i="21"/>
  <c r="E86" i="21"/>
  <c r="H86" i="21" s="1"/>
  <c r="J86" i="21" s="1"/>
  <c r="K86" i="21"/>
  <c r="A87" i="21"/>
  <c r="E87" i="21"/>
  <c r="H87" i="21" s="1"/>
  <c r="J87" i="21" s="1"/>
  <c r="K87" i="21"/>
  <c r="A88" i="21"/>
  <c r="E88" i="21"/>
  <c r="H88" i="21" s="1"/>
  <c r="J88" i="21" s="1"/>
  <c r="K88" i="21"/>
  <c r="A89" i="21"/>
  <c r="E89" i="21"/>
  <c r="H89" i="21" s="1"/>
  <c r="J89" i="21" s="1"/>
  <c r="K89" i="21"/>
  <c r="A90" i="21"/>
  <c r="E90" i="21"/>
  <c r="H90" i="21" s="1"/>
  <c r="J90" i="21" s="1"/>
  <c r="K90" i="21"/>
  <c r="A91" i="21"/>
  <c r="E91" i="21"/>
  <c r="H91" i="21" s="1"/>
  <c r="J91" i="21" s="1"/>
  <c r="K91" i="21"/>
  <c r="A92" i="21"/>
  <c r="E92" i="21"/>
  <c r="H92" i="21" s="1"/>
  <c r="J92" i="21" s="1"/>
  <c r="K92" i="21"/>
  <c r="A93" i="21"/>
  <c r="E93" i="21"/>
  <c r="H93" i="21" s="1"/>
  <c r="J93" i="21" s="1"/>
  <c r="K93" i="21"/>
  <c r="A94" i="21"/>
  <c r="E94" i="21"/>
  <c r="H94" i="21" s="1"/>
  <c r="J94" i="21" s="1"/>
  <c r="K94" i="21"/>
  <c r="A95" i="21"/>
  <c r="E95" i="21"/>
  <c r="H95" i="21" s="1"/>
  <c r="J95" i="21" s="1"/>
  <c r="K95" i="21"/>
  <c r="A96" i="21"/>
  <c r="E96" i="21"/>
  <c r="H96" i="21" s="1"/>
  <c r="J96" i="21" s="1"/>
  <c r="K96" i="21"/>
  <c r="A97" i="21"/>
  <c r="E97" i="21"/>
  <c r="H97" i="21" s="1"/>
  <c r="J97" i="21" s="1"/>
  <c r="K97" i="21"/>
  <c r="A98" i="21"/>
  <c r="E98" i="21"/>
  <c r="H98" i="21" s="1"/>
  <c r="J98" i="21" s="1"/>
  <c r="K98" i="21"/>
  <c r="A99" i="21"/>
  <c r="E99" i="21"/>
  <c r="H99" i="21" s="1"/>
  <c r="J99" i="21" s="1"/>
  <c r="K99" i="21"/>
  <c r="A100" i="21"/>
  <c r="E100" i="21"/>
  <c r="H100" i="21" s="1"/>
  <c r="J100" i="21" s="1"/>
  <c r="K100" i="21"/>
  <c r="A31" i="20"/>
  <c r="E31" i="20"/>
  <c r="H31" i="20" s="1"/>
  <c r="J31" i="20" s="1"/>
  <c r="K31" i="20"/>
  <c r="A32" i="20"/>
  <c r="E32" i="20"/>
  <c r="H32" i="20" s="1"/>
  <c r="J32" i="20" s="1"/>
  <c r="K32" i="20"/>
  <c r="A33" i="20"/>
  <c r="E33" i="20"/>
  <c r="H33" i="20" s="1"/>
  <c r="J33" i="20" s="1"/>
  <c r="K33" i="20"/>
  <c r="A34" i="20"/>
  <c r="E34" i="20"/>
  <c r="H34" i="20" s="1"/>
  <c r="J34" i="20" s="1"/>
  <c r="K34" i="20"/>
  <c r="A35" i="20"/>
  <c r="E35" i="20"/>
  <c r="H35" i="20" s="1"/>
  <c r="J35" i="20" s="1"/>
  <c r="K35" i="20"/>
  <c r="A36" i="20"/>
  <c r="E36" i="20"/>
  <c r="H36" i="20" s="1"/>
  <c r="J36" i="20" s="1"/>
  <c r="K36" i="20"/>
  <c r="A37" i="20"/>
  <c r="E37" i="20"/>
  <c r="H37" i="20" s="1"/>
  <c r="J37" i="20" s="1"/>
  <c r="K37" i="20"/>
  <c r="A38" i="20"/>
  <c r="E38" i="20"/>
  <c r="H38" i="20" s="1"/>
  <c r="J38" i="20" s="1"/>
  <c r="K38" i="20"/>
  <c r="A39" i="20"/>
  <c r="E39" i="20"/>
  <c r="H39" i="20" s="1"/>
  <c r="J39" i="20" s="1"/>
  <c r="K39" i="20"/>
  <c r="A40" i="20"/>
  <c r="E40" i="20"/>
  <c r="H40" i="20" s="1"/>
  <c r="J40" i="20" s="1"/>
  <c r="K40" i="20"/>
  <c r="A41" i="20"/>
  <c r="E41" i="20"/>
  <c r="H41" i="20" s="1"/>
  <c r="J41" i="20" s="1"/>
  <c r="K41" i="20"/>
  <c r="A42" i="20"/>
  <c r="E42" i="20"/>
  <c r="H42" i="20" s="1"/>
  <c r="J42" i="20" s="1"/>
  <c r="K42" i="20"/>
  <c r="A43" i="20"/>
  <c r="E43" i="20"/>
  <c r="H43" i="20" s="1"/>
  <c r="J43" i="20" s="1"/>
  <c r="K43" i="20"/>
  <c r="A44" i="20"/>
  <c r="E44" i="20"/>
  <c r="H44" i="20" s="1"/>
  <c r="J44" i="20" s="1"/>
  <c r="K44" i="20"/>
  <c r="A45" i="20"/>
  <c r="E45" i="20"/>
  <c r="H45" i="20" s="1"/>
  <c r="J45" i="20" s="1"/>
  <c r="K45" i="20"/>
  <c r="A46" i="20"/>
  <c r="E46" i="20"/>
  <c r="H46" i="20" s="1"/>
  <c r="J46" i="20" s="1"/>
  <c r="K46" i="20"/>
  <c r="A47" i="20"/>
  <c r="E47" i="20"/>
  <c r="H47" i="20" s="1"/>
  <c r="J47" i="20" s="1"/>
  <c r="K47" i="20"/>
  <c r="A48" i="20"/>
  <c r="E48" i="20"/>
  <c r="H48" i="20" s="1"/>
  <c r="J48" i="20" s="1"/>
  <c r="K48" i="20"/>
  <c r="A49" i="20"/>
  <c r="E49" i="20"/>
  <c r="H49" i="20" s="1"/>
  <c r="J49" i="20" s="1"/>
  <c r="K49" i="20"/>
  <c r="A50" i="20"/>
  <c r="E50" i="20"/>
  <c r="H50" i="20" s="1"/>
  <c r="J50" i="20" s="1"/>
  <c r="K50" i="20"/>
  <c r="A51" i="20"/>
  <c r="E51" i="20"/>
  <c r="H51" i="20" s="1"/>
  <c r="J51" i="20" s="1"/>
  <c r="K51" i="20"/>
  <c r="A52" i="20"/>
  <c r="E52" i="20"/>
  <c r="H52" i="20" s="1"/>
  <c r="J52" i="20" s="1"/>
  <c r="K52" i="20"/>
  <c r="A53" i="20"/>
  <c r="E53" i="20"/>
  <c r="H53" i="20" s="1"/>
  <c r="J53" i="20" s="1"/>
  <c r="K53" i="20"/>
  <c r="A54" i="20"/>
  <c r="E54" i="20"/>
  <c r="H54" i="20" s="1"/>
  <c r="J54" i="20" s="1"/>
  <c r="K54" i="20"/>
  <c r="A55" i="20"/>
  <c r="E55" i="20"/>
  <c r="H55" i="20" s="1"/>
  <c r="J55" i="20" s="1"/>
  <c r="K55" i="20"/>
  <c r="A56" i="20"/>
  <c r="E56" i="20"/>
  <c r="H56" i="20" s="1"/>
  <c r="J56" i="20" s="1"/>
  <c r="K56" i="20"/>
  <c r="A57" i="20"/>
  <c r="E57" i="20"/>
  <c r="H57" i="20" s="1"/>
  <c r="J57" i="20" s="1"/>
  <c r="K57" i="20"/>
  <c r="A58" i="20"/>
  <c r="E58" i="20"/>
  <c r="H58" i="20" s="1"/>
  <c r="J58" i="20" s="1"/>
  <c r="K58" i="20"/>
  <c r="A59" i="20"/>
  <c r="E59" i="20"/>
  <c r="H59" i="20" s="1"/>
  <c r="J59" i="20" s="1"/>
  <c r="K59" i="20"/>
  <c r="A60" i="20"/>
  <c r="E60" i="20"/>
  <c r="H60" i="20" s="1"/>
  <c r="J60" i="20" s="1"/>
  <c r="K60" i="20"/>
  <c r="A61" i="20"/>
  <c r="E61" i="20"/>
  <c r="H61" i="20" s="1"/>
  <c r="J61" i="20" s="1"/>
  <c r="K61" i="20"/>
  <c r="A62" i="20"/>
  <c r="E62" i="20"/>
  <c r="H62" i="20" s="1"/>
  <c r="J62" i="20" s="1"/>
  <c r="K62" i="20"/>
  <c r="A63" i="20"/>
  <c r="E63" i="20"/>
  <c r="H63" i="20" s="1"/>
  <c r="J63" i="20" s="1"/>
  <c r="K63" i="20"/>
  <c r="A64" i="20"/>
  <c r="E64" i="20"/>
  <c r="H64" i="20" s="1"/>
  <c r="J64" i="20" s="1"/>
  <c r="K64" i="20"/>
  <c r="A65" i="20"/>
  <c r="E65" i="20"/>
  <c r="H65" i="20" s="1"/>
  <c r="J65" i="20" s="1"/>
  <c r="K65" i="20"/>
  <c r="A66" i="20"/>
  <c r="E66" i="20"/>
  <c r="H66" i="20" s="1"/>
  <c r="J66" i="20" s="1"/>
  <c r="K66" i="20"/>
  <c r="A67" i="20"/>
  <c r="E67" i="20"/>
  <c r="H67" i="20" s="1"/>
  <c r="J67" i="20" s="1"/>
  <c r="K67" i="20"/>
  <c r="A68" i="20"/>
  <c r="E68" i="20"/>
  <c r="H68" i="20" s="1"/>
  <c r="J68" i="20" s="1"/>
  <c r="K68" i="20"/>
  <c r="A69" i="20"/>
  <c r="E69" i="20"/>
  <c r="H69" i="20" s="1"/>
  <c r="J69" i="20" s="1"/>
  <c r="K69" i="20"/>
  <c r="A70" i="20"/>
  <c r="E70" i="20"/>
  <c r="H70" i="20" s="1"/>
  <c r="J70" i="20" s="1"/>
  <c r="K70" i="20"/>
  <c r="A71" i="20"/>
  <c r="E71" i="20"/>
  <c r="H71" i="20" s="1"/>
  <c r="J71" i="20" s="1"/>
  <c r="K71" i="20"/>
  <c r="A72" i="20"/>
  <c r="E72" i="20"/>
  <c r="H72" i="20" s="1"/>
  <c r="J72" i="20" s="1"/>
  <c r="K72" i="20"/>
  <c r="A73" i="20"/>
  <c r="E73" i="20"/>
  <c r="H73" i="20" s="1"/>
  <c r="J73" i="20" s="1"/>
  <c r="K73" i="20"/>
  <c r="A74" i="20"/>
  <c r="E74" i="20"/>
  <c r="H74" i="20" s="1"/>
  <c r="J74" i="20" s="1"/>
  <c r="K74" i="20"/>
  <c r="A75" i="20"/>
  <c r="E75" i="20"/>
  <c r="H75" i="20" s="1"/>
  <c r="J75" i="20" s="1"/>
  <c r="K75" i="20"/>
  <c r="A76" i="20"/>
  <c r="E76" i="20"/>
  <c r="H76" i="20" s="1"/>
  <c r="J76" i="20" s="1"/>
  <c r="K76" i="20"/>
  <c r="A77" i="20"/>
  <c r="E77" i="20"/>
  <c r="H77" i="20" s="1"/>
  <c r="J77" i="20" s="1"/>
  <c r="K77" i="20"/>
  <c r="A78" i="20"/>
  <c r="E78" i="20"/>
  <c r="H78" i="20" s="1"/>
  <c r="J78" i="20" s="1"/>
  <c r="K78" i="20"/>
  <c r="A79" i="20"/>
  <c r="E79" i="20"/>
  <c r="H79" i="20" s="1"/>
  <c r="J79" i="20" s="1"/>
  <c r="K79" i="20"/>
  <c r="A80" i="20"/>
  <c r="E80" i="20"/>
  <c r="H80" i="20" s="1"/>
  <c r="J80" i="20" s="1"/>
  <c r="K80" i="20"/>
  <c r="A81" i="20"/>
  <c r="E81" i="20"/>
  <c r="H81" i="20" s="1"/>
  <c r="J81" i="20" s="1"/>
  <c r="K81" i="20"/>
  <c r="A82" i="20"/>
  <c r="E82" i="20"/>
  <c r="H82" i="20" s="1"/>
  <c r="J82" i="20" s="1"/>
  <c r="K82" i="20"/>
  <c r="A83" i="20"/>
  <c r="E83" i="20"/>
  <c r="H83" i="20" s="1"/>
  <c r="J83" i="20" s="1"/>
  <c r="K83" i="20"/>
  <c r="A84" i="20"/>
  <c r="E84" i="20"/>
  <c r="H84" i="20" s="1"/>
  <c r="J84" i="20" s="1"/>
  <c r="K84" i="20"/>
  <c r="A85" i="20"/>
  <c r="E85" i="20"/>
  <c r="H85" i="20" s="1"/>
  <c r="J85" i="20" s="1"/>
  <c r="K85" i="20"/>
  <c r="A86" i="20"/>
  <c r="E86" i="20"/>
  <c r="H86" i="20" s="1"/>
  <c r="J86" i="20" s="1"/>
  <c r="K86" i="20"/>
  <c r="A87" i="20"/>
  <c r="E87" i="20"/>
  <c r="H87" i="20" s="1"/>
  <c r="J87" i="20" s="1"/>
  <c r="K87" i="20"/>
  <c r="A88" i="20"/>
  <c r="E88" i="20"/>
  <c r="H88" i="20" s="1"/>
  <c r="J88" i="20" s="1"/>
  <c r="K88" i="20"/>
  <c r="A89" i="20"/>
  <c r="E89" i="20"/>
  <c r="H89" i="20" s="1"/>
  <c r="J89" i="20" s="1"/>
  <c r="K89" i="20"/>
  <c r="A90" i="20"/>
  <c r="E90" i="20"/>
  <c r="H90" i="20" s="1"/>
  <c r="J90" i="20" s="1"/>
  <c r="K90" i="20"/>
  <c r="A91" i="20"/>
  <c r="E91" i="20"/>
  <c r="H91" i="20" s="1"/>
  <c r="J91" i="20" s="1"/>
  <c r="K91" i="20"/>
  <c r="A92" i="20"/>
  <c r="E92" i="20"/>
  <c r="H92" i="20" s="1"/>
  <c r="J92" i="20" s="1"/>
  <c r="K92" i="20"/>
  <c r="A93" i="20"/>
  <c r="E93" i="20"/>
  <c r="H93" i="20" s="1"/>
  <c r="J93" i="20" s="1"/>
  <c r="K93" i="20"/>
  <c r="A94" i="20"/>
  <c r="E94" i="20"/>
  <c r="H94" i="20" s="1"/>
  <c r="J94" i="20" s="1"/>
  <c r="K94" i="20"/>
  <c r="A95" i="20"/>
  <c r="E95" i="20"/>
  <c r="H95" i="20" s="1"/>
  <c r="J95" i="20" s="1"/>
  <c r="K95" i="20"/>
  <c r="A96" i="20"/>
  <c r="E96" i="20"/>
  <c r="H96" i="20" s="1"/>
  <c r="J96" i="20" s="1"/>
  <c r="K96" i="20"/>
  <c r="A97" i="20"/>
  <c r="E97" i="20"/>
  <c r="H97" i="20" s="1"/>
  <c r="J97" i="20" s="1"/>
  <c r="K97" i="20"/>
  <c r="A98" i="20"/>
  <c r="E98" i="20"/>
  <c r="H98" i="20" s="1"/>
  <c r="J98" i="20" s="1"/>
  <c r="K98" i="20"/>
  <c r="A99" i="20"/>
  <c r="E99" i="20"/>
  <c r="H99" i="20" s="1"/>
  <c r="J99" i="20" s="1"/>
  <c r="K99" i="20"/>
  <c r="A100" i="20"/>
  <c r="E100" i="20"/>
  <c r="H100" i="20" s="1"/>
  <c r="J100" i="20" s="1"/>
  <c r="K100" i="20"/>
  <c r="A31" i="9"/>
  <c r="E31" i="9"/>
  <c r="H31" i="9" s="1"/>
  <c r="K31" i="9"/>
  <c r="A32" i="9"/>
  <c r="E32" i="9"/>
  <c r="H32" i="9" s="1"/>
  <c r="K32" i="9"/>
  <c r="A33" i="9"/>
  <c r="E33" i="9"/>
  <c r="H33" i="9" s="1"/>
  <c r="K33" i="9"/>
  <c r="A34" i="9"/>
  <c r="E34" i="9"/>
  <c r="H34" i="9" s="1"/>
  <c r="K34" i="9"/>
  <c r="A35" i="9"/>
  <c r="E35" i="9"/>
  <c r="H35" i="9" s="1"/>
  <c r="K35" i="9"/>
  <c r="A36" i="9"/>
  <c r="E36" i="9"/>
  <c r="H36" i="9" s="1"/>
  <c r="K36" i="9"/>
  <c r="A37" i="9"/>
  <c r="E37" i="9"/>
  <c r="H37" i="9" s="1"/>
  <c r="K37" i="9"/>
  <c r="A38" i="9"/>
  <c r="E38" i="9"/>
  <c r="H38" i="9" s="1"/>
  <c r="K38" i="9"/>
  <c r="A39" i="9"/>
  <c r="E39" i="9"/>
  <c r="H39" i="9" s="1"/>
  <c r="K39" i="9"/>
  <c r="A40" i="9"/>
  <c r="E40" i="9"/>
  <c r="H40" i="9" s="1"/>
  <c r="K40" i="9"/>
  <c r="A41" i="9"/>
  <c r="E41" i="9"/>
  <c r="H41" i="9" s="1"/>
  <c r="K41" i="9"/>
  <c r="A42" i="9"/>
  <c r="E42" i="9"/>
  <c r="H42" i="9" s="1"/>
  <c r="K42" i="9"/>
  <c r="A43" i="9"/>
  <c r="E43" i="9"/>
  <c r="H43" i="9" s="1"/>
  <c r="K43" i="9"/>
  <c r="A44" i="9"/>
  <c r="E44" i="9"/>
  <c r="H44" i="9" s="1"/>
  <c r="K44" i="9"/>
  <c r="A45" i="9"/>
  <c r="E45" i="9"/>
  <c r="H45" i="9" s="1"/>
  <c r="K45" i="9"/>
  <c r="A46" i="9"/>
  <c r="E46" i="9"/>
  <c r="H46" i="9" s="1"/>
  <c r="K46" i="9"/>
  <c r="A47" i="9"/>
  <c r="E47" i="9"/>
  <c r="H47" i="9" s="1"/>
  <c r="K47" i="9"/>
  <c r="A48" i="9"/>
  <c r="E48" i="9"/>
  <c r="H48" i="9" s="1"/>
  <c r="K48" i="9"/>
  <c r="A49" i="9"/>
  <c r="E49" i="9"/>
  <c r="H49" i="9" s="1"/>
  <c r="K49" i="9"/>
  <c r="A50" i="9"/>
  <c r="E50" i="9"/>
  <c r="H50" i="9" s="1"/>
  <c r="K50" i="9"/>
  <c r="A51" i="9"/>
  <c r="E51" i="9"/>
  <c r="H51" i="9" s="1"/>
  <c r="K51" i="9"/>
  <c r="A52" i="9"/>
  <c r="E52" i="9"/>
  <c r="H52" i="9" s="1"/>
  <c r="K52" i="9"/>
  <c r="A53" i="9"/>
  <c r="E53" i="9"/>
  <c r="H53" i="9" s="1"/>
  <c r="K53" i="9"/>
  <c r="A54" i="9"/>
  <c r="E54" i="9"/>
  <c r="H54" i="9" s="1"/>
  <c r="K54" i="9"/>
  <c r="A55" i="9"/>
  <c r="E55" i="9"/>
  <c r="H55" i="9" s="1"/>
  <c r="K55" i="9"/>
  <c r="A56" i="9"/>
  <c r="E56" i="9"/>
  <c r="H56" i="9" s="1"/>
  <c r="K56" i="9"/>
  <c r="A57" i="9"/>
  <c r="E57" i="9"/>
  <c r="H57" i="9" s="1"/>
  <c r="K57" i="9"/>
  <c r="A58" i="9"/>
  <c r="E58" i="9"/>
  <c r="H58" i="9" s="1"/>
  <c r="K58" i="9"/>
  <c r="A59" i="9"/>
  <c r="E59" i="9"/>
  <c r="H59" i="9" s="1"/>
  <c r="K59" i="9"/>
  <c r="A60" i="9"/>
  <c r="E60" i="9"/>
  <c r="H60" i="9" s="1"/>
  <c r="K60" i="9"/>
  <c r="A61" i="9"/>
  <c r="E61" i="9"/>
  <c r="H61" i="9" s="1"/>
  <c r="K61" i="9"/>
  <c r="A62" i="9"/>
  <c r="E62" i="9"/>
  <c r="H62" i="9" s="1"/>
  <c r="K62" i="9"/>
  <c r="A63" i="9"/>
  <c r="E63" i="9"/>
  <c r="H63" i="9" s="1"/>
  <c r="K63" i="9"/>
  <c r="A64" i="9"/>
  <c r="E64" i="9"/>
  <c r="H64" i="9" s="1"/>
  <c r="K64" i="9"/>
  <c r="A65" i="9"/>
  <c r="E65" i="9"/>
  <c r="H65" i="9" s="1"/>
  <c r="K65" i="9"/>
  <c r="A66" i="9"/>
  <c r="E66" i="9"/>
  <c r="H66" i="9" s="1"/>
  <c r="K66" i="9"/>
  <c r="A67" i="9"/>
  <c r="E67" i="9"/>
  <c r="H67" i="9" s="1"/>
  <c r="K67" i="9"/>
  <c r="A68" i="9"/>
  <c r="E68" i="9"/>
  <c r="H68" i="9" s="1"/>
  <c r="K68" i="9"/>
  <c r="A69" i="9"/>
  <c r="E69" i="9"/>
  <c r="H69" i="9" s="1"/>
  <c r="K69" i="9"/>
  <c r="A70" i="9"/>
  <c r="E70" i="9"/>
  <c r="H70" i="9" s="1"/>
  <c r="K70" i="9"/>
  <c r="A71" i="9"/>
  <c r="E71" i="9"/>
  <c r="H71" i="9" s="1"/>
  <c r="K71" i="9"/>
  <c r="A72" i="9"/>
  <c r="E72" i="9"/>
  <c r="H72" i="9" s="1"/>
  <c r="K72" i="9"/>
  <c r="A73" i="9"/>
  <c r="E73" i="9"/>
  <c r="H73" i="9" s="1"/>
  <c r="K73" i="9"/>
  <c r="A74" i="9"/>
  <c r="E74" i="9"/>
  <c r="H74" i="9" s="1"/>
  <c r="K74" i="9"/>
  <c r="A75" i="9"/>
  <c r="E75" i="9"/>
  <c r="H75" i="9" s="1"/>
  <c r="K75" i="9"/>
  <c r="A76" i="9"/>
  <c r="E76" i="9"/>
  <c r="H76" i="9" s="1"/>
  <c r="K76" i="9"/>
  <c r="A77" i="9"/>
  <c r="E77" i="9"/>
  <c r="H77" i="9" s="1"/>
  <c r="K77" i="9"/>
  <c r="A78" i="9"/>
  <c r="E78" i="9"/>
  <c r="H78" i="9" s="1"/>
  <c r="K78" i="9"/>
  <c r="A79" i="9"/>
  <c r="E79" i="9"/>
  <c r="H79" i="9" s="1"/>
  <c r="K79" i="9"/>
  <c r="A80" i="9"/>
  <c r="E80" i="9"/>
  <c r="H80" i="9" s="1"/>
  <c r="K80" i="9"/>
  <c r="A81" i="9"/>
  <c r="E81" i="9"/>
  <c r="H81" i="9" s="1"/>
  <c r="K81" i="9"/>
  <c r="A82" i="9"/>
  <c r="E82" i="9"/>
  <c r="H82" i="9" s="1"/>
  <c r="K82" i="9"/>
  <c r="A83" i="9"/>
  <c r="E83" i="9"/>
  <c r="H83" i="9" s="1"/>
  <c r="K83" i="9"/>
  <c r="A84" i="9"/>
  <c r="E84" i="9"/>
  <c r="H84" i="9" s="1"/>
  <c r="K84" i="9"/>
  <c r="A85" i="9"/>
  <c r="E85" i="9"/>
  <c r="H85" i="9" s="1"/>
  <c r="K85" i="9"/>
  <c r="A86" i="9"/>
  <c r="E86" i="9"/>
  <c r="H86" i="9" s="1"/>
  <c r="K86" i="9"/>
  <c r="A87" i="9"/>
  <c r="E87" i="9"/>
  <c r="H87" i="9" s="1"/>
  <c r="K87" i="9"/>
  <c r="A88" i="9"/>
  <c r="E88" i="9"/>
  <c r="H88" i="9" s="1"/>
  <c r="K88" i="9"/>
  <c r="A89" i="9"/>
  <c r="E89" i="9"/>
  <c r="H89" i="9" s="1"/>
  <c r="K89" i="9"/>
  <c r="A90" i="9"/>
  <c r="E90" i="9"/>
  <c r="H90" i="9" s="1"/>
  <c r="K90" i="9"/>
  <c r="A91" i="9"/>
  <c r="E91" i="9"/>
  <c r="H91" i="9" s="1"/>
  <c r="K91" i="9"/>
  <c r="A92" i="9"/>
  <c r="E92" i="9"/>
  <c r="H92" i="9" s="1"/>
  <c r="K92" i="9"/>
  <c r="A93" i="9"/>
  <c r="E93" i="9"/>
  <c r="H93" i="9" s="1"/>
  <c r="K93" i="9"/>
  <c r="A94" i="9"/>
  <c r="E94" i="9"/>
  <c r="H94" i="9" s="1"/>
  <c r="K94" i="9"/>
  <c r="A95" i="9"/>
  <c r="E95" i="9"/>
  <c r="H95" i="9" s="1"/>
  <c r="K95" i="9"/>
  <c r="A96" i="9"/>
  <c r="E96" i="9"/>
  <c r="H96" i="9" s="1"/>
  <c r="K96" i="9"/>
  <c r="A97" i="9"/>
  <c r="E97" i="9"/>
  <c r="H97" i="9" s="1"/>
  <c r="K97" i="9"/>
  <c r="A98" i="9"/>
  <c r="E98" i="9"/>
  <c r="H98" i="9" s="1"/>
  <c r="K98" i="9"/>
  <c r="A99" i="9"/>
  <c r="E99" i="9"/>
  <c r="H99" i="9" s="1"/>
  <c r="K99" i="9"/>
  <c r="A100" i="9"/>
  <c r="E100" i="9"/>
  <c r="H100" i="9" s="1"/>
  <c r="K100" i="9"/>
  <c r="A31" i="8"/>
  <c r="E31" i="8"/>
  <c r="H31" i="8" s="1"/>
  <c r="J31" i="8" s="1"/>
  <c r="I31" i="8"/>
  <c r="K31" i="8"/>
  <c r="B31" i="8" s="1"/>
  <c r="D31" i="8" s="1"/>
  <c r="A32" i="8"/>
  <c r="E32" i="8"/>
  <c r="H32" i="8" s="1"/>
  <c r="J32" i="8" s="1"/>
  <c r="I32" i="8"/>
  <c r="K32" i="8"/>
  <c r="B32" i="8" s="1"/>
  <c r="A33" i="8"/>
  <c r="E33" i="8"/>
  <c r="H33" i="8" s="1"/>
  <c r="J33" i="8" s="1"/>
  <c r="I33" i="8"/>
  <c r="K33" i="8"/>
  <c r="B33" i="8" s="1"/>
  <c r="V34" i="8"/>
  <c r="A34" i="8"/>
  <c r="E34" i="8"/>
  <c r="H34" i="8" s="1"/>
  <c r="J34" i="8" s="1"/>
  <c r="I34" i="8"/>
  <c r="K34" i="8"/>
  <c r="B34" i="8" s="1"/>
  <c r="A35" i="8"/>
  <c r="E35" i="8"/>
  <c r="H35" i="8" s="1"/>
  <c r="J35" i="8" s="1"/>
  <c r="I35" i="8"/>
  <c r="K35" i="8"/>
  <c r="B35" i="8" s="1"/>
  <c r="V35" i="8"/>
  <c r="A36" i="8"/>
  <c r="E36" i="8"/>
  <c r="H36" i="8" s="1"/>
  <c r="J36" i="8" s="1"/>
  <c r="I36" i="8"/>
  <c r="K36" i="8"/>
  <c r="B36" i="8" s="1"/>
  <c r="A37" i="8"/>
  <c r="E37" i="8"/>
  <c r="H37" i="8" s="1"/>
  <c r="J37" i="8" s="1"/>
  <c r="I37" i="8"/>
  <c r="K37" i="8"/>
  <c r="B37" i="8" s="1"/>
  <c r="A38" i="8"/>
  <c r="E38" i="8"/>
  <c r="H38" i="8" s="1"/>
  <c r="J38" i="8" s="1"/>
  <c r="I38" i="8"/>
  <c r="K38" i="8"/>
  <c r="B38" i="8" s="1"/>
  <c r="A39" i="8"/>
  <c r="E39" i="8"/>
  <c r="H39" i="8" s="1"/>
  <c r="J39" i="8" s="1"/>
  <c r="I39" i="8"/>
  <c r="K39" i="8"/>
  <c r="B39" i="8" s="1"/>
  <c r="A40" i="8"/>
  <c r="E40" i="8"/>
  <c r="H40" i="8" s="1"/>
  <c r="J40" i="8" s="1"/>
  <c r="I40" i="8"/>
  <c r="K40" i="8"/>
  <c r="B40" i="8" s="1"/>
  <c r="A41" i="8"/>
  <c r="E41" i="8"/>
  <c r="H41" i="8" s="1"/>
  <c r="J41" i="8" s="1"/>
  <c r="I41" i="8"/>
  <c r="K41" i="8"/>
  <c r="B41" i="8" s="1"/>
  <c r="A42" i="8"/>
  <c r="E42" i="8"/>
  <c r="H42" i="8" s="1"/>
  <c r="J42" i="8" s="1"/>
  <c r="I42" i="8"/>
  <c r="K42" i="8"/>
  <c r="B42" i="8" s="1"/>
  <c r="A43" i="8"/>
  <c r="E43" i="8"/>
  <c r="H43" i="8" s="1"/>
  <c r="J43" i="8" s="1"/>
  <c r="I43" i="8"/>
  <c r="K43" i="8"/>
  <c r="B43" i="8" s="1"/>
  <c r="V43" i="8"/>
  <c r="Y43" i="8" s="1"/>
  <c r="A44" i="8"/>
  <c r="E44" i="8"/>
  <c r="H44" i="8" s="1"/>
  <c r="J44" i="8" s="1"/>
  <c r="I44" i="8"/>
  <c r="K44" i="8"/>
  <c r="B44" i="8" s="1"/>
  <c r="A45" i="8"/>
  <c r="E45" i="8"/>
  <c r="H45" i="8" s="1"/>
  <c r="J45" i="8" s="1"/>
  <c r="I45" i="8"/>
  <c r="K45" i="8"/>
  <c r="B45" i="8" s="1"/>
  <c r="A46" i="8"/>
  <c r="E46" i="8"/>
  <c r="I46" i="8"/>
  <c r="K46" i="8"/>
  <c r="B46" i="8" s="1"/>
  <c r="V46" i="8"/>
  <c r="A47" i="8"/>
  <c r="E47" i="8"/>
  <c r="H47" i="8" s="1"/>
  <c r="J47" i="8" s="1"/>
  <c r="I47" i="8"/>
  <c r="K47" i="8"/>
  <c r="B47" i="8" s="1"/>
  <c r="V48" i="8"/>
  <c r="Y48" i="8" s="1"/>
  <c r="A48" i="8"/>
  <c r="E48" i="8"/>
  <c r="H48" i="8" s="1"/>
  <c r="J48" i="8" s="1"/>
  <c r="I48" i="8"/>
  <c r="K48" i="8"/>
  <c r="B48" i="8" s="1"/>
  <c r="D48" i="8" s="1"/>
  <c r="A49" i="8"/>
  <c r="E49" i="8"/>
  <c r="H49" i="8" s="1"/>
  <c r="J49" i="8" s="1"/>
  <c r="I49" i="8"/>
  <c r="K49" i="8"/>
  <c r="B49" i="8" s="1"/>
  <c r="A50" i="8"/>
  <c r="E50" i="8"/>
  <c r="H50" i="8" s="1"/>
  <c r="J50" i="8" s="1"/>
  <c r="I50" i="8"/>
  <c r="K50" i="8"/>
  <c r="B50" i="8" s="1"/>
  <c r="A51" i="8"/>
  <c r="E51" i="8"/>
  <c r="H51" i="8" s="1"/>
  <c r="J51" i="8" s="1"/>
  <c r="I51" i="8"/>
  <c r="K51" i="8"/>
  <c r="B51" i="8" s="1"/>
  <c r="A52" i="8"/>
  <c r="E52" i="8"/>
  <c r="H52" i="8" s="1"/>
  <c r="J52" i="8" s="1"/>
  <c r="I52" i="8"/>
  <c r="K52" i="8"/>
  <c r="B52" i="8" s="1"/>
  <c r="A53" i="8"/>
  <c r="E53" i="8"/>
  <c r="H53" i="8" s="1"/>
  <c r="J53" i="8" s="1"/>
  <c r="I53" i="8"/>
  <c r="K53" i="8"/>
  <c r="B53" i="8" s="1"/>
  <c r="A54" i="8"/>
  <c r="E54" i="8"/>
  <c r="H54" i="8" s="1"/>
  <c r="J54" i="8" s="1"/>
  <c r="I54" i="8"/>
  <c r="K54" i="8"/>
  <c r="B54" i="8" s="1"/>
  <c r="V54" i="8"/>
  <c r="Y54" i="8" s="1"/>
  <c r="A55" i="8"/>
  <c r="E55" i="8"/>
  <c r="H55" i="8" s="1"/>
  <c r="J55" i="8" s="1"/>
  <c r="I55" i="8"/>
  <c r="K55" i="8"/>
  <c r="B55" i="8" s="1"/>
  <c r="A56" i="8"/>
  <c r="E56" i="8"/>
  <c r="H56" i="8" s="1"/>
  <c r="J56" i="8" s="1"/>
  <c r="I56" i="8"/>
  <c r="K56" i="8"/>
  <c r="B56" i="8" s="1"/>
  <c r="A57" i="8"/>
  <c r="E57" i="8"/>
  <c r="H57" i="8" s="1"/>
  <c r="J57" i="8" s="1"/>
  <c r="I57" i="8"/>
  <c r="K57" i="8"/>
  <c r="B57" i="8" s="1"/>
  <c r="V57" i="8"/>
  <c r="Y57" i="8" s="1"/>
  <c r="A58" i="8"/>
  <c r="E58" i="8"/>
  <c r="H58" i="8" s="1"/>
  <c r="J58" i="8" s="1"/>
  <c r="I58" i="8"/>
  <c r="K58" i="8"/>
  <c r="B58" i="8" s="1"/>
  <c r="A59" i="8"/>
  <c r="E59" i="8"/>
  <c r="H59" i="8" s="1"/>
  <c r="J59" i="8" s="1"/>
  <c r="I59" i="8"/>
  <c r="K59" i="8"/>
  <c r="B59" i="8" s="1"/>
  <c r="D59" i="8" s="1"/>
  <c r="A60" i="8"/>
  <c r="E60" i="8"/>
  <c r="H60" i="8" s="1"/>
  <c r="J60" i="8" s="1"/>
  <c r="I60" i="8"/>
  <c r="K60" i="8"/>
  <c r="A61" i="8"/>
  <c r="E61" i="8"/>
  <c r="H61" i="8" s="1"/>
  <c r="J61" i="8" s="1"/>
  <c r="I61" i="8"/>
  <c r="K61" i="8"/>
  <c r="B61" i="8" s="1"/>
  <c r="A62" i="8"/>
  <c r="E62" i="8"/>
  <c r="H62" i="8" s="1"/>
  <c r="J62" i="8" s="1"/>
  <c r="I62" i="8"/>
  <c r="K62" i="8"/>
  <c r="B62" i="8" s="1"/>
  <c r="V62" i="8"/>
  <c r="Y62" i="8" s="1"/>
  <c r="A63" i="8"/>
  <c r="E63" i="8"/>
  <c r="H63" i="8" s="1"/>
  <c r="J63" i="8" s="1"/>
  <c r="I63" i="8"/>
  <c r="K63" i="8"/>
  <c r="B63" i="8" s="1"/>
  <c r="A64" i="8"/>
  <c r="E64" i="8"/>
  <c r="H64" i="8" s="1"/>
  <c r="J64" i="8" s="1"/>
  <c r="I64" i="8"/>
  <c r="K64" i="8"/>
  <c r="B64" i="8" s="1"/>
  <c r="A65" i="8"/>
  <c r="E65" i="8"/>
  <c r="H65" i="8" s="1"/>
  <c r="J65" i="8" s="1"/>
  <c r="I65" i="8"/>
  <c r="K65" i="8"/>
  <c r="B65" i="8" s="1"/>
  <c r="A66" i="8"/>
  <c r="E66" i="8"/>
  <c r="H66" i="8" s="1"/>
  <c r="J66" i="8" s="1"/>
  <c r="I66" i="8"/>
  <c r="K66" i="8"/>
  <c r="B66" i="8" s="1"/>
  <c r="A67" i="8"/>
  <c r="E67" i="8"/>
  <c r="H67" i="8" s="1"/>
  <c r="J67" i="8" s="1"/>
  <c r="I67" i="8"/>
  <c r="K67" i="8"/>
  <c r="B67" i="8" s="1"/>
  <c r="A68" i="8"/>
  <c r="E68" i="8"/>
  <c r="H68" i="8" s="1"/>
  <c r="J68" i="8" s="1"/>
  <c r="I68" i="8"/>
  <c r="K68" i="8"/>
  <c r="B68" i="8" s="1"/>
  <c r="A69" i="8"/>
  <c r="E69" i="8"/>
  <c r="H69" i="8" s="1"/>
  <c r="J69" i="8" s="1"/>
  <c r="I69" i="8"/>
  <c r="K69" i="8"/>
  <c r="B69" i="8" s="1"/>
  <c r="A70" i="8"/>
  <c r="E70" i="8"/>
  <c r="H70" i="8" s="1"/>
  <c r="J70" i="8" s="1"/>
  <c r="I70" i="8"/>
  <c r="K70" i="8"/>
  <c r="B70" i="8" s="1"/>
  <c r="V70" i="8"/>
  <c r="A71" i="8"/>
  <c r="E71" i="8"/>
  <c r="H71" i="8" s="1"/>
  <c r="J71" i="8" s="1"/>
  <c r="I71" i="8"/>
  <c r="K71" i="8"/>
  <c r="B71" i="8" s="1"/>
  <c r="V72" i="8"/>
  <c r="Y72" i="8" s="1"/>
  <c r="A72" i="8"/>
  <c r="E72" i="8"/>
  <c r="H72" i="8" s="1"/>
  <c r="J72" i="8" s="1"/>
  <c r="I72" i="8"/>
  <c r="K72" i="8"/>
  <c r="B72" i="8" s="1"/>
  <c r="A73" i="8"/>
  <c r="E73" i="8"/>
  <c r="H73" i="8" s="1"/>
  <c r="J73" i="8" s="1"/>
  <c r="I73" i="8"/>
  <c r="K73" i="8"/>
  <c r="B73" i="8" s="1"/>
  <c r="A74" i="8"/>
  <c r="E74" i="8"/>
  <c r="H74" i="8" s="1"/>
  <c r="J74" i="8" s="1"/>
  <c r="I74" i="8"/>
  <c r="K74" i="8"/>
  <c r="B74" i="8" s="1"/>
  <c r="A75" i="8"/>
  <c r="E75" i="8"/>
  <c r="H75" i="8" s="1"/>
  <c r="J75" i="8" s="1"/>
  <c r="I75" i="8"/>
  <c r="K75" i="8"/>
  <c r="B75" i="8" s="1"/>
  <c r="A76" i="8"/>
  <c r="E76" i="8"/>
  <c r="H76" i="8" s="1"/>
  <c r="J76" i="8" s="1"/>
  <c r="I76" i="8"/>
  <c r="K76" i="8"/>
  <c r="B76" i="8" s="1"/>
  <c r="A77" i="8"/>
  <c r="E77" i="8"/>
  <c r="H77" i="8" s="1"/>
  <c r="J77" i="8" s="1"/>
  <c r="I77" i="8"/>
  <c r="K77" i="8"/>
  <c r="B77" i="8" s="1"/>
  <c r="A78" i="8"/>
  <c r="E78" i="8"/>
  <c r="H78" i="8" s="1"/>
  <c r="J78" i="8" s="1"/>
  <c r="I78" i="8"/>
  <c r="K78" i="8"/>
  <c r="B78" i="8" s="1"/>
  <c r="A79" i="8"/>
  <c r="E79" i="8"/>
  <c r="H79" i="8" s="1"/>
  <c r="J79" i="8" s="1"/>
  <c r="I79" i="8"/>
  <c r="K79" i="8"/>
  <c r="B79" i="8" s="1"/>
  <c r="A80" i="8"/>
  <c r="E80" i="8"/>
  <c r="H80" i="8" s="1"/>
  <c r="J80" i="8" s="1"/>
  <c r="I80" i="8"/>
  <c r="K80" i="8"/>
  <c r="B80" i="8" s="1"/>
  <c r="A81" i="8"/>
  <c r="E81" i="8"/>
  <c r="H81" i="8" s="1"/>
  <c r="J81" i="8" s="1"/>
  <c r="I81" i="8"/>
  <c r="K81" i="8"/>
  <c r="B81" i="8" s="1"/>
  <c r="A82" i="8"/>
  <c r="E82" i="8"/>
  <c r="H82" i="8" s="1"/>
  <c r="J82" i="8" s="1"/>
  <c r="I82" i="8"/>
  <c r="K82" i="8"/>
  <c r="B82" i="8" s="1"/>
  <c r="A83" i="8"/>
  <c r="E83" i="8"/>
  <c r="H83" i="8" s="1"/>
  <c r="J83" i="8" s="1"/>
  <c r="I83" i="8"/>
  <c r="K83" i="8"/>
  <c r="B83" i="8" s="1"/>
  <c r="A84" i="8"/>
  <c r="E84" i="8"/>
  <c r="H84" i="8" s="1"/>
  <c r="J84" i="8" s="1"/>
  <c r="I84" i="8"/>
  <c r="K84" i="8"/>
  <c r="B84" i="8" s="1"/>
  <c r="A85" i="8"/>
  <c r="E85" i="8"/>
  <c r="H85" i="8" s="1"/>
  <c r="J85" i="8" s="1"/>
  <c r="I85" i="8"/>
  <c r="K85" i="8"/>
  <c r="B85" i="8" s="1"/>
  <c r="A86" i="8"/>
  <c r="E86" i="8"/>
  <c r="H86" i="8" s="1"/>
  <c r="J86" i="8" s="1"/>
  <c r="I86" i="8"/>
  <c r="K86" i="8"/>
  <c r="B86" i="8" s="1"/>
  <c r="A87" i="8"/>
  <c r="E87" i="8"/>
  <c r="H87" i="8" s="1"/>
  <c r="J87" i="8" s="1"/>
  <c r="I87" i="8"/>
  <c r="K87" i="8"/>
  <c r="B87" i="8" s="1"/>
  <c r="A88" i="8"/>
  <c r="E88" i="8"/>
  <c r="H88" i="8" s="1"/>
  <c r="J88" i="8" s="1"/>
  <c r="I88" i="8"/>
  <c r="K88" i="8"/>
  <c r="B88" i="8" s="1"/>
  <c r="A89" i="8"/>
  <c r="E89" i="8"/>
  <c r="H89" i="8" s="1"/>
  <c r="J89" i="8" s="1"/>
  <c r="I89" i="8"/>
  <c r="K89" i="8"/>
  <c r="B89" i="8" s="1"/>
  <c r="A90" i="8"/>
  <c r="E90" i="8"/>
  <c r="H90" i="8" s="1"/>
  <c r="J90" i="8" s="1"/>
  <c r="I90" i="8"/>
  <c r="K90" i="8"/>
  <c r="B90" i="8" s="1"/>
  <c r="A91" i="8"/>
  <c r="E91" i="8"/>
  <c r="H91" i="8" s="1"/>
  <c r="J91" i="8" s="1"/>
  <c r="I91" i="8"/>
  <c r="K91" i="8"/>
  <c r="B91" i="8" s="1"/>
  <c r="A92" i="8"/>
  <c r="E92" i="8"/>
  <c r="H92" i="8" s="1"/>
  <c r="J92" i="8" s="1"/>
  <c r="I92" i="8"/>
  <c r="K92" i="8"/>
  <c r="B92" i="8" s="1"/>
  <c r="A93" i="8"/>
  <c r="E93" i="8"/>
  <c r="H93" i="8" s="1"/>
  <c r="J93" i="8" s="1"/>
  <c r="I93" i="8"/>
  <c r="K93" i="8"/>
  <c r="B93" i="8" s="1"/>
  <c r="A94" i="8"/>
  <c r="E94" i="8"/>
  <c r="I94" i="8"/>
  <c r="K94" i="8"/>
  <c r="B94" i="8" s="1"/>
  <c r="A95" i="8"/>
  <c r="E95" i="8"/>
  <c r="H95" i="8" s="1"/>
  <c r="J95" i="8" s="1"/>
  <c r="I95" i="8"/>
  <c r="K95" i="8"/>
  <c r="B95" i="8" s="1"/>
  <c r="A96" i="8"/>
  <c r="E96" i="8"/>
  <c r="H96" i="8" s="1"/>
  <c r="J96" i="8" s="1"/>
  <c r="I96" i="8"/>
  <c r="K96" i="8"/>
  <c r="B96" i="8" s="1"/>
  <c r="A97" i="8"/>
  <c r="E97" i="8"/>
  <c r="H97" i="8" s="1"/>
  <c r="J97" i="8" s="1"/>
  <c r="I97" i="8"/>
  <c r="K97" i="8"/>
  <c r="B97" i="8" s="1"/>
  <c r="A98" i="8"/>
  <c r="E98" i="8"/>
  <c r="H98" i="8" s="1"/>
  <c r="J98" i="8" s="1"/>
  <c r="I98" i="8"/>
  <c r="K98" i="8"/>
  <c r="B98" i="8" s="1"/>
  <c r="A99" i="8"/>
  <c r="E99" i="8"/>
  <c r="H99" i="8" s="1"/>
  <c r="J99" i="8" s="1"/>
  <c r="I99" i="8"/>
  <c r="K99" i="8"/>
  <c r="B99" i="8" s="1"/>
  <c r="A100" i="8"/>
  <c r="E100" i="8"/>
  <c r="H100" i="8" s="1"/>
  <c r="J100" i="8" s="1"/>
  <c r="I100" i="8"/>
  <c r="K100" i="8"/>
  <c r="B100" i="8" s="1"/>
  <c r="J1" i="2"/>
  <c r="A40" i="10"/>
  <c r="AJ40" i="10" s="1"/>
  <c r="A41" i="10"/>
  <c r="AJ41" i="10" s="1"/>
  <c r="A42" i="10"/>
  <c r="AJ42" i="10" s="1"/>
  <c r="A43" i="10"/>
  <c r="AJ43" i="10" s="1"/>
  <c r="A44" i="10"/>
  <c r="AJ44" i="10" s="1"/>
  <c r="A45" i="10"/>
  <c r="AJ45" i="10" s="1"/>
  <c r="A46" i="10"/>
  <c r="AJ46" i="10" s="1"/>
  <c r="A47" i="10"/>
  <c r="AJ47" i="10" s="1"/>
  <c r="A48" i="10"/>
  <c r="AJ48" i="10" s="1"/>
  <c r="A49" i="10"/>
  <c r="AJ49" i="10" s="1"/>
  <c r="A50" i="10"/>
  <c r="AJ50" i="10" s="1"/>
  <c r="A51" i="10"/>
  <c r="AJ51" i="10" s="1"/>
  <c r="A52" i="10"/>
  <c r="AJ52" i="10" s="1"/>
  <c r="A53" i="10"/>
  <c r="AJ53" i="10" s="1"/>
  <c r="A54" i="10"/>
  <c r="AJ54" i="10" s="1"/>
  <c r="A55" i="10"/>
  <c r="AJ55" i="10" s="1"/>
  <c r="A56" i="10"/>
  <c r="AJ56" i="10" s="1"/>
  <c r="A57" i="10"/>
  <c r="AJ57" i="10" s="1"/>
  <c r="A58" i="10"/>
  <c r="AJ58" i="10" s="1"/>
  <c r="A59" i="10"/>
  <c r="AJ59" i="10" s="1"/>
  <c r="A60" i="10"/>
  <c r="AJ60" i="10" s="1"/>
  <c r="A61" i="10"/>
  <c r="AJ61" i="10" s="1"/>
  <c r="A62" i="10"/>
  <c r="AJ62" i="10" s="1"/>
  <c r="A63" i="10"/>
  <c r="AJ63" i="10" s="1"/>
  <c r="A64" i="10"/>
  <c r="AJ64" i="10" s="1"/>
  <c r="A65" i="10"/>
  <c r="AJ65" i="10" s="1"/>
  <c r="A66" i="10"/>
  <c r="AJ66" i="10" s="1"/>
  <c r="A67" i="10"/>
  <c r="AJ67" i="10" s="1"/>
  <c r="A68" i="10"/>
  <c r="AJ68" i="10" s="1"/>
  <c r="A69" i="10"/>
  <c r="AJ69" i="10" s="1"/>
  <c r="A70" i="10"/>
  <c r="AJ70" i="10" s="1"/>
  <c r="A71" i="10"/>
  <c r="AJ71" i="10" s="1"/>
  <c r="A72" i="10"/>
  <c r="AJ72" i="10" s="1"/>
  <c r="A73" i="10"/>
  <c r="AJ73" i="10" s="1"/>
  <c r="A74" i="10"/>
  <c r="AJ74" i="10" s="1"/>
  <c r="A75" i="10"/>
  <c r="AJ75" i="10" s="1"/>
  <c r="A76" i="10"/>
  <c r="AJ76" i="10" s="1"/>
  <c r="A77" i="10"/>
  <c r="AJ77" i="10" s="1"/>
  <c r="A78" i="10"/>
  <c r="AJ78" i="10" s="1"/>
  <c r="A79" i="10"/>
  <c r="AJ79" i="10" s="1"/>
  <c r="A80" i="10"/>
  <c r="AJ80" i="10" s="1"/>
  <c r="A81" i="10"/>
  <c r="AJ81" i="10" s="1"/>
  <c r="A82" i="10"/>
  <c r="AJ82" i="10" s="1"/>
  <c r="A83" i="10"/>
  <c r="AJ83" i="10" s="1"/>
  <c r="A84" i="10"/>
  <c r="AJ84" i="10" s="1"/>
  <c r="A85" i="10"/>
  <c r="AJ85" i="10" s="1"/>
  <c r="A86" i="10"/>
  <c r="AJ86" i="10" s="1"/>
  <c r="A87" i="10"/>
  <c r="AJ87" i="10" s="1"/>
  <c r="A88" i="10"/>
  <c r="AJ88" i="10" s="1"/>
  <c r="A89" i="10"/>
  <c r="AJ89" i="10" s="1"/>
  <c r="A90" i="10"/>
  <c r="AJ90" i="10" s="1"/>
  <c r="A91" i="10"/>
  <c r="AJ91" i="10" s="1"/>
  <c r="A92" i="10"/>
  <c r="AJ92" i="10" s="1"/>
  <c r="A93" i="10"/>
  <c r="AJ93" i="10" s="1"/>
  <c r="A94" i="10"/>
  <c r="AJ94" i="10" s="1"/>
  <c r="A95" i="10"/>
  <c r="AJ95" i="10" s="1"/>
  <c r="A96" i="10"/>
  <c r="AJ96" i="10" s="1"/>
  <c r="A97" i="10"/>
  <c r="AJ97" i="10" s="1"/>
  <c r="A98" i="10"/>
  <c r="AJ98" i="10" s="1"/>
  <c r="A99" i="10"/>
  <c r="AJ99" i="10" s="1"/>
  <c r="A100" i="10"/>
  <c r="AJ100" i="10" s="1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" i="10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AF1" i="10"/>
  <c r="S26" i="29"/>
  <c r="J2" i="16" s="1"/>
  <c r="S27" i="29"/>
  <c r="J2" i="13" s="1"/>
  <c r="Q27" i="29"/>
  <c r="F2" i="13" s="1"/>
  <c r="P27" i="29"/>
  <c r="R27" i="29" s="1"/>
  <c r="Q26" i="29"/>
  <c r="F2" i="16" s="1"/>
  <c r="P26" i="29"/>
  <c r="R26" i="29" s="1"/>
  <c r="AC1" i="18"/>
  <c r="AC1" i="24"/>
  <c r="G10" i="24"/>
  <c r="AC1" i="23"/>
  <c r="G26" i="23"/>
  <c r="AC1" i="1"/>
  <c r="G28" i="1"/>
  <c r="AC1" i="13"/>
  <c r="AC1" i="16"/>
  <c r="AC1" i="6"/>
  <c r="G5" i="6"/>
  <c r="AC1" i="5"/>
  <c r="G29" i="5"/>
  <c r="AC1" i="4"/>
  <c r="AC1" i="3"/>
  <c r="G15" i="3"/>
  <c r="AC1" i="28"/>
  <c r="G28" i="28"/>
  <c r="AC1" i="27"/>
  <c r="G7" i="27"/>
  <c r="AC1" i="26"/>
  <c r="AC1" i="25"/>
  <c r="AC1" i="7"/>
  <c r="G12" i="7"/>
  <c r="AC1" i="21"/>
  <c r="G13" i="21"/>
  <c r="AC1" i="20"/>
  <c r="AC1" i="9"/>
  <c r="G4" i="9"/>
  <c r="AC1" i="8"/>
  <c r="AA2" i="8"/>
  <c r="AA1" i="8"/>
  <c r="G32" i="8" s="1"/>
  <c r="Y5" i="29"/>
  <c r="AE1" i="18" s="1"/>
  <c r="P28" i="29"/>
  <c r="R28" i="29" s="1"/>
  <c r="Q28" i="29"/>
  <c r="F2" i="1" s="1"/>
  <c r="S28" i="29"/>
  <c r="J2" i="1" s="1"/>
  <c r="P29" i="29"/>
  <c r="R29" i="29" s="1"/>
  <c r="Q29" i="29"/>
  <c r="F2" i="23" s="1"/>
  <c r="S29" i="29"/>
  <c r="P30" i="29"/>
  <c r="P2" i="24" s="1"/>
  <c r="Q30" i="29"/>
  <c r="F2" i="24" s="1"/>
  <c r="S30" i="29"/>
  <c r="J2" i="24" s="1"/>
  <c r="P31" i="29"/>
  <c r="R31" i="29" s="1"/>
  <c r="Q31" i="29"/>
  <c r="F2" i="18" s="1"/>
  <c r="S31" i="29"/>
  <c r="J2" i="18" s="1"/>
  <c r="Q25" i="29"/>
  <c r="F2" i="6" s="1"/>
  <c r="Q24" i="29"/>
  <c r="F2" i="5" s="1"/>
  <c r="Q23" i="29"/>
  <c r="F2" i="4" s="1"/>
  <c r="F2" i="3"/>
  <c r="P25" i="29"/>
  <c r="P24" i="29"/>
  <c r="S25" i="29"/>
  <c r="J2" i="6" s="1"/>
  <c r="S24" i="29"/>
  <c r="J2" i="5" s="1"/>
  <c r="Q17" i="29"/>
  <c r="S23" i="29"/>
  <c r="J2" i="4" s="1"/>
  <c r="S17" i="29"/>
  <c r="J2" i="26" s="1"/>
  <c r="P23" i="29"/>
  <c r="J2" i="23"/>
  <c r="J2" i="3"/>
  <c r="O2" i="21"/>
  <c r="J2" i="21"/>
  <c r="O2" i="20"/>
  <c r="J2" i="20"/>
  <c r="O2" i="9"/>
  <c r="J2" i="9"/>
  <c r="P2" i="8"/>
  <c r="O2" i="8"/>
  <c r="J2" i="8"/>
  <c r="E4" i="28"/>
  <c r="H4" i="28" s="1"/>
  <c r="J4" i="28" s="1"/>
  <c r="E5" i="28"/>
  <c r="H5" i="28" s="1"/>
  <c r="J5" i="28" s="1"/>
  <c r="E6" i="28"/>
  <c r="H6" i="28" s="1"/>
  <c r="J6" i="28" s="1"/>
  <c r="E7" i="28"/>
  <c r="H7" i="28" s="1"/>
  <c r="J7" i="28" s="1"/>
  <c r="E8" i="28"/>
  <c r="H8" i="28" s="1"/>
  <c r="J8" i="28" s="1"/>
  <c r="E9" i="28"/>
  <c r="H9" i="28" s="1"/>
  <c r="J9" i="28" s="1"/>
  <c r="E10" i="28"/>
  <c r="H10" i="28" s="1"/>
  <c r="J10" i="28" s="1"/>
  <c r="E11" i="28"/>
  <c r="H11" i="28" s="1"/>
  <c r="J11" i="28" s="1"/>
  <c r="E12" i="28"/>
  <c r="H12" i="28" s="1"/>
  <c r="J12" i="28" s="1"/>
  <c r="E13" i="28"/>
  <c r="H13" i="28" s="1"/>
  <c r="J13" i="28" s="1"/>
  <c r="E14" i="28"/>
  <c r="H14" i="28" s="1"/>
  <c r="J14" i="28" s="1"/>
  <c r="E15" i="28"/>
  <c r="H15" i="28" s="1"/>
  <c r="J15" i="28" s="1"/>
  <c r="E16" i="28"/>
  <c r="H16" i="28" s="1"/>
  <c r="J16" i="28" s="1"/>
  <c r="E17" i="28"/>
  <c r="H17" i="28" s="1"/>
  <c r="J17" i="28" s="1"/>
  <c r="E18" i="28"/>
  <c r="H18" i="28" s="1"/>
  <c r="J18" i="28" s="1"/>
  <c r="E19" i="28"/>
  <c r="H19" i="28" s="1"/>
  <c r="J19" i="28" s="1"/>
  <c r="E20" i="28"/>
  <c r="H20" i="28" s="1"/>
  <c r="J20" i="28" s="1"/>
  <c r="E21" i="28"/>
  <c r="H21" i="28" s="1"/>
  <c r="J21" i="28" s="1"/>
  <c r="E22" i="28"/>
  <c r="H22" i="28" s="1"/>
  <c r="J22" i="28" s="1"/>
  <c r="E23" i="28"/>
  <c r="H23" i="28" s="1"/>
  <c r="J23" i="28" s="1"/>
  <c r="E24" i="28"/>
  <c r="H24" i="28" s="1"/>
  <c r="J24" i="28" s="1"/>
  <c r="E25" i="28"/>
  <c r="H25" i="28" s="1"/>
  <c r="J25" i="28" s="1"/>
  <c r="E26" i="28"/>
  <c r="H26" i="28" s="1"/>
  <c r="J26" i="28" s="1"/>
  <c r="E27" i="28"/>
  <c r="H27" i="28" s="1"/>
  <c r="J27" i="28" s="1"/>
  <c r="E28" i="28"/>
  <c r="H28" i="28" s="1"/>
  <c r="J28" i="28" s="1"/>
  <c r="E29" i="28"/>
  <c r="H29" i="28" s="1"/>
  <c r="J29" i="28" s="1"/>
  <c r="E30" i="28"/>
  <c r="H30" i="28" s="1"/>
  <c r="J30" i="28" s="1"/>
  <c r="E3" i="28"/>
  <c r="H3" i="28" s="1"/>
  <c r="J3" i="28" s="1"/>
  <c r="E4" i="27"/>
  <c r="H4" i="27" s="1"/>
  <c r="J4" i="27" s="1"/>
  <c r="E5" i="27"/>
  <c r="H5" i="27" s="1"/>
  <c r="J5" i="27" s="1"/>
  <c r="E6" i="27"/>
  <c r="H6" i="27" s="1"/>
  <c r="J6" i="27" s="1"/>
  <c r="E7" i="27"/>
  <c r="H7" i="27" s="1"/>
  <c r="J7" i="27" s="1"/>
  <c r="E8" i="27"/>
  <c r="H8" i="27" s="1"/>
  <c r="J8" i="27" s="1"/>
  <c r="E9" i="27"/>
  <c r="H9" i="27" s="1"/>
  <c r="J9" i="27" s="1"/>
  <c r="E10" i="27"/>
  <c r="H10" i="27" s="1"/>
  <c r="J10" i="27" s="1"/>
  <c r="E11" i="27"/>
  <c r="H11" i="27" s="1"/>
  <c r="J11" i="27" s="1"/>
  <c r="E12" i="27"/>
  <c r="H12" i="27" s="1"/>
  <c r="J12" i="27" s="1"/>
  <c r="E13" i="27"/>
  <c r="H13" i="27" s="1"/>
  <c r="J13" i="27" s="1"/>
  <c r="E14" i="27"/>
  <c r="H14" i="27" s="1"/>
  <c r="J14" i="27" s="1"/>
  <c r="E15" i="27"/>
  <c r="H15" i="27" s="1"/>
  <c r="J15" i="27" s="1"/>
  <c r="E16" i="27"/>
  <c r="H16" i="27" s="1"/>
  <c r="J16" i="27" s="1"/>
  <c r="E17" i="27"/>
  <c r="H17" i="27" s="1"/>
  <c r="J17" i="27" s="1"/>
  <c r="E18" i="27"/>
  <c r="H18" i="27" s="1"/>
  <c r="J18" i="27" s="1"/>
  <c r="E19" i="27"/>
  <c r="H19" i="27" s="1"/>
  <c r="J19" i="27" s="1"/>
  <c r="E20" i="27"/>
  <c r="H20" i="27" s="1"/>
  <c r="J20" i="27" s="1"/>
  <c r="E21" i="27"/>
  <c r="H21" i="27" s="1"/>
  <c r="J21" i="27" s="1"/>
  <c r="E22" i="27"/>
  <c r="H22" i="27" s="1"/>
  <c r="J22" i="27" s="1"/>
  <c r="E23" i="27"/>
  <c r="H23" i="27" s="1"/>
  <c r="J23" i="27" s="1"/>
  <c r="E24" i="27"/>
  <c r="H24" i="27" s="1"/>
  <c r="J24" i="27" s="1"/>
  <c r="E25" i="27"/>
  <c r="H25" i="27" s="1"/>
  <c r="J25" i="27" s="1"/>
  <c r="E26" i="27"/>
  <c r="H26" i="27" s="1"/>
  <c r="J26" i="27" s="1"/>
  <c r="E27" i="27"/>
  <c r="H27" i="27" s="1"/>
  <c r="J27" i="27" s="1"/>
  <c r="E28" i="27"/>
  <c r="H28" i="27" s="1"/>
  <c r="J28" i="27" s="1"/>
  <c r="E29" i="27"/>
  <c r="H29" i="27" s="1"/>
  <c r="J29" i="27" s="1"/>
  <c r="E30" i="27"/>
  <c r="H30" i="27" s="1"/>
  <c r="J30" i="27" s="1"/>
  <c r="E3" i="27"/>
  <c r="H3" i="27" s="1"/>
  <c r="J3" i="27" s="1"/>
  <c r="K4" i="26"/>
  <c r="K5" i="26"/>
  <c r="K6" i="26"/>
  <c r="K7" i="26"/>
  <c r="K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" i="26"/>
  <c r="K4" i="25"/>
  <c r="K5" i="25"/>
  <c r="K6" i="25"/>
  <c r="K7" i="25"/>
  <c r="K8" i="25"/>
  <c r="K9" i="25"/>
  <c r="K10" i="25"/>
  <c r="K11" i="25"/>
  <c r="K12" i="25"/>
  <c r="K13" i="25"/>
  <c r="K14" i="25"/>
  <c r="K15" i="25"/>
  <c r="K16" i="25"/>
  <c r="K17" i="25"/>
  <c r="K18" i="25"/>
  <c r="K19" i="25"/>
  <c r="K20" i="25"/>
  <c r="K21" i="25"/>
  <c r="K22" i="25"/>
  <c r="K23" i="25"/>
  <c r="K24" i="25"/>
  <c r="K25" i="25"/>
  <c r="K26" i="25"/>
  <c r="K27" i="25"/>
  <c r="K28" i="25"/>
  <c r="K29" i="25"/>
  <c r="K30" i="25"/>
  <c r="K3" i="25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K12" i="18"/>
  <c r="K11" i="18"/>
  <c r="K10" i="18"/>
  <c r="K9" i="18"/>
  <c r="K8" i="18"/>
  <c r="K7" i="18"/>
  <c r="K6" i="18"/>
  <c r="K5" i="18"/>
  <c r="K4" i="18"/>
  <c r="K3" i="18"/>
  <c r="K30" i="24"/>
  <c r="K29" i="24"/>
  <c r="K28" i="24"/>
  <c r="K27" i="24"/>
  <c r="K26" i="24"/>
  <c r="K25" i="24"/>
  <c r="K24" i="24"/>
  <c r="K23" i="24"/>
  <c r="K22" i="24"/>
  <c r="K21" i="24"/>
  <c r="K20" i="24"/>
  <c r="K19" i="24"/>
  <c r="K18" i="24"/>
  <c r="K17" i="24"/>
  <c r="K16" i="24"/>
  <c r="K15" i="24"/>
  <c r="K14" i="24"/>
  <c r="K13" i="24"/>
  <c r="K12" i="24"/>
  <c r="K11" i="24"/>
  <c r="K10" i="24"/>
  <c r="K9" i="24"/>
  <c r="K8" i="24"/>
  <c r="K7" i="24"/>
  <c r="K6" i="24"/>
  <c r="K5" i="24"/>
  <c r="K4" i="24"/>
  <c r="K3" i="24"/>
  <c r="K30" i="23"/>
  <c r="K29" i="23"/>
  <c r="K28" i="23"/>
  <c r="K27" i="23"/>
  <c r="K26" i="23"/>
  <c r="K25" i="23"/>
  <c r="K24" i="23"/>
  <c r="K23" i="23"/>
  <c r="K22" i="23"/>
  <c r="K21" i="23"/>
  <c r="K20" i="23"/>
  <c r="K19" i="23"/>
  <c r="K18" i="23"/>
  <c r="K17" i="23"/>
  <c r="K16" i="23"/>
  <c r="K15" i="23"/>
  <c r="K14" i="23"/>
  <c r="K13" i="23"/>
  <c r="K12" i="23"/>
  <c r="K11" i="23"/>
  <c r="K10" i="23"/>
  <c r="K9" i="23"/>
  <c r="K8" i="23"/>
  <c r="K7" i="23"/>
  <c r="K6" i="23"/>
  <c r="K5" i="23"/>
  <c r="K4" i="23"/>
  <c r="K3" i="23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K11" i="13"/>
  <c r="K10" i="13"/>
  <c r="K9" i="13"/>
  <c r="K8" i="13"/>
  <c r="K7" i="13"/>
  <c r="K6" i="13"/>
  <c r="K5" i="13"/>
  <c r="K4" i="13"/>
  <c r="K3" i="13"/>
  <c r="K30" i="16"/>
  <c r="K29" i="16"/>
  <c r="K28" i="16"/>
  <c r="K27" i="16"/>
  <c r="K26" i="16"/>
  <c r="K25" i="16"/>
  <c r="K24" i="16"/>
  <c r="K23" i="16"/>
  <c r="K22" i="16"/>
  <c r="K21" i="16"/>
  <c r="K20" i="16"/>
  <c r="K19" i="16"/>
  <c r="K18" i="16"/>
  <c r="K17" i="16"/>
  <c r="K16" i="16"/>
  <c r="K15" i="16"/>
  <c r="K14" i="16"/>
  <c r="K13" i="16"/>
  <c r="K12" i="16"/>
  <c r="K11" i="16"/>
  <c r="K10" i="16"/>
  <c r="K9" i="16"/>
  <c r="K8" i="16"/>
  <c r="K7" i="16"/>
  <c r="K6" i="16"/>
  <c r="K5" i="16"/>
  <c r="K4" i="16"/>
  <c r="K3" i="1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K3" i="4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30" i="28"/>
  <c r="K29" i="28"/>
  <c r="K28" i="28"/>
  <c r="K27" i="28"/>
  <c r="K26" i="28"/>
  <c r="K25" i="28"/>
  <c r="K24" i="28"/>
  <c r="K23" i="28"/>
  <c r="K22" i="28"/>
  <c r="K21" i="28"/>
  <c r="K20" i="28"/>
  <c r="K19" i="28"/>
  <c r="K18" i="28"/>
  <c r="K17" i="28"/>
  <c r="K16" i="28"/>
  <c r="K15" i="28"/>
  <c r="K14" i="28"/>
  <c r="K13" i="28"/>
  <c r="K12" i="28"/>
  <c r="K11" i="28"/>
  <c r="K10" i="28"/>
  <c r="K9" i="28"/>
  <c r="K8" i="28"/>
  <c r="K7" i="28"/>
  <c r="K6" i="28"/>
  <c r="K5" i="28"/>
  <c r="K4" i="28"/>
  <c r="K3" i="28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K7" i="27"/>
  <c r="K6" i="27"/>
  <c r="K5" i="27"/>
  <c r="K4" i="27"/>
  <c r="K3" i="2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K3" i="7"/>
  <c r="K30" i="21"/>
  <c r="K29" i="21"/>
  <c r="K28" i="21"/>
  <c r="K27" i="21"/>
  <c r="K26" i="21"/>
  <c r="K25" i="21"/>
  <c r="K24" i="21"/>
  <c r="K23" i="21"/>
  <c r="K22" i="21"/>
  <c r="K21" i="21"/>
  <c r="K20" i="21"/>
  <c r="K19" i="21"/>
  <c r="K18" i="21"/>
  <c r="K17" i="21"/>
  <c r="K16" i="21"/>
  <c r="K15" i="21"/>
  <c r="K14" i="21"/>
  <c r="K13" i="21"/>
  <c r="K12" i="21"/>
  <c r="K11" i="21"/>
  <c r="K10" i="21"/>
  <c r="K9" i="21"/>
  <c r="K8" i="21"/>
  <c r="K7" i="21"/>
  <c r="K6" i="21"/>
  <c r="K5" i="21"/>
  <c r="K4" i="21"/>
  <c r="K3" i="21"/>
  <c r="K30" i="20"/>
  <c r="K29" i="20"/>
  <c r="K28" i="20"/>
  <c r="K27" i="20"/>
  <c r="K26" i="20"/>
  <c r="K25" i="20"/>
  <c r="K24" i="20"/>
  <c r="K23" i="20"/>
  <c r="K22" i="20"/>
  <c r="K21" i="20"/>
  <c r="K20" i="20"/>
  <c r="K19" i="20"/>
  <c r="K18" i="20"/>
  <c r="K17" i="20"/>
  <c r="K16" i="20"/>
  <c r="K15" i="20"/>
  <c r="K14" i="20"/>
  <c r="K13" i="20"/>
  <c r="K12" i="20"/>
  <c r="K11" i="20"/>
  <c r="K10" i="20"/>
  <c r="K9" i="20"/>
  <c r="K8" i="20"/>
  <c r="K7" i="20"/>
  <c r="K6" i="20"/>
  <c r="K5" i="20"/>
  <c r="K4" i="20"/>
  <c r="K3" i="20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10" i="9"/>
  <c r="K9" i="9"/>
  <c r="K8" i="9"/>
  <c r="K7" i="9"/>
  <c r="K6" i="9"/>
  <c r="K5" i="9"/>
  <c r="K4" i="9"/>
  <c r="K3" i="9"/>
  <c r="K4" i="8"/>
  <c r="B4" i="8" s="1"/>
  <c r="K5" i="8"/>
  <c r="B5" i="8" s="1"/>
  <c r="K6" i="8"/>
  <c r="B6" i="8" s="1"/>
  <c r="K7" i="8"/>
  <c r="B7" i="8" s="1"/>
  <c r="K8" i="8"/>
  <c r="B8" i="8" s="1"/>
  <c r="K9" i="8"/>
  <c r="B9" i="8" s="1"/>
  <c r="K10" i="8"/>
  <c r="B10" i="8" s="1"/>
  <c r="K11" i="8"/>
  <c r="B11" i="8" s="1"/>
  <c r="K12" i="8"/>
  <c r="B12" i="8" s="1"/>
  <c r="K13" i="8"/>
  <c r="B13" i="8" s="1"/>
  <c r="K14" i="8"/>
  <c r="B14" i="8" s="1"/>
  <c r="K15" i="8"/>
  <c r="B15" i="8" s="1"/>
  <c r="K16" i="8"/>
  <c r="B16" i="8" s="1"/>
  <c r="K17" i="8"/>
  <c r="B17" i="8" s="1"/>
  <c r="K18" i="8"/>
  <c r="B18" i="8" s="1"/>
  <c r="K19" i="8"/>
  <c r="B19" i="8" s="1"/>
  <c r="K20" i="8"/>
  <c r="B20" i="8" s="1"/>
  <c r="K21" i="8"/>
  <c r="B21" i="8" s="1"/>
  <c r="K22" i="8"/>
  <c r="B22" i="8" s="1"/>
  <c r="K23" i="8"/>
  <c r="B23" i="8" s="1"/>
  <c r="K24" i="8"/>
  <c r="B24" i="8" s="1"/>
  <c r="K25" i="8"/>
  <c r="B25" i="8" s="1"/>
  <c r="K26" i="8"/>
  <c r="B26" i="8" s="1"/>
  <c r="K27" i="8"/>
  <c r="B27" i="8" s="1"/>
  <c r="K28" i="8"/>
  <c r="B28" i="8" s="1"/>
  <c r="K29" i="8"/>
  <c r="B29" i="8" s="1"/>
  <c r="K30" i="8"/>
  <c r="B30" i="8" s="1"/>
  <c r="K3" i="8"/>
  <c r="B3" i="8" s="1"/>
  <c r="E30" i="18"/>
  <c r="E29" i="18"/>
  <c r="E28" i="18"/>
  <c r="E27" i="18"/>
  <c r="E26" i="18"/>
  <c r="H26" i="18" s="1"/>
  <c r="J26" i="18" s="1"/>
  <c r="E25" i="18"/>
  <c r="E24" i="18"/>
  <c r="H24" i="18" s="1"/>
  <c r="J24" i="18" s="1"/>
  <c r="E23" i="18"/>
  <c r="E22" i="18"/>
  <c r="E21" i="18"/>
  <c r="E20" i="18"/>
  <c r="E19" i="18"/>
  <c r="E18" i="18"/>
  <c r="E17" i="18"/>
  <c r="H17" i="18" s="1"/>
  <c r="J17" i="18" s="1"/>
  <c r="E16" i="18"/>
  <c r="E15" i="18"/>
  <c r="E14" i="18"/>
  <c r="E13" i="18"/>
  <c r="H13" i="18" s="1"/>
  <c r="J13" i="18" s="1"/>
  <c r="E12" i="18"/>
  <c r="E11" i="18"/>
  <c r="E10" i="18"/>
  <c r="E9" i="18"/>
  <c r="E8" i="18"/>
  <c r="H8" i="18" s="1"/>
  <c r="J8" i="18" s="1"/>
  <c r="E7" i="18"/>
  <c r="E6" i="18"/>
  <c r="E5" i="18"/>
  <c r="E4" i="18"/>
  <c r="E3" i="18"/>
  <c r="E30" i="24"/>
  <c r="E29" i="24"/>
  <c r="E28" i="24"/>
  <c r="H28" i="24" s="1"/>
  <c r="J28" i="24" s="1"/>
  <c r="E27" i="24"/>
  <c r="E26" i="24"/>
  <c r="E25" i="24"/>
  <c r="E24" i="24"/>
  <c r="E23" i="24"/>
  <c r="E22" i="24"/>
  <c r="H22" i="24" s="1"/>
  <c r="J22" i="24" s="1"/>
  <c r="E21" i="24"/>
  <c r="E20" i="24"/>
  <c r="E19" i="24"/>
  <c r="E18" i="24"/>
  <c r="E17" i="24"/>
  <c r="E16" i="24"/>
  <c r="E15" i="24"/>
  <c r="H15" i="24" s="1"/>
  <c r="J15" i="24" s="1"/>
  <c r="E14" i="24"/>
  <c r="E13" i="24"/>
  <c r="E12" i="24"/>
  <c r="E11" i="24"/>
  <c r="E10" i="24"/>
  <c r="H10" i="24" s="1"/>
  <c r="J10" i="24" s="1"/>
  <c r="E9" i="24"/>
  <c r="H9" i="24" s="1"/>
  <c r="J9" i="24" s="1"/>
  <c r="E8" i="24"/>
  <c r="H8" i="24" s="1"/>
  <c r="J8" i="24" s="1"/>
  <c r="E7" i="24"/>
  <c r="H7" i="24" s="1"/>
  <c r="J7" i="24" s="1"/>
  <c r="E6" i="24"/>
  <c r="E5" i="24"/>
  <c r="H5" i="24" s="1"/>
  <c r="J5" i="24" s="1"/>
  <c r="E4" i="24"/>
  <c r="H4" i="24" s="1"/>
  <c r="J4" i="24" s="1"/>
  <c r="E3" i="24"/>
  <c r="H3" i="24" s="1"/>
  <c r="J3" i="24" s="1"/>
  <c r="E30" i="23"/>
  <c r="H30" i="23" s="1"/>
  <c r="J30" i="23" s="1"/>
  <c r="E29" i="23"/>
  <c r="H29" i="23" s="1"/>
  <c r="J29" i="23" s="1"/>
  <c r="E28" i="23"/>
  <c r="H28" i="23" s="1"/>
  <c r="J28" i="23" s="1"/>
  <c r="E27" i="23"/>
  <c r="H27" i="23" s="1"/>
  <c r="J27" i="23" s="1"/>
  <c r="E26" i="23"/>
  <c r="H26" i="23" s="1"/>
  <c r="J26" i="23" s="1"/>
  <c r="E25" i="23"/>
  <c r="H25" i="23" s="1"/>
  <c r="J25" i="23" s="1"/>
  <c r="E24" i="23"/>
  <c r="H24" i="23" s="1"/>
  <c r="J24" i="23" s="1"/>
  <c r="E23" i="23"/>
  <c r="H23" i="23" s="1"/>
  <c r="J23" i="23" s="1"/>
  <c r="E22" i="23"/>
  <c r="H22" i="23" s="1"/>
  <c r="J22" i="23" s="1"/>
  <c r="E21" i="23"/>
  <c r="H21" i="23" s="1"/>
  <c r="J21" i="23" s="1"/>
  <c r="E20" i="23"/>
  <c r="H20" i="23" s="1"/>
  <c r="J20" i="23" s="1"/>
  <c r="E19" i="23"/>
  <c r="H19" i="23" s="1"/>
  <c r="J19" i="23" s="1"/>
  <c r="E18" i="23"/>
  <c r="H18" i="23" s="1"/>
  <c r="J18" i="23" s="1"/>
  <c r="E17" i="23"/>
  <c r="H17" i="23" s="1"/>
  <c r="J17" i="23" s="1"/>
  <c r="E16" i="23"/>
  <c r="H16" i="23" s="1"/>
  <c r="J16" i="23" s="1"/>
  <c r="E15" i="23"/>
  <c r="H15" i="23" s="1"/>
  <c r="J15" i="23" s="1"/>
  <c r="E14" i="23"/>
  <c r="H14" i="23" s="1"/>
  <c r="J14" i="23" s="1"/>
  <c r="E13" i="23"/>
  <c r="H13" i="23" s="1"/>
  <c r="J13" i="23" s="1"/>
  <c r="E12" i="23"/>
  <c r="H12" i="23" s="1"/>
  <c r="J12" i="23" s="1"/>
  <c r="E11" i="23"/>
  <c r="H11" i="23" s="1"/>
  <c r="J11" i="23" s="1"/>
  <c r="E10" i="23"/>
  <c r="H10" i="23" s="1"/>
  <c r="J10" i="23" s="1"/>
  <c r="E9" i="23"/>
  <c r="H9" i="23" s="1"/>
  <c r="J9" i="23" s="1"/>
  <c r="E8" i="23"/>
  <c r="H8" i="23" s="1"/>
  <c r="J8" i="23" s="1"/>
  <c r="E7" i="23"/>
  <c r="H7" i="23" s="1"/>
  <c r="J7" i="23" s="1"/>
  <c r="E6" i="23"/>
  <c r="H6" i="23" s="1"/>
  <c r="J6" i="23" s="1"/>
  <c r="E5" i="23"/>
  <c r="H5" i="23" s="1"/>
  <c r="J5" i="23" s="1"/>
  <c r="E4" i="23"/>
  <c r="H4" i="23" s="1"/>
  <c r="J4" i="23" s="1"/>
  <c r="E3" i="23"/>
  <c r="H3" i="23" s="1"/>
  <c r="J3" i="23" s="1"/>
  <c r="E30" i="1"/>
  <c r="H30" i="1" s="1"/>
  <c r="J30" i="1" s="1"/>
  <c r="E29" i="1"/>
  <c r="H29" i="1" s="1"/>
  <c r="J29" i="1" s="1"/>
  <c r="E28" i="1"/>
  <c r="H28" i="1" s="1"/>
  <c r="J28" i="1" s="1"/>
  <c r="E27" i="1"/>
  <c r="H27" i="1" s="1"/>
  <c r="J27" i="1" s="1"/>
  <c r="E26" i="1"/>
  <c r="H26" i="1" s="1"/>
  <c r="J26" i="1" s="1"/>
  <c r="E25" i="1"/>
  <c r="H25" i="1" s="1"/>
  <c r="J25" i="1" s="1"/>
  <c r="E24" i="1"/>
  <c r="H24" i="1" s="1"/>
  <c r="J24" i="1" s="1"/>
  <c r="E23" i="1"/>
  <c r="H23" i="1" s="1"/>
  <c r="J23" i="1" s="1"/>
  <c r="E22" i="1"/>
  <c r="H22" i="1" s="1"/>
  <c r="J22" i="1" s="1"/>
  <c r="E21" i="1"/>
  <c r="H21" i="1" s="1"/>
  <c r="J21" i="1" s="1"/>
  <c r="E20" i="1"/>
  <c r="H20" i="1" s="1"/>
  <c r="J20" i="1" s="1"/>
  <c r="E19" i="1"/>
  <c r="H19" i="1" s="1"/>
  <c r="J19" i="1" s="1"/>
  <c r="E18" i="1"/>
  <c r="H18" i="1" s="1"/>
  <c r="J18" i="1" s="1"/>
  <c r="E17" i="1"/>
  <c r="H17" i="1" s="1"/>
  <c r="J17" i="1" s="1"/>
  <c r="E16" i="1"/>
  <c r="H16" i="1" s="1"/>
  <c r="J16" i="1" s="1"/>
  <c r="E15" i="1"/>
  <c r="H15" i="1" s="1"/>
  <c r="J15" i="1" s="1"/>
  <c r="E14" i="1"/>
  <c r="H14" i="1" s="1"/>
  <c r="J14" i="1" s="1"/>
  <c r="E13" i="1"/>
  <c r="H13" i="1" s="1"/>
  <c r="J13" i="1" s="1"/>
  <c r="E12" i="1"/>
  <c r="H12" i="1" s="1"/>
  <c r="J12" i="1" s="1"/>
  <c r="E11" i="1"/>
  <c r="H11" i="1" s="1"/>
  <c r="J11" i="1" s="1"/>
  <c r="E10" i="1"/>
  <c r="H10" i="1" s="1"/>
  <c r="J10" i="1" s="1"/>
  <c r="E9" i="1"/>
  <c r="H9" i="1" s="1"/>
  <c r="J9" i="1" s="1"/>
  <c r="E8" i="1"/>
  <c r="H8" i="1" s="1"/>
  <c r="J8" i="1" s="1"/>
  <c r="E7" i="1"/>
  <c r="H7" i="1" s="1"/>
  <c r="J7" i="1" s="1"/>
  <c r="E6" i="1"/>
  <c r="H6" i="1" s="1"/>
  <c r="J6" i="1" s="1"/>
  <c r="E5" i="1"/>
  <c r="H5" i="1" s="1"/>
  <c r="J5" i="1" s="1"/>
  <c r="E4" i="1"/>
  <c r="H4" i="1" s="1"/>
  <c r="J4" i="1" s="1"/>
  <c r="E3" i="1"/>
  <c r="H3" i="1" s="1"/>
  <c r="J3" i="1" s="1"/>
  <c r="E30" i="13"/>
  <c r="H30" i="13" s="1"/>
  <c r="J30" i="13" s="1"/>
  <c r="E29" i="13"/>
  <c r="H29" i="13" s="1"/>
  <c r="J29" i="13" s="1"/>
  <c r="E28" i="13"/>
  <c r="H28" i="13" s="1"/>
  <c r="J28" i="13" s="1"/>
  <c r="E27" i="13"/>
  <c r="H27" i="13" s="1"/>
  <c r="J27" i="13" s="1"/>
  <c r="E26" i="13"/>
  <c r="H26" i="13" s="1"/>
  <c r="J26" i="13" s="1"/>
  <c r="E25" i="13"/>
  <c r="H25" i="13" s="1"/>
  <c r="J25" i="13" s="1"/>
  <c r="E24" i="13"/>
  <c r="H24" i="13" s="1"/>
  <c r="J24" i="13" s="1"/>
  <c r="E23" i="13"/>
  <c r="H23" i="13" s="1"/>
  <c r="J23" i="13" s="1"/>
  <c r="E22" i="13"/>
  <c r="H22" i="13" s="1"/>
  <c r="J22" i="13" s="1"/>
  <c r="E21" i="13"/>
  <c r="H21" i="13" s="1"/>
  <c r="J21" i="13" s="1"/>
  <c r="E20" i="13"/>
  <c r="H20" i="13" s="1"/>
  <c r="J20" i="13" s="1"/>
  <c r="E19" i="13"/>
  <c r="H19" i="13" s="1"/>
  <c r="J19" i="13" s="1"/>
  <c r="E18" i="13"/>
  <c r="H18" i="13" s="1"/>
  <c r="J18" i="13" s="1"/>
  <c r="E17" i="13"/>
  <c r="H17" i="13" s="1"/>
  <c r="J17" i="13" s="1"/>
  <c r="E16" i="13"/>
  <c r="H16" i="13" s="1"/>
  <c r="J16" i="13" s="1"/>
  <c r="E15" i="13"/>
  <c r="H15" i="13" s="1"/>
  <c r="J15" i="13" s="1"/>
  <c r="E14" i="13"/>
  <c r="H14" i="13" s="1"/>
  <c r="J14" i="13" s="1"/>
  <c r="E13" i="13"/>
  <c r="H13" i="13" s="1"/>
  <c r="J13" i="13" s="1"/>
  <c r="E12" i="13"/>
  <c r="H12" i="13" s="1"/>
  <c r="J12" i="13" s="1"/>
  <c r="E11" i="13"/>
  <c r="H11" i="13" s="1"/>
  <c r="J11" i="13" s="1"/>
  <c r="E10" i="13"/>
  <c r="H10" i="13" s="1"/>
  <c r="J10" i="13" s="1"/>
  <c r="E9" i="13"/>
  <c r="H9" i="13" s="1"/>
  <c r="J9" i="13" s="1"/>
  <c r="E8" i="13"/>
  <c r="H8" i="13" s="1"/>
  <c r="J8" i="13" s="1"/>
  <c r="E7" i="13"/>
  <c r="H7" i="13" s="1"/>
  <c r="J7" i="13" s="1"/>
  <c r="E6" i="13"/>
  <c r="H6" i="13" s="1"/>
  <c r="J6" i="13" s="1"/>
  <c r="E5" i="13"/>
  <c r="H5" i="13" s="1"/>
  <c r="J5" i="13" s="1"/>
  <c r="E4" i="13"/>
  <c r="H4" i="13" s="1"/>
  <c r="J4" i="13" s="1"/>
  <c r="E3" i="13"/>
  <c r="H3" i="13" s="1"/>
  <c r="J3" i="13" s="1"/>
  <c r="E30" i="16"/>
  <c r="H30" i="16" s="1"/>
  <c r="J30" i="16" s="1"/>
  <c r="E29" i="16"/>
  <c r="H29" i="16" s="1"/>
  <c r="J29" i="16" s="1"/>
  <c r="E28" i="16"/>
  <c r="H28" i="16" s="1"/>
  <c r="J28" i="16" s="1"/>
  <c r="E27" i="16"/>
  <c r="H27" i="16" s="1"/>
  <c r="J27" i="16" s="1"/>
  <c r="E26" i="16"/>
  <c r="H26" i="16" s="1"/>
  <c r="J26" i="16" s="1"/>
  <c r="E25" i="16"/>
  <c r="H25" i="16" s="1"/>
  <c r="J25" i="16" s="1"/>
  <c r="E24" i="16"/>
  <c r="H24" i="16" s="1"/>
  <c r="J24" i="16" s="1"/>
  <c r="E23" i="16"/>
  <c r="H23" i="16" s="1"/>
  <c r="J23" i="16" s="1"/>
  <c r="E22" i="16"/>
  <c r="H22" i="16" s="1"/>
  <c r="J22" i="16" s="1"/>
  <c r="E21" i="16"/>
  <c r="H21" i="16" s="1"/>
  <c r="J21" i="16" s="1"/>
  <c r="E20" i="16"/>
  <c r="H20" i="16" s="1"/>
  <c r="J20" i="16" s="1"/>
  <c r="E19" i="16"/>
  <c r="H19" i="16" s="1"/>
  <c r="J19" i="16" s="1"/>
  <c r="E18" i="16"/>
  <c r="H18" i="16" s="1"/>
  <c r="J18" i="16" s="1"/>
  <c r="E17" i="16"/>
  <c r="H17" i="16" s="1"/>
  <c r="J17" i="16" s="1"/>
  <c r="E16" i="16"/>
  <c r="H16" i="16" s="1"/>
  <c r="J16" i="16" s="1"/>
  <c r="E15" i="16"/>
  <c r="H15" i="16" s="1"/>
  <c r="J15" i="16" s="1"/>
  <c r="E14" i="16"/>
  <c r="H14" i="16" s="1"/>
  <c r="J14" i="16" s="1"/>
  <c r="E13" i="16"/>
  <c r="H13" i="16" s="1"/>
  <c r="J13" i="16" s="1"/>
  <c r="E12" i="16"/>
  <c r="H12" i="16" s="1"/>
  <c r="J12" i="16" s="1"/>
  <c r="E11" i="16"/>
  <c r="H11" i="16" s="1"/>
  <c r="J11" i="16" s="1"/>
  <c r="E10" i="16"/>
  <c r="H10" i="16" s="1"/>
  <c r="J10" i="16" s="1"/>
  <c r="E9" i="16"/>
  <c r="H9" i="16" s="1"/>
  <c r="J9" i="16" s="1"/>
  <c r="E8" i="16"/>
  <c r="H8" i="16" s="1"/>
  <c r="J8" i="16" s="1"/>
  <c r="E7" i="16"/>
  <c r="H7" i="16" s="1"/>
  <c r="J7" i="16" s="1"/>
  <c r="E6" i="16"/>
  <c r="H6" i="16" s="1"/>
  <c r="J6" i="16" s="1"/>
  <c r="E5" i="16"/>
  <c r="H5" i="16" s="1"/>
  <c r="J5" i="16" s="1"/>
  <c r="E4" i="16"/>
  <c r="H4" i="16" s="1"/>
  <c r="J4" i="16" s="1"/>
  <c r="E3" i="16"/>
  <c r="H3" i="16" s="1"/>
  <c r="J3" i="16" s="1"/>
  <c r="E30" i="6"/>
  <c r="H30" i="6" s="1"/>
  <c r="J30" i="6" s="1"/>
  <c r="E29" i="6"/>
  <c r="H29" i="6" s="1"/>
  <c r="J29" i="6" s="1"/>
  <c r="E28" i="6"/>
  <c r="H28" i="6" s="1"/>
  <c r="J28" i="6" s="1"/>
  <c r="E27" i="6"/>
  <c r="H27" i="6" s="1"/>
  <c r="J27" i="6" s="1"/>
  <c r="E26" i="6"/>
  <c r="H26" i="6" s="1"/>
  <c r="J26" i="6" s="1"/>
  <c r="E25" i="6"/>
  <c r="H25" i="6" s="1"/>
  <c r="J25" i="6" s="1"/>
  <c r="E24" i="6"/>
  <c r="H24" i="6" s="1"/>
  <c r="J24" i="6" s="1"/>
  <c r="E23" i="6"/>
  <c r="H23" i="6" s="1"/>
  <c r="J23" i="6" s="1"/>
  <c r="E22" i="6"/>
  <c r="H22" i="6" s="1"/>
  <c r="J22" i="6" s="1"/>
  <c r="E21" i="6"/>
  <c r="H21" i="6" s="1"/>
  <c r="J21" i="6" s="1"/>
  <c r="E20" i="6"/>
  <c r="H20" i="6" s="1"/>
  <c r="J20" i="6" s="1"/>
  <c r="E19" i="6"/>
  <c r="H19" i="6" s="1"/>
  <c r="J19" i="6" s="1"/>
  <c r="E18" i="6"/>
  <c r="H18" i="6" s="1"/>
  <c r="J18" i="6" s="1"/>
  <c r="E17" i="6"/>
  <c r="H17" i="6" s="1"/>
  <c r="J17" i="6" s="1"/>
  <c r="E16" i="6"/>
  <c r="H16" i="6" s="1"/>
  <c r="J16" i="6" s="1"/>
  <c r="E15" i="6"/>
  <c r="H15" i="6" s="1"/>
  <c r="J15" i="6" s="1"/>
  <c r="E14" i="6"/>
  <c r="H14" i="6" s="1"/>
  <c r="J14" i="6" s="1"/>
  <c r="E13" i="6"/>
  <c r="H13" i="6" s="1"/>
  <c r="J13" i="6" s="1"/>
  <c r="E12" i="6"/>
  <c r="H12" i="6" s="1"/>
  <c r="J12" i="6" s="1"/>
  <c r="E11" i="6"/>
  <c r="H11" i="6" s="1"/>
  <c r="J11" i="6" s="1"/>
  <c r="E10" i="6"/>
  <c r="H10" i="6" s="1"/>
  <c r="J10" i="6" s="1"/>
  <c r="E9" i="6"/>
  <c r="H9" i="6" s="1"/>
  <c r="J9" i="6" s="1"/>
  <c r="E8" i="6"/>
  <c r="H8" i="6" s="1"/>
  <c r="J8" i="6" s="1"/>
  <c r="E7" i="6"/>
  <c r="H7" i="6" s="1"/>
  <c r="J7" i="6" s="1"/>
  <c r="E6" i="6"/>
  <c r="H6" i="6" s="1"/>
  <c r="J6" i="6" s="1"/>
  <c r="E5" i="6"/>
  <c r="H5" i="6" s="1"/>
  <c r="J5" i="6" s="1"/>
  <c r="E4" i="6"/>
  <c r="H4" i="6" s="1"/>
  <c r="J4" i="6" s="1"/>
  <c r="E3" i="6"/>
  <c r="H3" i="6" s="1"/>
  <c r="J3" i="6" s="1"/>
  <c r="E30" i="5"/>
  <c r="H30" i="5" s="1"/>
  <c r="J30" i="5" s="1"/>
  <c r="E29" i="5"/>
  <c r="H29" i="5" s="1"/>
  <c r="J29" i="5" s="1"/>
  <c r="E28" i="5"/>
  <c r="H28" i="5" s="1"/>
  <c r="J28" i="5" s="1"/>
  <c r="E27" i="5"/>
  <c r="H27" i="5" s="1"/>
  <c r="J27" i="5" s="1"/>
  <c r="E26" i="5"/>
  <c r="H26" i="5" s="1"/>
  <c r="J26" i="5" s="1"/>
  <c r="E25" i="5"/>
  <c r="H25" i="5" s="1"/>
  <c r="J25" i="5" s="1"/>
  <c r="E24" i="5"/>
  <c r="H24" i="5" s="1"/>
  <c r="J24" i="5" s="1"/>
  <c r="E23" i="5"/>
  <c r="H23" i="5" s="1"/>
  <c r="J23" i="5" s="1"/>
  <c r="E22" i="5"/>
  <c r="H22" i="5" s="1"/>
  <c r="J22" i="5" s="1"/>
  <c r="E21" i="5"/>
  <c r="H21" i="5" s="1"/>
  <c r="J21" i="5" s="1"/>
  <c r="E20" i="5"/>
  <c r="H20" i="5" s="1"/>
  <c r="J20" i="5" s="1"/>
  <c r="E19" i="5"/>
  <c r="H19" i="5" s="1"/>
  <c r="J19" i="5" s="1"/>
  <c r="E18" i="5"/>
  <c r="H18" i="5" s="1"/>
  <c r="J18" i="5" s="1"/>
  <c r="E17" i="5"/>
  <c r="H17" i="5" s="1"/>
  <c r="J17" i="5" s="1"/>
  <c r="E16" i="5"/>
  <c r="H16" i="5" s="1"/>
  <c r="J16" i="5" s="1"/>
  <c r="E15" i="5"/>
  <c r="H15" i="5" s="1"/>
  <c r="J15" i="5" s="1"/>
  <c r="E14" i="5"/>
  <c r="H14" i="5" s="1"/>
  <c r="J14" i="5" s="1"/>
  <c r="E13" i="5"/>
  <c r="H13" i="5" s="1"/>
  <c r="J13" i="5" s="1"/>
  <c r="E12" i="5"/>
  <c r="H12" i="5" s="1"/>
  <c r="J12" i="5" s="1"/>
  <c r="E11" i="5"/>
  <c r="H11" i="5" s="1"/>
  <c r="J11" i="5" s="1"/>
  <c r="E10" i="5"/>
  <c r="H10" i="5" s="1"/>
  <c r="J10" i="5" s="1"/>
  <c r="E9" i="5"/>
  <c r="H9" i="5" s="1"/>
  <c r="J9" i="5" s="1"/>
  <c r="E8" i="5"/>
  <c r="H8" i="5" s="1"/>
  <c r="J8" i="5" s="1"/>
  <c r="E7" i="5"/>
  <c r="H7" i="5" s="1"/>
  <c r="J7" i="5" s="1"/>
  <c r="E6" i="5"/>
  <c r="H6" i="5" s="1"/>
  <c r="J6" i="5" s="1"/>
  <c r="E5" i="5"/>
  <c r="H5" i="5" s="1"/>
  <c r="J5" i="5" s="1"/>
  <c r="E4" i="5"/>
  <c r="H4" i="5" s="1"/>
  <c r="J4" i="5" s="1"/>
  <c r="E3" i="5"/>
  <c r="H3" i="5" s="1"/>
  <c r="J3" i="5" s="1"/>
  <c r="E30" i="4"/>
  <c r="H30" i="4" s="1"/>
  <c r="J30" i="4" s="1"/>
  <c r="E29" i="4"/>
  <c r="H29" i="4" s="1"/>
  <c r="J29" i="4" s="1"/>
  <c r="E28" i="4"/>
  <c r="H28" i="4" s="1"/>
  <c r="J28" i="4" s="1"/>
  <c r="E27" i="4"/>
  <c r="H27" i="4" s="1"/>
  <c r="J27" i="4" s="1"/>
  <c r="E26" i="4"/>
  <c r="H26" i="4" s="1"/>
  <c r="J26" i="4" s="1"/>
  <c r="E25" i="4"/>
  <c r="H25" i="4" s="1"/>
  <c r="J25" i="4" s="1"/>
  <c r="E24" i="4"/>
  <c r="H24" i="4" s="1"/>
  <c r="J24" i="4" s="1"/>
  <c r="E23" i="4"/>
  <c r="H23" i="4" s="1"/>
  <c r="J23" i="4" s="1"/>
  <c r="E22" i="4"/>
  <c r="H22" i="4" s="1"/>
  <c r="J22" i="4" s="1"/>
  <c r="E21" i="4"/>
  <c r="H21" i="4" s="1"/>
  <c r="J21" i="4" s="1"/>
  <c r="E20" i="4"/>
  <c r="H20" i="4" s="1"/>
  <c r="J20" i="4" s="1"/>
  <c r="E19" i="4"/>
  <c r="H19" i="4" s="1"/>
  <c r="J19" i="4" s="1"/>
  <c r="E18" i="4"/>
  <c r="H18" i="4" s="1"/>
  <c r="J18" i="4" s="1"/>
  <c r="E17" i="4"/>
  <c r="H17" i="4" s="1"/>
  <c r="J17" i="4" s="1"/>
  <c r="E16" i="4"/>
  <c r="H16" i="4" s="1"/>
  <c r="J16" i="4" s="1"/>
  <c r="E15" i="4"/>
  <c r="H15" i="4" s="1"/>
  <c r="J15" i="4" s="1"/>
  <c r="E14" i="4"/>
  <c r="H14" i="4" s="1"/>
  <c r="J14" i="4" s="1"/>
  <c r="E13" i="4"/>
  <c r="H13" i="4" s="1"/>
  <c r="J13" i="4" s="1"/>
  <c r="E12" i="4"/>
  <c r="H12" i="4" s="1"/>
  <c r="J12" i="4" s="1"/>
  <c r="E11" i="4"/>
  <c r="H11" i="4" s="1"/>
  <c r="J11" i="4" s="1"/>
  <c r="E10" i="4"/>
  <c r="H10" i="4" s="1"/>
  <c r="J10" i="4" s="1"/>
  <c r="E9" i="4"/>
  <c r="H9" i="4" s="1"/>
  <c r="J9" i="4" s="1"/>
  <c r="E8" i="4"/>
  <c r="H8" i="4" s="1"/>
  <c r="J8" i="4" s="1"/>
  <c r="E7" i="4"/>
  <c r="H7" i="4" s="1"/>
  <c r="J7" i="4" s="1"/>
  <c r="E6" i="4"/>
  <c r="H6" i="4" s="1"/>
  <c r="J6" i="4" s="1"/>
  <c r="E5" i="4"/>
  <c r="H5" i="4" s="1"/>
  <c r="J5" i="4" s="1"/>
  <c r="E4" i="4"/>
  <c r="H4" i="4" s="1"/>
  <c r="J4" i="4" s="1"/>
  <c r="E3" i="4"/>
  <c r="H3" i="4" s="1"/>
  <c r="J3" i="4" s="1"/>
  <c r="E30" i="26"/>
  <c r="H30" i="26" s="1"/>
  <c r="J30" i="26" s="1"/>
  <c r="E29" i="26"/>
  <c r="H29" i="26" s="1"/>
  <c r="J29" i="26" s="1"/>
  <c r="E28" i="26"/>
  <c r="H28" i="26" s="1"/>
  <c r="J28" i="26" s="1"/>
  <c r="I28" i="26" s="1"/>
  <c r="M28" i="26" s="1"/>
  <c r="E27" i="26"/>
  <c r="H27" i="26" s="1"/>
  <c r="J27" i="26" s="1"/>
  <c r="E26" i="26"/>
  <c r="H26" i="26" s="1"/>
  <c r="J26" i="26" s="1"/>
  <c r="E25" i="26"/>
  <c r="H25" i="26" s="1"/>
  <c r="J25" i="26" s="1"/>
  <c r="E24" i="26"/>
  <c r="H24" i="26" s="1"/>
  <c r="J24" i="26" s="1"/>
  <c r="E23" i="26"/>
  <c r="H23" i="26" s="1"/>
  <c r="J23" i="26" s="1"/>
  <c r="E22" i="26"/>
  <c r="H22" i="26" s="1"/>
  <c r="J22" i="26" s="1"/>
  <c r="E21" i="26"/>
  <c r="H21" i="26" s="1"/>
  <c r="J21" i="26" s="1"/>
  <c r="E20" i="26"/>
  <c r="H20" i="26" s="1"/>
  <c r="J20" i="26" s="1"/>
  <c r="E19" i="26"/>
  <c r="H19" i="26" s="1"/>
  <c r="J19" i="26" s="1"/>
  <c r="E18" i="26"/>
  <c r="H18" i="26" s="1"/>
  <c r="J18" i="26" s="1"/>
  <c r="E17" i="26"/>
  <c r="H17" i="26" s="1"/>
  <c r="J17" i="26" s="1"/>
  <c r="E16" i="26"/>
  <c r="H16" i="26" s="1"/>
  <c r="J16" i="26" s="1"/>
  <c r="E15" i="26"/>
  <c r="H15" i="26" s="1"/>
  <c r="J15" i="26" s="1"/>
  <c r="E14" i="26"/>
  <c r="H14" i="26" s="1"/>
  <c r="J14" i="26" s="1"/>
  <c r="E13" i="26"/>
  <c r="H13" i="26" s="1"/>
  <c r="J13" i="26" s="1"/>
  <c r="E12" i="26"/>
  <c r="H12" i="26" s="1"/>
  <c r="J12" i="26" s="1"/>
  <c r="I12" i="26" s="1"/>
  <c r="M12" i="26" s="1"/>
  <c r="E11" i="26"/>
  <c r="H11" i="26" s="1"/>
  <c r="J11" i="26" s="1"/>
  <c r="E10" i="26"/>
  <c r="H10" i="26" s="1"/>
  <c r="J10" i="26" s="1"/>
  <c r="E9" i="26"/>
  <c r="H9" i="26" s="1"/>
  <c r="J9" i="26" s="1"/>
  <c r="E8" i="26"/>
  <c r="H8" i="26" s="1"/>
  <c r="J8" i="26" s="1"/>
  <c r="E7" i="26"/>
  <c r="H7" i="26" s="1"/>
  <c r="J7" i="26" s="1"/>
  <c r="E6" i="26"/>
  <c r="H6" i="26" s="1"/>
  <c r="J6" i="26" s="1"/>
  <c r="E5" i="26"/>
  <c r="H5" i="26" s="1"/>
  <c r="J5" i="26" s="1"/>
  <c r="E4" i="26"/>
  <c r="H4" i="26" s="1"/>
  <c r="J4" i="26" s="1"/>
  <c r="I4" i="26" s="1"/>
  <c r="M4" i="26" s="1"/>
  <c r="E3" i="26"/>
  <c r="H3" i="26" s="1"/>
  <c r="J3" i="26" s="1"/>
  <c r="E30" i="25"/>
  <c r="H30" i="25" s="1"/>
  <c r="J30" i="25" s="1"/>
  <c r="E29" i="25"/>
  <c r="H29" i="25" s="1"/>
  <c r="J29" i="25" s="1"/>
  <c r="E28" i="25"/>
  <c r="H28" i="25" s="1"/>
  <c r="J28" i="25" s="1"/>
  <c r="E27" i="25"/>
  <c r="H27" i="25" s="1"/>
  <c r="J27" i="25" s="1"/>
  <c r="E26" i="25"/>
  <c r="H26" i="25" s="1"/>
  <c r="J26" i="25" s="1"/>
  <c r="E25" i="25"/>
  <c r="H25" i="25" s="1"/>
  <c r="J25" i="25" s="1"/>
  <c r="E24" i="25"/>
  <c r="H24" i="25" s="1"/>
  <c r="J24" i="25" s="1"/>
  <c r="E23" i="25"/>
  <c r="H23" i="25" s="1"/>
  <c r="J23" i="25" s="1"/>
  <c r="E22" i="25"/>
  <c r="H22" i="25" s="1"/>
  <c r="J22" i="25" s="1"/>
  <c r="E21" i="25"/>
  <c r="H21" i="25" s="1"/>
  <c r="J21" i="25" s="1"/>
  <c r="E20" i="25"/>
  <c r="H20" i="25" s="1"/>
  <c r="J20" i="25" s="1"/>
  <c r="E19" i="25"/>
  <c r="H19" i="25" s="1"/>
  <c r="J19" i="25" s="1"/>
  <c r="E18" i="25"/>
  <c r="H18" i="25" s="1"/>
  <c r="J18" i="25" s="1"/>
  <c r="E17" i="25"/>
  <c r="H17" i="25" s="1"/>
  <c r="J17" i="25" s="1"/>
  <c r="E16" i="25"/>
  <c r="H16" i="25" s="1"/>
  <c r="J16" i="25" s="1"/>
  <c r="E15" i="25"/>
  <c r="H15" i="25" s="1"/>
  <c r="J15" i="25" s="1"/>
  <c r="E14" i="25"/>
  <c r="H14" i="25" s="1"/>
  <c r="J14" i="25" s="1"/>
  <c r="E13" i="25"/>
  <c r="H13" i="25" s="1"/>
  <c r="J13" i="25" s="1"/>
  <c r="E12" i="25"/>
  <c r="H12" i="25" s="1"/>
  <c r="J12" i="25" s="1"/>
  <c r="E11" i="25"/>
  <c r="H11" i="25" s="1"/>
  <c r="J11" i="25" s="1"/>
  <c r="E10" i="25"/>
  <c r="H10" i="25" s="1"/>
  <c r="J10" i="25" s="1"/>
  <c r="E9" i="25"/>
  <c r="H9" i="25" s="1"/>
  <c r="J9" i="25" s="1"/>
  <c r="E8" i="25"/>
  <c r="H8" i="25" s="1"/>
  <c r="J8" i="25" s="1"/>
  <c r="E7" i="25"/>
  <c r="H7" i="25" s="1"/>
  <c r="J7" i="25" s="1"/>
  <c r="E6" i="25"/>
  <c r="H6" i="25" s="1"/>
  <c r="J6" i="25" s="1"/>
  <c r="E5" i="25"/>
  <c r="H5" i="25" s="1"/>
  <c r="J5" i="25" s="1"/>
  <c r="E4" i="25"/>
  <c r="H4" i="25" s="1"/>
  <c r="J4" i="25" s="1"/>
  <c r="E3" i="25"/>
  <c r="H3" i="25" s="1"/>
  <c r="J3" i="25" s="1"/>
  <c r="E30" i="3"/>
  <c r="H30" i="3" s="1"/>
  <c r="J30" i="3" s="1"/>
  <c r="E29" i="3"/>
  <c r="H29" i="3" s="1"/>
  <c r="J29" i="3" s="1"/>
  <c r="E28" i="3"/>
  <c r="H28" i="3" s="1"/>
  <c r="J28" i="3" s="1"/>
  <c r="E27" i="3"/>
  <c r="H27" i="3" s="1"/>
  <c r="J27" i="3" s="1"/>
  <c r="E26" i="3"/>
  <c r="H26" i="3" s="1"/>
  <c r="J26" i="3" s="1"/>
  <c r="E25" i="3"/>
  <c r="H25" i="3" s="1"/>
  <c r="J25" i="3" s="1"/>
  <c r="E24" i="3"/>
  <c r="H24" i="3" s="1"/>
  <c r="J24" i="3" s="1"/>
  <c r="E23" i="3"/>
  <c r="H23" i="3" s="1"/>
  <c r="J23" i="3" s="1"/>
  <c r="E22" i="3"/>
  <c r="H22" i="3" s="1"/>
  <c r="J22" i="3" s="1"/>
  <c r="E21" i="3"/>
  <c r="H21" i="3" s="1"/>
  <c r="J21" i="3" s="1"/>
  <c r="E20" i="3"/>
  <c r="H20" i="3" s="1"/>
  <c r="J20" i="3" s="1"/>
  <c r="E19" i="3"/>
  <c r="H19" i="3" s="1"/>
  <c r="J19" i="3" s="1"/>
  <c r="E18" i="3"/>
  <c r="H18" i="3" s="1"/>
  <c r="J18" i="3" s="1"/>
  <c r="E17" i="3"/>
  <c r="H17" i="3" s="1"/>
  <c r="J17" i="3" s="1"/>
  <c r="E16" i="3"/>
  <c r="H16" i="3" s="1"/>
  <c r="J16" i="3" s="1"/>
  <c r="E15" i="3"/>
  <c r="H15" i="3" s="1"/>
  <c r="J15" i="3" s="1"/>
  <c r="E14" i="3"/>
  <c r="H14" i="3" s="1"/>
  <c r="J14" i="3" s="1"/>
  <c r="E13" i="3"/>
  <c r="H13" i="3" s="1"/>
  <c r="J13" i="3" s="1"/>
  <c r="E12" i="3"/>
  <c r="H12" i="3" s="1"/>
  <c r="J12" i="3" s="1"/>
  <c r="E11" i="3"/>
  <c r="H11" i="3" s="1"/>
  <c r="J11" i="3" s="1"/>
  <c r="E10" i="3"/>
  <c r="H10" i="3" s="1"/>
  <c r="J10" i="3" s="1"/>
  <c r="E9" i="3"/>
  <c r="H9" i="3" s="1"/>
  <c r="J9" i="3" s="1"/>
  <c r="E8" i="3"/>
  <c r="H8" i="3" s="1"/>
  <c r="J8" i="3" s="1"/>
  <c r="E7" i="3"/>
  <c r="H7" i="3" s="1"/>
  <c r="J7" i="3" s="1"/>
  <c r="E6" i="3"/>
  <c r="H6" i="3" s="1"/>
  <c r="J6" i="3" s="1"/>
  <c r="E5" i="3"/>
  <c r="H5" i="3" s="1"/>
  <c r="J5" i="3" s="1"/>
  <c r="E4" i="3"/>
  <c r="H4" i="3" s="1"/>
  <c r="J4" i="3" s="1"/>
  <c r="E3" i="3"/>
  <c r="H3" i="3" s="1"/>
  <c r="J3" i="3" s="1"/>
  <c r="E30" i="7"/>
  <c r="H30" i="7" s="1"/>
  <c r="J30" i="7" s="1"/>
  <c r="E29" i="7"/>
  <c r="H29" i="7" s="1"/>
  <c r="J29" i="7" s="1"/>
  <c r="E28" i="7"/>
  <c r="H28" i="7" s="1"/>
  <c r="J28" i="7" s="1"/>
  <c r="E27" i="7"/>
  <c r="H27" i="7" s="1"/>
  <c r="J27" i="7" s="1"/>
  <c r="E26" i="7"/>
  <c r="H26" i="7" s="1"/>
  <c r="J26" i="7" s="1"/>
  <c r="E25" i="7"/>
  <c r="H25" i="7" s="1"/>
  <c r="J25" i="7" s="1"/>
  <c r="E24" i="7"/>
  <c r="H24" i="7" s="1"/>
  <c r="J24" i="7" s="1"/>
  <c r="E23" i="7"/>
  <c r="H23" i="7" s="1"/>
  <c r="J23" i="7" s="1"/>
  <c r="E22" i="7"/>
  <c r="H22" i="7" s="1"/>
  <c r="J22" i="7" s="1"/>
  <c r="E21" i="7"/>
  <c r="H21" i="7" s="1"/>
  <c r="J21" i="7" s="1"/>
  <c r="E20" i="7"/>
  <c r="H20" i="7" s="1"/>
  <c r="J20" i="7" s="1"/>
  <c r="E19" i="7"/>
  <c r="H19" i="7" s="1"/>
  <c r="J19" i="7" s="1"/>
  <c r="E18" i="7"/>
  <c r="H18" i="7" s="1"/>
  <c r="J18" i="7" s="1"/>
  <c r="E17" i="7"/>
  <c r="H17" i="7" s="1"/>
  <c r="J17" i="7" s="1"/>
  <c r="E16" i="7"/>
  <c r="H16" i="7" s="1"/>
  <c r="J16" i="7" s="1"/>
  <c r="E15" i="7"/>
  <c r="H15" i="7" s="1"/>
  <c r="J15" i="7" s="1"/>
  <c r="E14" i="7"/>
  <c r="H14" i="7" s="1"/>
  <c r="J14" i="7" s="1"/>
  <c r="E13" i="7"/>
  <c r="H13" i="7" s="1"/>
  <c r="J13" i="7" s="1"/>
  <c r="E12" i="7"/>
  <c r="H12" i="7" s="1"/>
  <c r="J12" i="7" s="1"/>
  <c r="E11" i="7"/>
  <c r="H11" i="7" s="1"/>
  <c r="J11" i="7" s="1"/>
  <c r="E10" i="7"/>
  <c r="H10" i="7" s="1"/>
  <c r="J10" i="7" s="1"/>
  <c r="E9" i="7"/>
  <c r="H9" i="7" s="1"/>
  <c r="J9" i="7" s="1"/>
  <c r="E8" i="7"/>
  <c r="H8" i="7" s="1"/>
  <c r="J8" i="7" s="1"/>
  <c r="E7" i="7"/>
  <c r="H7" i="7" s="1"/>
  <c r="J7" i="7" s="1"/>
  <c r="E6" i="7"/>
  <c r="H6" i="7" s="1"/>
  <c r="J6" i="7" s="1"/>
  <c r="E5" i="7"/>
  <c r="H5" i="7" s="1"/>
  <c r="J5" i="7" s="1"/>
  <c r="E4" i="7"/>
  <c r="H4" i="7" s="1"/>
  <c r="J4" i="7" s="1"/>
  <c r="E3" i="7"/>
  <c r="H3" i="7" s="1"/>
  <c r="J3" i="7" s="1"/>
  <c r="E30" i="21"/>
  <c r="H30" i="21" s="1"/>
  <c r="J30" i="21" s="1"/>
  <c r="E29" i="21"/>
  <c r="H29" i="21" s="1"/>
  <c r="J29" i="21" s="1"/>
  <c r="E28" i="21"/>
  <c r="H28" i="21" s="1"/>
  <c r="J28" i="21" s="1"/>
  <c r="E27" i="21"/>
  <c r="H27" i="21" s="1"/>
  <c r="J27" i="21" s="1"/>
  <c r="E26" i="21"/>
  <c r="H26" i="21" s="1"/>
  <c r="J26" i="21" s="1"/>
  <c r="E25" i="21"/>
  <c r="H25" i="21" s="1"/>
  <c r="J25" i="21" s="1"/>
  <c r="E24" i="21"/>
  <c r="H24" i="21" s="1"/>
  <c r="J24" i="21" s="1"/>
  <c r="E23" i="21"/>
  <c r="H23" i="21" s="1"/>
  <c r="J23" i="21" s="1"/>
  <c r="E22" i="21"/>
  <c r="H22" i="21" s="1"/>
  <c r="J22" i="21" s="1"/>
  <c r="E21" i="21"/>
  <c r="H21" i="21" s="1"/>
  <c r="J21" i="21" s="1"/>
  <c r="E20" i="21"/>
  <c r="H20" i="21" s="1"/>
  <c r="J20" i="21" s="1"/>
  <c r="E19" i="21"/>
  <c r="H19" i="21" s="1"/>
  <c r="J19" i="21" s="1"/>
  <c r="E18" i="21"/>
  <c r="H18" i="21" s="1"/>
  <c r="J18" i="21" s="1"/>
  <c r="E17" i="21"/>
  <c r="H17" i="21" s="1"/>
  <c r="J17" i="21" s="1"/>
  <c r="E16" i="21"/>
  <c r="H16" i="21" s="1"/>
  <c r="J16" i="21" s="1"/>
  <c r="E15" i="21"/>
  <c r="H15" i="21" s="1"/>
  <c r="J15" i="21" s="1"/>
  <c r="E14" i="21"/>
  <c r="H14" i="21" s="1"/>
  <c r="J14" i="21" s="1"/>
  <c r="E13" i="21"/>
  <c r="H13" i="21" s="1"/>
  <c r="J13" i="21" s="1"/>
  <c r="E12" i="21"/>
  <c r="H12" i="21" s="1"/>
  <c r="J12" i="21" s="1"/>
  <c r="E11" i="21"/>
  <c r="H11" i="21" s="1"/>
  <c r="J11" i="21" s="1"/>
  <c r="E10" i="21"/>
  <c r="H10" i="21" s="1"/>
  <c r="J10" i="21" s="1"/>
  <c r="E9" i="21"/>
  <c r="H9" i="21" s="1"/>
  <c r="J9" i="21" s="1"/>
  <c r="E8" i="21"/>
  <c r="H8" i="21" s="1"/>
  <c r="J8" i="21" s="1"/>
  <c r="E7" i="21"/>
  <c r="H7" i="21" s="1"/>
  <c r="J7" i="21" s="1"/>
  <c r="E6" i="21"/>
  <c r="H6" i="21" s="1"/>
  <c r="J6" i="21" s="1"/>
  <c r="E5" i="21"/>
  <c r="H5" i="21" s="1"/>
  <c r="J5" i="21" s="1"/>
  <c r="E4" i="21"/>
  <c r="H4" i="21" s="1"/>
  <c r="J4" i="21" s="1"/>
  <c r="E3" i="21"/>
  <c r="H3" i="21" s="1"/>
  <c r="J3" i="21" s="1"/>
  <c r="E30" i="20"/>
  <c r="H30" i="20" s="1"/>
  <c r="J30" i="20" s="1"/>
  <c r="E29" i="20"/>
  <c r="H29" i="20" s="1"/>
  <c r="J29" i="20" s="1"/>
  <c r="E28" i="20"/>
  <c r="H28" i="20" s="1"/>
  <c r="J28" i="20" s="1"/>
  <c r="E27" i="20"/>
  <c r="H27" i="20" s="1"/>
  <c r="J27" i="20" s="1"/>
  <c r="E26" i="20"/>
  <c r="H26" i="20" s="1"/>
  <c r="J26" i="20" s="1"/>
  <c r="E25" i="20"/>
  <c r="H25" i="20" s="1"/>
  <c r="J25" i="20" s="1"/>
  <c r="E24" i="20"/>
  <c r="H24" i="20" s="1"/>
  <c r="J24" i="20" s="1"/>
  <c r="E23" i="20"/>
  <c r="H23" i="20" s="1"/>
  <c r="J23" i="20" s="1"/>
  <c r="E22" i="20"/>
  <c r="H22" i="20" s="1"/>
  <c r="J22" i="20" s="1"/>
  <c r="E21" i="20"/>
  <c r="H21" i="20" s="1"/>
  <c r="J21" i="20" s="1"/>
  <c r="E20" i="20"/>
  <c r="H20" i="20" s="1"/>
  <c r="J20" i="20" s="1"/>
  <c r="E19" i="20"/>
  <c r="H19" i="20" s="1"/>
  <c r="J19" i="20" s="1"/>
  <c r="E18" i="20"/>
  <c r="H18" i="20" s="1"/>
  <c r="J18" i="20" s="1"/>
  <c r="E17" i="20"/>
  <c r="H17" i="20" s="1"/>
  <c r="J17" i="20" s="1"/>
  <c r="E16" i="20"/>
  <c r="H16" i="20" s="1"/>
  <c r="J16" i="20" s="1"/>
  <c r="E15" i="20"/>
  <c r="H15" i="20" s="1"/>
  <c r="J15" i="20" s="1"/>
  <c r="E14" i="20"/>
  <c r="H14" i="20" s="1"/>
  <c r="J14" i="20" s="1"/>
  <c r="E13" i="20"/>
  <c r="H13" i="20" s="1"/>
  <c r="J13" i="20" s="1"/>
  <c r="E12" i="20"/>
  <c r="H12" i="20" s="1"/>
  <c r="J12" i="20" s="1"/>
  <c r="E11" i="20"/>
  <c r="H11" i="20" s="1"/>
  <c r="J11" i="20" s="1"/>
  <c r="E10" i="20"/>
  <c r="H10" i="20" s="1"/>
  <c r="J10" i="20" s="1"/>
  <c r="E9" i="20"/>
  <c r="H9" i="20" s="1"/>
  <c r="J9" i="20" s="1"/>
  <c r="E8" i="20"/>
  <c r="H8" i="20" s="1"/>
  <c r="J8" i="20" s="1"/>
  <c r="E7" i="20"/>
  <c r="H7" i="20" s="1"/>
  <c r="J7" i="20" s="1"/>
  <c r="E6" i="20"/>
  <c r="H6" i="20" s="1"/>
  <c r="J6" i="20" s="1"/>
  <c r="E5" i="20"/>
  <c r="H5" i="20" s="1"/>
  <c r="J5" i="20" s="1"/>
  <c r="E4" i="20"/>
  <c r="H4" i="20" s="1"/>
  <c r="J4" i="20" s="1"/>
  <c r="E3" i="20"/>
  <c r="H3" i="20" s="1"/>
  <c r="J3" i="20" s="1"/>
  <c r="E30" i="9"/>
  <c r="H30" i="9" s="1"/>
  <c r="E29" i="9"/>
  <c r="H29" i="9" s="1"/>
  <c r="E28" i="9"/>
  <c r="H28" i="9" s="1"/>
  <c r="E27" i="9"/>
  <c r="H27" i="9" s="1"/>
  <c r="E26" i="9"/>
  <c r="H26" i="9" s="1"/>
  <c r="E25" i="9"/>
  <c r="H25" i="9" s="1"/>
  <c r="E24" i="9"/>
  <c r="H24" i="9" s="1"/>
  <c r="E23" i="9"/>
  <c r="H23" i="9" s="1"/>
  <c r="E22" i="9"/>
  <c r="H22" i="9" s="1"/>
  <c r="E21" i="9"/>
  <c r="H21" i="9" s="1"/>
  <c r="E20" i="9"/>
  <c r="H20" i="9" s="1"/>
  <c r="E19" i="9"/>
  <c r="H19" i="9" s="1"/>
  <c r="E18" i="9"/>
  <c r="H18" i="9" s="1"/>
  <c r="E17" i="9"/>
  <c r="H17" i="9" s="1"/>
  <c r="E16" i="9"/>
  <c r="H16" i="9" s="1"/>
  <c r="E15" i="9"/>
  <c r="H15" i="9" s="1"/>
  <c r="E14" i="9"/>
  <c r="H14" i="9" s="1"/>
  <c r="E13" i="9"/>
  <c r="H13" i="9" s="1"/>
  <c r="E12" i="9"/>
  <c r="H12" i="9" s="1"/>
  <c r="E11" i="9"/>
  <c r="H11" i="9" s="1"/>
  <c r="E10" i="9"/>
  <c r="H10" i="9" s="1"/>
  <c r="E9" i="9"/>
  <c r="H9" i="9" s="1"/>
  <c r="E8" i="9"/>
  <c r="H8" i="9" s="1"/>
  <c r="E7" i="9"/>
  <c r="H7" i="9" s="1"/>
  <c r="E6" i="9"/>
  <c r="H6" i="9" s="1"/>
  <c r="E5" i="9"/>
  <c r="H5" i="9" s="1"/>
  <c r="E4" i="9"/>
  <c r="H4" i="9" s="1"/>
  <c r="E3" i="9"/>
  <c r="H3" i="9" s="1"/>
  <c r="E4" i="8"/>
  <c r="H4" i="8" s="1"/>
  <c r="J4" i="8" s="1"/>
  <c r="E5" i="8"/>
  <c r="H5" i="8" s="1"/>
  <c r="J5" i="8" s="1"/>
  <c r="E6" i="8"/>
  <c r="H6" i="8" s="1"/>
  <c r="J6" i="8" s="1"/>
  <c r="E7" i="8"/>
  <c r="H7" i="8" s="1"/>
  <c r="J7" i="8" s="1"/>
  <c r="E8" i="8"/>
  <c r="H8" i="8" s="1"/>
  <c r="J8" i="8" s="1"/>
  <c r="E9" i="8"/>
  <c r="H9" i="8" s="1"/>
  <c r="J9" i="8" s="1"/>
  <c r="E10" i="8"/>
  <c r="H10" i="8" s="1"/>
  <c r="J10" i="8" s="1"/>
  <c r="E11" i="8"/>
  <c r="H11" i="8" s="1"/>
  <c r="J11" i="8" s="1"/>
  <c r="E12" i="8"/>
  <c r="H12" i="8" s="1"/>
  <c r="J12" i="8" s="1"/>
  <c r="E13" i="8"/>
  <c r="H13" i="8" s="1"/>
  <c r="J13" i="8" s="1"/>
  <c r="E14" i="8"/>
  <c r="H14" i="8" s="1"/>
  <c r="J14" i="8" s="1"/>
  <c r="E15" i="8"/>
  <c r="H15" i="8" s="1"/>
  <c r="J15" i="8" s="1"/>
  <c r="E16" i="8"/>
  <c r="H16" i="8" s="1"/>
  <c r="J16" i="8" s="1"/>
  <c r="E17" i="8"/>
  <c r="H17" i="8" s="1"/>
  <c r="J17" i="8" s="1"/>
  <c r="E18" i="8"/>
  <c r="H18" i="8" s="1"/>
  <c r="J18" i="8" s="1"/>
  <c r="E19" i="8"/>
  <c r="H19" i="8" s="1"/>
  <c r="J19" i="8" s="1"/>
  <c r="E20" i="8"/>
  <c r="H20" i="8" s="1"/>
  <c r="J20" i="8" s="1"/>
  <c r="E21" i="8"/>
  <c r="H21" i="8" s="1"/>
  <c r="J21" i="8" s="1"/>
  <c r="E22" i="8"/>
  <c r="H22" i="8" s="1"/>
  <c r="J22" i="8" s="1"/>
  <c r="E23" i="8"/>
  <c r="H23" i="8" s="1"/>
  <c r="J23" i="8" s="1"/>
  <c r="E24" i="8"/>
  <c r="H24" i="8" s="1"/>
  <c r="J24" i="8" s="1"/>
  <c r="E25" i="8"/>
  <c r="H25" i="8" s="1"/>
  <c r="J25" i="8" s="1"/>
  <c r="E26" i="8"/>
  <c r="H26" i="8" s="1"/>
  <c r="J26" i="8" s="1"/>
  <c r="E27" i="8"/>
  <c r="H27" i="8" s="1"/>
  <c r="J27" i="8" s="1"/>
  <c r="E28" i="8"/>
  <c r="H28" i="8" s="1"/>
  <c r="J28" i="8" s="1"/>
  <c r="E29" i="8"/>
  <c r="H29" i="8" s="1"/>
  <c r="J29" i="8" s="1"/>
  <c r="E30" i="8"/>
  <c r="H30" i="8" s="1"/>
  <c r="J30" i="8" s="1"/>
  <c r="E3" i="8"/>
  <c r="H3" i="8" s="1"/>
  <c r="J3" i="8" s="1"/>
  <c r="A30" i="18"/>
  <c r="A29" i="18"/>
  <c r="A28" i="18"/>
  <c r="A27" i="18"/>
  <c r="A26" i="18"/>
  <c r="A25" i="18"/>
  <c r="A24" i="18"/>
  <c r="A23" i="18"/>
  <c r="A22" i="18"/>
  <c r="A21" i="18"/>
  <c r="A20" i="18"/>
  <c r="A19" i="18"/>
  <c r="A18" i="18"/>
  <c r="A17" i="18"/>
  <c r="A16" i="18"/>
  <c r="A15" i="18"/>
  <c r="A14" i="18"/>
  <c r="A13" i="18"/>
  <c r="A12" i="18"/>
  <c r="A11" i="18"/>
  <c r="A10" i="18"/>
  <c r="A9" i="18"/>
  <c r="A8" i="18"/>
  <c r="A7" i="18"/>
  <c r="A6" i="18"/>
  <c r="A5" i="18"/>
  <c r="A4" i="18"/>
  <c r="A3" i="18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6" i="24"/>
  <c r="A15" i="24"/>
  <c r="A14" i="24"/>
  <c r="A13" i="24"/>
  <c r="A12" i="24"/>
  <c r="A11" i="24"/>
  <c r="A10" i="24"/>
  <c r="A9" i="24"/>
  <c r="A8" i="24"/>
  <c r="A7" i="24"/>
  <c r="A6" i="24"/>
  <c r="A5" i="24"/>
  <c r="A4" i="24"/>
  <c r="A3" i="24"/>
  <c r="A30" i="23"/>
  <c r="A29" i="23"/>
  <c r="A28" i="23"/>
  <c r="A27" i="23"/>
  <c r="A26" i="23"/>
  <c r="A25" i="23"/>
  <c r="A24" i="23"/>
  <c r="A23" i="23"/>
  <c r="A22" i="23"/>
  <c r="A21" i="23"/>
  <c r="A20" i="23"/>
  <c r="A19" i="23"/>
  <c r="A18" i="23"/>
  <c r="A17" i="23"/>
  <c r="A16" i="23"/>
  <c r="A15" i="23"/>
  <c r="A14" i="23"/>
  <c r="A13" i="23"/>
  <c r="A12" i="23"/>
  <c r="A11" i="23"/>
  <c r="A10" i="23"/>
  <c r="A9" i="23"/>
  <c r="A8" i="23"/>
  <c r="A7" i="23"/>
  <c r="A6" i="23"/>
  <c r="A5" i="23"/>
  <c r="A4" i="23"/>
  <c r="A3" i="23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4" i="13"/>
  <c r="A3" i="13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4" i="16"/>
  <c r="A3" i="1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30" i="28"/>
  <c r="A29" i="28"/>
  <c r="A28" i="28"/>
  <c r="A27" i="28"/>
  <c r="A26" i="28"/>
  <c r="A25" i="28"/>
  <c r="A24" i="28"/>
  <c r="A23" i="28"/>
  <c r="A22" i="28"/>
  <c r="A21" i="28"/>
  <c r="A20" i="28"/>
  <c r="A19" i="28"/>
  <c r="A18" i="28"/>
  <c r="A17" i="28"/>
  <c r="A16" i="28"/>
  <c r="A15" i="28"/>
  <c r="A14" i="28"/>
  <c r="A13" i="28"/>
  <c r="A12" i="28"/>
  <c r="A11" i="28"/>
  <c r="A10" i="28"/>
  <c r="A9" i="28"/>
  <c r="A8" i="28"/>
  <c r="A7" i="28"/>
  <c r="A6" i="28"/>
  <c r="A5" i="28"/>
  <c r="A4" i="28"/>
  <c r="A3" i="28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6" i="27"/>
  <c r="A5" i="27"/>
  <c r="A4" i="27"/>
  <c r="A3" i="27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30" i="25"/>
  <c r="A29" i="25"/>
  <c r="A28" i="25"/>
  <c r="A27" i="25"/>
  <c r="A26" i="25"/>
  <c r="A25" i="25"/>
  <c r="A24" i="25"/>
  <c r="A23" i="25"/>
  <c r="A22" i="25"/>
  <c r="A21" i="25"/>
  <c r="A20" i="25"/>
  <c r="A19" i="25"/>
  <c r="A18" i="25"/>
  <c r="A17" i="25"/>
  <c r="A16" i="25"/>
  <c r="A15" i="25"/>
  <c r="A14" i="25"/>
  <c r="A13" i="25"/>
  <c r="A12" i="25"/>
  <c r="A11" i="25"/>
  <c r="A10" i="25"/>
  <c r="A9" i="25"/>
  <c r="A8" i="25"/>
  <c r="A7" i="25"/>
  <c r="A6" i="25"/>
  <c r="A5" i="25"/>
  <c r="A4" i="25"/>
  <c r="A3" i="25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6" i="21"/>
  <c r="A5" i="21"/>
  <c r="A4" i="21"/>
  <c r="A3" i="21"/>
  <c r="A30" i="20"/>
  <c r="A29" i="20"/>
  <c r="A28" i="20"/>
  <c r="A27" i="20"/>
  <c r="A26" i="20"/>
  <c r="A25" i="20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11" i="20"/>
  <c r="A10" i="20"/>
  <c r="A9" i="20"/>
  <c r="A8" i="20"/>
  <c r="A7" i="20"/>
  <c r="A6" i="20"/>
  <c r="A5" i="20"/>
  <c r="A4" i="20"/>
  <c r="A3" i="20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3" i="9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" i="8"/>
  <c r="Q14" i="29"/>
  <c r="F2" i="9" s="1"/>
  <c r="Q15" i="29"/>
  <c r="F2" i="20" s="1"/>
  <c r="Q16" i="29"/>
  <c r="F2" i="21" s="1"/>
  <c r="P14" i="29"/>
  <c r="P15" i="29"/>
  <c r="P16" i="29"/>
  <c r="P17" i="29"/>
  <c r="G28" i="25"/>
  <c r="Z2" i="10"/>
  <c r="K1" i="10"/>
  <c r="K2" i="10"/>
  <c r="Y2" i="10"/>
  <c r="J1" i="10"/>
  <c r="X2" i="10"/>
  <c r="I1" i="10"/>
  <c r="J2" i="10"/>
  <c r="I2" i="10"/>
  <c r="W2" i="10"/>
  <c r="H1" i="10"/>
  <c r="H2" i="10"/>
  <c r="T5" i="17"/>
  <c r="T4" i="17"/>
  <c r="AZ4" i="17" s="1"/>
  <c r="BP4" i="17" s="1"/>
  <c r="Z5" i="17"/>
  <c r="AA5" i="17"/>
  <c r="AB5" i="17"/>
  <c r="Y5" i="17"/>
  <c r="AB4" i="17"/>
  <c r="BH4" i="17" s="1"/>
  <c r="BX4" i="17" s="1"/>
  <c r="AA4" i="17"/>
  <c r="AQ4" i="17" s="1"/>
  <c r="Z4" i="17"/>
  <c r="BF4" i="17" s="1"/>
  <c r="BV4" i="17" s="1"/>
  <c r="Y4" i="17"/>
  <c r="AO4" i="17" s="1"/>
  <c r="B2" i="8"/>
  <c r="G9" i="9"/>
  <c r="G7" i="24"/>
  <c r="G10" i="16"/>
  <c r="G17" i="16"/>
  <c r="G20" i="24"/>
  <c r="G24" i="16"/>
  <c r="G18" i="24"/>
  <c r="G26" i="16"/>
  <c r="M28" i="9"/>
  <c r="G11" i="16"/>
  <c r="G28" i="16"/>
  <c r="P2" i="10"/>
  <c r="AE2" i="10"/>
  <c r="P1" i="10"/>
  <c r="AG4" i="17"/>
  <c r="AG5" i="17"/>
  <c r="AD4" i="17"/>
  <c r="BJ4" i="17" s="1"/>
  <c r="BZ4" i="17" s="1"/>
  <c r="AD5" i="17"/>
  <c r="M2" i="17"/>
  <c r="M1" i="17"/>
  <c r="AC4" i="17"/>
  <c r="BI4" i="17" s="1"/>
  <c r="BY4" i="17" s="1"/>
  <c r="X4" i="17"/>
  <c r="AE4" i="17"/>
  <c r="BK4" i="17" s="1"/>
  <c r="CA4" i="17" s="1"/>
  <c r="U4" i="17"/>
  <c r="AK4" i="17" s="1"/>
  <c r="V4" i="17"/>
  <c r="BB4" i="17" s="1"/>
  <c r="BR4" i="17" s="1"/>
  <c r="W4" i="17"/>
  <c r="AF4" i="17"/>
  <c r="AV4" i="17" s="1"/>
  <c r="AH4" i="17"/>
  <c r="BN4" i="17" s="1"/>
  <c r="CD4" i="17" s="1"/>
  <c r="AD2" i="10"/>
  <c r="O2" i="10"/>
  <c r="O1" i="10"/>
  <c r="AF5" i="17"/>
  <c r="O2" i="17"/>
  <c r="O1" i="17"/>
  <c r="I3" i="8"/>
  <c r="I4" i="8"/>
  <c r="I5" i="8"/>
  <c r="I6" i="8"/>
  <c r="M6" i="8" s="1"/>
  <c r="I7" i="8"/>
  <c r="M7" i="8" s="1"/>
  <c r="I8" i="8"/>
  <c r="M8" i="8" s="1"/>
  <c r="I9" i="8"/>
  <c r="I10" i="8"/>
  <c r="I11" i="8"/>
  <c r="I12" i="8"/>
  <c r="I13" i="8"/>
  <c r="I14" i="8"/>
  <c r="M14" i="8" s="1"/>
  <c r="I15" i="8"/>
  <c r="M15" i="8" s="1"/>
  <c r="I16" i="8"/>
  <c r="M16" i="8" s="1"/>
  <c r="I17" i="8"/>
  <c r="I18" i="8"/>
  <c r="I19" i="8"/>
  <c r="I20" i="8"/>
  <c r="I21" i="8"/>
  <c r="I22" i="8"/>
  <c r="M22" i="8" s="1"/>
  <c r="I23" i="8"/>
  <c r="M23" i="8" s="1"/>
  <c r="I24" i="8"/>
  <c r="M24" i="8" s="1"/>
  <c r="I25" i="8"/>
  <c r="I26" i="8"/>
  <c r="I27" i="8"/>
  <c r="I28" i="8"/>
  <c r="I29" i="8"/>
  <c r="I30" i="8"/>
  <c r="M30" i="8" s="1"/>
  <c r="U2" i="10"/>
  <c r="F2" i="10"/>
  <c r="F1" i="10"/>
  <c r="T2" i="10"/>
  <c r="E1" i="10"/>
  <c r="E2" i="10"/>
  <c r="X5" i="17"/>
  <c r="S5" i="17"/>
  <c r="W5" i="17"/>
  <c r="V5" i="17"/>
  <c r="U5" i="17"/>
  <c r="AE5" i="17"/>
  <c r="AC5" i="17"/>
  <c r="G1" i="17"/>
  <c r="AH5" i="17"/>
  <c r="A4" i="17"/>
  <c r="F2" i="17"/>
  <c r="F1" i="17"/>
  <c r="E1" i="17"/>
  <c r="E2" i="17"/>
  <c r="A3" i="17"/>
  <c r="V3" i="8"/>
  <c r="Q1" i="17"/>
  <c r="Q2" i="17"/>
  <c r="AF2" i="10"/>
  <c r="Q2" i="10"/>
  <c r="Q1" i="10"/>
  <c r="AA2" i="10"/>
  <c r="B2" i="17"/>
  <c r="L2" i="17"/>
  <c r="D2" i="17"/>
  <c r="G2" i="17"/>
  <c r="N2" i="17"/>
  <c r="N1" i="17"/>
  <c r="D1" i="17"/>
  <c r="L1" i="17"/>
  <c r="C2" i="10"/>
  <c r="D2" i="10"/>
  <c r="M2" i="10"/>
  <c r="L2" i="10"/>
  <c r="G2" i="10"/>
  <c r="N2" i="10"/>
  <c r="L1" i="10"/>
  <c r="N1" i="10"/>
  <c r="G1" i="10"/>
  <c r="C1" i="10"/>
  <c r="D1" i="10"/>
  <c r="M1" i="10"/>
  <c r="AC2" i="10"/>
  <c r="V2" i="10"/>
  <c r="R2" i="10"/>
  <c r="S2" i="10"/>
  <c r="AB2" i="10"/>
  <c r="G6" i="8"/>
  <c r="G12" i="8"/>
  <c r="G17" i="8"/>
  <c r="G21" i="8"/>
  <c r="G10" i="8"/>
  <c r="G14" i="8"/>
  <c r="G11" i="8"/>
  <c r="G9" i="8"/>
  <c r="G23" i="8"/>
  <c r="G18" i="7"/>
  <c r="G9" i="7"/>
  <c r="G23" i="7"/>
  <c r="G28" i="7"/>
  <c r="G17" i="7"/>
  <c r="G27" i="7"/>
  <c r="G16" i="7"/>
  <c r="G3" i="26"/>
  <c r="G25" i="26"/>
  <c r="G23" i="26"/>
  <c r="G17" i="26"/>
  <c r="G15" i="26"/>
  <c r="G8" i="26"/>
  <c r="G6" i="26"/>
  <c r="G24" i="26"/>
  <c r="G22" i="26"/>
  <c r="G16" i="26"/>
  <c r="G14" i="26"/>
  <c r="G30" i="26"/>
  <c r="G9" i="26"/>
  <c r="G5" i="28"/>
  <c r="G14" i="28"/>
  <c r="G10" i="28"/>
  <c r="G25" i="28"/>
  <c r="G23" i="28"/>
  <c r="G21" i="28"/>
  <c r="G18" i="28"/>
  <c r="G12" i="28"/>
  <c r="G30" i="28"/>
  <c r="G9" i="4"/>
  <c r="G18" i="4"/>
  <c r="G13" i="4"/>
  <c r="G14" i="4"/>
  <c r="G22" i="6"/>
  <c r="G16" i="6"/>
  <c r="G28" i="6"/>
  <c r="G19" i="6"/>
  <c r="G14" i="6"/>
  <c r="G27" i="6"/>
  <c r="G27" i="13"/>
  <c r="G6" i="23"/>
  <c r="G9" i="23"/>
  <c r="G15" i="23"/>
  <c r="G5" i="23"/>
  <c r="G8" i="23"/>
  <c r="G19" i="23"/>
  <c r="G11" i="23"/>
  <c r="G10" i="23"/>
  <c r="G29" i="23"/>
  <c r="G13" i="23"/>
  <c r="G3" i="23"/>
  <c r="G22" i="23"/>
  <c r="G9" i="18"/>
  <c r="G12" i="18"/>
  <c r="G14" i="18"/>
  <c r="G5" i="18"/>
  <c r="G26" i="8"/>
  <c r="G13" i="8"/>
  <c r="G9" i="13"/>
  <c r="G12" i="13"/>
  <c r="G19" i="13"/>
  <c r="G20" i="13"/>
  <c r="G26" i="13"/>
  <c r="G4" i="13"/>
  <c r="G10" i="13"/>
  <c r="G18" i="13"/>
  <c r="G23" i="13"/>
  <c r="G7" i="13"/>
  <c r="G8" i="13"/>
  <c r="G15" i="13"/>
  <c r="G5" i="13"/>
  <c r="G11" i="13"/>
  <c r="G16" i="13"/>
  <c r="G17" i="13"/>
  <c r="G30" i="13"/>
  <c r="G29" i="13"/>
  <c r="G22" i="13"/>
  <c r="G6" i="13"/>
  <c r="G28" i="13"/>
  <c r="G13" i="13"/>
  <c r="G21" i="13"/>
  <c r="G14" i="13"/>
  <c r="G25" i="13"/>
  <c r="G24" i="13"/>
  <c r="G3" i="13"/>
  <c r="G23" i="3"/>
  <c r="G28" i="3"/>
  <c r="G22" i="3"/>
  <c r="G18" i="3"/>
  <c r="G29" i="26"/>
  <c r="G27" i="26"/>
  <c r="G20" i="26"/>
  <c r="G18" i="26"/>
  <c r="G13" i="26"/>
  <c r="G11" i="26"/>
  <c r="G4" i="26"/>
  <c r="G28" i="26"/>
  <c r="G26" i="26"/>
  <c r="G21" i="26"/>
  <c r="G19" i="26"/>
  <c r="G12" i="26"/>
  <c r="G10" i="26"/>
  <c r="G5" i="26"/>
  <c r="G16" i="25"/>
  <c r="G24" i="25"/>
  <c r="G29" i="25"/>
  <c r="G22" i="25"/>
  <c r="G17" i="25"/>
  <c r="G14" i="25"/>
  <c r="M22" i="20"/>
  <c r="G18" i="20"/>
  <c r="G6" i="20"/>
  <c r="G10" i="20"/>
  <c r="M13" i="20"/>
  <c r="M8" i="20"/>
  <c r="G24" i="20"/>
  <c r="G4" i="20"/>
  <c r="H34" i="18"/>
  <c r="J34" i="18" s="1"/>
  <c r="H43" i="18"/>
  <c r="J43" i="18" s="1"/>
  <c r="H40" i="18"/>
  <c r="J40" i="18" s="1"/>
  <c r="H42" i="24"/>
  <c r="J42" i="24" s="1"/>
  <c r="H33" i="24"/>
  <c r="J33" i="24" s="1"/>
  <c r="H57" i="23"/>
  <c r="J57" i="23" s="1"/>
  <c r="H60" i="23"/>
  <c r="J60" i="23" s="1"/>
  <c r="H46" i="23"/>
  <c r="J46" i="23" s="1"/>
  <c r="H38" i="23"/>
  <c r="J38" i="23" s="1"/>
  <c r="H32" i="23"/>
  <c r="J32" i="23" s="1"/>
  <c r="H83" i="1"/>
  <c r="J83" i="1" s="1"/>
  <c r="H64" i="1"/>
  <c r="J64" i="1" s="1"/>
  <c r="H38" i="1"/>
  <c r="J38" i="1" s="1"/>
  <c r="H32" i="1"/>
  <c r="J32" i="1" s="1"/>
  <c r="H80" i="13"/>
  <c r="J80" i="13" s="1"/>
  <c r="H59" i="13"/>
  <c r="J59" i="13" s="1"/>
  <c r="H77" i="13"/>
  <c r="J77" i="13" s="1"/>
  <c r="H61" i="13"/>
  <c r="J61" i="13" s="1"/>
  <c r="H66" i="13"/>
  <c r="J66" i="13" s="1"/>
  <c r="H53" i="13"/>
  <c r="J53" i="13" s="1"/>
  <c r="H100" i="16"/>
  <c r="J100" i="16" s="1"/>
  <c r="H58" i="16"/>
  <c r="J58" i="16" s="1"/>
  <c r="H50" i="16"/>
  <c r="J50" i="16" s="1"/>
  <c r="H36" i="16"/>
  <c r="J36" i="16" s="1"/>
  <c r="H57" i="6"/>
  <c r="J57" i="6" s="1"/>
  <c r="H44" i="6"/>
  <c r="J44" i="6" s="1"/>
  <c r="H96" i="5"/>
  <c r="J96" i="5" s="1"/>
  <c r="H81" i="5"/>
  <c r="J81" i="5" s="1"/>
  <c r="H86" i="5"/>
  <c r="J86" i="5" s="1"/>
  <c r="H56" i="5"/>
  <c r="J56" i="5" s="1"/>
  <c r="H51" i="5"/>
  <c r="J51" i="5" s="1"/>
  <c r="H32" i="5"/>
  <c r="J32" i="5" s="1"/>
  <c r="H83" i="4"/>
  <c r="J83" i="4" s="1"/>
  <c r="H96" i="4"/>
  <c r="J96" i="4" s="1"/>
  <c r="H72" i="4"/>
  <c r="J72" i="4" s="1"/>
  <c r="H64" i="4"/>
  <c r="J64" i="4" s="1"/>
  <c r="H48" i="4"/>
  <c r="J48" i="4" s="1"/>
  <c r="I48" i="4" s="1"/>
  <c r="H56" i="4"/>
  <c r="J56" i="4" s="1"/>
  <c r="H34" i="4"/>
  <c r="J34" i="4" s="1"/>
  <c r="H52" i="3"/>
  <c r="J52" i="3" s="1"/>
  <c r="H39" i="3"/>
  <c r="J39" i="3" s="1"/>
  <c r="H42" i="3"/>
  <c r="J42" i="3" s="1"/>
  <c r="H36" i="3"/>
  <c r="J36" i="3" s="1"/>
  <c r="H49" i="28"/>
  <c r="J49" i="28" s="1"/>
  <c r="H71" i="27"/>
  <c r="J71" i="27" s="1"/>
  <c r="H88" i="27"/>
  <c r="J88" i="27" s="1"/>
  <c r="H86" i="27"/>
  <c r="J86" i="27" s="1"/>
  <c r="H80" i="27"/>
  <c r="J80" i="27" s="1"/>
  <c r="H78" i="27"/>
  <c r="J78" i="27" s="1"/>
  <c r="H75" i="27"/>
  <c r="J75" i="27" s="1"/>
  <c r="H32" i="27"/>
  <c r="J32" i="27" s="1"/>
  <c r="H53" i="26"/>
  <c r="J53" i="26" s="1"/>
  <c r="H40" i="26"/>
  <c r="J40" i="26" s="1"/>
  <c r="H63" i="25"/>
  <c r="J63" i="25" s="1"/>
  <c r="H31" i="25"/>
  <c r="J31" i="25" s="1"/>
  <c r="D84" i="8"/>
  <c r="H94" i="8"/>
  <c r="J94" i="8" s="1"/>
  <c r="D78" i="8"/>
  <c r="D62" i="8"/>
  <c r="B60" i="8"/>
  <c r="D60" i="8" s="1"/>
  <c r="H46" i="8"/>
  <c r="J46" i="8" s="1"/>
  <c r="D46" i="8"/>
  <c r="I78" i="4" l="1"/>
  <c r="I70" i="4"/>
  <c r="M70" i="4" s="1"/>
  <c r="I62" i="4"/>
  <c r="I58" i="23"/>
  <c r="M58" i="23" s="1"/>
  <c r="I64" i="4"/>
  <c r="M64" i="4" s="1"/>
  <c r="D76" i="8"/>
  <c r="D36" i="8"/>
  <c r="I65" i="1"/>
  <c r="M65" i="1" s="1"/>
  <c r="N65" i="1" s="1"/>
  <c r="I47" i="23"/>
  <c r="I72" i="4"/>
  <c r="I7" i="4"/>
  <c r="I38" i="1"/>
  <c r="I83" i="4"/>
  <c r="M83" i="4" s="1"/>
  <c r="I64" i="1"/>
  <c r="I9" i="4"/>
  <c r="I17" i="4"/>
  <c r="M17" i="4" s="1"/>
  <c r="I25" i="4"/>
  <c r="I3" i="3"/>
  <c r="I11" i="3"/>
  <c r="I19" i="3"/>
  <c r="I27" i="3"/>
  <c r="M27" i="3" s="1"/>
  <c r="D52" i="8"/>
  <c r="D35" i="8"/>
  <c r="I92" i="4"/>
  <c r="I68" i="4"/>
  <c r="M68" i="4" s="1"/>
  <c r="I52" i="4"/>
  <c r="M52" i="4" s="1"/>
  <c r="I56" i="23"/>
  <c r="M56" i="23" s="1"/>
  <c r="I46" i="23"/>
  <c r="M46" i="23" s="1"/>
  <c r="I8" i="23"/>
  <c r="M8" i="23" s="1"/>
  <c r="I16" i="23"/>
  <c r="M16" i="23" s="1"/>
  <c r="I24" i="23"/>
  <c r="M24" i="23" s="1"/>
  <c r="I37" i="23"/>
  <c r="M37" i="23" s="1"/>
  <c r="P2" i="23"/>
  <c r="I4" i="23"/>
  <c r="M4" i="23" s="1"/>
  <c r="I12" i="23"/>
  <c r="M12" i="23" s="1"/>
  <c r="I20" i="23"/>
  <c r="I28" i="23"/>
  <c r="M28" i="23" s="1"/>
  <c r="J2" i="28"/>
  <c r="I24" i="28" s="1"/>
  <c r="M24" i="28" s="1"/>
  <c r="I64" i="23"/>
  <c r="M64" i="23" s="1"/>
  <c r="I26" i="23"/>
  <c r="M26" i="23" s="1"/>
  <c r="I38" i="23"/>
  <c r="M38" i="23" s="1"/>
  <c r="I60" i="23"/>
  <c r="M60" i="23" s="1"/>
  <c r="I32" i="23"/>
  <c r="M32" i="23" s="1"/>
  <c r="I57" i="23"/>
  <c r="M57" i="23" s="1"/>
  <c r="I6" i="23"/>
  <c r="M6" i="23" s="1"/>
  <c r="I86" i="4"/>
  <c r="M86" i="4" s="1"/>
  <c r="I42" i="4"/>
  <c r="M42" i="4" s="1"/>
  <c r="I38" i="4"/>
  <c r="M38" i="4" s="1"/>
  <c r="F2" i="27"/>
  <c r="F2" i="26"/>
  <c r="F2" i="28"/>
  <c r="F2" i="7"/>
  <c r="F2" i="25"/>
  <c r="I25" i="6"/>
  <c r="M25" i="6" s="1"/>
  <c r="I42" i="28"/>
  <c r="M42" i="28" s="1"/>
  <c r="I36" i="1"/>
  <c r="M36" i="1" s="1"/>
  <c r="I34" i="23"/>
  <c r="M34" i="23" s="1"/>
  <c r="I4" i="5"/>
  <c r="M4" i="5" s="1"/>
  <c r="I12" i="5"/>
  <c r="M12" i="5" s="1"/>
  <c r="I20" i="5"/>
  <c r="I28" i="5"/>
  <c r="M28" i="5" s="1"/>
  <c r="J2" i="7"/>
  <c r="I21" i="7" s="1"/>
  <c r="M21" i="7" s="1"/>
  <c r="D70" i="8"/>
  <c r="D67" i="8"/>
  <c r="D64" i="8"/>
  <c r="D32" i="8"/>
  <c r="I33" i="23"/>
  <c r="M33" i="23" s="1"/>
  <c r="D54" i="8"/>
  <c r="I88" i="4"/>
  <c r="M88" i="4" s="1"/>
  <c r="I80" i="4"/>
  <c r="M80" i="4" s="1"/>
  <c r="I40" i="4"/>
  <c r="M40" i="4" s="1"/>
  <c r="I36" i="4"/>
  <c r="M36" i="4" s="1"/>
  <c r="I32" i="4"/>
  <c r="M32" i="4" s="1"/>
  <c r="I40" i="23"/>
  <c r="M40" i="23" s="1"/>
  <c r="I36" i="23"/>
  <c r="M36" i="23" s="1"/>
  <c r="I17" i="6"/>
  <c r="I8" i="28"/>
  <c r="M8" i="28" s="1"/>
  <c r="D96" i="8"/>
  <c r="D94" i="8"/>
  <c r="D91" i="8"/>
  <c r="D83" i="8"/>
  <c r="D80" i="8"/>
  <c r="D75" i="8"/>
  <c r="D72" i="8"/>
  <c r="D43" i="8"/>
  <c r="D40" i="8"/>
  <c r="D38" i="8"/>
  <c r="I39" i="23"/>
  <c r="M39" i="23" s="1"/>
  <c r="I35" i="23"/>
  <c r="M35" i="23" s="1"/>
  <c r="M5" i="10"/>
  <c r="AH85" i="10"/>
  <c r="AH69" i="10"/>
  <c r="D4" i="10"/>
  <c r="AI92" i="10"/>
  <c r="AH88" i="10"/>
  <c r="AI76" i="10"/>
  <c r="AH72" i="10"/>
  <c r="K7" i="10"/>
  <c r="I2" i="2"/>
  <c r="I1" i="2"/>
  <c r="R24" i="29"/>
  <c r="J5" i="17" s="1"/>
  <c r="Q4" i="10"/>
  <c r="J4" i="10"/>
  <c r="I4" i="10"/>
  <c r="O7" i="10"/>
  <c r="O8" i="10" s="1"/>
  <c r="O9" i="10" s="1"/>
  <c r="O10" i="10" s="1"/>
  <c r="O11" i="10" s="1"/>
  <c r="O12" i="10" s="1"/>
  <c r="O13" i="10" s="1"/>
  <c r="O14" i="10" s="1"/>
  <c r="O15" i="10" s="1"/>
  <c r="O16" i="10" s="1"/>
  <c r="O17" i="10" s="1"/>
  <c r="O18" i="10" s="1"/>
  <c r="O19" i="10" s="1"/>
  <c r="O20" i="10" s="1"/>
  <c r="O21" i="10" s="1"/>
  <c r="O22" i="10" s="1"/>
  <c r="O23" i="10" s="1"/>
  <c r="O24" i="10" s="1"/>
  <c r="O25" i="10" s="1"/>
  <c r="O26" i="10" s="1"/>
  <c r="O27" i="10" s="1"/>
  <c r="O28" i="10" s="1"/>
  <c r="O29" i="10" s="1"/>
  <c r="O30" i="10" s="1"/>
  <c r="O31" i="10" s="1"/>
  <c r="O32" i="10" s="1"/>
  <c r="O33" i="10" s="1"/>
  <c r="O34" i="10" s="1"/>
  <c r="O35" i="10" s="1"/>
  <c r="O36" i="10" s="1"/>
  <c r="O37" i="10" s="1"/>
  <c r="O38" i="10" s="1"/>
  <c r="O39" i="10" s="1"/>
  <c r="O40" i="10" s="1"/>
  <c r="O41" i="10" s="1"/>
  <c r="O42" i="10" s="1"/>
  <c r="O43" i="10" s="1"/>
  <c r="O44" i="10" s="1"/>
  <c r="O45" i="10" s="1"/>
  <c r="O46" i="10" s="1"/>
  <c r="O47" i="10" s="1"/>
  <c r="O48" i="10" s="1"/>
  <c r="O49" i="10" s="1"/>
  <c r="O50" i="10" s="1"/>
  <c r="O51" i="10" s="1"/>
  <c r="O52" i="10" s="1"/>
  <c r="O53" i="10" s="1"/>
  <c r="O54" i="10" s="1"/>
  <c r="O55" i="10" s="1"/>
  <c r="O56" i="10" s="1"/>
  <c r="O57" i="10" s="1"/>
  <c r="O58" i="10" s="1"/>
  <c r="O59" i="10" s="1"/>
  <c r="O60" i="10" s="1"/>
  <c r="O61" i="10" s="1"/>
  <c r="O62" i="10" s="1"/>
  <c r="O63" i="10" s="1"/>
  <c r="O64" i="10" s="1"/>
  <c r="O65" i="10" s="1"/>
  <c r="O66" i="10" s="1"/>
  <c r="O67" i="10" s="1"/>
  <c r="O68" i="10" s="1"/>
  <c r="O69" i="10" s="1"/>
  <c r="O70" i="10" s="1"/>
  <c r="O71" i="10" s="1"/>
  <c r="O72" i="10" s="1"/>
  <c r="O73" i="10" s="1"/>
  <c r="O74" i="10" s="1"/>
  <c r="O75" i="10" s="1"/>
  <c r="O76" i="10" s="1"/>
  <c r="O77" i="10" s="1"/>
  <c r="O78" i="10" s="1"/>
  <c r="O79" i="10" s="1"/>
  <c r="O80" i="10" s="1"/>
  <c r="O81" i="10" s="1"/>
  <c r="O82" i="10" s="1"/>
  <c r="O83" i="10" s="1"/>
  <c r="O84" i="10" s="1"/>
  <c r="O85" i="10" s="1"/>
  <c r="O86" i="10" s="1"/>
  <c r="O87" i="10" s="1"/>
  <c r="O88" i="10" s="1"/>
  <c r="O89" i="10" s="1"/>
  <c r="O90" i="10" s="1"/>
  <c r="O91" i="10" s="1"/>
  <c r="O92" i="10" s="1"/>
  <c r="O93" i="10" s="1"/>
  <c r="O94" i="10" s="1"/>
  <c r="O95" i="10" s="1"/>
  <c r="O96" i="10" s="1"/>
  <c r="O97" i="10" s="1"/>
  <c r="O98" i="10" s="1"/>
  <c r="O99" i="10" s="1"/>
  <c r="O100" i="10" s="1"/>
  <c r="O4" i="10"/>
  <c r="M4" i="10"/>
  <c r="L5" i="10"/>
  <c r="G4" i="10"/>
  <c r="D7" i="10"/>
  <c r="D8" i="10" s="1"/>
  <c r="D9" i="10" s="1"/>
  <c r="D10" i="10" s="1"/>
  <c r="D11" i="10" s="1"/>
  <c r="D12" i="10" s="1"/>
  <c r="D13" i="10" s="1"/>
  <c r="D14" i="10" s="1"/>
  <c r="D15" i="10" s="1"/>
  <c r="D16" i="10" s="1"/>
  <c r="D17" i="10" s="1"/>
  <c r="D18" i="10" s="1"/>
  <c r="D19" i="10" s="1"/>
  <c r="D20" i="10" s="1"/>
  <c r="D21" i="10" s="1"/>
  <c r="D22" i="10" s="1"/>
  <c r="D23" i="10" s="1"/>
  <c r="D24" i="10" s="1"/>
  <c r="D25" i="10" s="1"/>
  <c r="D26" i="10" s="1"/>
  <c r="D27" i="10" s="1"/>
  <c r="D28" i="10" s="1"/>
  <c r="D29" i="10" s="1"/>
  <c r="D30" i="10" s="1"/>
  <c r="D31" i="10" s="1"/>
  <c r="D32" i="10" s="1"/>
  <c r="D33" i="10" s="1"/>
  <c r="D34" i="10" s="1"/>
  <c r="D35" i="10" s="1"/>
  <c r="D36" i="10" s="1"/>
  <c r="D37" i="10" s="1"/>
  <c r="D38" i="10" s="1"/>
  <c r="D39" i="10" s="1"/>
  <c r="D40" i="10" s="1"/>
  <c r="D41" i="10" s="1"/>
  <c r="D42" i="10" s="1"/>
  <c r="D43" i="10" s="1"/>
  <c r="D44" i="10" s="1"/>
  <c r="D45" i="10" s="1"/>
  <c r="D46" i="10" s="1"/>
  <c r="D47" i="10" s="1"/>
  <c r="D48" i="10" s="1"/>
  <c r="D49" i="10" s="1"/>
  <c r="D50" i="10" s="1"/>
  <c r="D51" i="10" s="1"/>
  <c r="D52" i="10" s="1"/>
  <c r="D53" i="10" s="1"/>
  <c r="D54" i="10" s="1"/>
  <c r="D55" i="10" s="1"/>
  <c r="D56" i="10" s="1"/>
  <c r="D57" i="10" s="1"/>
  <c r="D58" i="10" s="1"/>
  <c r="D59" i="10" s="1"/>
  <c r="D60" i="10" s="1"/>
  <c r="D61" i="10" s="1"/>
  <c r="D62" i="10" s="1"/>
  <c r="D63" i="10" s="1"/>
  <c r="D64" i="10" s="1"/>
  <c r="D65" i="10" s="1"/>
  <c r="D66" i="10" s="1"/>
  <c r="D67" i="10" s="1"/>
  <c r="D68" i="10" s="1"/>
  <c r="D69" i="10" s="1"/>
  <c r="D70" i="10" s="1"/>
  <c r="D71" i="10" s="1"/>
  <c r="D72" i="10" s="1"/>
  <c r="D73" i="10" s="1"/>
  <c r="D74" i="10" s="1"/>
  <c r="D75" i="10" s="1"/>
  <c r="D76" i="10" s="1"/>
  <c r="D77" i="10" s="1"/>
  <c r="D78" i="10" s="1"/>
  <c r="D79" i="10" s="1"/>
  <c r="D80" i="10" s="1"/>
  <c r="D81" i="10" s="1"/>
  <c r="D82" i="10" s="1"/>
  <c r="D83" i="10" s="1"/>
  <c r="D84" i="10" s="1"/>
  <c r="D85" i="10" s="1"/>
  <c r="D86" i="10" s="1"/>
  <c r="D87" i="10" s="1"/>
  <c r="D88" i="10" s="1"/>
  <c r="D89" i="10" s="1"/>
  <c r="D90" i="10" s="1"/>
  <c r="D91" i="10" s="1"/>
  <c r="D92" i="10" s="1"/>
  <c r="D93" i="10" s="1"/>
  <c r="D94" i="10" s="1"/>
  <c r="D95" i="10" s="1"/>
  <c r="D96" i="10" s="1"/>
  <c r="D97" i="10" s="1"/>
  <c r="D98" i="10" s="1"/>
  <c r="D99" i="10" s="1"/>
  <c r="D100" i="10" s="1"/>
  <c r="I7" i="10"/>
  <c r="I8" i="10" s="1"/>
  <c r="I9" i="10" s="1"/>
  <c r="I10" i="10" s="1"/>
  <c r="I11" i="10" s="1"/>
  <c r="I12" i="10" s="1"/>
  <c r="I13" i="10" s="1"/>
  <c r="I14" i="10" s="1"/>
  <c r="I15" i="10" s="1"/>
  <c r="I16" i="10" s="1"/>
  <c r="I17" i="10" s="1"/>
  <c r="I18" i="10" s="1"/>
  <c r="I19" i="10" s="1"/>
  <c r="I20" i="10" s="1"/>
  <c r="I21" i="10" s="1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40" i="10" s="1"/>
  <c r="I41" i="10" s="1"/>
  <c r="I42" i="10" s="1"/>
  <c r="I43" i="10" s="1"/>
  <c r="I44" i="10" s="1"/>
  <c r="I45" i="10" s="1"/>
  <c r="I46" i="10" s="1"/>
  <c r="I47" i="10" s="1"/>
  <c r="I48" i="10" s="1"/>
  <c r="I49" i="10" s="1"/>
  <c r="I50" i="10" s="1"/>
  <c r="I51" i="10" s="1"/>
  <c r="I52" i="10" s="1"/>
  <c r="I53" i="10" s="1"/>
  <c r="I54" i="10" s="1"/>
  <c r="I55" i="10" s="1"/>
  <c r="I56" i="10" s="1"/>
  <c r="I57" i="10" s="1"/>
  <c r="I58" i="10" s="1"/>
  <c r="I59" i="10" s="1"/>
  <c r="I60" i="10" s="1"/>
  <c r="I61" i="10" s="1"/>
  <c r="I62" i="10" s="1"/>
  <c r="I63" i="10" s="1"/>
  <c r="I64" i="10" s="1"/>
  <c r="I65" i="10" s="1"/>
  <c r="I66" i="10" s="1"/>
  <c r="I67" i="10" s="1"/>
  <c r="I68" i="10" s="1"/>
  <c r="I69" i="10" s="1"/>
  <c r="I70" i="10" s="1"/>
  <c r="I71" i="10" s="1"/>
  <c r="I72" i="10" s="1"/>
  <c r="I73" i="10" s="1"/>
  <c r="I74" i="10" s="1"/>
  <c r="I75" i="10" s="1"/>
  <c r="I76" i="10" s="1"/>
  <c r="I77" i="10" s="1"/>
  <c r="I78" i="10" s="1"/>
  <c r="I79" i="10" s="1"/>
  <c r="I80" i="10" s="1"/>
  <c r="I81" i="10" s="1"/>
  <c r="I82" i="10" s="1"/>
  <c r="I83" i="10" s="1"/>
  <c r="I84" i="10" s="1"/>
  <c r="I85" i="10" s="1"/>
  <c r="I86" i="10" s="1"/>
  <c r="I87" i="10" s="1"/>
  <c r="I88" i="10" s="1"/>
  <c r="I89" i="10" s="1"/>
  <c r="I90" i="10" s="1"/>
  <c r="I91" i="10" s="1"/>
  <c r="I92" i="10" s="1"/>
  <c r="I93" i="10" s="1"/>
  <c r="I94" i="10" s="1"/>
  <c r="I95" i="10" s="1"/>
  <c r="I96" i="10" s="1"/>
  <c r="I97" i="10" s="1"/>
  <c r="I98" i="10" s="1"/>
  <c r="I99" i="10" s="1"/>
  <c r="I100" i="10" s="1"/>
  <c r="D5" i="10"/>
  <c r="N7" i="10"/>
  <c r="N8" i="10" s="1"/>
  <c r="N9" i="10" s="1"/>
  <c r="N10" i="10" s="1"/>
  <c r="N11" i="10" s="1"/>
  <c r="N12" i="10" s="1"/>
  <c r="N13" i="10" s="1"/>
  <c r="N14" i="10" s="1"/>
  <c r="N15" i="10" s="1"/>
  <c r="N16" i="10" s="1"/>
  <c r="N17" i="10" s="1"/>
  <c r="N18" i="10" s="1"/>
  <c r="N19" i="10" s="1"/>
  <c r="N20" i="10" s="1"/>
  <c r="N21" i="10" s="1"/>
  <c r="N22" i="10" s="1"/>
  <c r="N23" i="10" s="1"/>
  <c r="N24" i="10" s="1"/>
  <c r="N25" i="10" s="1"/>
  <c r="N26" i="10" s="1"/>
  <c r="N27" i="10" s="1"/>
  <c r="N28" i="10" s="1"/>
  <c r="N29" i="10" s="1"/>
  <c r="N30" i="10" s="1"/>
  <c r="N31" i="10" s="1"/>
  <c r="N32" i="10" s="1"/>
  <c r="N33" i="10" s="1"/>
  <c r="N34" i="10" s="1"/>
  <c r="N35" i="10" s="1"/>
  <c r="N36" i="10" s="1"/>
  <c r="N37" i="10" s="1"/>
  <c r="N38" i="10" s="1"/>
  <c r="N39" i="10" s="1"/>
  <c r="N40" i="10" s="1"/>
  <c r="N41" i="10" s="1"/>
  <c r="N42" i="10" s="1"/>
  <c r="N43" i="10" s="1"/>
  <c r="N44" i="10" s="1"/>
  <c r="N45" i="10" s="1"/>
  <c r="N46" i="10" s="1"/>
  <c r="N47" i="10" s="1"/>
  <c r="N48" i="10" s="1"/>
  <c r="N49" i="10" s="1"/>
  <c r="N50" i="10" s="1"/>
  <c r="N51" i="10" s="1"/>
  <c r="N52" i="10" s="1"/>
  <c r="N53" i="10" s="1"/>
  <c r="N54" i="10" s="1"/>
  <c r="N55" i="10" s="1"/>
  <c r="N56" i="10" s="1"/>
  <c r="N57" i="10" s="1"/>
  <c r="N58" i="10" s="1"/>
  <c r="N59" i="10" s="1"/>
  <c r="N60" i="10" s="1"/>
  <c r="N61" i="10" s="1"/>
  <c r="N62" i="10" s="1"/>
  <c r="N63" i="10" s="1"/>
  <c r="N64" i="10" s="1"/>
  <c r="N65" i="10" s="1"/>
  <c r="N66" i="10" s="1"/>
  <c r="N67" i="10" s="1"/>
  <c r="N68" i="10" s="1"/>
  <c r="N69" i="10" s="1"/>
  <c r="N70" i="10" s="1"/>
  <c r="N71" i="10" s="1"/>
  <c r="N72" i="10" s="1"/>
  <c r="N73" i="10" s="1"/>
  <c r="N74" i="10" s="1"/>
  <c r="N75" i="10" s="1"/>
  <c r="N76" i="10" s="1"/>
  <c r="N77" i="10" s="1"/>
  <c r="N78" i="10" s="1"/>
  <c r="N79" i="10" s="1"/>
  <c r="N80" i="10" s="1"/>
  <c r="N81" i="10" s="1"/>
  <c r="N82" i="10" s="1"/>
  <c r="N83" i="10" s="1"/>
  <c r="N84" i="10" s="1"/>
  <c r="N85" i="10" s="1"/>
  <c r="N86" i="10" s="1"/>
  <c r="N87" i="10" s="1"/>
  <c r="N88" i="10" s="1"/>
  <c r="N89" i="10" s="1"/>
  <c r="N90" i="10" s="1"/>
  <c r="N91" i="10" s="1"/>
  <c r="N92" i="10" s="1"/>
  <c r="N93" i="10" s="1"/>
  <c r="N94" i="10" s="1"/>
  <c r="N95" i="10" s="1"/>
  <c r="N96" i="10" s="1"/>
  <c r="N97" i="10" s="1"/>
  <c r="N98" i="10" s="1"/>
  <c r="N99" i="10" s="1"/>
  <c r="N100" i="10" s="1"/>
  <c r="K5" i="10"/>
  <c r="O2" i="3"/>
  <c r="H5" i="17"/>
  <c r="P2" i="5"/>
  <c r="F5" i="17"/>
  <c r="O2" i="16"/>
  <c r="L5" i="17"/>
  <c r="O2" i="18"/>
  <c r="Q5" i="17"/>
  <c r="P2" i="1"/>
  <c r="E5" i="17"/>
  <c r="O2" i="5"/>
  <c r="W2" i="5" s="1"/>
  <c r="J3" i="17" s="1"/>
  <c r="C5" i="17"/>
  <c r="D5" i="17"/>
  <c r="O2" i="13"/>
  <c r="M5" i="17"/>
  <c r="O2" i="1"/>
  <c r="N5" i="17"/>
  <c r="O2" i="23"/>
  <c r="N38" i="23" s="1"/>
  <c r="O5" i="17"/>
  <c r="E7" i="10"/>
  <c r="E8" i="10" s="1"/>
  <c r="E9" i="10" s="1"/>
  <c r="E10" i="10" s="1"/>
  <c r="E11" i="10" s="1"/>
  <c r="E12" i="10" s="1"/>
  <c r="E13" i="10" s="1"/>
  <c r="E14" i="10" s="1"/>
  <c r="E15" i="10" s="1"/>
  <c r="E16" i="10" s="1"/>
  <c r="E17" i="10" s="1"/>
  <c r="E18" i="10" s="1"/>
  <c r="E19" i="10" s="1"/>
  <c r="E20" i="10" s="1"/>
  <c r="E21" i="10" s="1"/>
  <c r="E22" i="10" s="1"/>
  <c r="E23" i="10" s="1"/>
  <c r="E24" i="10" s="1"/>
  <c r="E25" i="10" s="1"/>
  <c r="E26" i="10" s="1"/>
  <c r="E27" i="10" s="1"/>
  <c r="E28" i="10" s="1"/>
  <c r="E29" i="10" s="1"/>
  <c r="E30" i="10" s="1"/>
  <c r="E31" i="10" s="1"/>
  <c r="E32" i="10" s="1"/>
  <c r="E33" i="10" s="1"/>
  <c r="E34" i="10" s="1"/>
  <c r="E35" i="10" s="1"/>
  <c r="E36" i="10" s="1"/>
  <c r="E37" i="10" s="1"/>
  <c r="E38" i="10" s="1"/>
  <c r="E39" i="10" s="1"/>
  <c r="E40" i="10" s="1"/>
  <c r="E41" i="10" s="1"/>
  <c r="E42" i="10" s="1"/>
  <c r="E43" i="10" s="1"/>
  <c r="E44" i="10" s="1"/>
  <c r="E45" i="10" s="1"/>
  <c r="E46" i="10" s="1"/>
  <c r="E47" i="10" s="1"/>
  <c r="E48" i="10" s="1"/>
  <c r="E49" i="10" s="1"/>
  <c r="E50" i="10" s="1"/>
  <c r="E51" i="10" s="1"/>
  <c r="E52" i="10" s="1"/>
  <c r="E53" i="10" s="1"/>
  <c r="E54" i="10" s="1"/>
  <c r="E55" i="10" s="1"/>
  <c r="E56" i="10" s="1"/>
  <c r="E57" i="10" s="1"/>
  <c r="E58" i="10" s="1"/>
  <c r="E59" i="10" s="1"/>
  <c r="E60" i="10" s="1"/>
  <c r="E61" i="10" s="1"/>
  <c r="E62" i="10" s="1"/>
  <c r="E63" i="10" s="1"/>
  <c r="E64" i="10" s="1"/>
  <c r="E65" i="10" s="1"/>
  <c r="E66" i="10" s="1"/>
  <c r="E67" i="10" s="1"/>
  <c r="E68" i="10" s="1"/>
  <c r="E69" i="10" s="1"/>
  <c r="E70" i="10" s="1"/>
  <c r="E71" i="10" s="1"/>
  <c r="E72" i="10" s="1"/>
  <c r="E73" i="10" s="1"/>
  <c r="E74" i="10" s="1"/>
  <c r="E75" i="10" s="1"/>
  <c r="E76" i="10" s="1"/>
  <c r="E77" i="10" s="1"/>
  <c r="E78" i="10" s="1"/>
  <c r="E79" i="10" s="1"/>
  <c r="E80" i="10" s="1"/>
  <c r="E81" i="10" s="1"/>
  <c r="E82" i="10" s="1"/>
  <c r="E83" i="10" s="1"/>
  <c r="E84" i="10" s="1"/>
  <c r="E85" i="10" s="1"/>
  <c r="E86" i="10" s="1"/>
  <c r="E87" i="10" s="1"/>
  <c r="E88" i="10" s="1"/>
  <c r="E89" i="10" s="1"/>
  <c r="E90" i="10" s="1"/>
  <c r="E91" i="10" s="1"/>
  <c r="E92" i="10" s="1"/>
  <c r="E93" i="10" s="1"/>
  <c r="E94" i="10" s="1"/>
  <c r="E95" i="10" s="1"/>
  <c r="E96" i="10" s="1"/>
  <c r="E97" i="10" s="1"/>
  <c r="E98" i="10" s="1"/>
  <c r="E99" i="10" s="1"/>
  <c r="E100" i="10" s="1"/>
  <c r="F7" i="10"/>
  <c r="F8" i="10" s="1"/>
  <c r="F9" i="10" s="1"/>
  <c r="F10" i="10" s="1"/>
  <c r="F11" i="10" s="1"/>
  <c r="F12" i="10" s="1"/>
  <c r="F13" i="10" s="1"/>
  <c r="F14" i="10" s="1"/>
  <c r="F15" i="10" s="1"/>
  <c r="F16" i="10" s="1"/>
  <c r="F17" i="10" s="1"/>
  <c r="F18" i="10" s="1"/>
  <c r="F19" i="10" s="1"/>
  <c r="F20" i="10" s="1"/>
  <c r="F21" i="10" s="1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P4" i="10"/>
  <c r="H4" i="10"/>
  <c r="K8" i="10"/>
  <c r="K9" i="10" s="1"/>
  <c r="K10" i="10" s="1"/>
  <c r="K11" i="10" s="1"/>
  <c r="K12" i="10" s="1"/>
  <c r="K13" i="10" s="1"/>
  <c r="K14" i="10" s="1"/>
  <c r="K15" i="10" s="1"/>
  <c r="K16" i="10" s="1"/>
  <c r="K17" i="10" s="1"/>
  <c r="K18" i="10" s="1"/>
  <c r="K19" i="10" s="1"/>
  <c r="K20" i="10" s="1"/>
  <c r="K21" i="10" s="1"/>
  <c r="K22" i="10" s="1"/>
  <c r="K23" i="10" s="1"/>
  <c r="K24" i="10" s="1"/>
  <c r="K25" i="10" s="1"/>
  <c r="K26" i="10" s="1"/>
  <c r="K27" i="10" s="1"/>
  <c r="K28" i="10" s="1"/>
  <c r="K29" i="10" s="1"/>
  <c r="K30" i="10" s="1"/>
  <c r="K31" i="10" s="1"/>
  <c r="K32" i="10" s="1"/>
  <c r="K33" i="10" s="1"/>
  <c r="K34" i="10" s="1"/>
  <c r="K35" i="10" s="1"/>
  <c r="K36" i="10" s="1"/>
  <c r="K37" i="10" s="1"/>
  <c r="K38" i="10" s="1"/>
  <c r="K39" i="10" s="1"/>
  <c r="K40" i="10" s="1"/>
  <c r="K41" i="10" s="1"/>
  <c r="K42" i="10" s="1"/>
  <c r="K43" i="10" s="1"/>
  <c r="K44" i="10" s="1"/>
  <c r="K45" i="10" s="1"/>
  <c r="K46" i="10" s="1"/>
  <c r="K47" i="10" s="1"/>
  <c r="K48" i="10" s="1"/>
  <c r="K49" i="10" s="1"/>
  <c r="K50" i="10" s="1"/>
  <c r="K51" i="10" s="1"/>
  <c r="K52" i="10" s="1"/>
  <c r="K53" i="10" s="1"/>
  <c r="K54" i="10" s="1"/>
  <c r="K55" i="10" s="1"/>
  <c r="K56" i="10" s="1"/>
  <c r="K57" i="10" s="1"/>
  <c r="K58" i="10" s="1"/>
  <c r="K59" i="10" s="1"/>
  <c r="K60" i="10" s="1"/>
  <c r="K61" i="10" s="1"/>
  <c r="K62" i="10" s="1"/>
  <c r="K63" i="10" s="1"/>
  <c r="K64" i="10" s="1"/>
  <c r="K65" i="10" s="1"/>
  <c r="K66" i="10" s="1"/>
  <c r="K67" i="10" s="1"/>
  <c r="K68" i="10" s="1"/>
  <c r="K69" i="10" s="1"/>
  <c r="K70" i="10" s="1"/>
  <c r="K71" i="10" s="1"/>
  <c r="K72" i="10" s="1"/>
  <c r="K73" i="10" s="1"/>
  <c r="K74" i="10" s="1"/>
  <c r="K75" i="10" s="1"/>
  <c r="K76" i="10" s="1"/>
  <c r="K77" i="10" s="1"/>
  <c r="K78" i="10" s="1"/>
  <c r="K79" i="10" s="1"/>
  <c r="K80" i="10" s="1"/>
  <c r="K81" i="10" s="1"/>
  <c r="K82" i="10" s="1"/>
  <c r="K83" i="10" s="1"/>
  <c r="K84" i="10" s="1"/>
  <c r="K85" i="10" s="1"/>
  <c r="K86" i="10" s="1"/>
  <c r="K87" i="10" s="1"/>
  <c r="K88" i="10" s="1"/>
  <c r="K89" i="10" s="1"/>
  <c r="K90" i="10" s="1"/>
  <c r="K91" i="10" s="1"/>
  <c r="K92" i="10" s="1"/>
  <c r="K93" i="10" s="1"/>
  <c r="K94" i="10" s="1"/>
  <c r="K95" i="10" s="1"/>
  <c r="K96" i="10" s="1"/>
  <c r="K97" i="10" s="1"/>
  <c r="K98" i="10" s="1"/>
  <c r="K99" i="10" s="1"/>
  <c r="K100" i="10" s="1"/>
  <c r="G5" i="10"/>
  <c r="E5" i="10"/>
  <c r="F5" i="10"/>
  <c r="H7" i="10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47" i="10" s="1"/>
  <c r="H48" i="10" s="1"/>
  <c r="H49" i="10" s="1"/>
  <c r="H50" i="10" s="1"/>
  <c r="H51" i="10" s="1"/>
  <c r="H52" i="10" s="1"/>
  <c r="H53" i="10" s="1"/>
  <c r="H54" i="10" s="1"/>
  <c r="H55" i="10" s="1"/>
  <c r="H56" i="10" s="1"/>
  <c r="H57" i="10" s="1"/>
  <c r="H58" i="10" s="1"/>
  <c r="H59" i="10" s="1"/>
  <c r="H60" i="10" s="1"/>
  <c r="H61" i="10" s="1"/>
  <c r="H62" i="10" s="1"/>
  <c r="H63" i="10" s="1"/>
  <c r="H64" i="10" s="1"/>
  <c r="H65" i="10" s="1"/>
  <c r="H66" i="10" s="1"/>
  <c r="H67" i="10" s="1"/>
  <c r="H68" i="10" s="1"/>
  <c r="H69" i="10" s="1"/>
  <c r="H70" i="10" s="1"/>
  <c r="H71" i="10" s="1"/>
  <c r="H72" i="10" s="1"/>
  <c r="H73" i="10" s="1"/>
  <c r="H74" i="10" s="1"/>
  <c r="H75" i="10" s="1"/>
  <c r="H76" i="10" s="1"/>
  <c r="H77" i="10" s="1"/>
  <c r="H78" i="10" s="1"/>
  <c r="H79" i="10" s="1"/>
  <c r="H80" i="10" s="1"/>
  <c r="H81" i="10" s="1"/>
  <c r="H82" i="10" s="1"/>
  <c r="H83" i="10" s="1"/>
  <c r="H84" i="10" s="1"/>
  <c r="H85" i="10" s="1"/>
  <c r="H86" i="10" s="1"/>
  <c r="H87" i="10" s="1"/>
  <c r="H88" i="10" s="1"/>
  <c r="H89" i="10" s="1"/>
  <c r="H90" i="10" s="1"/>
  <c r="H91" i="10" s="1"/>
  <c r="H92" i="10" s="1"/>
  <c r="H93" i="10" s="1"/>
  <c r="H94" i="10" s="1"/>
  <c r="H95" i="10" s="1"/>
  <c r="H96" i="10" s="1"/>
  <c r="H97" i="10" s="1"/>
  <c r="H98" i="10" s="1"/>
  <c r="H99" i="10" s="1"/>
  <c r="H100" i="10" s="1"/>
  <c r="J5" i="10"/>
  <c r="M7" i="10"/>
  <c r="M8" i="10" s="1"/>
  <c r="M9" i="10" s="1"/>
  <c r="M10" i="10" s="1"/>
  <c r="M11" i="10" s="1"/>
  <c r="M12" i="10" s="1"/>
  <c r="M13" i="10" s="1"/>
  <c r="M14" i="10" s="1"/>
  <c r="M15" i="10" s="1"/>
  <c r="M16" i="10" s="1"/>
  <c r="M17" i="10" s="1"/>
  <c r="M18" i="10" s="1"/>
  <c r="M19" i="10" s="1"/>
  <c r="M20" i="10" s="1"/>
  <c r="M21" i="10" s="1"/>
  <c r="M22" i="10" s="1"/>
  <c r="M23" i="10" s="1"/>
  <c r="M24" i="10" s="1"/>
  <c r="M25" i="10" s="1"/>
  <c r="M26" i="10" s="1"/>
  <c r="M27" i="10" s="1"/>
  <c r="M28" i="10" s="1"/>
  <c r="M29" i="10" s="1"/>
  <c r="M30" i="10" s="1"/>
  <c r="M31" i="10" s="1"/>
  <c r="M32" i="10" s="1"/>
  <c r="M33" i="10" s="1"/>
  <c r="M34" i="10" s="1"/>
  <c r="M35" i="10" s="1"/>
  <c r="M36" i="10" s="1"/>
  <c r="M37" i="10" s="1"/>
  <c r="M38" i="10" s="1"/>
  <c r="M39" i="10" s="1"/>
  <c r="M40" i="10" s="1"/>
  <c r="M41" i="10" s="1"/>
  <c r="M42" i="10" s="1"/>
  <c r="M43" i="10" s="1"/>
  <c r="M44" i="10" s="1"/>
  <c r="M45" i="10" s="1"/>
  <c r="M46" i="10" s="1"/>
  <c r="M47" i="10" s="1"/>
  <c r="M48" i="10" s="1"/>
  <c r="M49" i="10" s="1"/>
  <c r="M50" i="10" s="1"/>
  <c r="M51" i="10" s="1"/>
  <c r="M52" i="10" s="1"/>
  <c r="M53" i="10" s="1"/>
  <c r="M54" i="10" s="1"/>
  <c r="M55" i="10" s="1"/>
  <c r="M56" i="10" s="1"/>
  <c r="M57" i="10" s="1"/>
  <c r="M58" i="10" s="1"/>
  <c r="M59" i="10" s="1"/>
  <c r="M60" i="10" s="1"/>
  <c r="M61" i="10" s="1"/>
  <c r="M62" i="10" s="1"/>
  <c r="M63" i="10" s="1"/>
  <c r="M64" i="10" s="1"/>
  <c r="M65" i="10" s="1"/>
  <c r="M66" i="10" s="1"/>
  <c r="M67" i="10" s="1"/>
  <c r="M68" i="10" s="1"/>
  <c r="M69" i="10" s="1"/>
  <c r="M70" i="10" s="1"/>
  <c r="M71" i="10" s="1"/>
  <c r="M72" i="10" s="1"/>
  <c r="M73" i="10" s="1"/>
  <c r="M74" i="10" s="1"/>
  <c r="M75" i="10" s="1"/>
  <c r="M76" i="10" s="1"/>
  <c r="M77" i="10" s="1"/>
  <c r="M78" i="10" s="1"/>
  <c r="M79" i="10" s="1"/>
  <c r="M80" i="10" s="1"/>
  <c r="M81" i="10" s="1"/>
  <c r="M82" i="10" s="1"/>
  <c r="M83" i="10" s="1"/>
  <c r="M84" i="10" s="1"/>
  <c r="M85" i="10" s="1"/>
  <c r="M86" i="10" s="1"/>
  <c r="M87" i="10" s="1"/>
  <c r="M88" i="10" s="1"/>
  <c r="M89" i="10" s="1"/>
  <c r="M90" i="10" s="1"/>
  <c r="M91" i="10" s="1"/>
  <c r="M92" i="10" s="1"/>
  <c r="M93" i="10" s="1"/>
  <c r="M94" i="10" s="1"/>
  <c r="M95" i="10" s="1"/>
  <c r="M96" i="10" s="1"/>
  <c r="M97" i="10" s="1"/>
  <c r="M98" i="10" s="1"/>
  <c r="M99" i="10" s="1"/>
  <c r="M100" i="10" s="1"/>
  <c r="O5" i="10"/>
  <c r="L7" i="10"/>
  <c r="L8" i="10" s="1"/>
  <c r="L9" i="10" s="1"/>
  <c r="L10" i="10" s="1"/>
  <c r="L11" i="10" s="1"/>
  <c r="L12" i="10" s="1"/>
  <c r="L13" i="10" s="1"/>
  <c r="L14" i="10" s="1"/>
  <c r="L15" i="10" s="1"/>
  <c r="L16" i="10" s="1"/>
  <c r="L17" i="10" s="1"/>
  <c r="L18" i="10" s="1"/>
  <c r="L19" i="10" s="1"/>
  <c r="L20" i="10" s="1"/>
  <c r="L21" i="10" s="1"/>
  <c r="L22" i="10" s="1"/>
  <c r="L23" i="10" s="1"/>
  <c r="L24" i="10" s="1"/>
  <c r="L25" i="10" s="1"/>
  <c r="L26" i="10" s="1"/>
  <c r="L27" i="10" s="1"/>
  <c r="L28" i="10" s="1"/>
  <c r="L29" i="10" s="1"/>
  <c r="L30" i="10" s="1"/>
  <c r="L31" i="10" s="1"/>
  <c r="L32" i="10" s="1"/>
  <c r="L33" i="10" s="1"/>
  <c r="L34" i="10" s="1"/>
  <c r="L35" i="10" s="1"/>
  <c r="L36" i="10" s="1"/>
  <c r="L37" i="10" s="1"/>
  <c r="L38" i="10" s="1"/>
  <c r="L39" i="10" s="1"/>
  <c r="L40" i="10" s="1"/>
  <c r="L41" i="10" s="1"/>
  <c r="L42" i="10" s="1"/>
  <c r="L43" i="10" s="1"/>
  <c r="L44" i="10" s="1"/>
  <c r="L45" i="10" s="1"/>
  <c r="L46" i="10" s="1"/>
  <c r="L47" i="10" s="1"/>
  <c r="L48" i="10" s="1"/>
  <c r="L49" i="10" s="1"/>
  <c r="L50" i="10" s="1"/>
  <c r="L51" i="10" s="1"/>
  <c r="L52" i="10" s="1"/>
  <c r="L53" i="10" s="1"/>
  <c r="L54" i="10" s="1"/>
  <c r="L55" i="10" s="1"/>
  <c r="L56" i="10" s="1"/>
  <c r="L57" i="10" s="1"/>
  <c r="L58" i="10" s="1"/>
  <c r="L59" i="10" s="1"/>
  <c r="L60" i="10" s="1"/>
  <c r="L61" i="10" s="1"/>
  <c r="L62" i="10" s="1"/>
  <c r="L63" i="10" s="1"/>
  <c r="L64" i="10" s="1"/>
  <c r="L65" i="10" s="1"/>
  <c r="L66" i="10" s="1"/>
  <c r="L67" i="10" s="1"/>
  <c r="L68" i="10" s="1"/>
  <c r="L69" i="10" s="1"/>
  <c r="L70" i="10" s="1"/>
  <c r="L71" i="10" s="1"/>
  <c r="L72" i="10" s="1"/>
  <c r="L73" i="10" s="1"/>
  <c r="L74" i="10" s="1"/>
  <c r="L75" i="10" s="1"/>
  <c r="L76" i="10" s="1"/>
  <c r="L77" i="10" s="1"/>
  <c r="L78" i="10" s="1"/>
  <c r="L79" i="10" s="1"/>
  <c r="L80" i="10" s="1"/>
  <c r="L81" i="10" s="1"/>
  <c r="L82" i="10" s="1"/>
  <c r="L83" i="10" s="1"/>
  <c r="L84" i="10" s="1"/>
  <c r="L85" i="10" s="1"/>
  <c r="L86" i="10" s="1"/>
  <c r="L87" i="10" s="1"/>
  <c r="L88" i="10" s="1"/>
  <c r="L89" i="10" s="1"/>
  <c r="L90" i="10" s="1"/>
  <c r="L91" i="10" s="1"/>
  <c r="L92" i="10" s="1"/>
  <c r="L93" i="10" s="1"/>
  <c r="L94" i="10" s="1"/>
  <c r="L95" i="10" s="1"/>
  <c r="L96" i="10" s="1"/>
  <c r="L97" i="10" s="1"/>
  <c r="L98" i="10" s="1"/>
  <c r="L99" i="10" s="1"/>
  <c r="L100" i="10" s="1"/>
  <c r="F6" i="10"/>
  <c r="H6" i="10"/>
  <c r="E6" i="10"/>
  <c r="I6" i="10"/>
  <c r="G6" i="10"/>
  <c r="P6" i="10"/>
  <c r="L6" i="10"/>
  <c r="D6" i="10"/>
  <c r="M6" i="10"/>
  <c r="N6" i="10"/>
  <c r="J6" i="10"/>
  <c r="K6" i="10"/>
  <c r="O6" i="10"/>
  <c r="Q6" i="10"/>
  <c r="N4" i="10"/>
  <c r="F4" i="10"/>
  <c r="Q5" i="10"/>
  <c r="P5" i="10"/>
  <c r="G7" i="10"/>
  <c r="N5" i="10"/>
  <c r="K4" i="10"/>
  <c r="E4" i="10"/>
  <c r="P7" i="10"/>
  <c r="P8" i="10" s="1"/>
  <c r="P9" i="10" s="1"/>
  <c r="P10" i="10" s="1"/>
  <c r="P11" i="10" s="1"/>
  <c r="P12" i="10" s="1"/>
  <c r="P13" i="10" s="1"/>
  <c r="P14" i="10" s="1"/>
  <c r="P15" i="10" s="1"/>
  <c r="P16" i="10" s="1"/>
  <c r="P17" i="10" s="1"/>
  <c r="P18" i="10" s="1"/>
  <c r="P19" i="10" s="1"/>
  <c r="P20" i="10" s="1"/>
  <c r="P21" i="10" s="1"/>
  <c r="P22" i="10" s="1"/>
  <c r="P23" i="10" s="1"/>
  <c r="P24" i="10" s="1"/>
  <c r="P25" i="10" s="1"/>
  <c r="P26" i="10" s="1"/>
  <c r="P27" i="10" s="1"/>
  <c r="P28" i="10" s="1"/>
  <c r="P29" i="10" s="1"/>
  <c r="P30" i="10" s="1"/>
  <c r="P31" i="10" s="1"/>
  <c r="P32" i="10" s="1"/>
  <c r="P33" i="10" s="1"/>
  <c r="P34" i="10" s="1"/>
  <c r="P35" i="10" s="1"/>
  <c r="P36" i="10" s="1"/>
  <c r="P37" i="10" s="1"/>
  <c r="P38" i="10" s="1"/>
  <c r="P39" i="10" s="1"/>
  <c r="P40" i="10" s="1"/>
  <c r="P41" i="10" s="1"/>
  <c r="P42" i="10" s="1"/>
  <c r="P43" i="10" s="1"/>
  <c r="P44" i="10" s="1"/>
  <c r="P45" i="10" s="1"/>
  <c r="P46" i="10" s="1"/>
  <c r="P47" i="10" s="1"/>
  <c r="P48" i="10" s="1"/>
  <c r="P49" i="10" s="1"/>
  <c r="P50" i="10" s="1"/>
  <c r="P51" i="10" s="1"/>
  <c r="P52" i="10" s="1"/>
  <c r="P53" i="10" s="1"/>
  <c r="P54" i="10" s="1"/>
  <c r="P55" i="10" s="1"/>
  <c r="P56" i="10" s="1"/>
  <c r="P57" i="10" s="1"/>
  <c r="P58" i="10" s="1"/>
  <c r="P59" i="10" s="1"/>
  <c r="P60" i="10" s="1"/>
  <c r="P61" i="10" s="1"/>
  <c r="P62" i="10" s="1"/>
  <c r="P63" i="10" s="1"/>
  <c r="P64" i="10" s="1"/>
  <c r="P65" i="10" s="1"/>
  <c r="P66" i="10" s="1"/>
  <c r="P67" i="10" s="1"/>
  <c r="P68" i="10" s="1"/>
  <c r="P69" i="10" s="1"/>
  <c r="P70" i="10" s="1"/>
  <c r="P71" i="10" s="1"/>
  <c r="P72" i="10" s="1"/>
  <c r="P73" i="10" s="1"/>
  <c r="P74" i="10" s="1"/>
  <c r="P75" i="10" s="1"/>
  <c r="P76" i="10" s="1"/>
  <c r="P77" i="10" s="1"/>
  <c r="P78" i="10" s="1"/>
  <c r="P79" i="10" s="1"/>
  <c r="P80" i="10" s="1"/>
  <c r="P81" i="10" s="1"/>
  <c r="P82" i="10" s="1"/>
  <c r="P83" i="10" s="1"/>
  <c r="P84" i="10" s="1"/>
  <c r="P85" i="10" s="1"/>
  <c r="P86" i="10" s="1"/>
  <c r="P87" i="10" s="1"/>
  <c r="P88" i="10" s="1"/>
  <c r="P89" i="10" s="1"/>
  <c r="P90" i="10" s="1"/>
  <c r="P91" i="10" s="1"/>
  <c r="P92" i="10" s="1"/>
  <c r="P93" i="10" s="1"/>
  <c r="P94" i="10" s="1"/>
  <c r="P95" i="10" s="1"/>
  <c r="P96" i="10" s="1"/>
  <c r="P97" i="10" s="1"/>
  <c r="P98" i="10" s="1"/>
  <c r="P99" i="10" s="1"/>
  <c r="P100" i="10" s="1"/>
  <c r="I5" i="10"/>
  <c r="H5" i="10"/>
  <c r="Q7" i="10"/>
  <c r="Q8" i="10" s="1"/>
  <c r="Q9" i="10" s="1"/>
  <c r="Q10" i="10" s="1"/>
  <c r="Q11" i="10" s="1"/>
  <c r="Q12" i="10" s="1"/>
  <c r="Q13" i="10" s="1"/>
  <c r="Q14" i="10" s="1"/>
  <c r="Q15" i="10" s="1"/>
  <c r="Q16" i="10" s="1"/>
  <c r="Q17" i="10" s="1"/>
  <c r="Q18" i="10" s="1"/>
  <c r="Q19" i="10" s="1"/>
  <c r="Q20" i="10" s="1"/>
  <c r="Q21" i="10" s="1"/>
  <c r="Q22" i="10" s="1"/>
  <c r="Q23" i="10" s="1"/>
  <c r="Q24" i="10" s="1"/>
  <c r="Q25" i="10" s="1"/>
  <c r="Q26" i="10" s="1"/>
  <c r="Q27" i="10" s="1"/>
  <c r="Q28" i="10" s="1"/>
  <c r="Q29" i="10" s="1"/>
  <c r="Q30" i="10" s="1"/>
  <c r="Q31" i="10" s="1"/>
  <c r="Q32" i="10" s="1"/>
  <c r="Q33" i="10" s="1"/>
  <c r="Q34" i="10" s="1"/>
  <c r="Q35" i="10" s="1"/>
  <c r="Q36" i="10" s="1"/>
  <c r="Q37" i="10" s="1"/>
  <c r="Q38" i="10" s="1"/>
  <c r="Q39" i="10" s="1"/>
  <c r="Q40" i="10" s="1"/>
  <c r="Q41" i="10" s="1"/>
  <c r="Q42" i="10" s="1"/>
  <c r="Q43" i="10" s="1"/>
  <c r="Q44" i="10" s="1"/>
  <c r="Q45" i="10" s="1"/>
  <c r="Q46" i="10" s="1"/>
  <c r="Q47" i="10" s="1"/>
  <c r="Q48" i="10" s="1"/>
  <c r="Q49" i="10" s="1"/>
  <c r="Q50" i="10" s="1"/>
  <c r="Q51" i="10" s="1"/>
  <c r="Q52" i="10" s="1"/>
  <c r="Q53" i="10" s="1"/>
  <c r="Q54" i="10" s="1"/>
  <c r="Q55" i="10" s="1"/>
  <c r="Q56" i="10" s="1"/>
  <c r="Q57" i="10" s="1"/>
  <c r="Q58" i="10" s="1"/>
  <c r="Q59" i="10" s="1"/>
  <c r="Q60" i="10" s="1"/>
  <c r="Q61" i="10" s="1"/>
  <c r="Q62" i="10" s="1"/>
  <c r="Q63" i="10" s="1"/>
  <c r="Q64" i="10" s="1"/>
  <c r="Q65" i="10" s="1"/>
  <c r="Q66" i="10" s="1"/>
  <c r="Q67" i="10" s="1"/>
  <c r="Q68" i="10" s="1"/>
  <c r="Q69" i="10" s="1"/>
  <c r="Q70" i="10" s="1"/>
  <c r="Q71" i="10" s="1"/>
  <c r="Q72" i="10" s="1"/>
  <c r="Q73" i="10" s="1"/>
  <c r="Q74" i="10" s="1"/>
  <c r="Q75" i="10" s="1"/>
  <c r="Q76" i="10" s="1"/>
  <c r="Q77" i="10" s="1"/>
  <c r="Q78" i="10" s="1"/>
  <c r="Q79" i="10" s="1"/>
  <c r="Q80" i="10" s="1"/>
  <c r="Q81" i="10" s="1"/>
  <c r="Q82" i="10" s="1"/>
  <c r="Q83" i="10" s="1"/>
  <c r="Q84" i="10" s="1"/>
  <c r="Q85" i="10" s="1"/>
  <c r="Q86" i="10" s="1"/>
  <c r="Q87" i="10" s="1"/>
  <c r="Q88" i="10" s="1"/>
  <c r="Q89" i="10" s="1"/>
  <c r="Q90" i="10" s="1"/>
  <c r="Q91" i="10" s="1"/>
  <c r="Q92" i="10" s="1"/>
  <c r="Q93" i="10" s="1"/>
  <c r="Q94" i="10" s="1"/>
  <c r="Q95" i="10" s="1"/>
  <c r="Q96" i="10" s="1"/>
  <c r="Q97" i="10" s="1"/>
  <c r="Q98" i="10" s="1"/>
  <c r="Q99" i="10" s="1"/>
  <c r="Q100" i="10" s="1"/>
  <c r="L4" i="10"/>
  <c r="J7" i="10"/>
  <c r="J8" i="10" s="1"/>
  <c r="J9" i="10" s="1"/>
  <c r="J10" i="10" s="1"/>
  <c r="J11" i="10" s="1"/>
  <c r="J12" i="10" s="1"/>
  <c r="J13" i="10" s="1"/>
  <c r="J14" i="10" s="1"/>
  <c r="J15" i="10" s="1"/>
  <c r="J16" i="10" s="1"/>
  <c r="J17" i="10" s="1"/>
  <c r="J18" i="10" s="1"/>
  <c r="J19" i="10" s="1"/>
  <c r="J20" i="10" s="1"/>
  <c r="J21" i="10" s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J40" i="10" s="1"/>
  <c r="J41" i="10" s="1"/>
  <c r="J42" i="10" s="1"/>
  <c r="J43" i="10" s="1"/>
  <c r="J44" i="10" s="1"/>
  <c r="J45" i="10" s="1"/>
  <c r="J46" i="10" s="1"/>
  <c r="J47" i="10" s="1"/>
  <c r="J48" i="10" s="1"/>
  <c r="J49" i="10" s="1"/>
  <c r="J50" i="10" s="1"/>
  <c r="J51" i="10" s="1"/>
  <c r="J52" i="10" s="1"/>
  <c r="J53" i="10" s="1"/>
  <c r="J54" i="10" s="1"/>
  <c r="J55" i="10" s="1"/>
  <c r="J56" i="10" s="1"/>
  <c r="J57" i="10" s="1"/>
  <c r="J58" i="10" s="1"/>
  <c r="J59" i="10" s="1"/>
  <c r="J60" i="10" s="1"/>
  <c r="J61" i="10" s="1"/>
  <c r="J62" i="10" s="1"/>
  <c r="J63" i="10" s="1"/>
  <c r="J64" i="10" s="1"/>
  <c r="J65" i="10" s="1"/>
  <c r="J66" i="10" s="1"/>
  <c r="J67" i="10" s="1"/>
  <c r="J68" i="10" s="1"/>
  <c r="J69" i="10" s="1"/>
  <c r="J70" i="10" s="1"/>
  <c r="J71" i="10" s="1"/>
  <c r="J72" i="10" s="1"/>
  <c r="J73" i="10" s="1"/>
  <c r="J74" i="10" s="1"/>
  <c r="J75" i="10" s="1"/>
  <c r="J76" i="10" s="1"/>
  <c r="J77" i="10" s="1"/>
  <c r="J78" i="10" s="1"/>
  <c r="J79" i="10" s="1"/>
  <c r="J80" i="10" s="1"/>
  <c r="J81" i="10" s="1"/>
  <c r="J82" i="10" s="1"/>
  <c r="J83" i="10" s="1"/>
  <c r="J84" i="10" s="1"/>
  <c r="J85" i="10" s="1"/>
  <c r="J86" i="10" s="1"/>
  <c r="J87" i="10" s="1"/>
  <c r="J88" i="10" s="1"/>
  <c r="J89" i="10" s="1"/>
  <c r="J90" i="10" s="1"/>
  <c r="J91" i="10" s="1"/>
  <c r="J92" i="10" s="1"/>
  <c r="J93" i="10" s="1"/>
  <c r="J94" i="10" s="1"/>
  <c r="J95" i="10" s="1"/>
  <c r="J96" i="10" s="1"/>
  <c r="J97" i="10" s="1"/>
  <c r="J98" i="10" s="1"/>
  <c r="J99" i="10" s="1"/>
  <c r="J100" i="10" s="1"/>
  <c r="C6" i="17"/>
  <c r="V39" i="8"/>
  <c r="Y39" i="8" s="1"/>
  <c r="V52" i="8"/>
  <c r="Y52" i="8" s="1"/>
  <c r="V44" i="8"/>
  <c r="Y44" i="8" s="1"/>
  <c r="V33" i="8"/>
  <c r="Y33" i="8" s="1"/>
  <c r="V68" i="8"/>
  <c r="Y68" i="8" s="1"/>
  <c r="V17" i="8"/>
  <c r="Y17" i="8" s="1"/>
  <c r="V93" i="8"/>
  <c r="Y93" i="8" s="1"/>
  <c r="V69" i="8"/>
  <c r="Y69" i="8" s="1"/>
  <c r="V61" i="8"/>
  <c r="Y61" i="8" s="1"/>
  <c r="V100" i="8"/>
  <c r="Y100" i="8" s="1"/>
  <c r="V40" i="8"/>
  <c r="Y40" i="8" s="1"/>
  <c r="V32" i="8"/>
  <c r="V99" i="8"/>
  <c r="Y99" i="8" s="1"/>
  <c r="V91" i="8"/>
  <c r="Y91" i="8" s="1"/>
  <c r="V87" i="8"/>
  <c r="Y87" i="8" s="1"/>
  <c r="V50" i="8"/>
  <c r="Y50" i="8" s="1"/>
  <c r="G16" i="4"/>
  <c r="G5" i="4"/>
  <c r="G11" i="4"/>
  <c r="G19" i="4"/>
  <c r="G12" i="4"/>
  <c r="G8" i="4"/>
  <c r="G29" i="4"/>
  <c r="G7" i="4"/>
  <c r="G25" i="4"/>
  <c r="G26" i="4"/>
  <c r="G28" i="4"/>
  <c r="G15" i="4"/>
  <c r="G27" i="4"/>
  <c r="G6" i="4"/>
  <c r="G23" i="4"/>
  <c r="G20" i="4"/>
  <c r="G3" i="4"/>
  <c r="G21" i="4"/>
  <c r="G19" i="25"/>
  <c r="G27" i="25"/>
  <c r="G12" i="25"/>
  <c r="G21" i="25"/>
  <c r="G6" i="25"/>
  <c r="G18" i="25"/>
  <c r="G8" i="25"/>
  <c r="G30" i="25"/>
  <c r="G11" i="25"/>
  <c r="G13" i="25"/>
  <c r="G5" i="25"/>
  <c r="G20" i="25"/>
  <c r="G8" i="16"/>
  <c r="G20" i="16"/>
  <c r="G29" i="16"/>
  <c r="G6" i="16"/>
  <c r="G4" i="16"/>
  <c r="G7" i="16"/>
  <c r="G21" i="16"/>
  <c r="G12" i="16"/>
  <c r="G9" i="16"/>
  <c r="G18" i="16"/>
  <c r="G27" i="16"/>
  <c r="M32" i="20"/>
  <c r="G29" i="20"/>
  <c r="M16" i="20"/>
  <c r="G15" i="20"/>
  <c r="G21" i="20"/>
  <c r="G12" i="20"/>
  <c r="G7" i="20"/>
  <c r="M3" i="20"/>
  <c r="M17" i="20"/>
  <c r="M18" i="20"/>
  <c r="M11" i="20"/>
  <c r="G20" i="20"/>
  <c r="M19" i="20"/>
  <c r="G23" i="20"/>
  <c r="G26" i="20"/>
  <c r="M28" i="20"/>
  <c r="G30" i="20"/>
  <c r="G25" i="20"/>
  <c r="M9" i="20"/>
  <c r="M30" i="20"/>
  <c r="M26" i="20"/>
  <c r="M20" i="20"/>
  <c r="G17" i="20"/>
  <c r="G27" i="20"/>
  <c r="M24" i="20"/>
  <c r="G5" i="20"/>
  <c r="G19" i="20"/>
  <c r="M10" i="20"/>
  <c r="G8" i="20"/>
  <c r="G3" i="20"/>
  <c r="M27" i="20"/>
  <c r="M12" i="20"/>
  <c r="G16" i="20"/>
  <c r="G9" i="20"/>
  <c r="M4" i="20"/>
  <c r="G14" i="20"/>
  <c r="G18" i="18"/>
  <c r="G6" i="18"/>
  <c r="G25" i="18"/>
  <c r="G8" i="18"/>
  <c r="G7" i="18"/>
  <c r="G26" i="18"/>
  <c r="G10" i="18"/>
  <c r="G19" i="18"/>
  <c r="G17" i="18"/>
  <c r="G13" i="18"/>
  <c r="G28" i="18"/>
  <c r="G21" i="18"/>
  <c r="G4" i="18"/>
  <c r="G27" i="18"/>
  <c r="G22" i="18"/>
  <c r="G29" i="18"/>
  <c r="G3" i="18"/>
  <c r="G30" i="18"/>
  <c r="G20" i="18"/>
  <c r="M21" i="20"/>
  <c r="M23" i="20"/>
  <c r="G13" i="20"/>
  <c r="M14" i="20"/>
  <c r="G15" i="18"/>
  <c r="G4" i="4"/>
  <c r="M6" i="20"/>
  <c r="M5" i="20"/>
  <c r="G23" i="18"/>
  <c r="G30" i="4"/>
  <c r="G22" i="20"/>
  <c r="M7" i="20"/>
  <c r="G24" i="18"/>
  <c r="G24" i="4"/>
  <c r="M62" i="4"/>
  <c r="M92" i="4"/>
  <c r="M25" i="20"/>
  <c r="G28" i="20"/>
  <c r="G11" i="18"/>
  <c r="G10" i="4"/>
  <c r="G17" i="4"/>
  <c r="M48" i="4"/>
  <c r="M78" i="4"/>
  <c r="M72" i="4"/>
  <c r="M15" i="20"/>
  <c r="G11" i="20"/>
  <c r="M29" i="20"/>
  <c r="G16" i="18"/>
  <c r="G22" i="4"/>
  <c r="M25" i="4"/>
  <c r="M9" i="4"/>
  <c r="I100" i="4"/>
  <c r="M100" i="4" s="1"/>
  <c r="G7" i="23"/>
  <c r="G29" i="8"/>
  <c r="M21" i="8"/>
  <c r="N21" i="8" s="1"/>
  <c r="I10" i="4"/>
  <c r="M10" i="4" s="1"/>
  <c r="D89" i="8"/>
  <c r="D66" i="8"/>
  <c r="I75" i="4"/>
  <c r="M75" i="4" s="1"/>
  <c r="M59" i="23"/>
  <c r="H36" i="24"/>
  <c r="J36" i="24" s="1"/>
  <c r="I36" i="24" s="1"/>
  <c r="M36" i="24" s="1"/>
  <c r="H60" i="24"/>
  <c r="J60" i="24" s="1"/>
  <c r="I60" i="24" s="1"/>
  <c r="M60" i="24" s="1"/>
  <c r="G21" i="23"/>
  <c r="G12" i="23"/>
  <c r="G23" i="23"/>
  <c r="G4" i="28"/>
  <c r="G22" i="28"/>
  <c r="G7" i="28"/>
  <c r="G13" i="28"/>
  <c r="G28" i="8"/>
  <c r="M26" i="8"/>
  <c r="N26" i="8" s="1"/>
  <c r="S26" i="8" s="1"/>
  <c r="G7" i="8"/>
  <c r="M29" i="8"/>
  <c r="N29" i="8" s="1"/>
  <c r="M28" i="8"/>
  <c r="N28" i="8" s="1"/>
  <c r="F28" i="8" s="1"/>
  <c r="M20" i="8"/>
  <c r="N20" i="8" s="1"/>
  <c r="S20" i="8" s="1"/>
  <c r="M12" i="8"/>
  <c r="N12" i="8" s="1"/>
  <c r="S12" i="8" s="1"/>
  <c r="I7" i="3"/>
  <c r="M7" i="3" s="1"/>
  <c r="I15" i="3"/>
  <c r="M15" i="3" s="1"/>
  <c r="I23" i="3"/>
  <c r="M23" i="3" s="1"/>
  <c r="I27" i="4"/>
  <c r="M27" i="4" s="1"/>
  <c r="I34" i="4"/>
  <c r="M34" i="4" s="1"/>
  <c r="I96" i="4"/>
  <c r="M96" i="4" s="1"/>
  <c r="M11" i="8"/>
  <c r="N11" i="8" s="1"/>
  <c r="D97" i="8"/>
  <c r="D81" i="8"/>
  <c r="H52" i="24"/>
  <c r="J52" i="24" s="1"/>
  <c r="I52" i="24" s="1"/>
  <c r="M52" i="24" s="1"/>
  <c r="M3" i="8"/>
  <c r="N3" i="8" s="1"/>
  <c r="G14" i="23"/>
  <c r="G4" i="23"/>
  <c r="G20" i="23"/>
  <c r="G16" i="28"/>
  <c r="G26" i="28"/>
  <c r="G11" i="28"/>
  <c r="G20" i="28"/>
  <c r="G5" i="8"/>
  <c r="G25" i="8"/>
  <c r="M4" i="8"/>
  <c r="N4" i="8" s="1"/>
  <c r="S4" i="8" s="1"/>
  <c r="G27" i="8"/>
  <c r="M19" i="8"/>
  <c r="N19" i="8" s="1"/>
  <c r="I8" i="26"/>
  <c r="M8" i="26" s="1"/>
  <c r="I16" i="26"/>
  <c r="M16" i="26" s="1"/>
  <c r="I24" i="26"/>
  <c r="M24" i="26" s="1"/>
  <c r="I8" i="5"/>
  <c r="M8" i="5" s="1"/>
  <c r="I16" i="5"/>
  <c r="M16" i="5" s="1"/>
  <c r="I24" i="5"/>
  <c r="M24" i="5" s="1"/>
  <c r="D95" i="8"/>
  <c r="D71" i="8"/>
  <c r="D87" i="8"/>
  <c r="I56" i="4"/>
  <c r="M56" i="4" s="1"/>
  <c r="G28" i="23"/>
  <c r="G18" i="23"/>
  <c r="G3" i="28"/>
  <c r="G17" i="28"/>
  <c r="G9" i="28"/>
  <c r="G4" i="8"/>
  <c r="G16" i="8"/>
  <c r="G3" i="8"/>
  <c r="M13" i="8"/>
  <c r="N13" i="8" s="1"/>
  <c r="D73" i="8"/>
  <c r="D33" i="8"/>
  <c r="D34" i="8"/>
  <c r="D58" i="8"/>
  <c r="M47" i="23"/>
  <c r="H40" i="24"/>
  <c r="J40" i="24" s="1"/>
  <c r="I40" i="24" s="1"/>
  <c r="M40" i="24" s="1"/>
  <c r="H58" i="18"/>
  <c r="J58" i="18" s="1"/>
  <c r="I58" i="18" s="1"/>
  <c r="M58" i="18" s="1"/>
  <c r="G16" i="23"/>
  <c r="G25" i="23"/>
  <c r="G24" i="23"/>
  <c r="G29" i="28"/>
  <c r="G8" i="28"/>
  <c r="G15" i="28"/>
  <c r="G24" i="28"/>
  <c r="G20" i="8"/>
  <c r="G18" i="8"/>
  <c r="G30" i="8"/>
  <c r="G19" i="8"/>
  <c r="M18" i="8"/>
  <c r="N18" i="8" s="1"/>
  <c r="O18" i="8" s="1"/>
  <c r="M10" i="8"/>
  <c r="N10" i="8" s="1"/>
  <c r="I13" i="4"/>
  <c r="M13" i="4" s="1"/>
  <c r="D98" i="8"/>
  <c r="D82" i="8"/>
  <c r="D74" i="8"/>
  <c r="D50" i="8"/>
  <c r="D68" i="8"/>
  <c r="I81" i="4"/>
  <c r="M81" i="4" s="1"/>
  <c r="M5" i="8"/>
  <c r="N5" i="8" s="1"/>
  <c r="I26" i="4"/>
  <c r="M26" i="4" s="1"/>
  <c r="D65" i="8"/>
  <c r="D41" i="8"/>
  <c r="D39" i="8"/>
  <c r="D44" i="8"/>
  <c r="D63" i="8"/>
  <c r="G30" i="23"/>
  <c r="G17" i="23"/>
  <c r="G27" i="23"/>
  <c r="G27" i="28"/>
  <c r="G19" i="28"/>
  <c r="G6" i="28"/>
  <c r="G15" i="8"/>
  <c r="M27" i="8"/>
  <c r="N27" i="8" s="1"/>
  <c r="G22" i="8"/>
  <c r="G8" i="8"/>
  <c r="M25" i="8"/>
  <c r="N25" i="8" s="1"/>
  <c r="M17" i="8"/>
  <c r="N17" i="8" s="1"/>
  <c r="F17" i="8" s="1"/>
  <c r="M9" i="8"/>
  <c r="N9" i="8" s="1"/>
  <c r="I6" i="4"/>
  <c r="M6" i="4" s="1"/>
  <c r="I14" i="4"/>
  <c r="M14" i="4" s="1"/>
  <c r="D93" i="8"/>
  <c r="D85" i="8"/>
  <c r="D77" i="8"/>
  <c r="D69" i="8"/>
  <c r="D61" i="8"/>
  <c r="D37" i="8"/>
  <c r="I73" i="4"/>
  <c r="M73" i="4" s="1"/>
  <c r="I87" i="1"/>
  <c r="M87" i="1" s="1"/>
  <c r="I63" i="1"/>
  <c r="M63" i="1" s="1"/>
  <c r="I35" i="1"/>
  <c r="M35" i="1" s="1"/>
  <c r="I33" i="1"/>
  <c r="M33" i="1" s="1"/>
  <c r="I55" i="23"/>
  <c r="M55" i="23" s="1"/>
  <c r="I49" i="23"/>
  <c r="M49" i="23" s="1"/>
  <c r="G29" i="3"/>
  <c r="G24" i="24"/>
  <c r="G12" i="9"/>
  <c r="G5" i="24"/>
  <c r="G28" i="24"/>
  <c r="G22" i="9"/>
  <c r="M13" i="9"/>
  <c r="G10" i="9"/>
  <c r="M34" i="9"/>
  <c r="M9" i="9"/>
  <c r="G13" i="9"/>
  <c r="M16" i="9"/>
  <c r="M21" i="9"/>
  <c r="M22" i="9"/>
  <c r="G23" i="9"/>
  <c r="M11" i="9"/>
  <c r="G16" i="9"/>
  <c r="G18" i="9"/>
  <c r="M7" i="9"/>
  <c r="G20" i="9"/>
  <c r="G21" i="9"/>
  <c r="G11" i="9"/>
  <c r="G30" i="9"/>
  <c r="G6" i="9"/>
  <c r="M17" i="9"/>
  <c r="M4" i="9"/>
  <c r="G7" i="9"/>
  <c r="M19" i="9"/>
  <c r="M20" i="9"/>
  <c r="M29" i="9"/>
  <c r="M30" i="9"/>
  <c r="M3" i="9"/>
  <c r="M5" i="9"/>
  <c r="G8" i="9"/>
  <c r="G19" i="9"/>
  <c r="M27" i="9"/>
  <c r="G29" i="9"/>
  <c r="G3" i="9"/>
  <c r="G15" i="9"/>
  <c r="M26" i="9"/>
  <c r="M10" i="9"/>
  <c r="G17" i="9"/>
  <c r="M12" i="9"/>
  <c r="M6" i="9"/>
  <c r="G5" i="9"/>
  <c r="M8" i="9"/>
  <c r="M15" i="9"/>
  <c r="M14" i="9"/>
  <c r="M18" i="9"/>
  <c r="M24" i="9"/>
  <c r="G26" i="9"/>
  <c r="G27" i="9"/>
  <c r="M25" i="9"/>
  <c r="G14" i="9"/>
  <c r="G24" i="9"/>
  <c r="G25" i="9"/>
  <c r="G14" i="3"/>
  <c r="G3" i="3"/>
  <c r="G8" i="3"/>
  <c r="G27" i="3"/>
  <c r="G30" i="3"/>
  <c r="G13" i="3"/>
  <c r="G16" i="3"/>
  <c r="G20" i="3"/>
  <c r="G19" i="3"/>
  <c r="G11" i="3"/>
  <c r="G24" i="3"/>
  <c r="G17" i="3"/>
  <c r="G21" i="3"/>
  <c r="G9" i="3"/>
  <c r="G4" i="3"/>
  <c r="G25" i="3"/>
  <c r="G7" i="3"/>
  <c r="G5" i="3"/>
  <c r="G26" i="3"/>
  <c r="G6" i="3"/>
  <c r="G10" i="3"/>
  <c r="G15" i="24"/>
  <c r="G25" i="24"/>
  <c r="G27" i="24"/>
  <c r="G4" i="24"/>
  <c r="G11" i="24"/>
  <c r="G14" i="24"/>
  <c r="G30" i="24"/>
  <c r="G17" i="24"/>
  <c r="G23" i="24"/>
  <c r="G29" i="24"/>
  <c r="G8" i="24"/>
  <c r="G16" i="24"/>
  <c r="G21" i="24"/>
  <c r="G22" i="24"/>
  <c r="G6" i="24"/>
  <c r="G9" i="24"/>
  <c r="G12" i="24"/>
  <c r="G3" i="24"/>
  <c r="G13" i="24"/>
  <c r="G19" i="24"/>
  <c r="G12" i="3"/>
  <c r="G28" i="9"/>
  <c r="G26" i="24"/>
  <c r="M23" i="9"/>
  <c r="I40" i="1"/>
  <c r="M40" i="1" s="1"/>
  <c r="G30" i="6"/>
  <c r="G8" i="7"/>
  <c r="G6" i="7"/>
  <c r="I44" i="1"/>
  <c r="M44" i="1" s="1"/>
  <c r="H67" i="24"/>
  <c r="J67" i="24" s="1"/>
  <c r="I67" i="24" s="1"/>
  <c r="M67" i="24" s="1"/>
  <c r="G23" i="25"/>
  <c r="G25" i="25"/>
  <c r="G26" i="25"/>
  <c r="G21" i="6"/>
  <c r="G29" i="6"/>
  <c r="G9" i="6"/>
  <c r="G5" i="7"/>
  <c r="G29" i="7"/>
  <c r="G15" i="7"/>
  <c r="G18" i="6"/>
  <c r="G3" i="16"/>
  <c r="G25" i="16"/>
  <c r="G19" i="16"/>
  <c r="G13" i="16"/>
  <c r="G5" i="16"/>
  <c r="M3" i="3"/>
  <c r="M11" i="3"/>
  <c r="M19" i="3"/>
  <c r="I37" i="1"/>
  <c r="M37" i="1" s="1"/>
  <c r="G11" i="6"/>
  <c r="G3" i="6"/>
  <c r="G4" i="6"/>
  <c r="G17" i="6"/>
  <c r="G3" i="7"/>
  <c r="G11" i="7"/>
  <c r="G4" i="7"/>
  <c r="I29" i="1"/>
  <c r="M29" i="1" s="1"/>
  <c r="I52" i="1"/>
  <c r="M52" i="1" s="1"/>
  <c r="H71" i="24"/>
  <c r="J71" i="24" s="1"/>
  <c r="I71" i="24" s="1"/>
  <c r="M71" i="24" s="1"/>
  <c r="G15" i="25"/>
  <c r="G3" i="25"/>
  <c r="G4" i="25"/>
  <c r="G20" i="6"/>
  <c r="G15" i="6"/>
  <c r="G12" i="6"/>
  <c r="G23" i="6"/>
  <c r="G24" i="7"/>
  <c r="G19" i="7"/>
  <c r="G7" i="7"/>
  <c r="G23" i="16"/>
  <c r="G22" i="16"/>
  <c r="G16" i="16"/>
  <c r="I9" i="7"/>
  <c r="M9" i="7" s="1"/>
  <c r="M17" i="6"/>
  <c r="G13" i="6"/>
  <c r="G25" i="7"/>
  <c r="I32" i="1"/>
  <c r="M32" i="1" s="1"/>
  <c r="I83" i="1"/>
  <c r="M83" i="1" s="1"/>
  <c r="I34" i="1"/>
  <c r="M34" i="1" s="1"/>
  <c r="G26" i="6"/>
  <c r="G14" i="7"/>
  <c r="G26" i="7"/>
  <c r="G22" i="7"/>
  <c r="G7" i="6"/>
  <c r="G21" i="7"/>
  <c r="I36" i="28"/>
  <c r="M36" i="28" s="1"/>
  <c r="G24" i="6"/>
  <c r="G25" i="6"/>
  <c r="G13" i="7"/>
  <c r="H75" i="24"/>
  <c r="J75" i="24" s="1"/>
  <c r="I75" i="24" s="1"/>
  <c r="M75" i="24" s="1"/>
  <c r="G9" i="25"/>
  <c r="G10" i="25"/>
  <c r="G7" i="25"/>
  <c r="G10" i="6"/>
  <c r="G6" i="6"/>
  <c r="G8" i="6"/>
  <c r="G30" i="7"/>
  <c r="G10" i="7"/>
  <c r="G20" i="7"/>
  <c r="H21" i="18"/>
  <c r="J21" i="18" s="1"/>
  <c r="I21" i="18" s="1"/>
  <c r="M21" i="18" s="1"/>
  <c r="G30" i="16"/>
  <c r="G14" i="16"/>
  <c r="G15" i="16"/>
  <c r="H6" i="18"/>
  <c r="J6" i="18" s="1"/>
  <c r="I6" i="18" s="1"/>
  <c r="M6" i="18" s="1"/>
  <c r="I8" i="4"/>
  <c r="M8" i="4" s="1"/>
  <c r="I20" i="4"/>
  <c r="M20" i="4" s="1"/>
  <c r="I24" i="4"/>
  <c r="M24" i="4" s="1"/>
  <c r="I28" i="4"/>
  <c r="M28" i="4" s="1"/>
  <c r="H10" i="18"/>
  <c r="J10" i="18" s="1"/>
  <c r="I10" i="18" s="1"/>
  <c r="M10" i="18" s="1"/>
  <c r="H14" i="24"/>
  <c r="J14" i="24" s="1"/>
  <c r="I14" i="24" s="1"/>
  <c r="M14" i="24" s="1"/>
  <c r="R30" i="29"/>
  <c r="I5" i="1"/>
  <c r="M5" i="1" s="1"/>
  <c r="I13" i="1"/>
  <c r="M13" i="1" s="1"/>
  <c r="I5" i="23"/>
  <c r="M5" i="23" s="1"/>
  <c r="I9" i="23"/>
  <c r="M9" i="23" s="1"/>
  <c r="I13" i="23"/>
  <c r="M13" i="23" s="1"/>
  <c r="I17" i="23"/>
  <c r="M17" i="23" s="1"/>
  <c r="I21" i="23"/>
  <c r="M21" i="23" s="1"/>
  <c r="I25" i="23"/>
  <c r="M25" i="23" s="1"/>
  <c r="I29" i="23"/>
  <c r="M29" i="23" s="1"/>
  <c r="I40" i="5"/>
  <c r="M40" i="5" s="1"/>
  <c r="I49" i="5"/>
  <c r="M49" i="5" s="1"/>
  <c r="I59" i="5"/>
  <c r="M59" i="5" s="1"/>
  <c r="I64" i="5"/>
  <c r="M64" i="5" s="1"/>
  <c r="I65" i="5"/>
  <c r="M65" i="5" s="1"/>
  <c r="I77" i="5"/>
  <c r="M77" i="5" s="1"/>
  <c r="I87" i="5"/>
  <c r="M87" i="5" s="1"/>
  <c r="I92" i="5"/>
  <c r="M92" i="5" s="1"/>
  <c r="I100" i="5"/>
  <c r="M100" i="5" s="1"/>
  <c r="I10" i="5"/>
  <c r="M10" i="5" s="1"/>
  <c r="I35" i="5"/>
  <c r="M35" i="5" s="1"/>
  <c r="I51" i="5"/>
  <c r="M51" i="5" s="1"/>
  <c r="I69" i="5"/>
  <c r="M69" i="5" s="1"/>
  <c r="I84" i="5"/>
  <c r="M84" i="5" s="1"/>
  <c r="I71" i="5"/>
  <c r="M71" i="5" s="1"/>
  <c r="I79" i="5"/>
  <c r="I85" i="5"/>
  <c r="M85" i="5" s="1"/>
  <c r="I98" i="5"/>
  <c r="M98" i="5" s="1"/>
  <c r="I5" i="5"/>
  <c r="M5" i="5" s="1"/>
  <c r="I9" i="5"/>
  <c r="I13" i="5"/>
  <c r="M13" i="5" s="1"/>
  <c r="I17" i="5"/>
  <c r="M17" i="5" s="1"/>
  <c r="I21" i="5"/>
  <c r="M21" i="5" s="1"/>
  <c r="I25" i="5"/>
  <c r="M25" i="5" s="1"/>
  <c r="I29" i="5"/>
  <c r="M29" i="5" s="1"/>
  <c r="I32" i="5"/>
  <c r="M32" i="5" s="1"/>
  <c r="I43" i="5"/>
  <c r="M43" i="5" s="1"/>
  <c r="I53" i="5"/>
  <c r="M53" i="5" s="1"/>
  <c r="I86" i="5"/>
  <c r="M86" i="5" s="1"/>
  <c r="I47" i="5"/>
  <c r="M47" i="5" s="1"/>
  <c r="I73" i="5"/>
  <c r="M73" i="5" s="1"/>
  <c r="I81" i="5"/>
  <c r="M81" i="5" s="1"/>
  <c r="I96" i="5"/>
  <c r="M96" i="5" s="1"/>
  <c r="I94" i="5"/>
  <c r="M94" i="5" s="1"/>
  <c r="I6" i="5"/>
  <c r="M6" i="5" s="1"/>
  <c r="I14" i="5"/>
  <c r="M14" i="5" s="1"/>
  <c r="I18" i="5"/>
  <c r="M18" i="5" s="1"/>
  <c r="I30" i="5"/>
  <c r="M30" i="5" s="1"/>
  <c r="I6" i="1"/>
  <c r="M6" i="1" s="1"/>
  <c r="I10" i="1"/>
  <c r="M10" i="1" s="1"/>
  <c r="I14" i="1"/>
  <c r="M14" i="1" s="1"/>
  <c r="I10" i="23"/>
  <c r="M10" i="23" s="1"/>
  <c r="I14" i="23"/>
  <c r="M14" i="23" s="1"/>
  <c r="I18" i="23"/>
  <c r="M18" i="23" s="1"/>
  <c r="I22" i="23"/>
  <c r="M22" i="23" s="1"/>
  <c r="I30" i="23"/>
  <c r="M30" i="23" s="1"/>
  <c r="I37" i="5"/>
  <c r="M37" i="5" s="1"/>
  <c r="I38" i="5"/>
  <c r="M38" i="5" s="1"/>
  <c r="I56" i="5"/>
  <c r="M56" i="5" s="1"/>
  <c r="I75" i="5"/>
  <c r="M75" i="5" s="1"/>
  <c r="I83" i="5"/>
  <c r="M83" i="5" s="1"/>
  <c r="I88" i="5"/>
  <c r="M88" i="5" s="1"/>
  <c r="I57" i="5"/>
  <c r="M57" i="5" s="1"/>
  <c r="D5" i="8"/>
  <c r="I36" i="6"/>
  <c r="M36" i="6" s="1"/>
  <c r="I31" i="6"/>
  <c r="M31" i="6" s="1"/>
  <c r="I65" i="6"/>
  <c r="M65" i="6" s="1"/>
  <c r="I97" i="6"/>
  <c r="M97" i="6" s="1"/>
  <c r="D9" i="8"/>
  <c r="H25" i="24"/>
  <c r="J25" i="24" s="1"/>
  <c r="I25" i="24" s="1"/>
  <c r="M25" i="24" s="1"/>
  <c r="H29" i="18"/>
  <c r="J29" i="18" s="1"/>
  <c r="I29" i="18" s="1"/>
  <c r="M29" i="18" s="1"/>
  <c r="I41" i="6"/>
  <c r="M41" i="6" s="1"/>
  <c r="H21" i="24"/>
  <c r="J21" i="24" s="1"/>
  <c r="I21" i="24" s="1"/>
  <c r="M21" i="24" s="1"/>
  <c r="H5" i="18"/>
  <c r="J5" i="18" s="1"/>
  <c r="I5" i="18" s="1"/>
  <c r="M5" i="18" s="1"/>
  <c r="D17" i="8"/>
  <c r="H9" i="18"/>
  <c r="J9" i="18" s="1"/>
  <c r="I9" i="18" s="1"/>
  <c r="M9" i="18" s="1"/>
  <c r="I14" i="6"/>
  <c r="M14" i="6" s="1"/>
  <c r="I6" i="6"/>
  <c r="M6" i="6" s="1"/>
  <c r="I10" i="6"/>
  <c r="M10" i="6" s="1"/>
  <c r="I18" i="6"/>
  <c r="M18" i="6" s="1"/>
  <c r="I22" i="6"/>
  <c r="M22" i="6" s="1"/>
  <c r="I30" i="6"/>
  <c r="M30" i="6" s="1"/>
  <c r="I5" i="16"/>
  <c r="M5" i="16" s="1"/>
  <c r="I55" i="6"/>
  <c r="M55" i="6" s="1"/>
  <c r="I33" i="6"/>
  <c r="M33" i="6" s="1"/>
  <c r="I63" i="6"/>
  <c r="M63" i="6" s="1"/>
  <c r="I57" i="6"/>
  <c r="M57" i="6" s="1"/>
  <c r="D29" i="8"/>
  <c r="D25" i="8"/>
  <c r="H17" i="24"/>
  <c r="J17" i="24" s="1"/>
  <c r="I17" i="24" s="1"/>
  <c r="H13" i="24"/>
  <c r="J13" i="24" s="1"/>
  <c r="I13" i="24" s="1"/>
  <c r="M13" i="24" s="1"/>
  <c r="I26" i="6"/>
  <c r="M26" i="6" s="1"/>
  <c r="M7" i="4"/>
  <c r="I3" i="5"/>
  <c r="I7" i="5"/>
  <c r="M7" i="5" s="1"/>
  <c r="I11" i="5"/>
  <c r="M11" i="5" s="1"/>
  <c r="I19" i="5"/>
  <c r="M19" i="5" s="1"/>
  <c r="I23" i="5"/>
  <c r="M23" i="5" s="1"/>
  <c r="I27" i="5"/>
  <c r="M27" i="5" s="1"/>
  <c r="I3" i="6"/>
  <c r="I7" i="6"/>
  <c r="M7" i="6" s="1"/>
  <c r="I11" i="6"/>
  <c r="M11" i="6" s="1"/>
  <c r="I15" i="6"/>
  <c r="M15" i="6" s="1"/>
  <c r="I19" i="6"/>
  <c r="M19" i="6" s="1"/>
  <c r="I23" i="6"/>
  <c r="M23" i="6" s="1"/>
  <c r="I27" i="6"/>
  <c r="M27" i="6" s="1"/>
  <c r="I3" i="1"/>
  <c r="I7" i="1"/>
  <c r="M7" i="1" s="1"/>
  <c r="I11" i="1"/>
  <c r="M11" i="1" s="1"/>
  <c r="I15" i="1"/>
  <c r="M15" i="1" s="1"/>
  <c r="I19" i="1"/>
  <c r="M19" i="1" s="1"/>
  <c r="I23" i="1"/>
  <c r="M23" i="1" s="1"/>
  <c r="I27" i="1"/>
  <c r="M27" i="1" s="1"/>
  <c r="I3" i="23"/>
  <c r="I7" i="23"/>
  <c r="M7" i="23" s="1"/>
  <c r="I11" i="23"/>
  <c r="M11" i="23" s="1"/>
  <c r="I15" i="23"/>
  <c r="M15" i="23" s="1"/>
  <c r="I19" i="23"/>
  <c r="M19" i="23" s="1"/>
  <c r="I23" i="23"/>
  <c r="M23" i="23" s="1"/>
  <c r="I27" i="23"/>
  <c r="M27" i="23" s="1"/>
  <c r="I44" i="6"/>
  <c r="M44" i="6" s="1"/>
  <c r="I54" i="6"/>
  <c r="M54" i="6" s="1"/>
  <c r="I62" i="6"/>
  <c r="M62" i="6" s="1"/>
  <c r="I4" i="6"/>
  <c r="M4" i="6" s="1"/>
  <c r="I8" i="6"/>
  <c r="M8" i="6" s="1"/>
  <c r="I12" i="6"/>
  <c r="M12" i="6" s="1"/>
  <c r="I16" i="6"/>
  <c r="M16" i="6" s="1"/>
  <c r="I20" i="6"/>
  <c r="M20" i="6" s="1"/>
  <c r="I24" i="6"/>
  <c r="M24" i="6" s="1"/>
  <c r="I28" i="6"/>
  <c r="M28" i="6" s="1"/>
  <c r="D16" i="8"/>
  <c r="H18" i="24"/>
  <c r="J18" i="24" s="1"/>
  <c r="I18" i="24" s="1"/>
  <c r="M18" i="24" s="1"/>
  <c r="H6" i="24"/>
  <c r="J6" i="24" s="1"/>
  <c r="I6" i="24" s="1"/>
  <c r="M6" i="24" s="1"/>
  <c r="I3" i="16"/>
  <c r="I7" i="16"/>
  <c r="M7" i="16" s="1"/>
  <c r="I11" i="16"/>
  <c r="M11" i="16" s="1"/>
  <c r="I15" i="16"/>
  <c r="M15" i="16" s="1"/>
  <c r="I19" i="16"/>
  <c r="M19" i="16" s="1"/>
  <c r="I23" i="16"/>
  <c r="M23" i="16" s="1"/>
  <c r="I27" i="16"/>
  <c r="M27" i="16" s="1"/>
  <c r="I3" i="24"/>
  <c r="I7" i="24"/>
  <c r="M7" i="24" s="1"/>
  <c r="I27" i="28"/>
  <c r="M27" i="28" s="1"/>
  <c r="W2" i="8"/>
  <c r="C3" i="17" s="1"/>
  <c r="I10" i="3"/>
  <c r="M10" i="3" s="1"/>
  <c r="I89" i="28"/>
  <c r="M89" i="28" s="1"/>
  <c r="I33" i="28"/>
  <c r="M33" i="28" s="1"/>
  <c r="I31" i="28"/>
  <c r="M31" i="28" s="1"/>
  <c r="H30" i="24"/>
  <c r="J30" i="24" s="1"/>
  <c r="I30" i="24" s="1"/>
  <c r="M30" i="24" s="1"/>
  <c r="H22" i="18"/>
  <c r="J22" i="18" s="1"/>
  <c r="I22" i="18" s="1"/>
  <c r="M22" i="18" s="1"/>
  <c r="H18" i="18"/>
  <c r="J18" i="18" s="1"/>
  <c r="I18" i="18" s="1"/>
  <c r="M18" i="18" s="1"/>
  <c r="H14" i="18"/>
  <c r="J14" i="18" s="1"/>
  <c r="I14" i="18" s="1"/>
  <c r="M14" i="18" s="1"/>
  <c r="I4" i="1"/>
  <c r="M4" i="1" s="1"/>
  <c r="I8" i="1"/>
  <c r="M8" i="1" s="1"/>
  <c r="I12" i="1"/>
  <c r="M12" i="1" s="1"/>
  <c r="I20" i="1"/>
  <c r="M20" i="1" s="1"/>
  <c r="I24" i="1"/>
  <c r="M24" i="1" s="1"/>
  <c r="I28" i="1"/>
  <c r="M28" i="1" s="1"/>
  <c r="M20" i="23"/>
  <c r="I8" i="18"/>
  <c r="M8" i="18" s="1"/>
  <c r="I24" i="18"/>
  <c r="M24" i="18" s="1"/>
  <c r="I30" i="28"/>
  <c r="M30" i="28" s="1"/>
  <c r="I22" i="28"/>
  <c r="M22" i="28" s="1"/>
  <c r="P2" i="18"/>
  <c r="I51" i="28"/>
  <c r="M51" i="28" s="1"/>
  <c r="I44" i="28"/>
  <c r="M44" i="28" s="1"/>
  <c r="I39" i="28"/>
  <c r="M39" i="28" s="1"/>
  <c r="D24" i="8"/>
  <c r="P2" i="6"/>
  <c r="H26" i="24"/>
  <c r="J26" i="24" s="1"/>
  <c r="I26" i="24" s="1"/>
  <c r="M26" i="24" s="1"/>
  <c r="H30" i="18"/>
  <c r="J30" i="18" s="1"/>
  <c r="I30" i="18" s="1"/>
  <c r="M30" i="18" s="1"/>
  <c r="I21" i="28"/>
  <c r="M21" i="28" s="1"/>
  <c r="P2" i="4"/>
  <c r="I5" i="6"/>
  <c r="M5" i="6" s="1"/>
  <c r="I9" i="6"/>
  <c r="M9" i="6" s="1"/>
  <c r="I13" i="6"/>
  <c r="M13" i="6" s="1"/>
  <c r="I21" i="6"/>
  <c r="M21" i="6" s="1"/>
  <c r="I29" i="6"/>
  <c r="M29" i="6" s="1"/>
  <c r="I21" i="16"/>
  <c r="M21" i="16" s="1"/>
  <c r="H27" i="18"/>
  <c r="J27" i="18" s="1"/>
  <c r="I27" i="18" s="1"/>
  <c r="M27" i="18" s="1"/>
  <c r="H19" i="18"/>
  <c r="J19" i="18" s="1"/>
  <c r="I19" i="18" s="1"/>
  <c r="M19" i="18" s="1"/>
  <c r="I6" i="3"/>
  <c r="I31" i="3"/>
  <c r="M31" i="3" s="1"/>
  <c r="I36" i="3"/>
  <c r="M36" i="3" s="1"/>
  <c r="I44" i="3"/>
  <c r="M44" i="3" s="1"/>
  <c r="I52" i="3"/>
  <c r="M52" i="3" s="1"/>
  <c r="I33" i="16"/>
  <c r="M33" i="16" s="1"/>
  <c r="I41" i="16"/>
  <c r="M41" i="16" s="1"/>
  <c r="I43" i="16"/>
  <c r="M43" i="16" s="1"/>
  <c r="I65" i="16"/>
  <c r="M65" i="16" s="1"/>
  <c r="I95" i="16"/>
  <c r="M95" i="16" s="1"/>
  <c r="I35" i="24"/>
  <c r="M35" i="24" s="1"/>
  <c r="I41" i="24"/>
  <c r="M41" i="24" s="1"/>
  <c r="I73" i="24"/>
  <c r="M73" i="24" s="1"/>
  <c r="I57" i="24"/>
  <c r="M57" i="24" s="1"/>
  <c r="I22" i="16"/>
  <c r="M22" i="16" s="1"/>
  <c r="I42" i="3"/>
  <c r="M42" i="3" s="1"/>
  <c r="I42" i="24"/>
  <c r="M42" i="24" s="1"/>
  <c r="I9" i="24"/>
  <c r="M9" i="24" s="1"/>
  <c r="H3" i="18"/>
  <c r="J3" i="18" s="1"/>
  <c r="I3" i="18" s="1"/>
  <c r="H11" i="24"/>
  <c r="J11" i="24" s="1"/>
  <c r="I11" i="24" s="1"/>
  <c r="M11" i="24" s="1"/>
  <c r="H27" i="24"/>
  <c r="J27" i="24" s="1"/>
  <c r="I27" i="24" s="1"/>
  <c r="M27" i="24" s="1"/>
  <c r="I18" i="16"/>
  <c r="M18" i="16" s="1"/>
  <c r="H23" i="24"/>
  <c r="J23" i="24" s="1"/>
  <c r="I23" i="24" s="1"/>
  <c r="M23" i="24" s="1"/>
  <c r="H11" i="18"/>
  <c r="J11" i="18" s="1"/>
  <c r="I11" i="18" s="1"/>
  <c r="H7" i="18"/>
  <c r="J7" i="18" s="1"/>
  <c r="I7" i="18" s="1"/>
  <c r="M7" i="18" s="1"/>
  <c r="I14" i="3"/>
  <c r="M14" i="3" s="1"/>
  <c r="I4" i="3"/>
  <c r="M4" i="3" s="1"/>
  <c r="I8" i="3"/>
  <c r="M8" i="3" s="1"/>
  <c r="I12" i="3"/>
  <c r="M12" i="3" s="1"/>
  <c r="I16" i="3"/>
  <c r="M16" i="3" s="1"/>
  <c r="I20" i="3"/>
  <c r="M20" i="3" s="1"/>
  <c r="I24" i="3"/>
  <c r="M24" i="3" s="1"/>
  <c r="I28" i="3"/>
  <c r="M28" i="3" s="1"/>
  <c r="M20" i="5"/>
  <c r="I4" i="16"/>
  <c r="M4" i="16" s="1"/>
  <c r="I8" i="16"/>
  <c r="M8" i="16" s="1"/>
  <c r="I12" i="16"/>
  <c r="M12" i="16" s="1"/>
  <c r="I16" i="16"/>
  <c r="M16" i="16" s="1"/>
  <c r="I20" i="16"/>
  <c r="M20" i="16" s="1"/>
  <c r="I24" i="16"/>
  <c r="M24" i="16" s="1"/>
  <c r="I28" i="16"/>
  <c r="M28" i="16" s="1"/>
  <c r="I4" i="13"/>
  <c r="I8" i="13"/>
  <c r="M8" i="13" s="1"/>
  <c r="I16" i="13"/>
  <c r="M16" i="13" s="1"/>
  <c r="I20" i="13"/>
  <c r="M20" i="13" s="1"/>
  <c r="I28" i="13"/>
  <c r="M28" i="13" s="1"/>
  <c r="I4" i="24"/>
  <c r="M4" i="24" s="1"/>
  <c r="I28" i="24"/>
  <c r="M28" i="24" s="1"/>
  <c r="I37" i="3"/>
  <c r="M37" i="3" s="1"/>
  <c r="I38" i="16"/>
  <c r="M38" i="16" s="1"/>
  <c r="I98" i="16"/>
  <c r="M98" i="16" s="1"/>
  <c r="D15" i="8"/>
  <c r="AG3" i="8"/>
  <c r="I22" i="3"/>
  <c r="M22" i="3" s="1"/>
  <c r="I39" i="3"/>
  <c r="M39" i="3" s="1"/>
  <c r="I60" i="3"/>
  <c r="M60" i="3" s="1"/>
  <c r="I36" i="16"/>
  <c r="M36" i="16" s="1"/>
  <c r="I44" i="16"/>
  <c r="M44" i="16" s="1"/>
  <c r="I58" i="16"/>
  <c r="M58" i="16" s="1"/>
  <c r="I100" i="16"/>
  <c r="M100" i="16" s="1"/>
  <c r="I31" i="24"/>
  <c r="M31" i="24" s="1"/>
  <c r="I69" i="24"/>
  <c r="M69" i="24" s="1"/>
  <c r="I77" i="24"/>
  <c r="M77" i="24" s="1"/>
  <c r="I66" i="24"/>
  <c r="M66" i="24" s="1"/>
  <c r="D23" i="8"/>
  <c r="I26" i="16"/>
  <c r="M26" i="16" s="1"/>
  <c r="H19" i="24"/>
  <c r="J19" i="24" s="1"/>
  <c r="I19" i="24" s="1"/>
  <c r="M19" i="24" s="1"/>
  <c r="H15" i="18"/>
  <c r="J15" i="18" s="1"/>
  <c r="I15" i="18" s="1"/>
  <c r="M15" i="18" s="1"/>
  <c r="I10" i="24"/>
  <c r="M10" i="24" s="1"/>
  <c r="I6" i="16"/>
  <c r="M6" i="16" s="1"/>
  <c r="I13" i="3"/>
  <c r="M13" i="3" s="1"/>
  <c r="I21" i="3"/>
  <c r="M21" i="3" s="1"/>
  <c r="I29" i="3"/>
  <c r="M29" i="3" s="1"/>
  <c r="I13" i="16"/>
  <c r="M13" i="16" s="1"/>
  <c r="I29" i="16"/>
  <c r="M29" i="16" s="1"/>
  <c r="I5" i="24"/>
  <c r="M5" i="24" s="1"/>
  <c r="I34" i="3"/>
  <c r="M34" i="3" s="1"/>
  <c r="I50" i="16"/>
  <c r="M50" i="16" s="1"/>
  <c r="I99" i="16"/>
  <c r="M99" i="16" s="1"/>
  <c r="I37" i="24"/>
  <c r="M37" i="24" s="1"/>
  <c r="D3" i="8"/>
  <c r="I45" i="3"/>
  <c r="M45" i="3" s="1"/>
  <c r="I56" i="3"/>
  <c r="M56" i="3" s="1"/>
  <c r="I61" i="16"/>
  <c r="M61" i="16" s="1"/>
  <c r="I94" i="16"/>
  <c r="M94" i="16" s="1"/>
  <c r="I91" i="16"/>
  <c r="M91" i="16" s="1"/>
  <c r="I33" i="24"/>
  <c r="M33" i="24" s="1"/>
  <c r="D7" i="8"/>
  <c r="I30" i="3"/>
  <c r="M30" i="3" s="1"/>
  <c r="I30" i="16"/>
  <c r="M30" i="16" s="1"/>
  <c r="H23" i="18"/>
  <c r="J23" i="18" s="1"/>
  <c r="I23" i="18" s="1"/>
  <c r="M23" i="18" s="1"/>
  <c r="I14" i="16"/>
  <c r="M14" i="16" s="1"/>
  <c r="I10" i="16"/>
  <c r="M10" i="16" s="1"/>
  <c r="I10" i="13"/>
  <c r="M10" i="13" s="1"/>
  <c r="D8" i="8"/>
  <c r="H29" i="24"/>
  <c r="J29" i="24" s="1"/>
  <c r="I29" i="24" s="1"/>
  <c r="M29" i="24" s="1"/>
  <c r="H25" i="18"/>
  <c r="J25" i="18" s="1"/>
  <c r="I25" i="18" s="1"/>
  <c r="M25" i="18" s="1"/>
  <c r="I26" i="5"/>
  <c r="M26" i="5" s="1"/>
  <c r="I22" i="5"/>
  <c r="M22" i="5" s="1"/>
  <c r="I15" i="5"/>
  <c r="M15" i="5" s="1"/>
  <c r="I30" i="26"/>
  <c r="M30" i="26" s="1"/>
  <c r="D12" i="8"/>
  <c r="D20" i="8"/>
  <c r="D28" i="8"/>
  <c r="I5" i="3"/>
  <c r="M5" i="3" s="1"/>
  <c r="I9" i="3"/>
  <c r="M9" i="3" s="1"/>
  <c r="I17" i="3"/>
  <c r="M17" i="3" s="1"/>
  <c r="I25" i="3"/>
  <c r="M25" i="3" s="1"/>
  <c r="I9" i="16"/>
  <c r="I17" i="16"/>
  <c r="M17" i="16" s="1"/>
  <c r="I35" i="26"/>
  <c r="M35" i="26" s="1"/>
  <c r="I40" i="26"/>
  <c r="M40" i="26" s="1"/>
  <c r="I63" i="26"/>
  <c r="M63" i="26" s="1"/>
  <c r="I62" i="26"/>
  <c r="M62" i="26" s="1"/>
  <c r="I18" i="3"/>
  <c r="M18" i="3" s="1"/>
  <c r="I26" i="3"/>
  <c r="M26" i="3" s="1"/>
  <c r="G3" i="27"/>
  <c r="G24" i="1"/>
  <c r="D4" i="8"/>
  <c r="I32" i="13"/>
  <c r="M32" i="13" s="1"/>
  <c r="I44" i="13"/>
  <c r="M44" i="13" s="1"/>
  <c r="I51" i="13"/>
  <c r="M51" i="13" s="1"/>
  <c r="I79" i="13"/>
  <c r="M79" i="13" s="1"/>
  <c r="I58" i="13"/>
  <c r="M58" i="13" s="1"/>
  <c r="I59" i="13"/>
  <c r="M59" i="13" s="1"/>
  <c r="M64" i="1"/>
  <c r="I40" i="18"/>
  <c r="M40" i="18" s="1"/>
  <c r="I79" i="18"/>
  <c r="M79" i="18" s="1"/>
  <c r="I75" i="18"/>
  <c r="M75" i="18" s="1"/>
  <c r="G25" i="27"/>
  <c r="G23" i="1"/>
  <c r="I25" i="16"/>
  <c r="M25" i="16" s="1"/>
  <c r="G17" i="27"/>
  <c r="G14" i="27"/>
  <c r="G20" i="1"/>
  <c r="I18" i="13"/>
  <c r="M18" i="13" s="1"/>
  <c r="G9" i="27"/>
  <c r="G19" i="1"/>
  <c r="I19" i="26"/>
  <c r="M19" i="26" s="1"/>
  <c r="M14" i="21"/>
  <c r="I14" i="13"/>
  <c r="M14" i="13" s="1"/>
  <c r="G13" i="1"/>
  <c r="I7" i="13"/>
  <c r="M7" i="13" s="1"/>
  <c r="I6" i="13"/>
  <c r="M6" i="13" s="1"/>
  <c r="I27" i="13"/>
  <c r="M27" i="13" s="1"/>
  <c r="I36" i="26"/>
  <c r="M36" i="26" s="1"/>
  <c r="I66" i="26"/>
  <c r="M66" i="26" s="1"/>
  <c r="I33" i="13"/>
  <c r="M33" i="13" s="1"/>
  <c r="I34" i="26"/>
  <c r="M34" i="26" s="1"/>
  <c r="I61" i="26"/>
  <c r="M61" i="26" s="1"/>
  <c r="I100" i="26"/>
  <c r="M100" i="26" s="1"/>
  <c r="I41" i="13"/>
  <c r="M41" i="13" s="1"/>
  <c r="I49" i="13"/>
  <c r="M49" i="13" s="1"/>
  <c r="I75" i="13"/>
  <c r="M75" i="13" s="1"/>
  <c r="I39" i="13"/>
  <c r="M39" i="13" s="1"/>
  <c r="I99" i="13"/>
  <c r="M99" i="13" s="1"/>
  <c r="I31" i="18"/>
  <c r="M31" i="18" s="1"/>
  <c r="I36" i="18"/>
  <c r="M36" i="18" s="1"/>
  <c r="G6" i="27"/>
  <c r="G30" i="27"/>
  <c r="G22" i="27"/>
  <c r="G28" i="27"/>
  <c r="G21" i="27"/>
  <c r="G10" i="1"/>
  <c r="G27" i="1"/>
  <c r="G12" i="1"/>
  <c r="G26" i="1"/>
  <c r="I7" i="26"/>
  <c r="M7" i="26" s="1"/>
  <c r="I15" i="26"/>
  <c r="M15" i="26" s="1"/>
  <c r="I18" i="26"/>
  <c r="M18" i="26" s="1"/>
  <c r="M79" i="5"/>
  <c r="I34" i="13"/>
  <c r="M34" i="13" s="1"/>
  <c r="I53" i="13"/>
  <c r="M53" i="13" s="1"/>
  <c r="I61" i="13"/>
  <c r="M61" i="13" s="1"/>
  <c r="I76" i="13"/>
  <c r="M76" i="13" s="1"/>
  <c r="M38" i="1"/>
  <c r="I38" i="18"/>
  <c r="M38" i="18" s="1"/>
  <c r="I34" i="18"/>
  <c r="M34" i="18" s="1"/>
  <c r="I71" i="18"/>
  <c r="M71" i="18" s="1"/>
  <c r="I100" i="18"/>
  <c r="M100" i="18" s="1"/>
  <c r="G29" i="27"/>
  <c r="G18" i="27"/>
  <c r="G10" i="27"/>
  <c r="G4" i="27"/>
  <c r="G12" i="27"/>
  <c r="G11" i="27"/>
  <c r="G7" i="1"/>
  <c r="G16" i="1"/>
  <c r="G25" i="1"/>
  <c r="G22" i="1"/>
  <c r="I15" i="13"/>
  <c r="M15" i="13" s="1"/>
  <c r="I14" i="26"/>
  <c r="M14" i="26" s="1"/>
  <c r="D13" i="8"/>
  <c r="M22" i="21"/>
  <c r="G18" i="21"/>
  <c r="I64" i="26"/>
  <c r="M64" i="26" s="1"/>
  <c r="I37" i="26"/>
  <c r="M37" i="26" s="1"/>
  <c r="I53" i="26"/>
  <c r="M53" i="26" s="1"/>
  <c r="I65" i="26"/>
  <c r="M65" i="26" s="1"/>
  <c r="I97" i="26"/>
  <c r="M97" i="26" s="1"/>
  <c r="I36" i="13"/>
  <c r="M36" i="13" s="1"/>
  <c r="I42" i="13"/>
  <c r="M42" i="13" s="1"/>
  <c r="I66" i="13"/>
  <c r="M66" i="13" s="1"/>
  <c r="I78" i="13"/>
  <c r="M78" i="13" s="1"/>
  <c r="I77" i="13"/>
  <c r="M77" i="13" s="1"/>
  <c r="I80" i="13"/>
  <c r="M80" i="13" s="1"/>
  <c r="I32" i="18"/>
  <c r="M32" i="18" s="1"/>
  <c r="I43" i="18"/>
  <c r="M43" i="18" s="1"/>
  <c r="G19" i="27"/>
  <c r="G24" i="27"/>
  <c r="G15" i="27"/>
  <c r="G27" i="27"/>
  <c r="G23" i="27"/>
  <c r="G21" i="1"/>
  <c r="G4" i="1"/>
  <c r="G18" i="1"/>
  <c r="G8" i="1"/>
  <c r="I9" i="13"/>
  <c r="M9" i="13" s="1"/>
  <c r="G17" i="5"/>
  <c r="I22" i="7"/>
  <c r="M22" i="7" s="1"/>
  <c r="D22" i="8"/>
  <c r="D6" i="8"/>
  <c r="D19" i="8"/>
  <c r="D14" i="8"/>
  <c r="D30" i="8"/>
  <c r="I23" i="26"/>
  <c r="M23" i="26" s="1"/>
  <c r="I17" i="18"/>
  <c r="M17" i="18" s="1"/>
  <c r="G21" i="5"/>
  <c r="G11" i="1"/>
  <c r="G25" i="21"/>
  <c r="D26" i="8"/>
  <c r="D18" i="8"/>
  <c r="I11" i="26"/>
  <c r="M11" i="26" s="1"/>
  <c r="I27" i="26"/>
  <c r="M27" i="26" s="1"/>
  <c r="I22" i="26"/>
  <c r="M22" i="26" s="1"/>
  <c r="G5" i="5"/>
  <c r="G25" i="5"/>
  <c r="G29" i="1"/>
  <c r="G9" i="1"/>
  <c r="G5" i="1"/>
  <c r="G6" i="1"/>
  <c r="G14" i="1"/>
  <c r="I19" i="13"/>
  <c r="M19" i="13" s="1"/>
  <c r="I17" i="13"/>
  <c r="M17" i="13" s="1"/>
  <c r="D11" i="8"/>
  <c r="D10" i="8"/>
  <c r="D27" i="8"/>
  <c r="I13" i="18"/>
  <c r="M13" i="18" s="1"/>
  <c r="I3" i="26"/>
  <c r="M3" i="26" s="1"/>
  <c r="I6" i="26"/>
  <c r="M6" i="26" s="1"/>
  <c r="G9" i="5"/>
  <c r="M3" i="21"/>
  <c r="H16" i="24"/>
  <c r="J16" i="24" s="1"/>
  <c r="I16" i="24" s="1"/>
  <c r="M16" i="24" s="1"/>
  <c r="N30" i="8"/>
  <c r="S30" i="8" s="1"/>
  <c r="N23" i="8"/>
  <c r="F23" i="8" s="1"/>
  <c r="N15" i="8"/>
  <c r="S15" i="8" s="1"/>
  <c r="N7" i="8"/>
  <c r="F7" i="8" s="1"/>
  <c r="G28" i="21"/>
  <c r="G21" i="21"/>
  <c r="G12" i="21"/>
  <c r="H12" i="18"/>
  <c r="J12" i="18" s="1"/>
  <c r="I12" i="18" s="1"/>
  <c r="M12" i="18" s="1"/>
  <c r="G7" i="21"/>
  <c r="D21" i="8"/>
  <c r="G13" i="5"/>
  <c r="H28" i="18"/>
  <c r="J28" i="18" s="1"/>
  <c r="I28" i="18" s="1"/>
  <c r="M28" i="18" s="1"/>
  <c r="G20" i="21"/>
  <c r="H12" i="24"/>
  <c r="J12" i="24" s="1"/>
  <c r="I12" i="24" s="1"/>
  <c r="M12" i="24" s="1"/>
  <c r="H20" i="24"/>
  <c r="J20" i="24" s="1"/>
  <c r="I20" i="24" s="1"/>
  <c r="M20" i="24" s="1"/>
  <c r="H24" i="24"/>
  <c r="J24" i="24" s="1"/>
  <c r="I24" i="24" s="1"/>
  <c r="M24" i="24" s="1"/>
  <c r="H4" i="18"/>
  <c r="J4" i="18" s="1"/>
  <c r="I4" i="18" s="1"/>
  <c r="M4" i="18" s="1"/>
  <c r="H16" i="18"/>
  <c r="J16" i="18" s="1"/>
  <c r="I16" i="18" s="1"/>
  <c r="M16" i="18" s="1"/>
  <c r="H20" i="18"/>
  <c r="J20" i="18" s="1"/>
  <c r="I20" i="18" s="1"/>
  <c r="M20" i="18" s="1"/>
  <c r="M70" i="21"/>
  <c r="G4" i="21"/>
  <c r="G5" i="21"/>
  <c r="M6" i="21"/>
  <c r="M9" i="21"/>
  <c r="G8" i="21"/>
  <c r="G10" i="21"/>
  <c r="M11" i="21"/>
  <c r="G15" i="21"/>
  <c r="G16" i="21"/>
  <c r="M17" i="21"/>
  <c r="M19" i="21"/>
  <c r="M23" i="21"/>
  <c r="M24" i="21"/>
  <c r="M26" i="21"/>
  <c r="M27" i="21"/>
  <c r="M29" i="21"/>
  <c r="M30" i="21"/>
  <c r="M5" i="21"/>
  <c r="G6" i="21"/>
  <c r="M7" i="21"/>
  <c r="G9" i="21"/>
  <c r="M8" i="21"/>
  <c r="M13" i="21"/>
  <c r="G14" i="21"/>
  <c r="M16" i="21"/>
  <c r="G17" i="21"/>
  <c r="G19" i="21"/>
  <c r="M20" i="21"/>
  <c r="M21" i="21"/>
  <c r="G23" i="21"/>
  <c r="G24" i="21"/>
  <c r="G26" i="21"/>
  <c r="G27" i="21"/>
  <c r="G29" i="21"/>
  <c r="M4" i="21"/>
  <c r="M10" i="21"/>
  <c r="G11" i="21"/>
  <c r="M12" i="21"/>
  <c r="M15" i="21"/>
  <c r="M18" i="21"/>
  <c r="G22" i="21"/>
  <c r="M25" i="21"/>
  <c r="M28" i="21"/>
  <c r="G30" i="21"/>
  <c r="G3" i="21"/>
  <c r="G20" i="27"/>
  <c r="G5" i="27"/>
  <c r="G26" i="27"/>
  <c r="G13" i="27"/>
  <c r="G16" i="27"/>
  <c r="G8" i="27"/>
  <c r="G27" i="5"/>
  <c r="G23" i="5"/>
  <c r="G19" i="5"/>
  <c r="G15" i="5"/>
  <c r="G11" i="5"/>
  <c r="G7" i="5"/>
  <c r="G3" i="5"/>
  <c r="G30" i="5"/>
  <c r="G26" i="5"/>
  <c r="G22" i="5"/>
  <c r="G18" i="5"/>
  <c r="G14" i="5"/>
  <c r="G10" i="5"/>
  <c r="G6" i="5"/>
  <c r="G28" i="5"/>
  <c r="G24" i="5"/>
  <c r="G20" i="5"/>
  <c r="G16" i="5"/>
  <c r="G12" i="5"/>
  <c r="G8" i="5"/>
  <c r="G4" i="5"/>
  <c r="G15" i="1"/>
  <c r="G30" i="1"/>
  <c r="G17" i="1"/>
  <c r="G3" i="1"/>
  <c r="N24" i="8"/>
  <c r="F24" i="8" s="1"/>
  <c r="N16" i="8"/>
  <c r="O16" i="8" s="1"/>
  <c r="N8" i="8"/>
  <c r="S8" i="8" s="1"/>
  <c r="I26" i="18"/>
  <c r="M26" i="18" s="1"/>
  <c r="I74" i="3"/>
  <c r="M74" i="3" s="1"/>
  <c r="N22" i="8"/>
  <c r="O22" i="8" s="1"/>
  <c r="N14" i="8"/>
  <c r="S14" i="8" s="1"/>
  <c r="N6" i="8"/>
  <c r="O6" i="8" s="1"/>
  <c r="I25" i="13"/>
  <c r="M25" i="13" s="1"/>
  <c r="D79" i="8"/>
  <c r="R25" i="29"/>
  <c r="P2" i="13"/>
  <c r="I96" i="26"/>
  <c r="M96" i="26" s="1"/>
  <c r="I26" i="26"/>
  <c r="M26" i="26" s="1"/>
  <c r="I10" i="26"/>
  <c r="M10" i="26" s="1"/>
  <c r="I22" i="24"/>
  <c r="M22" i="24" s="1"/>
  <c r="I21" i="1"/>
  <c r="M21" i="1" s="1"/>
  <c r="I15" i="24"/>
  <c r="M15" i="24" s="1"/>
  <c r="I5" i="26"/>
  <c r="M5" i="26" s="1"/>
  <c r="I9" i="26"/>
  <c r="M9" i="26" s="1"/>
  <c r="I13" i="26"/>
  <c r="M13" i="26" s="1"/>
  <c r="I17" i="26"/>
  <c r="M17" i="26" s="1"/>
  <c r="I25" i="26"/>
  <c r="M25" i="26" s="1"/>
  <c r="I29" i="26"/>
  <c r="M29" i="26" s="1"/>
  <c r="I5" i="4"/>
  <c r="M5" i="4" s="1"/>
  <c r="I21" i="4"/>
  <c r="M21" i="4" s="1"/>
  <c r="I29" i="4"/>
  <c r="M29" i="4" s="1"/>
  <c r="I5" i="13"/>
  <c r="M5" i="13" s="1"/>
  <c r="I13" i="13"/>
  <c r="M13" i="13" s="1"/>
  <c r="I21" i="13"/>
  <c r="M21" i="13" s="1"/>
  <c r="I29" i="13"/>
  <c r="M29" i="13" s="1"/>
  <c r="I9" i="1"/>
  <c r="M9" i="1" s="1"/>
  <c r="I17" i="1"/>
  <c r="M17" i="1" s="1"/>
  <c r="I25" i="1"/>
  <c r="M25" i="1" s="1"/>
  <c r="J2" i="27"/>
  <c r="I61" i="27" s="1"/>
  <c r="M61" i="27" s="1"/>
  <c r="R23" i="29"/>
  <c r="AE1" i="8"/>
  <c r="AB19" i="8" s="1"/>
  <c r="I24" i="13"/>
  <c r="M24" i="13" s="1"/>
  <c r="I23" i="13"/>
  <c r="M23" i="13" s="1"/>
  <c r="I18" i="1"/>
  <c r="M18" i="1" s="1"/>
  <c r="I22" i="13"/>
  <c r="M22" i="13" s="1"/>
  <c r="I26" i="1"/>
  <c r="M26" i="1" s="1"/>
  <c r="I22" i="1"/>
  <c r="M22" i="1" s="1"/>
  <c r="I20" i="26"/>
  <c r="M20" i="26" s="1"/>
  <c r="I3" i="4"/>
  <c r="I23" i="4"/>
  <c r="M23" i="4" s="1"/>
  <c r="I19" i="4"/>
  <c r="M19" i="4" s="1"/>
  <c r="I16" i="4"/>
  <c r="M16" i="4" s="1"/>
  <c r="I12" i="4"/>
  <c r="M12" i="4" s="1"/>
  <c r="I4" i="4"/>
  <c r="I3" i="13"/>
  <c r="I8" i="24"/>
  <c r="M8" i="24" s="1"/>
  <c r="I26" i="28"/>
  <c r="M26" i="28" s="1"/>
  <c r="J2" i="25"/>
  <c r="I35" i="25" s="1"/>
  <c r="M35" i="25" s="1"/>
  <c r="P2" i="16"/>
  <c r="H98" i="18"/>
  <c r="J98" i="18" s="1"/>
  <c r="I30" i="4"/>
  <c r="M30" i="4" s="1"/>
  <c r="I22" i="4"/>
  <c r="M22" i="4" s="1"/>
  <c r="I18" i="4"/>
  <c r="M18" i="4" s="1"/>
  <c r="I15" i="4"/>
  <c r="M15" i="4" s="1"/>
  <c r="I11" i="4"/>
  <c r="M11" i="4" s="1"/>
  <c r="I30" i="1"/>
  <c r="M30" i="1" s="1"/>
  <c r="I30" i="13"/>
  <c r="M30" i="13" s="1"/>
  <c r="I26" i="13"/>
  <c r="M26" i="13" s="1"/>
  <c r="I16" i="1"/>
  <c r="M16" i="1" s="1"/>
  <c r="I12" i="13"/>
  <c r="M12" i="13" s="1"/>
  <c r="I11" i="13"/>
  <c r="M11" i="13" s="1"/>
  <c r="I21" i="26"/>
  <c r="M21" i="26" s="1"/>
  <c r="I29" i="28"/>
  <c r="M29" i="28" s="1"/>
  <c r="AE1" i="9"/>
  <c r="AE1" i="20"/>
  <c r="AE1" i="21"/>
  <c r="AE1" i="7"/>
  <c r="AE1" i="25"/>
  <c r="AE1" i="26"/>
  <c r="AE1" i="27"/>
  <c r="AE1" i="28"/>
  <c r="AE1" i="3"/>
  <c r="AE1" i="4"/>
  <c r="AE1" i="5"/>
  <c r="AE1" i="6"/>
  <c r="AE1" i="16"/>
  <c r="AE1" i="13"/>
  <c r="AE1" i="1"/>
  <c r="AE1" i="23"/>
  <c r="AE1" i="24"/>
  <c r="P2" i="27"/>
  <c r="P2" i="28"/>
  <c r="P2" i="3"/>
  <c r="P2" i="25"/>
  <c r="P2" i="26"/>
  <c r="R17" i="29"/>
  <c r="G5" i="17" s="1"/>
  <c r="P2" i="9"/>
  <c r="P2" i="20"/>
  <c r="P2" i="21"/>
  <c r="P2" i="7"/>
  <c r="A36" i="2"/>
  <c r="A32" i="2"/>
  <c r="A28" i="2"/>
  <c r="A24" i="2"/>
  <c r="A20" i="2"/>
  <c r="A16" i="2"/>
  <c r="A12" i="2"/>
  <c r="A8" i="2"/>
  <c r="B4" i="2"/>
  <c r="D4" i="2" s="1"/>
  <c r="A4" i="2"/>
  <c r="AI97" i="10"/>
  <c r="D96" i="2"/>
  <c r="F96" i="2"/>
  <c r="G96" i="2"/>
  <c r="C96" i="2"/>
  <c r="A96" i="2"/>
  <c r="AI93" i="10"/>
  <c r="D92" i="2"/>
  <c r="F92" i="2"/>
  <c r="G92" i="2"/>
  <c r="C92" i="2"/>
  <c r="A92" i="2"/>
  <c r="AI89" i="10"/>
  <c r="D88" i="2"/>
  <c r="F88" i="2"/>
  <c r="G88" i="2"/>
  <c r="C88" i="2"/>
  <c r="A88" i="2"/>
  <c r="AI85" i="10"/>
  <c r="D84" i="2"/>
  <c r="F84" i="2"/>
  <c r="G84" i="2"/>
  <c r="C84" i="2"/>
  <c r="A84" i="2"/>
  <c r="AI81" i="10"/>
  <c r="D80" i="2"/>
  <c r="F80" i="2"/>
  <c r="G80" i="2"/>
  <c r="C80" i="2"/>
  <c r="A80" i="2"/>
  <c r="AI77" i="10"/>
  <c r="D76" i="2"/>
  <c r="F76" i="2"/>
  <c r="G76" i="2"/>
  <c r="C76" i="2"/>
  <c r="A76" i="2"/>
  <c r="AI73" i="10"/>
  <c r="D72" i="2"/>
  <c r="F72" i="2"/>
  <c r="G72" i="2"/>
  <c r="C72" i="2"/>
  <c r="A72" i="2"/>
  <c r="AI69" i="10"/>
  <c r="D68" i="2"/>
  <c r="F68" i="2"/>
  <c r="G68" i="2"/>
  <c r="C68" i="2"/>
  <c r="A68" i="2"/>
  <c r="AI65" i="10"/>
  <c r="D64" i="2"/>
  <c r="F64" i="2"/>
  <c r="G64" i="2"/>
  <c r="C64" i="2"/>
  <c r="A64" i="2"/>
  <c r="AH61" i="10"/>
  <c r="D60" i="2"/>
  <c r="F60" i="2"/>
  <c r="G60" i="2"/>
  <c r="C60" i="2"/>
  <c r="A60" i="2"/>
  <c r="AH57" i="10"/>
  <c r="D56" i="2"/>
  <c r="F56" i="2"/>
  <c r="G56" i="2"/>
  <c r="C56" i="2"/>
  <c r="A56" i="2"/>
  <c r="AH53" i="10"/>
  <c r="D52" i="2"/>
  <c r="F52" i="2"/>
  <c r="G52" i="2"/>
  <c r="C52" i="2"/>
  <c r="A52" i="2"/>
  <c r="AH49" i="10"/>
  <c r="D48" i="2"/>
  <c r="F48" i="2"/>
  <c r="G48" i="2"/>
  <c r="C48" i="2"/>
  <c r="A48" i="2"/>
  <c r="AH45" i="10"/>
  <c r="D44" i="2"/>
  <c r="F44" i="2"/>
  <c r="G44" i="2"/>
  <c r="C44" i="2"/>
  <c r="A44" i="2"/>
  <c r="AH41" i="10"/>
  <c r="D40" i="2"/>
  <c r="F40" i="2"/>
  <c r="G40" i="2"/>
  <c r="C40" i="2"/>
  <c r="A40" i="2"/>
  <c r="AH97" i="10"/>
  <c r="AH81" i="10"/>
  <c r="AH65" i="10"/>
  <c r="AI57" i="10"/>
  <c r="AI49" i="10"/>
  <c r="AI41" i="10"/>
  <c r="B3" i="2"/>
  <c r="C3" i="2" s="1"/>
  <c r="A3" i="2"/>
  <c r="A35" i="2"/>
  <c r="A31" i="2"/>
  <c r="A27" i="2"/>
  <c r="A23" i="2"/>
  <c r="A19" i="2"/>
  <c r="A15" i="2"/>
  <c r="A11" i="2"/>
  <c r="A7" i="2"/>
  <c r="D99" i="2"/>
  <c r="F99" i="2"/>
  <c r="G99" i="2"/>
  <c r="C99" i="2"/>
  <c r="A99" i="2"/>
  <c r="CS99" i="17" s="1"/>
  <c r="DF99" i="17" s="1"/>
  <c r="D95" i="2"/>
  <c r="F95" i="2"/>
  <c r="G95" i="2"/>
  <c r="C95" i="2"/>
  <c r="A95" i="2"/>
  <c r="D91" i="2"/>
  <c r="F91" i="2"/>
  <c r="G91" i="2"/>
  <c r="C91" i="2"/>
  <c r="A91" i="2"/>
  <c r="D87" i="2"/>
  <c r="F87" i="2"/>
  <c r="G87" i="2"/>
  <c r="C87" i="2"/>
  <c r="A87" i="2"/>
  <c r="D83" i="2"/>
  <c r="F83" i="2"/>
  <c r="G83" i="2"/>
  <c r="C83" i="2"/>
  <c r="A83" i="2"/>
  <c r="D79" i="2"/>
  <c r="F79" i="2"/>
  <c r="G79" i="2"/>
  <c r="C79" i="2"/>
  <c r="A79" i="2"/>
  <c r="D75" i="2"/>
  <c r="F75" i="2"/>
  <c r="G75" i="2"/>
  <c r="C75" i="2"/>
  <c r="A75" i="2"/>
  <c r="D71" i="2"/>
  <c r="F71" i="2"/>
  <c r="G71" i="2"/>
  <c r="C71" i="2"/>
  <c r="A71" i="2"/>
  <c r="D67" i="2"/>
  <c r="F67" i="2"/>
  <c r="G67" i="2"/>
  <c r="C67" i="2"/>
  <c r="A67" i="2"/>
  <c r="D63" i="2"/>
  <c r="F63" i="2"/>
  <c r="G63" i="2"/>
  <c r="C63" i="2"/>
  <c r="A63" i="2"/>
  <c r="AI60" i="10"/>
  <c r="D59" i="2"/>
  <c r="F59" i="2"/>
  <c r="G59" i="2"/>
  <c r="C59" i="2"/>
  <c r="A59" i="2"/>
  <c r="D55" i="2"/>
  <c r="F55" i="2"/>
  <c r="G55" i="2"/>
  <c r="C55" i="2"/>
  <c r="A55" i="2"/>
  <c r="AI52" i="10"/>
  <c r="D51" i="2"/>
  <c r="F51" i="2"/>
  <c r="G51" i="2"/>
  <c r="C51" i="2"/>
  <c r="A51" i="2"/>
  <c r="D47" i="2"/>
  <c r="F47" i="2"/>
  <c r="G47" i="2"/>
  <c r="C47" i="2"/>
  <c r="A47" i="2"/>
  <c r="AI44" i="10"/>
  <c r="D43" i="2"/>
  <c r="F43" i="2"/>
  <c r="G43" i="2"/>
  <c r="C43" i="2"/>
  <c r="A43" i="2"/>
  <c r="D39" i="2"/>
  <c r="F39" i="2"/>
  <c r="G39" i="2"/>
  <c r="C39" i="2"/>
  <c r="A39" i="2"/>
  <c r="AI96" i="10"/>
  <c r="AH92" i="10"/>
  <c r="AI80" i="10"/>
  <c r="AH76" i="10"/>
  <c r="AI64" i="10"/>
  <c r="AI56" i="10"/>
  <c r="AI48" i="10"/>
  <c r="AI40" i="10"/>
  <c r="D88" i="8"/>
  <c r="I3" i="28"/>
  <c r="M3" i="28" s="1"/>
  <c r="I9" i="28"/>
  <c r="M9" i="28" s="1"/>
  <c r="A38" i="2"/>
  <c r="A34" i="2"/>
  <c r="A30" i="2"/>
  <c r="A26" i="2"/>
  <c r="A22" i="2"/>
  <c r="A18" i="2"/>
  <c r="A14" i="2"/>
  <c r="A10" i="2"/>
  <c r="A6" i="2"/>
  <c r="AI99" i="10"/>
  <c r="D98" i="2"/>
  <c r="F98" i="2"/>
  <c r="G98" i="2"/>
  <c r="C98" i="2"/>
  <c r="A98" i="2"/>
  <c r="AI95" i="10"/>
  <c r="D94" i="2"/>
  <c r="F94" i="2"/>
  <c r="G94" i="2"/>
  <c r="C94" i="2"/>
  <c r="A94" i="2"/>
  <c r="AI91" i="10"/>
  <c r="D90" i="2"/>
  <c r="F90" i="2"/>
  <c r="G90" i="2"/>
  <c r="C90" i="2"/>
  <c r="A90" i="2"/>
  <c r="AI87" i="10"/>
  <c r="D86" i="2"/>
  <c r="F86" i="2"/>
  <c r="G86" i="2"/>
  <c r="C86" i="2"/>
  <c r="A86" i="2"/>
  <c r="AI83" i="10"/>
  <c r="D82" i="2"/>
  <c r="F82" i="2"/>
  <c r="G82" i="2"/>
  <c r="C82" i="2"/>
  <c r="A82" i="2"/>
  <c r="AI79" i="10"/>
  <c r="D78" i="2"/>
  <c r="F78" i="2"/>
  <c r="G78" i="2"/>
  <c r="C78" i="2"/>
  <c r="A78" i="2"/>
  <c r="AI75" i="10"/>
  <c r="D74" i="2"/>
  <c r="F74" i="2"/>
  <c r="G74" i="2"/>
  <c r="C74" i="2"/>
  <c r="A74" i="2"/>
  <c r="AI71" i="10"/>
  <c r="D70" i="2"/>
  <c r="F70" i="2"/>
  <c r="G70" i="2"/>
  <c r="C70" i="2"/>
  <c r="A70" i="2"/>
  <c r="AI67" i="10"/>
  <c r="D66" i="2"/>
  <c r="F66" i="2"/>
  <c r="G66" i="2"/>
  <c r="C66" i="2"/>
  <c r="A66" i="2"/>
  <c r="AH63" i="10"/>
  <c r="D62" i="2"/>
  <c r="F62" i="2"/>
  <c r="G62" i="2"/>
  <c r="C62" i="2"/>
  <c r="A62" i="2"/>
  <c r="AH59" i="10"/>
  <c r="D58" i="2"/>
  <c r="F58" i="2"/>
  <c r="G58" i="2"/>
  <c r="C58" i="2"/>
  <c r="A58" i="2"/>
  <c r="AH55" i="10"/>
  <c r="D54" i="2"/>
  <c r="F54" i="2"/>
  <c r="G54" i="2"/>
  <c r="C54" i="2"/>
  <c r="A54" i="2"/>
  <c r="AH51" i="10"/>
  <c r="D50" i="2"/>
  <c r="F50" i="2"/>
  <c r="G50" i="2"/>
  <c r="C50" i="2"/>
  <c r="A50" i="2"/>
  <c r="AH47" i="10"/>
  <c r="D46" i="2"/>
  <c r="F46" i="2"/>
  <c r="G46" i="2"/>
  <c r="C46" i="2"/>
  <c r="A46" i="2"/>
  <c r="AH43" i="10"/>
  <c r="D42" i="2"/>
  <c r="F42" i="2"/>
  <c r="G42" i="2"/>
  <c r="C42" i="2"/>
  <c r="A42" i="2"/>
  <c r="AI100" i="10"/>
  <c r="AH96" i="10"/>
  <c r="AH89" i="10"/>
  <c r="AI84" i="10"/>
  <c r="AH80" i="10"/>
  <c r="AH73" i="10"/>
  <c r="AI68" i="10"/>
  <c r="AH64" i="10"/>
  <c r="AH56" i="10"/>
  <c r="AH48" i="10"/>
  <c r="AH40" i="10"/>
  <c r="I15" i="28"/>
  <c r="M15" i="28" s="1"/>
  <c r="I5" i="28"/>
  <c r="M5" i="28" s="1"/>
  <c r="G24" i="8"/>
  <c r="A37" i="2"/>
  <c r="A33" i="2"/>
  <c r="A29" i="2"/>
  <c r="A25" i="2"/>
  <c r="A21" i="2"/>
  <c r="A17" i="2"/>
  <c r="A13" i="2"/>
  <c r="A9" i="2"/>
  <c r="A5" i="2"/>
  <c r="AH98" i="10"/>
  <c r="D97" i="2"/>
  <c r="F97" i="2"/>
  <c r="G97" i="2"/>
  <c r="C97" i="2"/>
  <c r="A97" i="2"/>
  <c r="AH94" i="10"/>
  <c r="D93" i="2"/>
  <c r="F93" i="2"/>
  <c r="G93" i="2"/>
  <c r="C93" i="2"/>
  <c r="A93" i="2"/>
  <c r="AH90" i="10"/>
  <c r="D89" i="2"/>
  <c r="F89" i="2"/>
  <c r="G89" i="2"/>
  <c r="C89" i="2"/>
  <c r="A89" i="2"/>
  <c r="AH86" i="10"/>
  <c r="D85" i="2"/>
  <c r="F85" i="2"/>
  <c r="G85" i="2"/>
  <c r="C85" i="2"/>
  <c r="A85" i="2"/>
  <c r="AH82" i="10"/>
  <c r="D81" i="2"/>
  <c r="F81" i="2"/>
  <c r="G81" i="2"/>
  <c r="C81" i="2"/>
  <c r="A81" i="2"/>
  <c r="AH78" i="10"/>
  <c r="D77" i="2"/>
  <c r="F77" i="2"/>
  <c r="G77" i="2"/>
  <c r="C77" i="2"/>
  <c r="A77" i="2"/>
  <c r="AH74" i="10"/>
  <c r="D73" i="2"/>
  <c r="F73" i="2"/>
  <c r="G73" i="2"/>
  <c r="C73" i="2"/>
  <c r="A73" i="2"/>
  <c r="AH70" i="10"/>
  <c r="D69" i="2"/>
  <c r="F69" i="2"/>
  <c r="G69" i="2"/>
  <c r="C69" i="2"/>
  <c r="A69" i="2"/>
  <c r="AH66" i="10"/>
  <c r="D65" i="2"/>
  <c r="F65" i="2"/>
  <c r="G65" i="2"/>
  <c r="C65" i="2"/>
  <c r="A65" i="2"/>
  <c r="AH62" i="10"/>
  <c r="D61" i="2"/>
  <c r="F61" i="2"/>
  <c r="G61" i="2"/>
  <c r="C61" i="2"/>
  <c r="A61" i="2"/>
  <c r="AH58" i="10"/>
  <c r="D57" i="2"/>
  <c r="F57" i="2"/>
  <c r="G57" i="2"/>
  <c r="C57" i="2"/>
  <c r="A57" i="2"/>
  <c r="AH54" i="10"/>
  <c r="D53" i="2"/>
  <c r="F53" i="2"/>
  <c r="G53" i="2"/>
  <c r="C53" i="2"/>
  <c r="A53" i="2"/>
  <c r="AH50" i="10"/>
  <c r="D49" i="2"/>
  <c r="F49" i="2"/>
  <c r="G49" i="2"/>
  <c r="C49" i="2"/>
  <c r="A49" i="2"/>
  <c r="AH46" i="10"/>
  <c r="D45" i="2"/>
  <c r="F45" i="2"/>
  <c r="G45" i="2"/>
  <c r="C45" i="2"/>
  <c r="A45" i="2"/>
  <c r="AH42" i="10"/>
  <c r="D41" i="2"/>
  <c r="F41" i="2"/>
  <c r="G41" i="2"/>
  <c r="C41" i="2"/>
  <c r="A41" i="2"/>
  <c r="AH100" i="10"/>
  <c r="AH93" i="10"/>
  <c r="AI88" i="10"/>
  <c r="AH84" i="10"/>
  <c r="AH77" i="10"/>
  <c r="AI72" i="10"/>
  <c r="AH68" i="10"/>
  <c r="AI61" i="10"/>
  <c r="AI53" i="10"/>
  <c r="AI45" i="10"/>
  <c r="D53" i="8"/>
  <c r="D51" i="8"/>
  <c r="D45" i="8"/>
  <c r="D42" i="8"/>
  <c r="D92" i="8"/>
  <c r="D90" i="8"/>
  <c r="D55" i="8"/>
  <c r="D47" i="8"/>
  <c r="D86" i="8"/>
  <c r="D49" i="8"/>
  <c r="H97" i="18"/>
  <c r="J97" i="18" s="1"/>
  <c r="I97" i="18" s="1"/>
  <c r="M97" i="18" s="1"/>
  <c r="H90" i="18"/>
  <c r="J90" i="18" s="1"/>
  <c r="I90" i="18" s="1"/>
  <c r="M90" i="18" s="1"/>
  <c r="H69" i="18"/>
  <c r="J69" i="18" s="1"/>
  <c r="I69" i="18" s="1"/>
  <c r="M69" i="18" s="1"/>
  <c r="H65" i="18"/>
  <c r="J65" i="18" s="1"/>
  <c r="I65" i="18" s="1"/>
  <c r="M65" i="18" s="1"/>
  <c r="H49" i="18"/>
  <c r="J49" i="18" s="1"/>
  <c r="I49" i="18" s="1"/>
  <c r="M49" i="18" s="1"/>
  <c r="I67" i="5"/>
  <c r="M67" i="5" s="1"/>
  <c r="I31" i="5"/>
  <c r="M31" i="5" s="1"/>
  <c r="I39" i="5"/>
  <c r="M39" i="5" s="1"/>
  <c r="I63" i="5"/>
  <c r="M63" i="5" s="1"/>
  <c r="I34" i="5"/>
  <c r="M34" i="5" s="1"/>
  <c r="I42" i="5"/>
  <c r="M42" i="5" s="1"/>
  <c r="I34" i="24"/>
  <c r="M34" i="24" s="1"/>
  <c r="I39" i="24"/>
  <c r="M39" i="24" s="1"/>
  <c r="I43" i="24"/>
  <c r="M43" i="24" s="1"/>
  <c r="I32" i="24"/>
  <c r="M32" i="24" s="1"/>
  <c r="I79" i="24"/>
  <c r="M79" i="24" s="1"/>
  <c r="I83" i="24"/>
  <c r="M83" i="24" s="1"/>
  <c r="I38" i="24"/>
  <c r="M38" i="24" s="1"/>
  <c r="I68" i="24"/>
  <c r="M68" i="24" s="1"/>
  <c r="I72" i="24"/>
  <c r="M72" i="24" s="1"/>
  <c r="I76" i="24"/>
  <c r="M76" i="24" s="1"/>
  <c r="I94" i="24"/>
  <c r="M94" i="24" s="1"/>
  <c r="I82" i="24"/>
  <c r="M82" i="24" s="1"/>
  <c r="I96" i="24"/>
  <c r="M96" i="24" s="1"/>
  <c r="G31" i="26"/>
  <c r="G35" i="26"/>
  <c r="G39" i="26"/>
  <c r="G43" i="26"/>
  <c r="G46" i="26"/>
  <c r="G50" i="26"/>
  <c r="G58" i="26"/>
  <c r="G62" i="26"/>
  <c r="G66" i="26"/>
  <c r="G68" i="26"/>
  <c r="G70" i="26"/>
  <c r="G72" i="26"/>
  <c r="G76" i="26"/>
  <c r="G78" i="26"/>
  <c r="G80" i="26"/>
  <c r="G85" i="26"/>
  <c r="G87" i="26"/>
  <c r="G90" i="26"/>
  <c r="G93" i="26"/>
  <c r="G97" i="26"/>
  <c r="G32" i="26"/>
  <c r="G36" i="26"/>
  <c r="G40" i="26"/>
  <c r="G44" i="26"/>
  <c r="G47" i="26"/>
  <c r="G51" i="26"/>
  <c r="G54" i="26"/>
  <c r="G56" i="26"/>
  <c r="G59" i="26"/>
  <c r="G63" i="26"/>
  <c r="G73" i="26"/>
  <c r="G81" i="26"/>
  <c r="G83" i="26"/>
  <c r="G94" i="26"/>
  <c r="G98" i="26"/>
  <c r="G33" i="26"/>
  <c r="G37" i="26"/>
  <c r="G41" i="26"/>
  <c r="G45" i="26"/>
  <c r="G48" i="26"/>
  <c r="G52" i="26"/>
  <c r="G57" i="26"/>
  <c r="G64" i="26"/>
  <c r="G69" i="26"/>
  <c r="G71" i="26"/>
  <c r="G74" i="26"/>
  <c r="G77" i="26"/>
  <c r="G79" i="26"/>
  <c r="G86" i="26"/>
  <c r="G88" i="26"/>
  <c r="G34" i="26"/>
  <c r="G38" i="26"/>
  <c r="G42" i="26"/>
  <c r="G49" i="26"/>
  <c r="G53" i="26"/>
  <c r="G55" i="26"/>
  <c r="G60" i="26"/>
  <c r="G61" i="26"/>
  <c r="G65" i="26"/>
  <c r="G67" i="26"/>
  <c r="G75" i="26"/>
  <c r="G82" i="26"/>
  <c r="G84" i="26"/>
  <c r="G89" i="26"/>
  <c r="G92" i="26"/>
  <c r="G96" i="26"/>
  <c r="G100" i="26"/>
  <c r="G91" i="26"/>
  <c r="G95" i="26"/>
  <c r="G99" i="26"/>
  <c r="G34" i="27"/>
  <c r="G38" i="27"/>
  <c r="G41" i="27"/>
  <c r="G45" i="27"/>
  <c r="G48" i="27"/>
  <c r="G50" i="27"/>
  <c r="G53" i="27"/>
  <c r="G55" i="27"/>
  <c r="G57" i="27"/>
  <c r="G67" i="27"/>
  <c r="G72" i="27"/>
  <c r="G32" i="27"/>
  <c r="G37" i="27"/>
  <c r="G44" i="27"/>
  <c r="G49" i="27"/>
  <c r="G60" i="27"/>
  <c r="G61" i="27"/>
  <c r="G68" i="27"/>
  <c r="G69" i="27"/>
  <c r="G70" i="27"/>
  <c r="G73" i="27"/>
  <c r="G79" i="27"/>
  <c r="G83" i="27"/>
  <c r="G87" i="27"/>
  <c r="G91" i="27"/>
  <c r="G95" i="27"/>
  <c r="G99" i="27"/>
  <c r="G33" i="27"/>
  <c r="G39" i="27"/>
  <c r="G46" i="27"/>
  <c r="G51" i="27"/>
  <c r="G52" i="27"/>
  <c r="G54" i="27"/>
  <c r="G62" i="27"/>
  <c r="G63" i="27"/>
  <c r="G71" i="27"/>
  <c r="G76" i="27"/>
  <c r="G80" i="27"/>
  <c r="G84" i="27"/>
  <c r="G88" i="27"/>
  <c r="G92" i="27"/>
  <c r="G96" i="27"/>
  <c r="G35" i="27"/>
  <c r="G40" i="27"/>
  <c r="G47" i="27"/>
  <c r="G56" i="27"/>
  <c r="G64" i="27"/>
  <c r="G74" i="27"/>
  <c r="G81" i="27"/>
  <c r="G85" i="27"/>
  <c r="G89" i="27"/>
  <c r="G93" i="27"/>
  <c r="G97" i="27"/>
  <c r="G100" i="27"/>
  <c r="G31" i="27"/>
  <c r="G36" i="27"/>
  <c r="G42" i="27"/>
  <c r="G43" i="27"/>
  <c r="G58" i="27"/>
  <c r="G59" i="27"/>
  <c r="G65" i="27"/>
  <c r="G66" i="27"/>
  <c r="G75" i="27"/>
  <c r="G77" i="27"/>
  <c r="G78" i="27"/>
  <c r="G82" i="27"/>
  <c r="G86" i="27"/>
  <c r="G90" i="27"/>
  <c r="G94" i="27"/>
  <c r="G98" i="27"/>
  <c r="G31" i="28"/>
  <c r="G35" i="28"/>
  <c r="G39" i="28"/>
  <c r="G43" i="28"/>
  <c r="G46" i="28"/>
  <c r="G53" i="28"/>
  <c r="G55" i="28"/>
  <c r="G63" i="28"/>
  <c r="G69" i="28"/>
  <c r="G74" i="28"/>
  <c r="G75" i="28"/>
  <c r="G77" i="28"/>
  <c r="G79" i="28"/>
  <c r="G81" i="28"/>
  <c r="G83" i="28"/>
  <c r="G85" i="28"/>
  <c r="G88" i="28"/>
  <c r="G93" i="28"/>
  <c r="G95" i="28"/>
  <c r="G98" i="28"/>
  <c r="G32" i="28"/>
  <c r="G36" i="28"/>
  <c r="G40" i="28"/>
  <c r="G44" i="28"/>
  <c r="G51" i="28"/>
  <c r="G56" i="28"/>
  <c r="G58" i="28"/>
  <c r="G61" i="28"/>
  <c r="G64" i="28"/>
  <c r="G66" i="28"/>
  <c r="G68" i="28"/>
  <c r="G73" i="28"/>
  <c r="G76" i="28"/>
  <c r="G34" i="28"/>
  <c r="G38" i="28"/>
  <c r="G42" i="28"/>
  <c r="G41" i="28"/>
  <c r="G80" i="28"/>
  <c r="G87" i="28"/>
  <c r="G97" i="28"/>
  <c r="G99" i="28"/>
  <c r="G33" i="28"/>
  <c r="G59" i="28"/>
  <c r="G62" i="28"/>
  <c r="G70" i="28"/>
  <c r="G71" i="28"/>
  <c r="G72" i="28"/>
  <c r="G78" i="28"/>
  <c r="G86" i="28"/>
  <c r="G89" i="28"/>
  <c r="G92" i="28"/>
  <c r="G45" i="28"/>
  <c r="G47" i="28"/>
  <c r="G49" i="28"/>
  <c r="G52" i="28"/>
  <c r="G54" i="28"/>
  <c r="G65" i="28"/>
  <c r="G82" i="28"/>
  <c r="G84" i="28"/>
  <c r="G90" i="28"/>
  <c r="G91" i="28"/>
  <c r="G94" i="28"/>
  <c r="G37" i="28"/>
  <c r="G48" i="28"/>
  <c r="G50" i="28"/>
  <c r="G57" i="28"/>
  <c r="G60" i="28"/>
  <c r="G67" i="28"/>
  <c r="G96" i="28"/>
  <c r="G100" i="28"/>
  <c r="AH99" i="10"/>
  <c r="AH95" i="10"/>
  <c r="AH91" i="10"/>
  <c r="AH87" i="10"/>
  <c r="AH83" i="10"/>
  <c r="AH79" i="10"/>
  <c r="AH75" i="10"/>
  <c r="AH71" i="10"/>
  <c r="AH67" i="10"/>
  <c r="AI62" i="10"/>
  <c r="AH60" i="10"/>
  <c r="AI54" i="10"/>
  <c r="AH52" i="10"/>
  <c r="AI46" i="10"/>
  <c r="AH44" i="10"/>
  <c r="M99" i="8"/>
  <c r="N99" i="8" s="1"/>
  <c r="G98" i="8"/>
  <c r="G97" i="8"/>
  <c r="M79" i="8"/>
  <c r="N79" i="8" s="1"/>
  <c r="G79" i="8"/>
  <c r="G73" i="8"/>
  <c r="G70" i="8"/>
  <c r="G68" i="8"/>
  <c r="G66" i="8"/>
  <c r="M65" i="8"/>
  <c r="G61" i="8"/>
  <c r="G55" i="8"/>
  <c r="M52" i="8"/>
  <c r="N52" i="8" s="1"/>
  <c r="M50" i="8"/>
  <c r="N50" i="8" s="1"/>
  <c r="M48" i="8"/>
  <c r="N48" i="8" s="1"/>
  <c r="M40" i="8"/>
  <c r="N40" i="8" s="1"/>
  <c r="G38" i="8"/>
  <c r="M37" i="8"/>
  <c r="N37" i="8" s="1"/>
  <c r="G36" i="8"/>
  <c r="G97" i="9"/>
  <c r="G93" i="9"/>
  <c r="M87" i="9"/>
  <c r="G84" i="9"/>
  <c r="G82" i="9"/>
  <c r="M77" i="9"/>
  <c r="M76" i="9"/>
  <c r="M75" i="9"/>
  <c r="M72" i="9"/>
  <c r="G68" i="9"/>
  <c r="M67" i="9"/>
  <c r="G67" i="9"/>
  <c r="M65" i="9"/>
  <c r="M62" i="9"/>
  <c r="G61" i="9"/>
  <c r="M60" i="9"/>
  <c r="G57" i="9"/>
  <c r="G56" i="9"/>
  <c r="M46" i="9"/>
  <c r="G43" i="9"/>
  <c r="G36" i="9"/>
  <c r="M35" i="9"/>
  <c r="G98" i="20"/>
  <c r="G95" i="20"/>
  <c r="M94" i="20"/>
  <c r="M92" i="20"/>
  <c r="G89" i="20"/>
  <c r="G87" i="20"/>
  <c r="G84" i="20"/>
  <c r="M80" i="20"/>
  <c r="M74" i="20"/>
  <c r="G72" i="20"/>
  <c r="G60" i="20"/>
  <c r="M59" i="20"/>
  <c r="M58" i="20"/>
  <c r="M56" i="20"/>
  <c r="M51" i="20"/>
  <c r="M35" i="20"/>
  <c r="G32" i="20"/>
  <c r="G94" i="21"/>
  <c r="M92" i="21"/>
  <c r="G86" i="21"/>
  <c r="M84" i="21"/>
  <c r="G78" i="21"/>
  <c r="G34" i="3"/>
  <c r="G38" i="3"/>
  <c r="G42" i="3"/>
  <c r="G46" i="3"/>
  <c r="G47" i="3"/>
  <c r="G49" i="3"/>
  <c r="G53" i="3"/>
  <c r="G55" i="3"/>
  <c r="G57" i="3"/>
  <c r="G60" i="3"/>
  <c r="G62" i="3"/>
  <c r="G64" i="3"/>
  <c r="G66" i="3"/>
  <c r="G68" i="3"/>
  <c r="G70" i="3"/>
  <c r="G72" i="3"/>
  <c r="G74" i="3"/>
  <c r="G76" i="3"/>
  <c r="G78" i="3"/>
  <c r="G80" i="3"/>
  <c r="G82" i="3"/>
  <c r="G84" i="3"/>
  <c r="G86" i="3"/>
  <c r="G88" i="3"/>
  <c r="G91" i="3"/>
  <c r="G94" i="3"/>
  <c r="G97" i="3"/>
  <c r="G31" i="3"/>
  <c r="G35" i="3"/>
  <c r="G39" i="3"/>
  <c r="G43" i="3"/>
  <c r="G51" i="3"/>
  <c r="G92" i="3"/>
  <c r="G95" i="3"/>
  <c r="G98" i="3"/>
  <c r="G32" i="3"/>
  <c r="G36" i="3"/>
  <c r="G40" i="3"/>
  <c r="G44" i="3"/>
  <c r="G48" i="3"/>
  <c r="G52" i="3"/>
  <c r="G54" i="3"/>
  <c r="G56" i="3"/>
  <c r="G58" i="3"/>
  <c r="G61" i="3"/>
  <c r="G63" i="3"/>
  <c r="G65" i="3"/>
  <c r="G67" i="3"/>
  <c r="G33" i="3"/>
  <c r="G37" i="3"/>
  <c r="G41" i="3"/>
  <c r="G45" i="3"/>
  <c r="G50" i="3"/>
  <c r="G59" i="3"/>
  <c r="G90" i="3"/>
  <c r="G93" i="3"/>
  <c r="G100" i="3"/>
  <c r="G69" i="3"/>
  <c r="G71" i="3"/>
  <c r="G73" i="3"/>
  <c r="G75" i="3"/>
  <c r="G77" i="3"/>
  <c r="G79" i="3"/>
  <c r="G81" i="3"/>
  <c r="G83" i="3"/>
  <c r="G85" i="3"/>
  <c r="G87" i="3"/>
  <c r="G96" i="3"/>
  <c r="G89" i="3"/>
  <c r="G99" i="3"/>
  <c r="G31" i="4"/>
  <c r="G35" i="4"/>
  <c r="G39" i="4"/>
  <c r="G43" i="4"/>
  <c r="G46" i="4"/>
  <c r="G49" i="4"/>
  <c r="G54" i="4"/>
  <c r="G56" i="4"/>
  <c r="G58" i="4"/>
  <c r="G60" i="4"/>
  <c r="G69" i="4"/>
  <c r="G73" i="4"/>
  <c r="G77" i="4"/>
  <c r="G81" i="4"/>
  <c r="G85" i="4"/>
  <c r="G94" i="4"/>
  <c r="G97" i="4"/>
  <c r="G99" i="4"/>
  <c r="G100" i="4"/>
  <c r="G32" i="4"/>
  <c r="G36" i="4"/>
  <c r="G40" i="4"/>
  <c r="G44" i="4"/>
  <c r="G47" i="4"/>
  <c r="G52" i="4"/>
  <c r="G55" i="4"/>
  <c r="G57" i="4"/>
  <c r="G64" i="4"/>
  <c r="G66" i="4"/>
  <c r="G70" i="4"/>
  <c r="G74" i="4"/>
  <c r="G78" i="4"/>
  <c r="G82" i="4"/>
  <c r="G86" i="4"/>
  <c r="G89" i="4"/>
  <c r="G91" i="4"/>
  <c r="G92" i="4"/>
  <c r="G33" i="4"/>
  <c r="G37" i="4"/>
  <c r="G41" i="4"/>
  <c r="G50" i="4"/>
  <c r="G53" i="4"/>
  <c r="G59" i="4"/>
  <c r="G61" i="4"/>
  <c r="G62" i="4"/>
  <c r="G65" i="4"/>
  <c r="G67" i="4"/>
  <c r="G71" i="4"/>
  <c r="G75" i="4"/>
  <c r="G79" i="4"/>
  <c r="G83" i="4"/>
  <c r="G87" i="4"/>
  <c r="G95" i="4"/>
  <c r="G96" i="4"/>
  <c r="G98" i="4"/>
  <c r="G34" i="4"/>
  <c r="G38" i="4"/>
  <c r="G42" i="4"/>
  <c r="G45" i="4"/>
  <c r="G48" i="4"/>
  <c r="G51" i="4"/>
  <c r="G63" i="4"/>
  <c r="G68" i="4"/>
  <c r="G72" i="4"/>
  <c r="G76" i="4"/>
  <c r="G80" i="4"/>
  <c r="G84" i="4"/>
  <c r="G88" i="4"/>
  <c r="G90" i="4"/>
  <c r="G93" i="4"/>
  <c r="G31" i="5"/>
  <c r="G35" i="5"/>
  <c r="G39" i="5"/>
  <c r="G43" i="5"/>
  <c r="G46" i="5"/>
  <c r="G51" i="5"/>
  <c r="G54" i="5"/>
  <c r="G57" i="5"/>
  <c r="G60" i="5"/>
  <c r="G63" i="5"/>
  <c r="G74" i="5"/>
  <c r="G76" i="5"/>
  <c r="G86" i="5"/>
  <c r="G89" i="5"/>
  <c r="G91" i="5"/>
  <c r="G97" i="5"/>
  <c r="G32" i="5"/>
  <c r="G36" i="5"/>
  <c r="G40" i="5"/>
  <c r="G44" i="5"/>
  <c r="G49" i="5"/>
  <c r="G52" i="5"/>
  <c r="G58" i="5"/>
  <c r="G64" i="5"/>
  <c r="G67" i="5"/>
  <c r="G69" i="5"/>
  <c r="G81" i="5"/>
  <c r="G83" i="5"/>
  <c r="G87" i="5"/>
  <c r="G38" i="5"/>
  <c r="G55" i="5"/>
  <c r="G66" i="5"/>
  <c r="G88" i="5"/>
  <c r="G93" i="5"/>
  <c r="G53" i="5"/>
  <c r="G62" i="5"/>
  <c r="G90" i="5"/>
  <c r="G98" i="5"/>
  <c r="G34" i="5"/>
  <c r="G42" i="5"/>
  <c r="G47" i="5"/>
  <c r="G50" i="5"/>
  <c r="G68" i="5"/>
  <c r="G71" i="5"/>
  <c r="G73" i="5"/>
  <c r="G77" i="5"/>
  <c r="G79" i="5"/>
  <c r="G82" i="5"/>
  <c r="G84" i="5"/>
  <c r="G92" i="5"/>
  <c r="G94" i="5"/>
  <c r="G33" i="5"/>
  <c r="G37" i="5"/>
  <c r="G41" i="5"/>
  <c r="G45" i="5"/>
  <c r="G48" i="5"/>
  <c r="G56" i="5"/>
  <c r="G59" i="5"/>
  <c r="G61" i="5"/>
  <c r="G65" i="5"/>
  <c r="G70" i="5"/>
  <c r="G72" i="5"/>
  <c r="G75" i="5"/>
  <c r="G78" i="5"/>
  <c r="G80" i="5"/>
  <c r="G85" i="5"/>
  <c r="G95" i="5"/>
  <c r="G96" i="5"/>
  <c r="G99" i="5"/>
  <c r="G100" i="5"/>
  <c r="AI98" i="10"/>
  <c r="AI94" i="10"/>
  <c r="AI90" i="10"/>
  <c r="AI86" i="10"/>
  <c r="AI82" i="10"/>
  <c r="AI78" i="10"/>
  <c r="AI74" i="10"/>
  <c r="AI70" i="10"/>
  <c r="AI66" i="10"/>
  <c r="AI59" i="10"/>
  <c r="AI51" i="10"/>
  <c r="AI43" i="10"/>
  <c r="D99" i="8"/>
  <c r="M96" i="8"/>
  <c r="N96" i="8" s="1"/>
  <c r="G95" i="8"/>
  <c r="G92" i="8"/>
  <c r="M90" i="8"/>
  <c r="N90" i="8" s="1"/>
  <c r="G90" i="8"/>
  <c r="G88" i="8"/>
  <c r="M86" i="8"/>
  <c r="N86" i="8" s="1"/>
  <c r="G86" i="8"/>
  <c r="M81" i="8"/>
  <c r="N81" i="8" s="1"/>
  <c r="G81" i="8"/>
  <c r="G78" i="8"/>
  <c r="M73" i="8"/>
  <c r="N73" i="8" s="1"/>
  <c r="M70" i="8"/>
  <c r="N70" i="8" s="1"/>
  <c r="M69" i="8"/>
  <c r="N69" i="8" s="1"/>
  <c r="G69" i="8"/>
  <c r="M68" i="8"/>
  <c r="N68" i="8" s="1"/>
  <c r="M67" i="8"/>
  <c r="N67" i="8" s="1"/>
  <c r="M66" i="8"/>
  <c r="N66" i="8" s="1"/>
  <c r="G62" i="8"/>
  <c r="G59" i="8"/>
  <c r="D56" i="8"/>
  <c r="M54" i="8"/>
  <c r="N54" i="8" s="1"/>
  <c r="G54" i="8"/>
  <c r="G49" i="8"/>
  <c r="G44" i="8"/>
  <c r="G43" i="8"/>
  <c r="G35" i="8"/>
  <c r="G34" i="8"/>
  <c r="M33" i="8"/>
  <c r="N33" i="8" s="1"/>
  <c r="G33" i="8"/>
  <c r="M32" i="8"/>
  <c r="N32" i="8" s="1"/>
  <c r="G100" i="9"/>
  <c r="G99" i="9"/>
  <c r="G96" i="9"/>
  <c r="G95" i="9"/>
  <c r="G92" i="9"/>
  <c r="G91" i="9"/>
  <c r="M89" i="9"/>
  <c r="G87" i="9"/>
  <c r="G85" i="9"/>
  <c r="M83" i="9"/>
  <c r="M82" i="9"/>
  <c r="G81" i="9"/>
  <c r="M80" i="9"/>
  <c r="G78" i="9"/>
  <c r="G70" i="9"/>
  <c r="G69" i="9"/>
  <c r="M66" i="9"/>
  <c r="M63" i="9"/>
  <c r="G59" i="9"/>
  <c r="M58" i="9"/>
  <c r="M55" i="9"/>
  <c r="M51" i="9"/>
  <c r="G48" i="9"/>
  <c r="M47" i="9"/>
  <c r="G45" i="9"/>
  <c r="G39" i="9"/>
  <c r="M38" i="9"/>
  <c r="G99" i="20"/>
  <c r="M97" i="20"/>
  <c r="M95" i="20"/>
  <c r="M83" i="20"/>
  <c r="M81" i="20"/>
  <c r="M77" i="20"/>
  <c r="M72" i="20"/>
  <c r="G69" i="20"/>
  <c r="M68" i="20"/>
  <c r="G67" i="20"/>
  <c r="G66" i="20"/>
  <c r="G64" i="20"/>
  <c r="G63" i="20"/>
  <c r="G61" i="20"/>
  <c r="G58" i="20"/>
  <c r="M53" i="20"/>
  <c r="G39" i="20"/>
  <c r="M90" i="21"/>
  <c r="M82" i="21"/>
  <c r="G77" i="21"/>
  <c r="G72" i="21"/>
  <c r="I39" i="25"/>
  <c r="M39" i="25" s="1"/>
  <c r="I66" i="28"/>
  <c r="M66" i="28" s="1"/>
  <c r="I38" i="28"/>
  <c r="M38" i="28" s="1"/>
  <c r="I58" i="28"/>
  <c r="M58" i="28" s="1"/>
  <c r="I47" i="6"/>
  <c r="M47" i="6" s="1"/>
  <c r="I82" i="6"/>
  <c r="M82" i="6" s="1"/>
  <c r="I88" i="6"/>
  <c r="M88" i="6" s="1"/>
  <c r="I72" i="6"/>
  <c r="M72" i="6" s="1"/>
  <c r="I75" i="6"/>
  <c r="M75" i="6" s="1"/>
  <c r="I59" i="16"/>
  <c r="M59" i="16" s="1"/>
  <c r="I42" i="16"/>
  <c r="M42" i="16" s="1"/>
  <c r="I73" i="13"/>
  <c r="M73" i="13" s="1"/>
  <c r="I52" i="13"/>
  <c r="M52" i="13" s="1"/>
  <c r="I62" i="13"/>
  <c r="M62" i="13" s="1"/>
  <c r="I47" i="13"/>
  <c r="M47" i="13" s="1"/>
  <c r="I83" i="13"/>
  <c r="M83" i="13" s="1"/>
  <c r="G31" i="8"/>
  <c r="M38" i="8"/>
  <c r="N38" i="8" s="1"/>
  <c r="M39" i="8"/>
  <c r="N39" i="8" s="1"/>
  <c r="G40" i="8"/>
  <c r="M41" i="8"/>
  <c r="N41" i="8" s="1"/>
  <c r="M42" i="8"/>
  <c r="N42" i="8" s="1"/>
  <c r="M46" i="8"/>
  <c r="N46" i="8" s="1"/>
  <c r="G47" i="8"/>
  <c r="M47" i="8"/>
  <c r="N47" i="8" s="1"/>
  <c r="G50" i="8"/>
  <c r="G53" i="8"/>
  <c r="M53" i="8"/>
  <c r="N53" i="8" s="1"/>
  <c r="G56" i="8"/>
  <c r="M59" i="8"/>
  <c r="N59" i="8" s="1"/>
  <c r="S59" i="8" s="1"/>
  <c r="M61" i="8"/>
  <c r="N61" i="8" s="1"/>
  <c r="M62" i="8"/>
  <c r="N62" i="8" s="1"/>
  <c r="G63" i="8"/>
  <c r="M64" i="8"/>
  <c r="N64" i="8" s="1"/>
  <c r="G67" i="8"/>
  <c r="M71" i="8"/>
  <c r="N71" i="8" s="1"/>
  <c r="G75" i="8"/>
  <c r="M75" i="8"/>
  <c r="N75" i="8" s="1"/>
  <c r="G77" i="8"/>
  <c r="M77" i="8"/>
  <c r="N77" i="8" s="1"/>
  <c r="G82" i="8"/>
  <c r="M82" i="8"/>
  <c r="G84" i="8"/>
  <c r="M84" i="8"/>
  <c r="N84" i="8" s="1"/>
  <c r="M88" i="8"/>
  <c r="N88" i="8" s="1"/>
  <c r="M89" i="8"/>
  <c r="N89" i="8" s="1"/>
  <c r="M92" i="8"/>
  <c r="N92" i="8" s="1"/>
  <c r="M94" i="8"/>
  <c r="N94" i="8" s="1"/>
  <c r="G96" i="8"/>
  <c r="M31" i="9"/>
  <c r="G33" i="9"/>
  <c r="G34" i="9"/>
  <c r="G37" i="9"/>
  <c r="G38" i="9"/>
  <c r="M39" i="9"/>
  <c r="M43" i="9"/>
  <c r="G44" i="9"/>
  <c r="M44" i="9"/>
  <c r="G46" i="9"/>
  <c r="G49" i="9"/>
  <c r="M49" i="9"/>
  <c r="G50" i="9"/>
  <c r="G51" i="9"/>
  <c r="G52" i="9"/>
  <c r="G53" i="9"/>
  <c r="G54" i="9"/>
  <c r="M54" i="9"/>
  <c r="G55" i="9"/>
  <c r="M56" i="9"/>
  <c r="M57" i="9"/>
  <c r="G60" i="9"/>
  <c r="G62" i="9"/>
  <c r="G65" i="9"/>
  <c r="M69" i="9"/>
  <c r="M70" i="9"/>
  <c r="M71" i="9"/>
  <c r="G72" i="9"/>
  <c r="M73" i="9"/>
  <c r="M74" i="9"/>
  <c r="G76" i="9"/>
  <c r="G77" i="9"/>
  <c r="M79" i="9"/>
  <c r="M81" i="9"/>
  <c r="G83" i="9"/>
  <c r="M86" i="9"/>
  <c r="G88" i="9"/>
  <c r="G90" i="9"/>
  <c r="G94" i="9"/>
  <c r="G98" i="9"/>
  <c r="G32" i="9"/>
  <c r="M32" i="9"/>
  <c r="G35" i="9"/>
  <c r="M40" i="9"/>
  <c r="G41" i="9"/>
  <c r="M42" i="9"/>
  <c r="G37" i="20"/>
  <c r="M41" i="20"/>
  <c r="G42" i="20"/>
  <c r="M42" i="20"/>
  <c r="G44" i="20"/>
  <c r="M44" i="20"/>
  <c r="G48" i="20"/>
  <c r="M48" i="20"/>
  <c r="G49" i="20"/>
  <c r="G52" i="20"/>
  <c r="G55" i="20"/>
  <c r="M55" i="20"/>
  <c r="M61" i="20"/>
  <c r="G62" i="20"/>
  <c r="M62" i="20"/>
  <c r="M67" i="20"/>
  <c r="M69" i="20"/>
  <c r="M75" i="20"/>
  <c r="G76" i="20"/>
  <c r="M76" i="20"/>
  <c r="G78" i="20"/>
  <c r="M78" i="20"/>
  <c r="M79" i="20"/>
  <c r="G83" i="20"/>
  <c r="M84" i="20"/>
  <c r="G85" i="20"/>
  <c r="M85" i="20"/>
  <c r="M90" i="20"/>
  <c r="G91" i="20"/>
  <c r="M91" i="20"/>
  <c r="G92" i="20"/>
  <c r="G94" i="20"/>
  <c r="G31" i="20"/>
  <c r="M31" i="20"/>
  <c r="G33" i="20"/>
  <c r="G38" i="20"/>
  <c r="M45" i="20"/>
  <c r="G46" i="20"/>
  <c r="M50" i="20"/>
  <c r="G54" i="20"/>
  <c r="G56" i="20"/>
  <c r="M57" i="20"/>
  <c r="G59" i="20"/>
  <c r="M65" i="20"/>
  <c r="G70" i="20"/>
  <c r="M70" i="20"/>
  <c r="M71" i="20"/>
  <c r="G73" i="20"/>
  <c r="G79" i="20"/>
  <c r="G81" i="20"/>
  <c r="G82" i="20"/>
  <c r="G86" i="20"/>
  <c r="M87" i="20"/>
  <c r="G93" i="20"/>
  <c r="M93" i="20"/>
  <c r="G96" i="20"/>
  <c r="M98" i="20"/>
  <c r="M100" i="20"/>
  <c r="M33" i="20"/>
  <c r="G34" i="20"/>
  <c r="M34" i="20"/>
  <c r="G36" i="20"/>
  <c r="M36" i="20"/>
  <c r="M38" i="20"/>
  <c r="G40" i="20"/>
  <c r="M40" i="20"/>
  <c r="G43" i="20"/>
  <c r="M43" i="20"/>
  <c r="G45" i="20"/>
  <c r="M46" i="20"/>
  <c r="G47" i="20"/>
  <c r="M47" i="20"/>
  <c r="G50" i="20"/>
  <c r="G53" i="20"/>
  <c r="M54" i="20"/>
  <c r="G31" i="21"/>
  <c r="G32" i="21"/>
  <c r="G33" i="21"/>
  <c r="G34" i="21"/>
  <c r="M34" i="21"/>
  <c r="M36" i="21"/>
  <c r="M40" i="21"/>
  <c r="G42" i="21"/>
  <c r="M42" i="21"/>
  <c r="G47" i="21"/>
  <c r="G48" i="21"/>
  <c r="G50" i="21"/>
  <c r="M52" i="21"/>
  <c r="M54" i="21"/>
  <c r="M56" i="21"/>
  <c r="G59" i="21"/>
  <c r="M59" i="21"/>
  <c r="G62" i="21"/>
  <c r="M62" i="21"/>
  <c r="G64" i="21"/>
  <c r="M72" i="21"/>
  <c r="G76" i="21"/>
  <c r="M76" i="21"/>
  <c r="M77" i="21"/>
  <c r="M78" i="21"/>
  <c r="M80" i="21"/>
  <c r="G82" i="21"/>
  <c r="G84" i="21"/>
  <c r="M86" i="21"/>
  <c r="M88" i="21"/>
  <c r="G90" i="21"/>
  <c r="G92" i="21"/>
  <c r="M94" i="21"/>
  <c r="M96" i="21"/>
  <c r="G97" i="21"/>
  <c r="M97" i="21"/>
  <c r="G99" i="21"/>
  <c r="M99" i="21"/>
  <c r="M31" i="21"/>
  <c r="M35" i="21"/>
  <c r="G39" i="21"/>
  <c r="M43" i="21"/>
  <c r="M44" i="21"/>
  <c r="G45" i="21"/>
  <c r="M46" i="21"/>
  <c r="G49" i="21"/>
  <c r="M49" i="21"/>
  <c r="G54" i="21"/>
  <c r="G55" i="21"/>
  <c r="M55" i="21"/>
  <c r="G58" i="21"/>
  <c r="M60" i="21"/>
  <c r="G61" i="21"/>
  <c r="M61" i="21"/>
  <c r="G63" i="21"/>
  <c r="M63" i="21"/>
  <c r="G66" i="21"/>
  <c r="M66" i="21"/>
  <c r="G68" i="21"/>
  <c r="M73" i="21"/>
  <c r="G74" i="21"/>
  <c r="M74" i="21"/>
  <c r="G81" i="21"/>
  <c r="M81" i="21"/>
  <c r="G83" i="21"/>
  <c r="M83" i="21"/>
  <c r="G89" i="21"/>
  <c r="M89" i="21"/>
  <c r="G91" i="21"/>
  <c r="M91" i="21"/>
  <c r="M98" i="21"/>
  <c r="M100" i="21"/>
  <c r="G36" i="21"/>
  <c r="G38" i="21"/>
  <c r="M38" i="21"/>
  <c r="G40" i="21"/>
  <c r="G41" i="21"/>
  <c r="M41" i="21"/>
  <c r="G44" i="21"/>
  <c r="M47" i="21"/>
  <c r="M48" i="21"/>
  <c r="M50" i="21"/>
  <c r="G52" i="21"/>
  <c r="G56" i="21"/>
  <c r="M64" i="21"/>
  <c r="G65" i="21"/>
  <c r="M65" i="21"/>
  <c r="G67" i="21"/>
  <c r="M67" i="21"/>
  <c r="G70" i="21"/>
  <c r="M32" i="21"/>
  <c r="M33" i="21"/>
  <c r="G35" i="21"/>
  <c r="G37" i="21"/>
  <c r="M37" i="21"/>
  <c r="M39" i="21"/>
  <c r="G43" i="21"/>
  <c r="M45" i="21"/>
  <c r="G46" i="21"/>
  <c r="G51" i="21"/>
  <c r="M51" i="21"/>
  <c r="G53" i="21"/>
  <c r="M53" i="21"/>
  <c r="G57" i="21"/>
  <c r="M57" i="21"/>
  <c r="M58" i="21"/>
  <c r="G60" i="21"/>
  <c r="M68" i="21"/>
  <c r="G69" i="21"/>
  <c r="M69" i="21"/>
  <c r="G71" i="21"/>
  <c r="M71" i="21"/>
  <c r="G75" i="21"/>
  <c r="M75" i="21"/>
  <c r="G79" i="21"/>
  <c r="M79" i="21"/>
  <c r="G85" i="21"/>
  <c r="M85" i="21"/>
  <c r="G87" i="21"/>
  <c r="M87" i="21"/>
  <c r="G93" i="21"/>
  <c r="M93" i="21"/>
  <c r="G95" i="21"/>
  <c r="M95" i="21"/>
  <c r="G98" i="21"/>
  <c r="G100" i="21"/>
  <c r="G33" i="7"/>
  <c r="G37" i="7"/>
  <c r="G41" i="7"/>
  <c r="G45" i="7"/>
  <c r="G54" i="7"/>
  <c r="G58" i="7"/>
  <c r="G61" i="7"/>
  <c r="G64" i="7"/>
  <c r="G78" i="7"/>
  <c r="G85" i="7"/>
  <c r="G88" i="7"/>
  <c r="G90" i="7"/>
  <c r="G92" i="7"/>
  <c r="G94" i="7"/>
  <c r="G96" i="7"/>
  <c r="G98" i="7"/>
  <c r="G100" i="7"/>
  <c r="G34" i="7"/>
  <c r="G38" i="7"/>
  <c r="G36" i="7"/>
  <c r="G43" i="7"/>
  <c r="G44" i="7"/>
  <c r="G47" i="7"/>
  <c r="G48" i="7"/>
  <c r="G53" i="7"/>
  <c r="G56" i="7"/>
  <c r="G69" i="7"/>
  <c r="G70" i="7"/>
  <c r="G76" i="7"/>
  <c r="G84" i="7"/>
  <c r="G89" i="7"/>
  <c r="G97" i="7"/>
  <c r="G35" i="7"/>
  <c r="G49" i="7"/>
  <c r="G50" i="7"/>
  <c r="G57" i="7"/>
  <c r="G60" i="7"/>
  <c r="G71" i="7"/>
  <c r="G72" i="7"/>
  <c r="G79" i="7"/>
  <c r="G80" i="7"/>
  <c r="G91" i="7"/>
  <c r="G99" i="7"/>
  <c r="G32" i="7"/>
  <c r="G40" i="7"/>
  <c r="G51" i="7"/>
  <c r="G55" i="7"/>
  <c r="G65" i="7"/>
  <c r="G66" i="7"/>
  <c r="G73" i="7"/>
  <c r="G74" i="7"/>
  <c r="G77" i="7"/>
  <c r="G81" i="7"/>
  <c r="G82" i="7"/>
  <c r="G86" i="7"/>
  <c r="G93" i="7"/>
  <c r="G31" i="7"/>
  <c r="G39" i="7"/>
  <c r="G42" i="7"/>
  <c r="G46" i="7"/>
  <c r="G52" i="7"/>
  <c r="G59" i="7"/>
  <c r="G62" i="7"/>
  <c r="G63" i="7"/>
  <c r="G67" i="7"/>
  <c r="G68" i="7"/>
  <c r="G75" i="7"/>
  <c r="G83" i="7"/>
  <c r="G87" i="7"/>
  <c r="G95" i="7"/>
  <c r="G33" i="6"/>
  <c r="G37" i="6"/>
  <c r="G41" i="6"/>
  <c r="G45" i="6"/>
  <c r="G48" i="6"/>
  <c r="G52" i="6"/>
  <c r="G54" i="6"/>
  <c r="G57" i="6"/>
  <c r="G59" i="6"/>
  <c r="G61" i="6"/>
  <c r="G68" i="6"/>
  <c r="G70" i="6"/>
  <c r="G35" i="6"/>
  <c r="G38" i="6"/>
  <c r="G42" i="6"/>
  <c r="G44" i="6"/>
  <c r="G47" i="6"/>
  <c r="G53" i="6"/>
  <c r="G55" i="6"/>
  <c r="G62" i="6"/>
  <c r="G67" i="6"/>
  <c r="G77" i="6"/>
  <c r="G78" i="6"/>
  <c r="G84" i="6"/>
  <c r="G87" i="6"/>
  <c r="G90" i="6"/>
  <c r="G92" i="6"/>
  <c r="G93" i="6"/>
  <c r="G96" i="6"/>
  <c r="G31" i="6"/>
  <c r="G34" i="6"/>
  <c r="G36" i="6"/>
  <c r="G39" i="6"/>
  <c r="G40" i="6"/>
  <c r="G46" i="6"/>
  <c r="G49" i="6"/>
  <c r="G56" i="6"/>
  <c r="G63" i="6"/>
  <c r="G69" i="6"/>
  <c r="G73" i="6"/>
  <c r="G74" i="6"/>
  <c r="G80" i="6"/>
  <c r="G83" i="6"/>
  <c r="G89" i="6"/>
  <c r="G97" i="6"/>
  <c r="G99" i="6"/>
  <c r="G32" i="6"/>
  <c r="G50" i="6"/>
  <c r="G43" i="6"/>
  <c r="G51" i="6"/>
  <c r="G60" i="6"/>
  <c r="G66" i="6"/>
  <c r="G72" i="6"/>
  <c r="G75" i="6"/>
  <c r="G81" i="6"/>
  <c r="G82" i="6"/>
  <c r="G88" i="6"/>
  <c r="G98" i="6"/>
  <c r="G65" i="6"/>
  <c r="G71" i="6"/>
  <c r="G76" i="6"/>
  <c r="G58" i="6"/>
  <c r="G85" i="6"/>
  <c r="G86" i="6"/>
  <c r="G91" i="6"/>
  <c r="G64" i="6"/>
  <c r="G94" i="6"/>
  <c r="G95" i="6"/>
  <c r="G100" i="6"/>
  <c r="G79" i="6"/>
  <c r="G34" i="16"/>
  <c r="G38" i="16"/>
  <c r="G42" i="16"/>
  <c r="G47" i="16"/>
  <c r="G50" i="16"/>
  <c r="G58" i="16"/>
  <c r="G62" i="16"/>
  <c r="G68" i="16"/>
  <c r="G75" i="16"/>
  <c r="G77" i="16"/>
  <c r="G79" i="16"/>
  <c r="G83" i="16"/>
  <c r="G86" i="16"/>
  <c r="G88" i="16"/>
  <c r="G89" i="16"/>
  <c r="G91" i="16"/>
  <c r="G95" i="16"/>
  <c r="G99" i="16"/>
  <c r="G31" i="16"/>
  <c r="G35" i="16"/>
  <c r="G39" i="16"/>
  <c r="G43" i="16"/>
  <c r="G48" i="16"/>
  <c r="G53" i="16"/>
  <c r="G55" i="16"/>
  <c r="G56" i="16"/>
  <c r="G63" i="16"/>
  <c r="G65" i="16"/>
  <c r="G32" i="16"/>
  <c r="G36" i="16"/>
  <c r="G40" i="16"/>
  <c r="G44" i="16"/>
  <c r="G46" i="16"/>
  <c r="G51" i="16"/>
  <c r="G52" i="16"/>
  <c r="G59" i="16"/>
  <c r="G61" i="16"/>
  <c r="G33" i="16"/>
  <c r="G37" i="16"/>
  <c r="G64" i="16"/>
  <c r="G67" i="16"/>
  <c r="G70" i="16"/>
  <c r="G76" i="16"/>
  <c r="G81" i="16"/>
  <c r="G85" i="16"/>
  <c r="G100" i="16"/>
  <c r="G41" i="16"/>
  <c r="G54" i="16"/>
  <c r="G71" i="16"/>
  <c r="G72" i="16"/>
  <c r="G78" i="16"/>
  <c r="G82" i="16"/>
  <c r="G84" i="16"/>
  <c r="G90" i="16"/>
  <c r="G49" i="16"/>
  <c r="G57" i="16"/>
  <c r="G66" i="16"/>
  <c r="G69" i="16"/>
  <c r="G73" i="16"/>
  <c r="G87" i="16"/>
  <c r="G92" i="16"/>
  <c r="G93" i="16"/>
  <c r="G94" i="16"/>
  <c r="G45" i="16"/>
  <c r="G60" i="16"/>
  <c r="G74" i="16"/>
  <c r="G80" i="16"/>
  <c r="G96" i="16"/>
  <c r="G97" i="16"/>
  <c r="G98" i="16"/>
  <c r="G34" i="13"/>
  <c r="G38" i="13"/>
  <c r="G42" i="13"/>
  <c r="G47" i="13"/>
  <c r="G50" i="13"/>
  <c r="G55" i="13"/>
  <c r="G56" i="13"/>
  <c r="G59" i="13"/>
  <c r="G62" i="13"/>
  <c r="G65" i="13"/>
  <c r="G73" i="13"/>
  <c r="G77" i="13"/>
  <c r="G83" i="13"/>
  <c r="G86" i="13"/>
  <c r="G91" i="13"/>
  <c r="G94" i="13"/>
  <c r="G31" i="13"/>
  <c r="G35" i="13"/>
  <c r="G39" i="13"/>
  <c r="G43" i="13"/>
  <c r="G46" i="13"/>
  <c r="G48" i="13"/>
  <c r="G53" i="13"/>
  <c r="G60" i="13"/>
  <c r="G66" i="13"/>
  <c r="G68" i="13"/>
  <c r="G70" i="13"/>
  <c r="G32" i="13"/>
  <c r="G36" i="13"/>
  <c r="G33" i="13"/>
  <c r="G37" i="13"/>
  <c r="G41" i="13"/>
  <c r="G45" i="13"/>
  <c r="G49" i="13"/>
  <c r="G52" i="13"/>
  <c r="G58" i="13"/>
  <c r="G61" i="13"/>
  <c r="G69" i="13"/>
  <c r="G72" i="13"/>
  <c r="G76" i="13"/>
  <c r="G80" i="13"/>
  <c r="G85" i="13"/>
  <c r="G88" i="13"/>
  <c r="G93" i="13"/>
  <c r="G96" i="13"/>
  <c r="G51" i="13"/>
  <c r="G64" i="13"/>
  <c r="G67" i="13"/>
  <c r="G71" i="13"/>
  <c r="G75" i="13"/>
  <c r="G81" i="13"/>
  <c r="G84" i="13"/>
  <c r="G97" i="13"/>
  <c r="G44" i="13"/>
  <c r="G78" i="13"/>
  <c r="G87" i="13"/>
  <c r="G90" i="13"/>
  <c r="G98" i="13"/>
  <c r="G99" i="13"/>
  <c r="G40" i="13"/>
  <c r="G79" i="13"/>
  <c r="G89" i="13"/>
  <c r="G92" i="13"/>
  <c r="G54" i="13"/>
  <c r="G57" i="13"/>
  <c r="G63" i="13"/>
  <c r="G74" i="13"/>
  <c r="G82" i="13"/>
  <c r="G95" i="13"/>
  <c r="G100" i="13"/>
  <c r="G34" i="1"/>
  <c r="G38" i="1"/>
  <c r="G42" i="1"/>
  <c r="G32" i="1"/>
  <c r="G36" i="1"/>
  <c r="G40" i="1"/>
  <c r="G44" i="1"/>
  <c r="G47" i="1"/>
  <c r="G51" i="1"/>
  <c r="G55" i="1"/>
  <c r="G57" i="1"/>
  <c r="G31" i="1"/>
  <c r="G35" i="1"/>
  <c r="G64" i="1"/>
  <c r="G76" i="1"/>
  <c r="G79" i="1"/>
  <c r="G82" i="1"/>
  <c r="G83" i="1"/>
  <c r="G85" i="1"/>
  <c r="G92" i="1"/>
  <c r="G37" i="1"/>
  <c r="G45" i="1"/>
  <c r="G46" i="1"/>
  <c r="G52" i="1"/>
  <c r="G54" i="1"/>
  <c r="G65" i="1"/>
  <c r="G68" i="1"/>
  <c r="G70" i="1"/>
  <c r="G73" i="1"/>
  <c r="G80" i="1"/>
  <c r="G86" i="1"/>
  <c r="G87" i="1"/>
  <c r="G89" i="1"/>
  <c r="G93" i="1"/>
  <c r="G97" i="1"/>
  <c r="G99" i="1"/>
  <c r="G39" i="1"/>
  <c r="G43" i="1"/>
  <c r="G48" i="1"/>
  <c r="G49" i="1"/>
  <c r="G50" i="1"/>
  <c r="G53" i="1"/>
  <c r="G61" i="1"/>
  <c r="G62" i="1"/>
  <c r="G66" i="1"/>
  <c r="G71" i="1"/>
  <c r="G74" i="1"/>
  <c r="G77" i="1"/>
  <c r="G84" i="1"/>
  <c r="G90" i="1"/>
  <c r="G94" i="1"/>
  <c r="G95" i="1"/>
  <c r="G33" i="1"/>
  <c r="G41" i="1"/>
  <c r="G56" i="1"/>
  <c r="G58" i="1"/>
  <c r="G59" i="1"/>
  <c r="G60" i="1"/>
  <c r="G63" i="1"/>
  <c r="G67" i="1"/>
  <c r="G69" i="1"/>
  <c r="G72" i="1"/>
  <c r="G75" i="1"/>
  <c r="G78" i="1"/>
  <c r="G81" i="1"/>
  <c r="G88" i="1"/>
  <c r="G91" i="1"/>
  <c r="G96" i="1"/>
  <c r="G98" i="1"/>
  <c r="G100" i="1"/>
  <c r="G34" i="23"/>
  <c r="G38" i="23"/>
  <c r="G41" i="23"/>
  <c r="G44" i="23"/>
  <c r="G48" i="23"/>
  <c r="G53" i="23"/>
  <c r="G58" i="23"/>
  <c r="G61" i="23"/>
  <c r="G65" i="23"/>
  <c r="G67" i="23"/>
  <c r="G69" i="23"/>
  <c r="G71" i="23"/>
  <c r="G74" i="23"/>
  <c r="G76" i="23"/>
  <c r="G79" i="23"/>
  <c r="G82" i="23"/>
  <c r="G84" i="23"/>
  <c r="G32" i="23"/>
  <c r="G36" i="23"/>
  <c r="G40" i="23"/>
  <c r="G42" i="23"/>
  <c r="G46" i="23"/>
  <c r="G56" i="23"/>
  <c r="G60" i="23"/>
  <c r="G64" i="23"/>
  <c r="G66" i="23"/>
  <c r="G68" i="23"/>
  <c r="G70" i="23"/>
  <c r="G72" i="23"/>
  <c r="G75" i="23"/>
  <c r="G78" i="23"/>
  <c r="G80" i="23"/>
  <c r="G86" i="23"/>
  <c r="G33" i="23"/>
  <c r="G37" i="23"/>
  <c r="G43" i="23"/>
  <c r="G45" i="23"/>
  <c r="G47" i="23"/>
  <c r="G50" i="23"/>
  <c r="G52" i="23"/>
  <c r="G57" i="23"/>
  <c r="G73" i="23"/>
  <c r="G81" i="23"/>
  <c r="G85" i="23"/>
  <c r="G88" i="23"/>
  <c r="G39" i="23"/>
  <c r="G51" i="23"/>
  <c r="G63" i="23"/>
  <c r="G92" i="23"/>
  <c r="G93" i="23"/>
  <c r="G100" i="23"/>
  <c r="G54" i="23"/>
  <c r="G83" i="23"/>
  <c r="G87" i="23"/>
  <c r="G90" i="23"/>
  <c r="G91" i="23"/>
  <c r="G98" i="23"/>
  <c r="G99" i="23"/>
  <c r="G31" i="23"/>
  <c r="G49" i="23"/>
  <c r="G55" i="23"/>
  <c r="G62" i="23"/>
  <c r="G89" i="23"/>
  <c r="G96" i="23"/>
  <c r="G97" i="23"/>
  <c r="G35" i="23"/>
  <c r="G59" i="23"/>
  <c r="G77" i="23"/>
  <c r="G94" i="23"/>
  <c r="G95" i="23"/>
  <c r="G32" i="24"/>
  <c r="G36" i="24"/>
  <c r="G40" i="24"/>
  <c r="G37" i="24"/>
  <c r="G44" i="24"/>
  <c r="G53" i="24"/>
  <c r="G31" i="24"/>
  <c r="G33" i="24"/>
  <c r="G35" i="24"/>
  <c r="G39" i="24"/>
  <c r="G42" i="24"/>
  <c r="G58" i="24"/>
  <c r="G65" i="24"/>
  <c r="G68" i="24"/>
  <c r="G70" i="24"/>
  <c r="G72" i="24"/>
  <c r="G74" i="24"/>
  <c r="G76" i="24"/>
  <c r="G78" i="24"/>
  <c r="G85" i="24"/>
  <c r="G89" i="24"/>
  <c r="G93" i="24"/>
  <c r="G98" i="24"/>
  <c r="G34" i="24"/>
  <c r="G38" i="24"/>
  <c r="G43" i="24"/>
  <c r="G48" i="24"/>
  <c r="G55" i="24"/>
  <c r="G56" i="24"/>
  <c r="G60" i="24"/>
  <c r="G62" i="24"/>
  <c r="G66" i="24"/>
  <c r="G47" i="24"/>
  <c r="G49" i="24"/>
  <c r="G50" i="24"/>
  <c r="G51" i="24"/>
  <c r="G57" i="24"/>
  <c r="G59" i="24"/>
  <c r="G61" i="24"/>
  <c r="G64" i="24"/>
  <c r="G67" i="24"/>
  <c r="G69" i="24"/>
  <c r="G71" i="24"/>
  <c r="G73" i="24"/>
  <c r="G75" i="24"/>
  <c r="G77" i="24"/>
  <c r="G87" i="24"/>
  <c r="G91" i="24"/>
  <c r="G82" i="24"/>
  <c r="G94" i="24"/>
  <c r="G97" i="24"/>
  <c r="G41" i="24"/>
  <c r="G54" i="24"/>
  <c r="G45" i="24"/>
  <c r="G52" i="24"/>
  <c r="G80" i="24"/>
  <c r="G84" i="24"/>
  <c r="G88" i="24"/>
  <c r="G92" i="24"/>
  <c r="G95" i="24"/>
  <c r="G46" i="24"/>
  <c r="G63" i="24"/>
  <c r="G79" i="24"/>
  <c r="G83" i="24"/>
  <c r="G90" i="24"/>
  <c r="G96" i="24"/>
  <c r="G99" i="24"/>
  <c r="G81" i="24"/>
  <c r="G100" i="24"/>
  <c r="G86" i="24"/>
  <c r="G34" i="18"/>
  <c r="G37" i="18"/>
  <c r="G42" i="18"/>
  <c r="G45" i="18"/>
  <c r="G47" i="18"/>
  <c r="G61" i="18"/>
  <c r="G63" i="18"/>
  <c r="G65" i="18"/>
  <c r="G67" i="18"/>
  <c r="G69" i="18"/>
  <c r="G74" i="18"/>
  <c r="G75" i="18"/>
  <c r="G81" i="18"/>
  <c r="G88" i="18"/>
  <c r="G96" i="18"/>
  <c r="G98" i="18"/>
  <c r="G100" i="18"/>
  <c r="G32" i="18"/>
  <c r="G38" i="18"/>
  <c r="G48" i="18"/>
  <c r="G51" i="18"/>
  <c r="G55" i="18"/>
  <c r="G62" i="18"/>
  <c r="G66" i="18"/>
  <c r="G70" i="18"/>
  <c r="G87" i="18"/>
  <c r="G90" i="18"/>
  <c r="G91" i="18"/>
  <c r="G92" i="18"/>
  <c r="G93" i="18"/>
  <c r="G94" i="18"/>
  <c r="G43" i="18"/>
  <c r="G59" i="18"/>
  <c r="G64" i="18"/>
  <c r="G71" i="18"/>
  <c r="G82" i="18"/>
  <c r="G86" i="18"/>
  <c r="G95" i="18"/>
  <c r="G33" i="18"/>
  <c r="G35" i="18"/>
  <c r="G36" i="18"/>
  <c r="G39" i="18"/>
  <c r="G40" i="18"/>
  <c r="G46" i="18"/>
  <c r="G49" i="18"/>
  <c r="G60" i="18"/>
  <c r="G77" i="18"/>
  <c r="G80" i="18"/>
  <c r="G85" i="18"/>
  <c r="G89" i="18"/>
  <c r="G41" i="18"/>
  <c r="G44" i="18"/>
  <c r="G50" i="18"/>
  <c r="G54" i="18"/>
  <c r="G58" i="18"/>
  <c r="G73" i="18"/>
  <c r="G76" i="18"/>
  <c r="G79" i="18"/>
  <c r="G84" i="18"/>
  <c r="G97" i="18"/>
  <c r="G68" i="18"/>
  <c r="G52" i="18"/>
  <c r="G53" i="18"/>
  <c r="G83" i="18"/>
  <c r="G99" i="18"/>
  <c r="G56" i="18"/>
  <c r="G57" i="18"/>
  <c r="G72" i="18"/>
  <c r="G31" i="18"/>
  <c r="G78" i="18"/>
  <c r="AI58" i="10"/>
  <c r="AI50" i="10"/>
  <c r="AI42" i="10"/>
  <c r="D100" i="8"/>
  <c r="G99" i="8"/>
  <c r="M98" i="8"/>
  <c r="N98" i="8" s="1"/>
  <c r="M97" i="8"/>
  <c r="N97" i="8" s="1"/>
  <c r="G93" i="8"/>
  <c r="G89" i="8"/>
  <c r="G85" i="8"/>
  <c r="G83" i="8"/>
  <c r="G80" i="8"/>
  <c r="M78" i="8"/>
  <c r="N78" i="8" s="1"/>
  <c r="G76" i="8"/>
  <c r="G74" i="8"/>
  <c r="M72" i="8"/>
  <c r="N72" i="8" s="1"/>
  <c r="G72" i="8"/>
  <c r="G71" i="8"/>
  <c r="M63" i="8"/>
  <c r="N63" i="8" s="1"/>
  <c r="G60" i="8"/>
  <c r="M58" i="8"/>
  <c r="N58" i="8" s="1"/>
  <c r="G58" i="8"/>
  <c r="D57" i="8"/>
  <c r="G57" i="8"/>
  <c r="M56" i="8"/>
  <c r="N56" i="8" s="1"/>
  <c r="M55" i="8"/>
  <c r="N55" i="8" s="1"/>
  <c r="G52" i="8"/>
  <c r="G51" i="8"/>
  <c r="M49" i="8"/>
  <c r="N49" i="8" s="1"/>
  <c r="G48" i="8"/>
  <c r="G46" i="8"/>
  <c r="M43" i="8"/>
  <c r="N43" i="8" s="1"/>
  <c r="G41" i="8"/>
  <c r="G39" i="8"/>
  <c r="G37" i="8"/>
  <c r="M36" i="8"/>
  <c r="N36" i="8" s="1"/>
  <c r="M100" i="9"/>
  <c r="M97" i="9"/>
  <c r="M96" i="9"/>
  <c r="M93" i="9"/>
  <c r="M92" i="9"/>
  <c r="G86" i="9"/>
  <c r="M84" i="9"/>
  <c r="G74" i="9"/>
  <c r="G73" i="9"/>
  <c r="M68" i="9"/>
  <c r="G64" i="9"/>
  <c r="M61" i="9"/>
  <c r="M53" i="9"/>
  <c r="G42" i="9"/>
  <c r="M41" i="9"/>
  <c r="M36" i="9"/>
  <c r="M33" i="9"/>
  <c r="G100" i="20"/>
  <c r="G90" i="20"/>
  <c r="M89" i="20"/>
  <c r="M86" i="20"/>
  <c r="G74" i="20"/>
  <c r="M73" i="20"/>
  <c r="M66" i="20"/>
  <c r="M64" i="20"/>
  <c r="M60" i="20"/>
  <c r="G57" i="20"/>
  <c r="M49" i="20"/>
  <c r="G41" i="20"/>
  <c r="M39" i="20"/>
  <c r="G96" i="21"/>
  <c r="G88" i="21"/>
  <c r="G80" i="21"/>
  <c r="I90" i="7"/>
  <c r="M90" i="7" s="1"/>
  <c r="I64" i="7"/>
  <c r="M64" i="7" s="1"/>
  <c r="I56" i="25"/>
  <c r="M56" i="25" s="1"/>
  <c r="I73" i="23"/>
  <c r="M73" i="23" s="1"/>
  <c r="I82" i="23"/>
  <c r="M82" i="23" s="1"/>
  <c r="I86" i="23"/>
  <c r="M86" i="23" s="1"/>
  <c r="I61" i="23"/>
  <c r="M61" i="23" s="1"/>
  <c r="I65" i="23"/>
  <c r="M65" i="23" s="1"/>
  <c r="I69" i="23"/>
  <c r="M69" i="23" s="1"/>
  <c r="I71" i="23"/>
  <c r="M71" i="23" s="1"/>
  <c r="I43" i="23"/>
  <c r="M43" i="23" s="1"/>
  <c r="I52" i="23"/>
  <c r="M52" i="23" s="1"/>
  <c r="I74" i="23"/>
  <c r="M74" i="23" s="1"/>
  <c r="I81" i="23"/>
  <c r="M81" i="23" s="1"/>
  <c r="I72" i="18"/>
  <c r="M72" i="18" s="1"/>
  <c r="I45" i="18"/>
  <c r="M45" i="18" s="1"/>
  <c r="I47" i="18"/>
  <c r="M47" i="18" s="1"/>
  <c r="I59" i="18"/>
  <c r="M59" i="18" s="1"/>
  <c r="I60" i="18"/>
  <c r="M60" i="18" s="1"/>
  <c r="I98" i="18"/>
  <c r="M98" i="18" s="1"/>
  <c r="I37" i="18"/>
  <c r="M37" i="18" s="1"/>
  <c r="I42" i="18"/>
  <c r="M42" i="18" s="1"/>
  <c r="I41" i="18"/>
  <c r="M41" i="18" s="1"/>
  <c r="I73" i="18"/>
  <c r="M73" i="18" s="1"/>
  <c r="I88" i="18"/>
  <c r="M88" i="18" s="1"/>
  <c r="I33" i="18"/>
  <c r="M33" i="18" s="1"/>
  <c r="I39" i="18"/>
  <c r="M39" i="18" s="1"/>
  <c r="I46" i="18"/>
  <c r="M46" i="18" s="1"/>
  <c r="I66" i="18"/>
  <c r="M66" i="18" s="1"/>
  <c r="I42" i="1"/>
  <c r="M42" i="1" s="1"/>
  <c r="I47" i="1"/>
  <c r="M47" i="1" s="1"/>
  <c r="I58" i="1"/>
  <c r="M58" i="1" s="1"/>
  <c r="I41" i="1"/>
  <c r="M41" i="1" s="1"/>
  <c r="I80" i="1"/>
  <c r="M80" i="1" s="1"/>
  <c r="G31" i="25"/>
  <c r="G35" i="25"/>
  <c r="G39" i="25"/>
  <c r="G43" i="25"/>
  <c r="G46" i="25"/>
  <c r="G50" i="25"/>
  <c r="G54" i="25"/>
  <c r="G61" i="25"/>
  <c r="G63" i="25"/>
  <c r="G65" i="25"/>
  <c r="G72" i="25"/>
  <c r="G75" i="25"/>
  <c r="G77" i="25"/>
  <c r="G78" i="25"/>
  <c r="G91" i="25"/>
  <c r="G94" i="25"/>
  <c r="G99" i="25"/>
  <c r="G32" i="25"/>
  <c r="G36" i="25"/>
  <c r="G40" i="25"/>
  <c r="G44" i="25"/>
  <c r="G48" i="25"/>
  <c r="G52" i="25"/>
  <c r="G59" i="25"/>
  <c r="G62" i="25"/>
  <c r="G64" i="25"/>
  <c r="G69" i="25"/>
  <c r="G71" i="25"/>
  <c r="G73" i="25"/>
  <c r="G74" i="25"/>
  <c r="G84" i="25"/>
  <c r="G87" i="25"/>
  <c r="G90" i="25"/>
  <c r="G93" i="25"/>
  <c r="G96" i="25"/>
  <c r="G98" i="25"/>
  <c r="G34" i="25"/>
  <c r="G38" i="25"/>
  <c r="G42" i="25"/>
  <c r="G45" i="25"/>
  <c r="G47" i="25"/>
  <c r="G49" i="25"/>
  <c r="G51" i="25"/>
  <c r="G53" i="25"/>
  <c r="G56" i="25"/>
  <c r="G58" i="25"/>
  <c r="G60" i="25"/>
  <c r="G67" i="25"/>
  <c r="G33" i="25"/>
  <c r="G66" i="25"/>
  <c r="G70" i="25"/>
  <c r="G80" i="25"/>
  <c r="G83" i="25"/>
  <c r="G41" i="25"/>
  <c r="G79" i="25"/>
  <c r="G82" i="25"/>
  <c r="G88" i="25"/>
  <c r="G89" i="25"/>
  <c r="G97" i="25"/>
  <c r="G57" i="25"/>
  <c r="G81" i="25"/>
  <c r="G95" i="25"/>
  <c r="G37" i="25"/>
  <c r="G55" i="25"/>
  <c r="G68" i="25"/>
  <c r="G76" i="25"/>
  <c r="G85" i="25"/>
  <c r="G86" i="25"/>
  <c r="G92" i="25"/>
  <c r="G100" i="25"/>
  <c r="G7" i="26"/>
  <c r="AI63" i="10"/>
  <c r="AI55" i="10"/>
  <c r="AI47" i="10"/>
  <c r="M100" i="8"/>
  <c r="N100" i="8" s="1"/>
  <c r="G100" i="8"/>
  <c r="M95" i="8"/>
  <c r="N95" i="8" s="1"/>
  <c r="G94" i="8"/>
  <c r="M93" i="8"/>
  <c r="N93" i="8" s="1"/>
  <c r="M91" i="8"/>
  <c r="N91" i="8" s="1"/>
  <c r="G91" i="8"/>
  <c r="M87" i="8"/>
  <c r="N87" i="8" s="1"/>
  <c r="G87" i="8"/>
  <c r="M85" i="8"/>
  <c r="N85" i="8" s="1"/>
  <c r="M83" i="8"/>
  <c r="N83" i="8" s="1"/>
  <c r="N82" i="8"/>
  <c r="M80" i="8"/>
  <c r="N80" i="8" s="1"/>
  <c r="M76" i="8"/>
  <c r="N76" i="8" s="1"/>
  <c r="M74" i="8"/>
  <c r="N74" i="8" s="1"/>
  <c r="N65" i="8"/>
  <c r="G65" i="8"/>
  <c r="G64" i="8"/>
  <c r="M60" i="8"/>
  <c r="N60" i="8" s="1"/>
  <c r="M57" i="8"/>
  <c r="N57" i="8" s="1"/>
  <c r="M51" i="8"/>
  <c r="N51" i="8" s="1"/>
  <c r="M45" i="8"/>
  <c r="N45" i="8" s="1"/>
  <c r="G45" i="8"/>
  <c r="M44" i="8"/>
  <c r="N44" i="8" s="1"/>
  <c r="G42" i="8"/>
  <c r="M35" i="8"/>
  <c r="N35" i="8" s="1"/>
  <c r="M34" i="8"/>
  <c r="N34" i="8" s="1"/>
  <c r="M31" i="8"/>
  <c r="N31" i="8" s="1"/>
  <c r="F31" i="8" s="1"/>
  <c r="M99" i="9"/>
  <c r="M98" i="9"/>
  <c r="M95" i="9"/>
  <c r="M94" i="9"/>
  <c r="M91" i="9"/>
  <c r="M90" i="9"/>
  <c r="G89" i="9"/>
  <c r="M88" i="9"/>
  <c r="M85" i="9"/>
  <c r="G80" i="9"/>
  <c r="G79" i="9"/>
  <c r="M78" i="9"/>
  <c r="G75" i="9"/>
  <c r="G71" i="9"/>
  <c r="G66" i="9"/>
  <c r="M64" i="9"/>
  <c r="G63" i="9"/>
  <c r="M59" i="9"/>
  <c r="G58" i="9"/>
  <c r="M52" i="9"/>
  <c r="M50" i="9"/>
  <c r="M48" i="9"/>
  <c r="G47" i="9"/>
  <c r="M45" i="9"/>
  <c r="G40" i="9"/>
  <c r="M37" i="9"/>
  <c r="G31" i="9"/>
  <c r="M99" i="20"/>
  <c r="G97" i="20"/>
  <c r="M96" i="20"/>
  <c r="M88" i="20"/>
  <c r="G88" i="20"/>
  <c r="M82" i="20"/>
  <c r="G80" i="20"/>
  <c r="G77" i="20"/>
  <c r="G75" i="20"/>
  <c r="G71" i="20"/>
  <c r="G68" i="20"/>
  <c r="G65" i="20"/>
  <c r="M63" i="20"/>
  <c r="M52" i="20"/>
  <c r="G51" i="20"/>
  <c r="M37" i="20"/>
  <c r="G35" i="20"/>
  <c r="G73" i="21"/>
  <c r="I84" i="7"/>
  <c r="M84" i="7" s="1"/>
  <c r="I77" i="7"/>
  <c r="M77" i="7" s="1"/>
  <c r="I54" i="7"/>
  <c r="M54" i="7" s="1"/>
  <c r="I75" i="25"/>
  <c r="M75" i="25" s="1"/>
  <c r="I93" i="26"/>
  <c r="M93" i="26" s="1"/>
  <c r="I92" i="26"/>
  <c r="M92" i="26" s="1"/>
  <c r="I95" i="25"/>
  <c r="M95" i="25" s="1"/>
  <c r="I95" i="26"/>
  <c r="M95" i="26" s="1"/>
  <c r="I90" i="26"/>
  <c r="M90" i="26" s="1"/>
  <c r="I89" i="26"/>
  <c r="M89" i="26" s="1"/>
  <c r="I85" i="26"/>
  <c r="M85" i="26" s="1"/>
  <c r="I84" i="26"/>
  <c r="M84" i="26" s="1"/>
  <c r="I78" i="26"/>
  <c r="M78" i="26" s="1"/>
  <c r="I77" i="26"/>
  <c r="M77" i="26" s="1"/>
  <c r="I59" i="26"/>
  <c r="M59" i="26" s="1"/>
  <c r="I58" i="26"/>
  <c r="M58" i="26" s="1"/>
  <c r="I57" i="26"/>
  <c r="M57" i="26" s="1"/>
  <c r="I51" i="26"/>
  <c r="M51" i="26" s="1"/>
  <c r="I43" i="26"/>
  <c r="M43" i="26" s="1"/>
  <c r="I42" i="26"/>
  <c r="M42" i="26" s="1"/>
  <c r="I41" i="26"/>
  <c r="M41" i="26" s="1"/>
  <c r="I81" i="27"/>
  <c r="M81" i="27" s="1"/>
  <c r="I66" i="27"/>
  <c r="M66" i="27" s="1"/>
  <c r="I54" i="27"/>
  <c r="M54" i="27" s="1"/>
  <c r="I84" i="28"/>
  <c r="M84" i="28" s="1"/>
  <c r="I77" i="28"/>
  <c r="M77" i="28" s="1"/>
  <c r="I97" i="3"/>
  <c r="M97" i="3" s="1"/>
  <c r="I90" i="25"/>
  <c r="M90" i="25" s="1"/>
  <c r="I98" i="26"/>
  <c r="M98" i="26" s="1"/>
  <c r="I88" i="26"/>
  <c r="M88" i="26" s="1"/>
  <c r="I83" i="26"/>
  <c r="M83" i="26" s="1"/>
  <c r="I82" i="26"/>
  <c r="M82" i="26" s="1"/>
  <c r="I72" i="26"/>
  <c r="M72" i="26" s="1"/>
  <c r="I71" i="26"/>
  <c r="M71" i="26" s="1"/>
  <c r="I68" i="26"/>
  <c r="M68" i="26" s="1"/>
  <c r="I67" i="26"/>
  <c r="M67" i="26" s="1"/>
  <c r="I46" i="26"/>
  <c r="M46" i="26" s="1"/>
  <c r="I45" i="26"/>
  <c r="M45" i="26" s="1"/>
  <c r="I39" i="26"/>
  <c r="M39" i="26" s="1"/>
  <c r="I38" i="26"/>
  <c r="M38" i="26" s="1"/>
  <c r="I33" i="26"/>
  <c r="M33" i="26" s="1"/>
  <c r="I95" i="27"/>
  <c r="M95" i="27" s="1"/>
  <c r="I97" i="28"/>
  <c r="M97" i="28" s="1"/>
  <c r="I83" i="28"/>
  <c r="M83" i="28" s="1"/>
  <c r="I76" i="28"/>
  <c r="M76" i="28" s="1"/>
  <c r="I72" i="25"/>
  <c r="M72" i="25" s="1"/>
  <c r="I94" i="26"/>
  <c r="M94" i="26" s="1"/>
  <c r="I91" i="26"/>
  <c r="M91" i="26" s="1"/>
  <c r="I81" i="26"/>
  <c r="M81" i="26" s="1"/>
  <c r="I80" i="26"/>
  <c r="M80" i="26" s="1"/>
  <c r="I79" i="26"/>
  <c r="M79" i="26" s="1"/>
  <c r="I76" i="26"/>
  <c r="M76" i="26" s="1"/>
  <c r="I75" i="26"/>
  <c r="M75" i="26" s="1"/>
  <c r="I74" i="26"/>
  <c r="M74" i="26" s="1"/>
  <c r="I56" i="26"/>
  <c r="M56" i="26" s="1"/>
  <c r="I55" i="26"/>
  <c r="M55" i="26" s="1"/>
  <c r="I50" i="26"/>
  <c r="M50" i="26" s="1"/>
  <c r="I49" i="26"/>
  <c r="M49" i="26" s="1"/>
  <c r="I48" i="26"/>
  <c r="M48" i="26" s="1"/>
  <c r="I44" i="26"/>
  <c r="M44" i="26" s="1"/>
  <c r="I32" i="26"/>
  <c r="M32" i="26" s="1"/>
  <c r="I74" i="27"/>
  <c r="M74" i="27" s="1"/>
  <c r="I63" i="27"/>
  <c r="M63" i="27" s="1"/>
  <c r="I60" i="27"/>
  <c r="M60" i="27" s="1"/>
  <c r="I63" i="28"/>
  <c r="M63" i="28" s="1"/>
  <c r="I57" i="28"/>
  <c r="M57" i="28" s="1"/>
  <c r="I95" i="3"/>
  <c r="M95" i="3" s="1"/>
  <c r="I94" i="3"/>
  <c r="M94" i="3" s="1"/>
  <c r="I99" i="26"/>
  <c r="M99" i="26" s="1"/>
  <c r="I87" i="26"/>
  <c r="M87" i="26" s="1"/>
  <c r="I86" i="26"/>
  <c r="M86" i="26" s="1"/>
  <c r="I73" i="26"/>
  <c r="M73" i="26" s="1"/>
  <c r="I70" i="26"/>
  <c r="M70" i="26" s="1"/>
  <c r="I69" i="26"/>
  <c r="M69" i="26" s="1"/>
  <c r="I60" i="26"/>
  <c r="M60" i="26" s="1"/>
  <c r="I54" i="26"/>
  <c r="M54" i="26" s="1"/>
  <c r="I52" i="26"/>
  <c r="M52" i="26" s="1"/>
  <c r="I47" i="26"/>
  <c r="M47" i="26" s="1"/>
  <c r="I31" i="26"/>
  <c r="M31" i="26" s="1"/>
  <c r="I100" i="27"/>
  <c r="M100" i="27" s="1"/>
  <c r="I85" i="27"/>
  <c r="M85" i="27" s="1"/>
  <c r="I69" i="27"/>
  <c r="M69" i="27" s="1"/>
  <c r="I81" i="28"/>
  <c r="M81" i="28" s="1"/>
  <c r="I68" i="28"/>
  <c r="M68" i="28" s="1"/>
  <c r="I61" i="28"/>
  <c r="M61" i="28" s="1"/>
  <c r="I92" i="3"/>
  <c r="M92" i="3" s="1"/>
  <c r="I91" i="3"/>
  <c r="M91" i="3" s="1"/>
  <c r="I54" i="28"/>
  <c r="M54" i="28" s="1"/>
  <c r="I52" i="28"/>
  <c r="M52" i="28" s="1"/>
  <c r="I45" i="28"/>
  <c r="M45" i="28" s="1"/>
  <c r="I96" i="3"/>
  <c r="M96" i="3" s="1"/>
  <c r="I87" i="3"/>
  <c r="M87" i="3" s="1"/>
  <c r="I85" i="3"/>
  <c r="M85" i="3" s="1"/>
  <c r="I83" i="3"/>
  <c r="M83" i="3" s="1"/>
  <c r="I81" i="3"/>
  <c r="M81" i="3" s="1"/>
  <c r="I79" i="3"/>
  <c r="M79" i="3" s="1"/>
  <c r="I77" i="3"/>
  <c r="M77" i="3" s="1"/>
  <c r="I75" i="3"/>
  <c r="M75" i="3" s="1"/>
  <c r="I73" i="3"/>
  <c r="M73" i="3" s="1"/>
  <c r="I71" i="3"/>
  <c r="M71" i="3" s="1"/>
  <c r="I69" i="3"/>
  <c r="M69" i="3" s="1"/>
  <c r="I66" i="3"/>
  <c r="M66" i="3" s="1"/>
  <c r="I65" i="3"/>
  <c r="M65" i="3" s="1"/>
  <c r="I62" i="3"/>
  <c r="M62" i="3" s="1"/>
  <c r="I61" i="3"/>
  <c r="M61" i="3" s="1"/>
  <c r="I58" i="3"/>
  <c r="M58" i="3" s="1"/>
  <c r="I49" i="3"/>
  <c r="M49" i="3" s="1"/>
  <c r="I48" i="3"/>
  <c r="M48" i="3" s="1"/>
  <c r="I33" i="3"/>
  <c r="M33" i="3" s="1"/>
  <c r="I32" i="3"/>
  <c r="M32" i="3" s="1"/>
  <c r="I85" i="4"/>
  <c r="M85" i="4" s="1"/>
  <c r="I84" i="4"/>
  <c r="M84" i="4" s="1"/>
  <c r="I82" i="4"/>
  <c r="M82" i="4" s="1"/>
  <c r="I69" i="4"/>
  <c r="M69" i="4" s="1"/>
  <c r="I67" i="4"/>
  <c r="M67" i="4" s="1"/>
  <c r="I60" i="4"/>
  <c r="M60" i="4" s="1"/>
  <c r="I59" i="4"/>
  <c r="M59" i="4" s="1"/>
  <c r="I51" i="4"/>
  <c r="M51" i="4" s="1"/>
  <c r="I50" i="4"/>
  <c r="M50" i="4" s="1"/>
  <c r="I43" i="4"/>
  <c r="M43" i="4" s="1"/>
  <c r="I41" i="4"/>
  <c r="M41" i="4" s="1"/>
  <c r="I66" i="5"/>
  <c r="M66" i="5" s="1"/>
  <c r="I60" i="5"/>
  <c r="M60" i="5" s="1"/>
  <c r="I52" i="5"/>
  <c r="M52" i="5" s="1"/>
  <c r="I100" i="6"/>
  <c r="M100" i="6" s="1"/>
  <c r="I86" i="28"/>
  <c r="M86" i="28" s="1"/>
  <c r="I80" i="28"/>
  <c r="M80" i="28" s="1"/>
  <c r="I74" i="28"/>
  <c r="M74" i="28" s="1"/>
  <c r="I57" i="3"/>
  <c r="M57" i="3" s="1"/>
  <c r="I55" i="3"/>
  <c r="M55" i="3" s="1"/>
  <c r="I54" i="3"/>
  <c r="M54" i="3" s="1"/>
  <c r="I47" i="3"/>
  <c r="M47" i="3" s="1"/>
  <c r="I46" i="3"/>
  <c r="M46" i="3" s="1"/>
  <c r="I43" i="3"/>
  <c r="M43" i="3" s="1"/>
  <c r="I99" i="4"/>
  <c r="M99" i="4" s="1"/>
  <c r="I98" i="4"/>
  <c r="M98" i="4" s="1"/>
  <c r="I94" i="4"/>
  <c r="M94" i="4" s="1"/>
  <c r="I93" i="4"/>
  <c r="M93" i="4" s="1"/>
  <c r="I79" i="4"/>
  <c r="M79" i="4" s="1"/>
  <c r="I66" i="4"/>
  <c r="M66" i="4" s="1"/>
  <c r="I65" i="4"/>
  <c r="M65" i="4" s="1"/>
  <c r="I58" i="4"/>
  <c r="M58" i="4" s="1"/>
  <c r="I57" i="4"/>
  <c r="M57" i="4" s="1"/>
  <c r="I49" i="4"/>
  <c r="M49" i="4" s="1"/>
  <c r="I47" i="4"/>
  <c r="M47" i="4" s="1"/>
  <c r="I39" i="4"/>
  <c r="M39" i="4" s="1"/>
  <c r="I37" i="4"/>
  <c r="M37" i="4" s="1"/>
  <c r="I97" i="5"/>
  <c r="M97" i="5" s="1"/>
  <c r="I95" i="5"/>
  <c r="M95" i="5" s="1"/>
  <c r="I80" i="5"/>
  <c r="M80" i="5" s="1"/>
  <c r="I78" i="5"/>
  <c r="M78" i="5" s="1"/>
  <c r="I76" i="5"/>
  <c r="M76" i="5" s="1"/>
  <c r="I74" i="5"/>
  <c r="M74" i="5" s="1"/>
  <c r="I72" i="5"/>
  <c r="M72" i="5" s="1"/>
  <c r="I70" i="5"/>
  <c r="M70" i="5" s="1"/>
  <c r="I99" i="6"/>
  <c r="M99" i="6" s="1"/>
  <c r="I92" i="6"/>
  <c r="M92" i="6" s="1"/>
  <c r="I84" i="6"/>
  <c r="M84" i="6" s="1"/>
  <c r="I77" i="6"/>
  <c r="M77" i="6" s="1"/>
  <c r="I55" i="28"/>
  <c r="M55" i="28" s="1"/>
  <c r="I47" i="28"/>
  <c r="M47" i="28" s="1"/>
  <c r="I43" i="28"/>
  <c r="M43" i="28" s="1"/>
  <c r="I100" i="3"/>
  <c r="M100" i="3" s="1"/>
  <c r="I98" i="3"/>
  <c r="M98" i="3" s="1"/>
  <c r="I93" i="3"/>
  <c r="M93" i="3" s="1"/>
  <c r="I90" i="3"/>
  <c r="M90" i="3" s="1"/>
  <c r="I68" i="3"/>
  <c r="M68" i="3" s="1"/>
  <c r="I67" i="3"/>
  <c r="M67" i="3" s="1"/>
  <c r="I64" i="3"/>
  <c r="M64" i="3" s="1"/>
  <c r="I63" i="3"/>
  <c r="M63" i="3" s="1"/>
  <c r="I59" i="3"/>
  <c r="M59" i="3" s="1"/>
  <c r="I41" i="3"/>
  <c r="M41" i="3" s="1"/>
  <c r="I40" i="3"/>
  <c r="M40" i="3" s="1"/>
  <c r="I91" i="4"/>
  <c r="M91" i="4" s="1"/>
  <c r="I90" i="4"/>
  <c r="M90" i="4" s="1"/>
  <c r="I77" i="4"/>
  <c r="M77" i="4" s="1"/>
  <c r="I76" i="4"/>
  <c r="M76" i="4" s="1"/>
  <c r="I74" i="4"/>
  <c r="M74" i="4" s="1"/>
  <c r="I63" i="4"/>
  <c r="M63" i="4" s="1"/>
  <c r="I61" i="4"/>
  <c r="M61" i="4" s="1"/>
  <c r="I55" i="4"/>
  <c r="M55" i="4" s="1"/>
  <c r="I46" i="4"/>
  <c r="M46" i="4" s="1"/>
  <c r="I45" i="4"/>
  <c r="M45" i="4" s="1"/>
  <c r="I35" i="4"/>
  <c r="M35" i="4" s="1"/>
  <c r="I33" i="4"/>
  <c r="M33" i="4" s="1"/>
  <c r="I93" i="5"/>
  <c r="M93" i="5" s="1"/>
  <c r="I91" i="5"/>
  <c r="M91" i="5" s="1"/>
  <c r="I48" i="5"/>
  <c r="M48" i="5" s="1"/>
  <c r="I46" i="5"/>
  <c r="M46" i="5" s="1"/>
  <c r="I96" i="6"/>
  <c r="M96" i="6" s="1"/>
  <c r="I90" i="6"/>
  <c r="M90" i="6" s="1"/>
  <c r="I81" i="6"/>
  <c r="M81" i="6" s="1"/>
  <c r="I53" i="6"/>
  <c r="M53" i="6" s="1"/>
  <c r="I67" i="28"/>
  <c r="M67" i="28" s="1"/>
  <c r="I99" i="3"/>
  <c r="M99" i="3" s="1"/>
  <c r="I89" i="3"/>
  <c r="M89" i="3" s="1"/>
  <c r="I88" i="3"/>
  <c r="M88" i="3" s="1"/>
  <c r="I86" i="3"/>
  <c r="M86" i="3" s="1"/>
  <c r="I84" i="3"/>
  <c r="M84" i="3" s="1"/>
  <c r="I82" i="3"/>
  <c r="M82" i="3" s="1"/>
  <c r="I80" i="3"/>
  <c r="M80" i="3" s="1"/>
  <c r="I78" i="3"/>
  <c r="M78" i="3" s="1"/>
  <c r="I76" i="3"/>
  <c r="M76" i="3" s="1"/>
  <c r="I72" i="3"/>
  <c r="M72" i="3" s="1"/>
  <c r="I70" i="3"/>
  <c r="M70" i="3" s="1"/>
  <c r="I53" i="3"/>
  <c r="M53" i="3" s="1"/>
  <c r="I51" i="3"/>
  <c r="M51" i="3" s="1"/>
  <c r="I50" i="3"/>
  <c r="M50" i="3" s="1"/>
  <c r="I38" i="3"/>
  <c r="M38" i="3" s="1"/>
  <c r="I35" i="3"/>
  <c r="M35" i="3" s="1"/>
  <c r="I97" i="4"/>
  <c r="M97" i="4" s="1"/>
  <c r="I95" i="4"/>
  <c r="M95" i="4" s="1"/>
  <c r="I89" i="4"/>
  <c r="M89" i="4" s="1"/>
  <c r="I87" i="4"/>
  <c r="M87" i="4" s="1"/>
  <c r="I71" i="4"/>
  <c r="M71" i="4" s="1"/>
  <c r="I54" i="4"/>
  <c r="M54" i="4" s="1"/>
  <c r="I53" i="4"/>
  <c r="M53" i="4" s="1"/>
  <c r="I44" i="4"/>
  <c r="M44" i="4" s="1"/>
  <c r="I31" i="4"/>
  <c r="M31" i="4" s="1"/>
  <c r="I54" i="5"/>
  <c r="M54" i="5" s="1"/>
  <c r="I87" i="6"/>
  <c r="M87" i="6" s="1"/>
  <c r="I82" i="5"/>
  <c r="M82" i="5" s="1"/>
  <c r="I68" i="5"/>
  <c r="M68" i="5" s="1"/>
  <c r="I50" i="5"/>
  <c r="M50" i="5" s="1"/>
  <c r="I94" i="6"/>
  <c r="M94" i="6" s="1"/>
  <c r="I73" i="6"/>
  <c r="M73" i="6" s="1"/>
  <c r="I70" i="6"/>
  <c r="M70" i="6" s="1"/>
  <c r="I67" i="6"/>
  <c r="M67" i="6" s="1"/>
  <c r="I64" i="6"/>
  <c r="M64" i="6" s="1"/>
  <c r="I59" i="6"/>
  <c r="M59" i="6" s="1"/>
  <c r="I50" i="6"/>
  <c r="M50" i="6" s="1"/>
  <c r="I43" i="6"/>
  <c r="M43" i="6" s="1"/>
  <c r="I38" i="6"/>
  <c r="M38" i="6" s="1"/>
  <c r="I89" i="16"/>
  <c r="M89" i="16" s="1"/>
  <c r="I81" i="16"/>
  <c r="M81" i="16" s="1"/>
  <c r="I80" i="16"/>
  <c r="M80" i="16" s="1"/>
  <c r="I79" i="16"/>
  <c r="M79" i="16" s="1"/>
  <c r="I76" i="16"/>
  <c r="M76" i="16" s="1"/>
  <c r="I75" i="16"/>
  <c r="M75" i="16" s="1"/>
  <c r="I74" i="16"/>
  <c r="M74" i="16" s="1"/>
  <c r="I73" i="16"/>
  <c r="M73" i="16" s="1"/>
  <c r="I99" i="5"/>
  <c r="M99" i="5" s="1"/>
  <c r="I62" i="5"/>
  <c r="M62" i="5" s="1"/>
  <c r="I44" i="5"/>
  <c r="M44" i="5" s="1"/>
  <c r="I36" i="5"/>
  <c r="M36" i="5" s="1"/>
  <c r="I91" i="6"/>
  <c r="M91" i="6" s="1"/>
  <c r="I89" i="6"/>
  <c r="M89" i="6" s="1"/>
  <c r="I86" i="6"/>
  <c r="M86" i="6" s="1"/>
  <c r="I85" i="6"/>
  <c r="M85" i="6" s="1"/>
  <c r="I83" i="6"/>
  <c r="M83" i="6" s="1"/>
  <c r="I80" i="6"/>
  <c r="M80" i="6" s="1"/>
  <c r="I69" i="6"/>
  <c r="M69" i="6" s="1"/>
  <c r="I58" i="6"/>
  <c r="M58" i="6" s="1"/>
  <c r="I49" i="6"/>
  <c r="M49" i="6" s="1"/>
  <c r="I46" i="6"/>
  <c r="M46" i="6" s="1"/>
  <c r="I34" i="6"/>
  <c r="M34" i="6" s="1"/>
  <c r="I93" i="16"/>
  <c r="M93" i="16" s="1"/>
  <c r="I78" i="16"/>
  <c r="M78" i="16" s="1"/>
  <c r="I72" i="16"/>
  <c r="M72" i="16" s="1"/>
  <c r="I69" i="16"/>
  <c r="M69" i="16" s="1"/>
  <c r="I55" i="16"/>
  <c r="M55" i="16" s="1"/>
  <c r="I89" i="5"/>
  <c r="M89" i="5" s="1"/>
  <c r="I58" i="5"/>
  <c r="M58" i="5" s="1"/>
  <c r="I55" i="5"/>
  <c r="M55" i="5" s="1"/>
  <c r="I45" i="5"/>
  <c r="M45" i="5" s="1"/>
  <c r="I98" i="6"/>
  <c r="M98" i="6" s="1"/>
  <c r="I95" i="6"/>
  <c r="M95" i="6" s="1"/>
  <c r="I93" i="6"/>
  <c r="M93" i="6" s="1"/>
  <c r="I78" i="6"/>
  <c r="M78" i="6" s="1"/>
  <c r="I76" i="6"/>
  <c r="M76" i="6" s="1"/>
  <c r="I74" i="6"/>
  <c r="M74" i="6" s="1"/>
  <c r="I71" i="6"/>
  <c r="M71" i="6" s="1"/>
  <c r="I68" i="6"/>
  <c r="M68" i="6" s="1"/>
  <c r="I61" i="6"/>
  <c r="M61" i="6" s="1"/>
  <c r="I52" i="6"/>
  <c r="M52" i="6" s="1"/>
  <c r="I51" i="6"/>
  <c r="M51" i="6" s="1"/>
  <c r="I48" i="6"/>
  <c r="M48" i="6" s="1"/>
  <c r="I45" i="6"/>
  <c r="M45" i="6" s="1"/>
  <c r="I40" i="6"/>
  <c r="M40" i="6" s="1"/>
  <c r="I37" i="6"/>
  <c r="M37" i="6" s="1"/>
  <c r="I32" i="6"/>
  <c r="M32" i="6" s="1"/>
  <c r="I92" i="16"/>
  <c r="M92" i="16" s="1"/>
  <c r="I88" i="16"/>
  <c r="M88" i="16" s="1"/>
  <c r="I87" i="16"/>
  <c r="M87" i="16" s="1"/>
  <c r="I84" i="16"/>
  <c r="M84" i="16" s="1"/>
  <c r="I77" i="16"/>
  <c r="M77" i="16" s="1"/>
  <c r="I71" i="16"/>
  <c r="M71" i="16" s="1"/>
  <c r="I68" i="16"/>
  <c r="M68" i="16" s="1"/>
  <c r="I67" i="16"/>
  <c r="M67" i="16" s="1"/>
  <c r="I53" i="16"/>
  <c r="M53" i="16" s="1"/>
  <c r="I90" i="5"/>
  <c r="M90" i="5" s="1"/>
  <c r="I61" i="5"/>
  <c r="M61" i="5" s="1"/>
  <c r="I41" i="5"/>
  <c r="M41" i="5" s="1"/>
  <c r="I33" i="5"/>
  <c r="M33" i="5" s="1"/>
  <c r="I79" i="6"/>
  <c r="M79" i="6" s="1"/>
  <c r="I66" i="6"/>
  <c r="M66" i="6" s="1"/>
  <c r="I56" i="6"/>
  <c r="M56" i="6" s="1"/>
  <c r="I39" i="6"/>
  <c r="M39" i="6" s="1"/>
  <c r="I97" i="16"/>
  <c r="M97" i="16" s="1"/>
  <c r="I90" i="16"/>
  <c r="M90" i="16" s="1"/>
  <c r="I86" i="16"/>
  <c r="M86" i="16" s="1"/>
  <c r="I83" i="16"/>
  <c r="M83" i="16" s="1"/>
  <c r="I82" i="16"/>
  <c r="M82" i="16" s="1"/>
  <c r="I39" i="16"/>
  <c r="M39" i="16" s="1"/>
  <c r="I37" i="16"/>
  <c r="M37" i="16" s="1"/>
  <c r="I35" i="16"/>
  <c r="M35" i="16" s="1"/>
  <c r="I100" i="13"/>
  <c r="M100" i="13" s="1"/>
  <c r="I98" i="13"/>
  <c r="M98" i="13" s="1"/>
  <c r="I92" i="13"/>
  <c r="M92" i="13" s="1"/>
  <c r="I91" i="13"/>
  <c r="M91" i="13" s="1"/>
  <c r="I42" i="6"/>
  <c r="M42" i="6" s="1"/>
  <c r="I35" i="6"/>
  <c r="M35" i="6" s="1"/>
  <c r="I85" i="16"/>
  <c r="M85" i="16" s="1"/>
  <c r="I70" i="16"/>
  <c r="M70" i="16" s="1"/>
  <c r="I63" i="16"/>
  <c r="M63" i="16" s="1"/>
  <c r="I60" i="16"/>
  <c r="M60" i="16" s="1"/>
  <c r="I52" i="16"/>
  <c r="M52" i="16" s="1"/>
  <c r="I47" i="16"/>
  <c r="M47" i="16" s="1"/>
  <c r="I45" i="16"/>
  <c r="M45" i="16" s="1"/>
  <c r="I34" i="16"/>
  <c r="M34" i="16" s="1"/>
  <c r="I32" i="16"/>
  <c r="M32" i="16" s="1"/>
  <c r="I97" i="13"/>
  <c r="M97" i="13" s="1"/>
  <c r="I86" i="13"/>
  <c r="M86" i="13" s="1"/>
  <c r="I85" i="13"/>
  <c r="M85" i="13" s="1"/>
  <c r="I69" i="13"/>
  <c r="M69" i="13" s="1"/>
  <c r="I45" i="13"/>
  <c r="M45" i="13" s="1"/>
  <c r="I60" i="6"/>
  <c r="M60" i="6" s="1"/>
  <c r="I96" i="16"/>
  <c r="M96" i="16" s="1"/>
  <c r="I66" i="16"/>
  <c r="M66" i="16" s="1"/>
  <c r="I64" i="16"/>
  <c r="M64" i="16" s="1"/>
  <c r="I62" i="16"/>
  <c r="M62" i="16" s="1"/>
  <c r="I57" i="16"/>
  <c r="M57" i="16" s="1"/>
  <c r="I56" i="16"/>
  <c r="M56" i="16" s="1"/>
  <c r="I51" i="16"/>
  <c r="M51" i="16" s="1"/>
  <c r="I49" i="16"/>
  <c r="M49" i="16" s="1"/>
  <c r="I48" i="16"/>
  <c r="M48" i="16" s="1"/>
  <c r="I46" i="16"/>
  <c r="M46" i="16" s="1"/>
  <c r="I31" i="16"/>
  <c r="M31" i="16" s="1"/>
  <c r="I84" i="13"/>
  <c r="M84" i="13" s="1"/>
  <c r="I55" i="13"/>
  <c r="M55" i="13" s="1"/>
  <c r="I54" i="16"/>
  <c r="M54" i="16" s="1"/>
  <c r="I40" i="16"/>
  <c r="M40" i="16" s="1"/>
  <c r="I94" i="13"/>
  <c r="M94" i="13" s="1"/>
  <c r="I93" i="13"/>
  <c r="M93" i="13" s="1"/>
  <c r="I82" i="13"/>
  <c r="M82" i="13" s="1"/>
  <c r="I90" i="13"/>
  <c r="M90" i="13" s="1"/>
  <c r="I89" i="13"/>
  <c r="M89" i="13" s="1"/>
  <c r="I88" i="13"/>
  <c r="M88" i="13" s="1"/>
  <c r="I71" i="13"/>
  <c r="M71" i="13" s="1"/>
  <c r="I67" i="13"/>
  <c r="M67" i="13" s="1"/>
  <c r="I65" i="13"/>
  <c r="M65" i="13" s="1"/>
  <c r="I64" i="13"/>
  <c r="M64" i="13" s="1"/>
  <c r="I50" i="13"/>
  <c r="M50" i="13" s="1"/>
  <c r="I46" i="13"/>
  <c r="M46" i="13" s="1"/>
  <c r="I37" i="13"/>
  <c r="M37" i="13" s="1"/>
  <c r="I35" i="13"/>
  <c r="M35" i="13" s="1"/>
  <c r="I96" i="1"/>
  <c r="M96" i="1" s="1"/>
  <c r="I95" i="1"/>
  <c r="M95" i="1" s="1"/>
  <c r="I92" i="1"/>
  <c r="M92" i="1" s="1"/>
  <c r="I91" i="1"/>
  <c r="M91" i="1" s="1"/>
  <c r="I88" i="1"/>
  <c r="M88" i="1" s="1"/>
  <c r="I79" i="1"/>
  <c r="M79" i="1" s="1"/>
  <c r="I78" i="1"/>
  <c r="M78" i="1" s="1"/>
  <c r="I73" i="1"/>
  <c r="M73" i="1" s="1"/>
  <c r="I70" i="1"/>
  <c r="M70" i="1" s="1"/>
  <c r="I67" i="1"/>
  <c r="M67" i="1" s="1"/>
  <c r="I66" i="1"/>
  <c r="M66" i="1" s="1"/>
  <c r="I62" i="1"/>
  <c r="M62" i="1" s="1"/>
  <c r="I61" i="1"/>
  <c r="M61" i="1" s="1"/>
  <c r="I60" i="1"/>
  <c r="M60" i="1" s="1"/>
  <c r="I59" i="1"/>
  <c r="M59" i="1" s="1"/>
  <c r="I50" i="1"/>
  <c r="M50" i="1" s="1"/>
  <c r="I49" i="1"/>
  <c r="M49" i="1" s="1"/>
  <c r="I39" i="1"/>
  <c r="M39" i="1" s="1"/>
  <c r="I95" i="23"/>
  <c r="M95" i="23" s="1"/>
  <c r="I89" i="23"/>
  <c r="M89" i="23" s="1"/>
  <c r="I95" i="13"/>
  <c r="M95" i="13" s="1"/>
  <c r="I74" i="13"/>
  <c r="M74" i="13" s="1"/>
  <c r="I70" i="13"/>
  <c r="M70" i="13" s="1"/>
  <c r="I68" i="13"/>
  <c r="M68" i="13" s="1"/>
  <c r="I63" i="13"/>
  <c r="M63" i="13" s="1"/>
  <c r="I57" i="13"/>
  <c r="M57" i="13" s="1"/>
  <c r="I56" i="13"/>
  <c r="M56" i="13" s="1"/>
  <c r="I54" i="13"/>
  <c r="M54" i="13" s="1"/>
  <c r="I31" i="13"/>
  <c r="M31" i="13" s="1"/>
  <c r="I94" i="1"/>
  <c r="M94" i="1" s="1"/>
  <c r="I90" i="1"/>
  <c r="M90" i="1" s="1"/>
  <c r="I86" i="1"/>
  <c r="M86" i="1" s="1"/>
  <c r="I82" i="1"/>
  <c r="M82" i="1" s="1"/>
  <c r="I81" i="1"/>
  <c r="M81" i="1" s="1"/>
  <c r="I77" i="1"/>
  <c r="M77" i="1" s="1"/>
  <c r="I57" i="1"/>
  <c r="M57" i="1" s="1"/>
  <c r="I56" i="1"/>
  <c r="M56" i="1" s="1"/>
  <c r="I55" i="1"/>
  <c r="M55" i="1" s="1"/>
  <c r="I44" i="23"/>
  <c r="M44" i="23" s="1"/>
  <c r="I78" i="24"/>
  <c r="M78" i="24" s="1"/>
  <c r="I96" i="13"/>
  <c r="M96" i="13" s="1"/>
  <c r="I81" i="13"/>
  <c r="M81" i="13" s="1"/>
  <c r="I60" i="13"/>
  <c r="M60" i="13" s="1"/>
  <c r="I40" i="13"/>
  <c r="M40" i="13" s="1"/>
  <c r="I38" i="13"/>
  <c r="M38" i="13" s="1"/>
  <c r="I100" i="1"/>
  <c r="M100" i="1" s="1"/>
  <c r="I99" i="1"/>
  <c r="M99" i="1" s="1"/>
  <c r="I93" i="1"/>
  <c r="M93" i="1" s="1"/>
  <c r="I89" i="1"/>
  <c r="M89" i="1" s="1"/>
  <c r="I76" i="1"/>
  <c r="M76" i="1" s="1"/>
  <c r="I75" i="1"/>
  <c r="M75" i="1" s="1"/>
  <c r="I72" i="1"/>
  <c r="M72" i="1" s="1"/>
  <c r="I69" i="1"/>
  <c r="M69" i="1" s="1"/>
  <c r="I54" i="1"/>
  <c r="M54" i="1" s="1"/>
  <c r="I43" i="1"/>
  <c r="M43" i="1" s="1"/>
  <c r="I97" i="23"/>
  <c r="M97" i="23" s="1"/>
  <c r="I87" i="13"/>
  <c r="M87" i="13" s="1"/>
  <c r="I72" i="13"/>
  <c r="M72" i="13" s="1"/>
  <c r="I48" i="13"/>
  <c r="M48" i="13" s="1"/>
  <c r="I43" i="13"/>
  <c r="M43" i="13" s="1"/>
  <c r="I98" i="1"/>
  <c r="M98" i="1" s="1"/>
  <c r="I97" i="1"/>
  <c r="M97" i="1" s="1"/>
  <c r="I85" i="1"/>
  <c r="M85" i="1" s="1"/>
  <c r="I84" i="1"/>
  <c r="M84" i="1" s="1"/>
  <c r="I74" i="1"/>
  <c r="M74" i="1" s="1"/>
  <c r="I71" i="1"/>
  <c r="M71" i="1" s="1"/>
  <c r="I68" i="1"/>
  <c r="M68" i="1" s="1"/>
  <c r="I53" i="1"/>
  <c r="M53" i="1" s="1"/>
  <c r="I51" i="1"/>
  <c r="M51" i="1" s="1"/>
  <c r="I79" i="23"/>
  <c r="M79" i="23" s="1"/>
  <c r="I74" i="24"/>
  <c r="M74" i="24" s="1"/>
  <c r="I45" i="1"/>
  <c r="M45" i="1" s="1"/>
  <c r="I98" i="23"/>
  <c r="M98" i="23" s="1"/>
  <c r="I90" i="23"/>
  <c r="M90" i="23" s="1"/>
  <c r="I84" i="23"/>
  <c r="M84" i="23" s="1"/>
  <c r="I75" i="23"/>
  <c r="M75" i="23" s="1"/>
  <c r="I42" i="23"/>
  <c r="M42" i="23" s="1"/>
  <c r="I99" i="24"/>
  <c r="M99" i="24" s="1"/>
  <c r="I95" i="24"/>
  <c r="M95" i="24" s="1"/>
  <c r="I46" i="1"/>
  <c r="M46" i="1" s="1"/>
  <c r="I100" i="23"/>
  <c r="M100" i="23" s="1"/>
  <c r="I99" i="23"/>
  <c r="M99" i="23" s="1"/>
  <c r="I92" i="23"/>
  <c r="M92" i="23" s="1"/>
  <c r="I91" i="23"/>
  <c r="M91" i="23" s="1"/>
  <c r="I85" i="23"/>
  <c r="M85" i="23" s="1"/>
  <c r="I77" i="23"/>
  <c r="M77" i="23" s="1"/>
  <c r="I76" i="23"/>
  <c r="M76" i="23" s="1"/>
  <c r="I72" i="23"/>
  <c r="M72" i="23" s="1"/>
  <c r="I70" i="23"/>
  <c r="M70" i="23" s="1"/>
  <c r="I68" i="23"/>
  <c r="M68" i="23" s="1"/>
  <c r="I66" i="23"/>
  <c r="M66" i="23" s="1"/>
  <c r="I63" i="23"/>
  <c r="M63" i="23" s="1"/>
  <c r="I50" i="23"/>
  <c r="M50" i="23" s="1"/>
  <c r="I41" i="23"/>
  <c r="M41" i="23" s="1"/>
  <c r="I98" i="24"/>
  <c r="M98" i="24" s="1"/>
  <c r="H93" i="24"/>
  <c r="J93" i="24" s="1"/>
  <c r="I93" i="24" s="1"/>
  <c r="M93" i="24" s="1"/>
  <c r="H92" i="24"/>
  <c r="J92" i="24" s="1"/>
  <c r="I92" i="24" s="1"/>
  <c r="M92" i="24" s="1"/>
  <c r="I62" i="24"/>
  <c r="M62" i="24" s="1"/>
  <c r="I31" i="1"/>
  <c r="M31" i="1" s="1"/>
  <c r="I94" i="23"/>
  <c r="M94" i="23" s="1"/>
  <c r="I93" i="23"/>
  <c r="M93" i="23" s="1"/>
  <c r="I67" i="23"/>
  <c r="M67" i="23" s="1"/>
  <c r="I62" i="23"/>
  <c r="M62" i="23" s="1"/>
  <c r="I51" i="23"/>
  <c r="M51" i="23" s="1"/>
  <c r="I31" i="23"/>
  <c r="M31" i="23" s="1"/>
  <c r="I100" i="24"/>
  <c r="M100" i="24" s="1"/>
  <c r="I87" i="24"/>
  <c r="M87" i="24" s="1"/>
  <c r="I85" i="24"/>
  <c r="M85" i="24" s="1"/>
  <c r="I70" i="24"/>
  <c r="M70" i="24" s="1"/>
  <c r="I48" i="1"/>
  <c r="M48" i="1" s="1"/>
  <c r="I96" i="23"/>
  <c r="M96" i="23" s="1"/>
  <c r="I88" i="23"/>
  <c r="M88" i="23" s="1"/>
  <c r="I87" i="23"/>
  <c r="M87" i="23" s="1"/>
  <c r="I83" i="23"/>
  <c r="M83" i="23" s="1"/>
  <c r="I80" i="23"/>
  <c r="M80" i="23" s="1"/>
  <c r="I78" i="23"/>
  <c r="M78" i="23" s="1"/>
  <c r="I54" i="23"/>
  <c r="M54" i="23" s="1"/>
  <c r="I53" i="23"/>
  <c r="M53" i="23" s="1"/>
  <c r="I45" i="23"/>
  <c r="M45" i="23" s="1"/>
  <c r="I89" i="24"/>
  <c r="M89" i="24" s="1"/>
  <c r="H84" i="24"/>
  <c r="J84" i="24" s="1"/>
  <c r="I84" i="24" s="1"/>
  <c r="M84" i="24" s="1"/>
  <c r="I81" i="24"/>
  <c r="M81" i="24" s="1"/>
  <c r="H80" i="24"/>
  <c r="J80" i="24" s="1"/>
  <c r="I80" i="24" s="1"/>
  <c r="M80" i="24" s="1"/>
  <c r="I63" i="18"/>
  <c r="M63" i="18" s="1"/>
  <c r="I91" i="24"/>
  <c r="M91" i="24" s="1"/>
  <c r="H88" i="24"/>
  <c r="J88" i="24" s="1"/>
  <c r="I88" i="24" s="1"/>
  <c r="M88" i="24" s="1"/>
  <c r="I65" i="24"/>
  <c r="M65" i="24" s="1"/>
  <c r="I95" i="18"/>
  <c r="M95" i="18" s="1"/>
  <c r="I91" i="18"/>
  <c r="M91" i="18" s="1"/>
  <c r="I87" i="18"/>
  <c r="M87" i="18" s="1"/>
  <c r="I84" i="18"/>
  <c r="M84" i="18" s="1"/>
  <c r="I82" i="18"/>
  <c r="M82" i="18" s="1"/>
  <c r="I68" i="18"/>
  <c r="M68" i="18" s="1"/>
  <c r="I64" i="18"/>
  <c r="M64" i="18" s="1"/>
  <c r="H61" i="18"/>
  <c r="J61" i="18" s="1"/>
  <c r="I61" i="18" s="1"/>
  <c r="M61" i="18" s="1"/>
  <c r="H90" i="24"/>
  <c r="J90" i="24" s="1"/>
  <c r="I90" i="24" s="1"/>
  <c r="M90" i="24" s="1"/>
  <c r="I64" i="24"/>
  <c r="M64" i="24" s="1"/>
  <c r="I63" i="24"/>
  <c r="M63" i="24" s="1"/>
  <c r="I58" i="24"/>
  <c r="M58" i="24" s="1"/>
  <c r="I53" i="24"/>
  <c r="M53" i="24" s="1"/>
  <c r="H94" i="18"/>
  <c r="J94" i="18" s="1"/>
  <c r="I94" i="18" s="1"/>
  <c r="M94" i="18" s="1"/>
  <c r="H93" i="18"/>
  <c r="J93" i="18" s="1"/>
  <c r="I93" i="18" s="1"/>
  <c r="M93" i="18" s="1"/>
  <c r="I78" i="18"/>
  <c r="M78" i="18" s="1"/>
  <c r="H77" i="18"/>
  <c r="J77" i="18" s="1"/>
  <c r="I77" i="18" s="1"/>
  <c r="M77" i="18" s="1"/>
  <c r="I48" i="18"/>
  <c r="M48" i="18" s="1"/>
  <c r="I44" i="18"/>
  <c r="M44" i="18" s="1"/>
  <c r="I59" i="24"/>
  <c r="M59" i="24" s="1"/>
  <c r="I56" i="24"/>
  <c r="M56" i="24" s="1"/>
  <c r="I55" i="24"/>
  <c r="M55" i="24" s="1"/>
  <c r="I51" i="24"/>
  <c r="M51" i="24" s="1"/>
  <c r="I45" i="24"/>
  <c r="M45" i="24" s="1"/>
  <c r="I96" i="18"/>
  <c r="M96" i="18" s="1"/>
  <c r="H86" i="18"/>
  <c r="J86" i="18" s="1"/>
  <c r="I86" i="18" s="1"/>
  <c r="M86" i="18" s="1"/>
  <c r="I81" i="18"/>
  <c r="M81" i="18" s="1"/>
  <c r="I55" i="18"/>
  <c r="M55" i="18" s="1"/>
  <c r="H97" i="24"/>
  <c r="J97" i="24" s="1"/>
  <c r="I97" i="24" s="1"/>
  <c r="M97" i="24" s="1"/>
  <c r="H86" i="24"/>
  <c r="J86" i="24" s="1"/>
  <c r="I86" i="24" s="1"/>
  <c r="M86" i="24" s="1"/>
  <c r="I61" i="24"/>
  <c r="M61" i="24" s="1"/>
  <c r="I54" i="24"/>
  <c r="M54" i="24" s="1"/>
  <c r="I48" i="24"/>
  <c r="M48" i="24" s="1"/>
  <c r="I47" i="24"/>
  <c r="M47" i="24" s="1"/>
  <c r="I99" i="18"/>
  <c r="M99" i="18" s="1"/>
  <c r="I83" i="18"/>
  <c r="M83" i="18" s="1"/>
  <c r="I80" i="18"/>
  <c r="M80" i="18" s="1"/>
  <c r="I74" i="18"/>
  <c r="M74" i="18" s="1"/>
  <c r="I67" i="18"/>
  <c r="M67" i="18" s="1"/>
  <c r="I62" i="18"/>
  <c r="M62" i="18" s="1"/>
  <c r="I51" i="18"/>
  <c r="M51" i="18" s="1"/>
  <c r="I44" i="24"/>
  <c r="M44" i="24" s="1"/>
  <c r="I92" i="18"/>
  <c r="M92" i="18" s="1"/>
  <c r="I70" i="18"/>
  <c r="M70" i="18" s="1"/>
  <c r="H57" i="18"/>
  <c r="J57" i="18" s="1"/>
  <c r="I57" i="18" s="1"/>
  <c r="M57" i="18" s="1"/>
  <c r="H53" i="18"/>
  <c r="J53" i="18" s="1"/>
  <c r="I53" i="18" s="1"/>
  <c r="M53" i="18" s="1"/>
  <c r="I35" i="18"/>
  <c r="M35" i="18" s="1"/>
  <c r="H50" i="24"/>
  <c r="J50" i="24" s="1"/>
  <c r="I50" i="24" s="1"/>
  <c r="M50" i="24" s="1"/>
  <c r="I49" i="24"/>
  <c r="M49" i="24" s="1"/>
  <c r="I76" i="18"/>
  <c r="M76" i="18" s="1"/>
  <c r="I56" i="18"/>
  <c r="M56" i="18" s="1"/>
  <c r="I52" i="18"/>
  <c r="M52" i="18" s="1"/>
  <c r="H89" i="18"/>
  <c r="J89" i="18" s="1"/>
  <c r="I89" i="18" s="1"/>
  <c r="M89" i="18" s="1"/>
  <c r="I85" i="18"/>
  <c r="M85" i="18" s="1"/>
  <c r="I54" i="18"/>
  <c r="M54" i="18" s="1"/>
  <c r="I50" i="18"/>
  <c r="M50" i="18" s="1"/>
  <c r="H46" i="24"/>
  <c r="J46" i="24" s="1"/>
  <c r="I46" i="24" s="1"/>
  <c r="M46" i="24" s="1"/>
  <c r="V67" i="8"/>
  <c r="Y67" i="8" s="1"/>
  <c r="V45" i="8"/>
  <c r="V55" i="8"/>
  <c r="Y55" i="8" s="1"/>
  <c r="V97" i="8"/>
  <c r="Y97" i="8" s="1"/>
  <c r="V88" i="8"/>
  <c r="Y88" i="8" s="1"/>
  <c r="V56" i="8"/>
  <c r="Y56" i="8" s="1"/>
  <c r="V53" i="8"/>
  <c r="Y53" i="8" s="1"/>
  <c r="V65" i="8"/>
  <c r="Y65" i="8" s="1"/>
  <c r="V66" i="8"/>
  <c r="Y66" i="8" s="1"/>
  <c r="V47" i="8"/>
  <c r="Y47" i="8" s="1"/>
  <c r="AS4" i="17"/>
  <c r="V18" i="8"/>
  <c r="Y18" i="8" s="1"/>
  <c r="V95" i="8"/>
  <c r="Y95" i="8" s="1"/>
  <c r="V51" i="8"/>
  <c r="V19" i="8"/>
  <c r="Y19" i="8" s="1"/>
  <c r="V24" i="8"/>
  <c r="Y24" i="8" s="1"/>
  <c r="V30" i="8"/>
  <c r="Y30" i="8" s="1"/>
  <c r="V27" i="8"/>
  <c r="Y27" i="8" s="1"/>
  <c r="V10" i="8"/>
  <c r="Y10" i="8" s="1"/>
  <c r="V6" i="8"/>
  <c r="Y6" i="8" s="1"/>
  <c r="V28" i="8"/>
  <c r="V15" i="8"/>
  <c r="Y15" i="8" s="1"/>
  <c r="V11" i="8"/>
  <c r="Y11" i="8" s="1"/>
  <c r="V82" i="8"/>
  <c r="Y82" i="8" s="1"/>
  <c r="V20" i="8"/>
  <c r="V14" i="8"/>
  <c r="Y14" i="8" s="1"/>
  <c r="V23" i="8"/>
  <c r="Y23" i="8" s="1"/>
  <c r="V21" i="8"/>
  <c r="Y21" i="8" s="1"/>
  <c r="V26" i="8"/>
  <c r="Y26" i="8" s="1"/>
  <c r="V22" i="8"/>
  <c r="Y22" i="8" s="1"/>
  <c r="V13" i="8"/>
  <c r="Y13" i="8" s="1"/>
  <c r="V9" i="8"/>
  <c r="Y9" i="8" s="1"/>
  <c r="V5" i="8"/>
  <c r="Y5" i="8" s="1"/>
  <c r="V98" i="8"/>
  <c r="Y98" i="8" s="1"/>
  <c r="V89" i="8"/>
  <c r="Y89" i="8" s="1"/>
  <c r="V85" i="8"/>
  <c r="Y85" i="8" s="1"/>
  <c r="V83" i="8"/>
  <c r="Y83" i="8" s="1"/>
  <c r="V60" i="8"/>
  <c r="V49" i="8"/>
  <c r="W49" i="8" s="1"/>
  <c r="V42" i="8"/>
  <c r="Y42" i="8" s="1"/>
  <c r="AL4" i="17"/>
  <c r="V25" i="8"/>
  <c r="V90" i="8"/>
  <c r="Y90" i="8" s="1"/>
  <c r="V86" i="8"/>
  <c r="Y86" i="8" s="1"/>
  <c r="BG4" i="17"/>
  <c r="BW4" i="17" s="1"/>
  <c r="V36" i="8"/>
  <c r="Y36" i="8" s="1"/>
  <c r="V78" i="8"/>
  <c r="BA4" i="17"/>
  <c r="BQ4" i="17" s="1"/>
  <c r="AX4" i="17"/>
  <c r="V84" i="8"/>
  <c r="Y84" i="8" s="1"/>
  <c r="V81" i="8"/>
  <c r="Y81" i="8" s="1"/>
  <c r="AT4" i="17"/>
  <c r="V16" i="8"/>
  <c r="Y16" i="8" s="1"/>
  <c r="V12" i="8"/>
  <c r="V77" i="8"/>
  <c r="Y77" i="8" s="1"/>
  <c r="V75" i="8"/>
  <c r="Y75" i="8" s="1"/>
  <c r="AR4" i="17"/>
  <c r="V92" i="8"/>
  <c r="Y92" i="8" s="1"/>
  <c r="V4" i="8"/>
  <c r="Y4" i="8" s="1"/>
  <c r="V29" i="8"/>
  <c r="Y29" i="8" s="1"/>
  <c r="V8" i="8"/>
  <c r="V7" i="8"/>
  <c r="V96" i="8"/>
  <c r="V38" i="8"/>
  <c r="Y38" i="8" s="1"/>
  <c r="V94" i="8"/>
  <c r="Y94" i="8" s="1"/>
  <c r="V76" i="8"/>
  <c r="Y76" i="8" s="1"/>
  <c r="V74" i="8"/>
  <c r="Y74" i="8" s="1"/>
  <c r="Y70" i="8"/>
  <c r="Y35" i="8"/>
  <c r="V80" i="8"/>
  <c r="V64" i="8"/>
  <c r="V59" i="8"/>
  <c r="Y59" i="8" s="1"/>
  <c r="V31" i="8"/>
  <c r="V79" i="8"/>
  <c r="V63" i="8"/>
  <c r="W63" i="8" s="1"/>
  <c r="V41" i="8"/>
  <c r="Y41" i="8" s="1"/>
  <c r="V73" i="8"/>
  <c r="V71" i="8"/>
  <c r="W72" i="8" s="1"/>
  <c r="V37" i="8"/>
  <c r="Y37" i="8" s="1"/>
  <c r="Y46" i="8"/>
  <c r="W3" i="8"/>
  <c r="Y3" i="8"/>
  <c r="W35" i="8"/>
  <c r="Y34" i="8"/>
  <c r="V58" i="8"/>
  <c r="AP4" i="17"/>
  <c r="AJ4" i="17"/>
  <c r="BE4" i="17"/>
  <c r="BU4" i="17" s="1"/>
  <c r="AU4" i="17"/>
  <c r="BL4" i="17"/>
  <c r="CB4" i="17" s="1"/>
  <c r="AM4" i="17"/>
  <c r="BC4" i="17"/>
  <c r="BS4" i="17" s="1"/>
  <c r="BD4" i="17"/>
  <c r="BT4" i="17" s="1"/>
  <c r="AN4" i="17"/>
  <c r="BM4" i="17"/>
  <c r="CC4" i="17" s="1"/>
  <c r="AW4" i="17"/>
  <c r="I90" i="28" l="1"/>
  <c r="M90" i="28" s="1"/>
  <c r="I76" i="27"/>
  <c r="M76" i="27" s="1"/>
  <c r="I16" i="28"/>
  <c r="M16" i="28" s="1"/>
  <c r="I94" i="28"/>
  <c r="M94" i="28" s="1"/>
  <c r="I65" i="28"/>
  <c r="M65" i="28" s="1"/>
  <c r="I52" i="7"/>
  <c r="M52" i="7" s="1"/>
  <c r="I57" i="7"/>
  <c r="M57" i="7" s="1"/>
  <c r="I13" i="28"/>
  <c r="M13" i="28" s="1"/>
  <c r="I17" i="28"/>
  <c r="M17" i="28" s="1"/>
  <c r="I49" i="28"/>
  <c r="M49" i="28" s="1"/>
  <c r="I20" i="28"/>
  <c r="M20" i="28" s="1"/>
  <c r="I28" i="28"/>
  <c r="M28" i="28" s="1"/>
  <c r="I83" i="27"/>
  <c r="M83" i="27" s="1"/>
  <c r="I35" i="28"/>
  <c r="M35" i="28" s="1"/>
  <c r="I49" i="27"/>
  <c r="M49" i="27" s="1"/>
  <c r="I62" i="28"/>
  <c r="M62" i="28" s="1"/>
  <c r="I95" i="28"/>
  <c r="M95" i="28" s="1"/>
  <c r="I79" i="28"/>
  <c r="M79" i="28" s="1"/>
  <c r="I46" i="28"/>
  <c r="M46" i="28" s="1"/>
  <c r="I53" i="27"/>
  <c r="M53" i="27" s="1"/>
  <c r="I99" i="28"/>
  <c r="M99" i="28" s="1"/>
  <c r="I99" i="27"/>
  <c r="M99" i="27" s="1"/>
  <c r="I78" i="28"/>
  <c r="M78" i="28" s="1"/>
  <c r="I80" i="7"/>
  <c r="M80" i="7" s="1"/>
  <c r="I75" i="7"/>
  <c r="M75" i="7" s="1"/>
  <c r="I6" i="28"/>
  <c r="M6" i="28" s="1"/>
  <c r="I11" i="28"/>
  <c r="M11" i="28" s="1"/>
  <c r="I28" i="7"/>
  <c r="M28" i="7" s="1"/>
  <c r="I36" i="7"/>
  <c r="M36" i="7" s="1"/>
  <c r="I93" i="28"/>
  <c r="M93" i="28" s="1"/>
  <c r="I98" i="28"/>
  <c r="M98" i="28" s="1"/>
  <c r="I88" i="28"/>
  <c r="M88" i="28" s="1"/>
  <c r="I82" i="28"/>
  <c r="M82" i="28" s="1"/>
  <c r="I56" i="7"/>
  <c r="M56" i="7" s="1"/>
  <c r="I25" i="28"/>
  <c r="M25" i="28" s="1"/>
  <c r="I41" i="28"/>
  <c r="M41" i="28" s="1"/>
  <c r="I92" i="28"/>
  <c r="M92" i="28" s="1"/>
  <c r="I98" i="27"/>
  <c r="M98" i="27" s="1"/>
  <c r="I37" i="28"/>
  <c r="M37" i="28" s="1"/>
  <c r="I72" i="28"/>
  <c r="M72" i="28" s="1"/>
  <c r="I32" i="28"/>
  <c r="M32" i="28" s="1"/>
  <c r="I48" i="28"/>
  <c r="M48" i="28" s="1"/>
  <c r="I42" i="27"/>
  <c r="M42" i="27" s="1"/>
  <c r="I39" i="7"/>
  <c r="M39" i="7" s="1"/>
  <c r="I87" i="28"/>
  <c r="M87" i="28" s="1"/>
  <c r="I60" i="28"/>
  <c r="M60" i="28" s="1"/>
  <c r="I64" i="27"/>
  <c r="M64" i="27" s="1"/>
  <c r="I100" i="28"/>
  <c r="M100" i="28" s="1"/>
  <c r="I71" i="28"/>
  <c r="M71" i="28" s="1"/>
  <c r="I87" i="7"/>
  <c r="M87" i="7" s="1"/>
  <c r="I7" i="28"/>
  <c r="M7" i="28" s="1"/>
  <c r="I85" i="28"/>
  <c r="M85" i="28" s="1"/>
  <c r="I10" i="28"/>
  <c r="M10" i="28" s="1"/>
  <c r="I19" i="28"/>
  <c r="M19" i="28" s="1"/>
  <c r="I12" i="7"/>
  <c r="M12" i="7" s="1"/>
  <c r="I23" i="7"/>
  <c r="M23" i="7" s="1"/>
  <c r="I56" i="28"/>
  <c r="M56" i="28" s="1"/>
  <c r="I91" i="28"/>
  <c r="M91" i="28" s="1"/>
  <c r="I69" i="28"/>
  <c r="M69" i="28" s="1"/>
  <c r="I96" i="7"/>
  <c r="M96" i="7" s="1"/>
  <c r="I4" i="28"/>
  <c r="M4" i="28" s="1"/>
  <c r="I12" i="28"/>
  <c r="M12" i="28" s="1"/>
  <c r="I96" i="28"/>
  <c r="M96" i="28" s="1"/>
  <c r="I75" i="28"/>
  <c r="M75" i="28" s="1"/>
  <c r="I68" i="7"/>
  <c r="M68" i="7" s="1"/>
  <c r="I59" i="28"/>
  <c r="M59" i="28" s="1"/>
  <c r="I73" i="28"/>
  <c r="M73" i="28" s="1"/>
  <c r="I40" i="28"/>
  <c r="M40" i="28" s="1"/>
  <c r="I50" i="28"/>
  <c r="M50" i="28" s="1"/>
  <c r="I48" i="27"/>
  <c r="M48" i="27" s="1"/>
  <c r="I56" i="27"/>
  <c r="M56" i="27" s="1"/>
  <c r="I64" i="28"/>
  <c r="M64" i="28" s="1"/>
  <c r="I93" i="27"/>
  <c r="M93" i="27" s="1"/>
  <c r="I35" i="7"/>
  <c r="M35" i="7" s="1"/>
  <c r="I31" i="27"/>
  <c r="M31" i="27" s="1"/>
  <c r="I55" i="7"/>
  <c r="M55" i="7" s="1"/>
  <c r="I70" i="28"/>
  <c r="M70" i="28" s="1"/>
  <c r="I99" i="7"/>
  <c r="M99" i="7" s="1"/>
  <c r="I18" i="28"/>
  <c r="M18" i="28" s="1"/>
  <c r="I34" i="28"/>
  <c r="M34" i="28" s="1"/>
  <c r="I14" i="28"/>
  <c r="M14" i="28" s="1"/>
  <c r="I53" i="28"/>
  <c r="M53" i="28" s="1"/>
  <c r="I23" i="28"/>
  <c r="M23" i="28" s="1"/>
  <c r="I7" i="7"/>
  <c r="M7" i="7" s="1"/>
  <c r="I18" i="7"/>
  <c r="M18" i="7" s="1"/>
  <c r="N42" i="9"/>
  <c r="N74" i="9"/>
  <c r="O74" i="9" s="1"/>
  <c r="N39" i="9"/>
  <c r="O39" i="9" s="1"/>
  <c r="I98" i="25"/>
  <c r="M98" i="25" s="1"/>
  <c r="I78" i="25"/>
  <c r="M78" i="25" s="1"/>
  <c r="I96" i="25"/>
  <c r="M96" i="25" s="1"/>
  <c r="N85" i="1"/>
  <c r="O85" i="1" s="1"/>
  <c r="N43" i="1"/>
  <c r="O43" i="1" s="1"/>
  <c r="N99" i="1"/>
  <c r="N90" i="1"/>
  <c r="AE90" i="1" s="1"/>
  <c r="N59" i="1"/>
  <c r="O59" i="1" s="1"/>
  <c r="N78" i="1"/>
  <c r="I59" i="25"/>
  <c r="M59" i="25" s="1"/>
  <c r="I41" i="25"/>
  <c r="M41" i="25" s="1"/>
  <c r="I86" i="25"/>
  <c r="M86" i="25" s="1"/>
  <c r="I88" i="25"/>
  <c r="M88" i="25" s="1"/>
  <c r="I91" i="25"/>
  <c r="M91" i="25" s="1"/>
  <c r="I64" i="25"/>
  <c r="M64" i="25" s="1"/>
  <c r="I65" i="25"/>
  <c r="M65" i="25" s="1"/>
  <c r="I54" i="25"/>
  <c r="M54" i="25" s="1"/>
  <c r="I49" i="25"/>
  <c r="M49" i="25" s="1"/>
  <c r="I94" i="25"/>
  <c r="M94" i="25" s="1"/>
  <c r="I51" i="25"/>
  <c r="M51" i="25" s="1"/>
  <c r="N28" i="1"/>
  <c r="F28" i="1" s="1"/>
  <c r="I36" i="25"/>
  <c r="M36" i="25" s="1"/>
  <c r="I76" i="25"/>
  <c r="M76" i="25" s="1"/>
  <c r="I68" i="25"/>
  <c r="M68" i="25" s="1"/>
  <c r="I70" i="25"/>
  <c r="M70" i="25" s="1"/>
  <c r="I60" i="25"/>
  <c r="M60" i="25" s="1"/>
  <c r="I57" i="25"/>
  <c r="M57" i="25" s="1"/>
  <c r="N35" i="20"/>
  <c r="O35" i="20" s="1"/>
  <c r="N80" i="20"/>
  <c r="O80" i="20" s="1"/>
  <c r="I87" i="27"/>
  <c r="M87" i="27" s="1"/>
  <c r="I92" i="25"/>
  <c r="M92" i="25" s="1"/>
  <c r="I70" i="27"/>
  <c r="M70" i="27" s="1"/>
  <c r="I66" i="25"/>
  <c r="M66" i="25" s="1"/>
  <c r="I50" i="27"/>
  <c r="M50" i="27" s="1"/>
  <c r="I45" i="25"/>
  <c r="M45" i="25" s="1"/>
  <c r="I41" i="27"/>
  <c r="M41" i="27" s="1"/>
  <c r="I97" i="27"/>
  <c r="M97" i="27" s="1"/>
  <c r="I85" i="25"/>
  <c r="M85" i="25" s="1"/>
  <c r="N76" i="9"/>
  <c r="F76" i="9" s="1"/>
  <c r="I67" i="25"/>
  <c r="M67" i="25" s="1"/>
  <c r="I52" i="27"/>
  <c r="M52" i="27" s="1"/>
  <c r="I57" i="27"/>
  <c r="M57" i="27" s="1"/>
  <c r="I89" i="27"/>
  <c r="M89" i="27" s="1"/>
  <c r="I80" i="25"/>
  <c r="M80" i="25" s="1"/>
  <c r="I65" i="27"/>
  <c r="M65" i="27" s="1"/>
  <c r="I69" i="25"/>
  <c r="M69" i="25" s="1"/>
  <c r="I67" i="27"/>
  <c r="M67" i="27" s="1"/>
  <c r="I62" i="25"/>
  <c r="M62" i="25" s="1"/>
  <c r="I77" i="25"/>
  <c r="M77" i="25" s="1"/>
  <c r="I99" i="25"/>
  <c r="M99" i="25" s="1"/>
  <c r="I42" i="25"/>
  <c r="M42" i="25" s="1"/>
  <c r="N87" i="1"/>
  <c r="S87" i="1" s="1"/>
  <c r="I87" i="25"/>
  <c r="M87" i="25" s="1"/>
  <c r="I34" i="25"/>
  <c r="M34" i="25" s="1"/>
  <c r="I51" i="27"/>
  <c r="M51" i="27" s="1"/>
  <c r="I55" i="27"/>
  <c r="M55" i="27" s="1"/>
  <c r="I58" i="27"/>
  <c r="M58" i="27" s="1"/>
  <c r="I91" i="27"/>
  <c r="M91" i="27" s="1"/>
  <c r="I44" i="25"/>
  <c r="M44" i="25" s="1"/>
  <c r="I83" i="25"/>
  <c r="M83" i="25" s="1"/>
  <c r="I77" i="27"/>
  <c r="M77" i="27" s="1"/>
  <c r="I74" i="25"/>
  <c r="M74" i="25" s="1"/>
  <c r="I72" i="27"/>
  <c r="M72" i="27" s="1"/>
  <c r="I71" i="25"/>
  <c r="M71" i="25" s="1"/>
  <c r="I93" i="25"/>
  <c r="M93" i="25" s="1"/>
  <c r="N80" i="1"/>
  <c r="F80" i="1" s="1"/>
  <c r="I100" i="25"/>
  <c r="M100" i="25" s="1"/>
  <c r="I52" i="25"/>
  <c r="M52" i="25" s="1"/>
  <c r="I62" i="27"/>
  <c r="M62" i="27" s="1"/>
  <c r="I68" i="27"/>
  <c r="M68" i="27" s="1"/>
  <c r="I53" i="25"/>
  <c r="M53" i="25" s="1"/>
  <c r="I59" i="27"/>
  <c r="M59" i="27" s="1"/>
  <c r="I50" i="25"/>
  <c r="M50" i="25" s="1"/>
  <c r="I84" i="25"/>
  <c r="M84" i="25" s="1"/>
  <c r="I79" i="27"/>
  <c r="M79" i="27" s="1"/>
  <c r="I32" i="25"/>
  <c r="M32" i="25" s="1"/>
  <c r="I89" i="25"/>
  <c r="M89" i="25" s="1"/>
  <c r="I73" i="27"/>
  <c r="M73" i="27" s="1"/>
  <c r="I73" i="25"/>
  <c r="M73" i="25" s="1"/>
  <c r="I46" i="25"/>
  <c r="M46" i="25" s="1"/>
  <c r="I58" i="25"/>
  <c r="M58" i="25" s="1"/>
  <c r="N84" i="21"/>
  <c r="S84" i="21" s="1"/>
  <c r="N83" i="20"/>
  <c r="S83" i="20" s="1"/>
  <c r="P83" i="20" s="1"/>
  <c r="N29" i="9"/>
  <c r="F29" i="9" s="1"/>
  <c r="A13" i="17"/>
  <c r="CS9" i="17"/>
  <c r="DF9" i="17" s="1"/>
  <c r="CF9" i="17"/>
  <c r="A41" i="17"/>
  <c r="CS37" i="17"/>
  <c r="DF37" i="17" s="1"/>
  <c r="CF37" i="17"/>
  <c r="A54" i="17"/>
  <c r="CF50" i="17"/>
  <c r="CS50" i="17"/>
  <c r="DF50" i="17" s="1"/>
  <c r="A62" i="17"/>
  <c r="CF58" i="17"/>
  <c r="CS58" i="17"/>
  <c r="DF58" i="17" s="1"/>
  <c r="A70" i="17"/>
  <c r="CF66" i="17"/>
  <c r="CS66" i="17"/>
  <c r="DF66" i="17" s="1"/>
  <c r="A86" i="17"/>
  <c r="CF82" i="17"/>
  <c r="CS82" i="17"/>
  <c r="DF82" i="17" s="1"/>
  <c r="A18" i="17"/>
  <c r="CF14" i="17"/>
  <c r="CS14" i="17"/>
  <c r="DF14" i="17" s="1"/>
  <c r="A43" i="17"/>
  <c r="CS39" i="17"/>
  <c r="DF39" i="17" s="1"/>
  <c r="CF39" i="17"/>
  <c r="A55" i="17"/>
  <c r="CS51" i="17"/>
  <c r="DF51" i="17" s="1"/>
  <c r="CF51" i="17"/>
  <c r="A79" i="17"/>
  <c r="CS75" i="17"/>
  <c r="DF75" i="17" s="1"/>
  <c r="CF75" i="17"/>
  <c r="A15" i="17"/>
  <c r="CS11" i="17"/>
  <c r="DF11" i="17" s="1"/>
  <c r="CF11" i="17"/>
  <c r="A7" i="17"/>
  <c r="C7" i="17" s="1"/>
  <c r="CS3" i="17"/>
  <c r="DF3" i="17" s="1"/>
  <c r="CF3" i="17"/>
  <c r="A49" i="17"/>
  <c r="CS45" i="17"/>
  <c r="DF45" i="17" s="1"/>
  <c r="CF45" i="17"/>
  <c r="A57" i="17"/>
  <c r="CS53" i="17"/>
  <c r="DF53" i="17" s="1"/>
  <c r="CF53" i="17"/>
  <c r="A65" i="17"/>
  <c r="CS61" i="17"/>
  <c r="DF61" i="17" s="1"/>
  <c r="CF61" i="17"/>
  <c r="A73" i="17"/>
  <c r="CS69" i="17"/>
  <c r="DF69" i="17" s="1"/>
  <c r="CF69" i="17"/>
  <c r="A81" i="17"/>
  <c r="CS77" i="17"/>
  <c r="DF77" i="17" s="1"/>
  <c r="CF77" i="17"/>
  <c r="A89" i="17"/>
  <c r="CS85" i="17"/>
  <c r="DF85" i="17" s="1"/>
  <c r="CF85" i="17"/>
  <c r="A97" i="17"/>
  <c r="CS93" i="17"/>
  <c r="DF93" i="17" s="1"/>
  <c r="CF93" i="17"/>
  <c r="A9" i="17"/>
  <c r="CS5" i="17"/>
  <c r="DF5" i="17" s="1"/>
  <c r="CF5" i="17"/>
  <c r="A25" i="17"/>
  <c r="CS21" i="17"/>
  <c r="DF21" i="17" s="1"/>
  <c r="CF21" i="17"/>
  <c r="A14" i="17"/>
  <c r="CF10" i="17"/>
  <c r="CS10" i="17"/>
  <c r="DF10" i="17" s="1"/>
  <c r="A30" i="17"/>
  <c r="CF26" i="17"/>
  <c r="CS26" i="17"/>
  <c r="DF26" i="17" s="1"/>
  <c r="A42" i="17"/>
  <c r="CF38" i="17"/>
  <c r="CS38" i="17"/>
  <c r="DF38" i="17" s="1"/>
  <c r="A51" i="17"/>
  <c r="CS47" i="17"/>
  <c r="DF47" i="17" s="1"/>
  <c r="CF47" i="17"/>
  <c r="A63" i="17"/>
  <c r="CS59" i="17"/>
  <c r="DF59" i="17" s="1"/>
  <c r="CF59" i="17"/>
  <c r="A75" i="17"/>
  <c r="CS71" i="17"/>
  <c r="DF71" i="17" s="1"/>
  <c r="CF71" i="17"/>
  <c r="A91" i="17"/>
  <c r="CS87" i="17"/>
  <c r="DF87" i="17" s="1"/>
  <c r="CF87" i="17"/>
  <c r="A11" i="17"/>
  <c r="C11" i="17" s="1"/>
  <c r="CS7" i="17"/>
  <c r="DF7" i="17" s="1"/>
  <c r="CF7" i="17"/>
  <c r="A27" i="17"/>
  <c r="CS23" i="17"/>
  <c r="DF23" i="17" s="1"/>
  <c r="CF23" i="17"/>
  <c r="A48" i="17"/>
  <c r="CF44" i="17"/>
  <c r="CS44" i="17"/>
  <c r="DF44" i="17" s="1"/>
  <c r="A56" i="17"/>
  <c r="CF52" i="17"/>
  <c r="CS52" i="17"/>
  <c r="DF52" i="17" s="1"/>
  <c r="A64" i="17"/>
  <c r="CF60" i="17"/>
  <c r="CS60" i="17"/>
  <c r="DF60" i="17" s="1"/>
  <c r="A72" i="17"/>
  <c r="CF68" i="17"/>
  <c r="CS68" i="17"/>
  <c r="DF68" i="17" s="1"/>
  <c r="A80" i="17"/>
  <c r="CF76" i="17"/>
  <c r="CS76" i="17"/>
  <c r="DF76" i="17" s="1"/>
  <c r="A88" i="17"/>
  <c r="CF84" i="17"/>
  <c r="CS84" i="17"/>
  <c r="DF84" i="17" s="1"/>
  <c r="A96" i="17"/>
  <c r="CF92" i="17"/>
  <c r="CS92" i="17"/>
  <c r="DF92" i="17" s="1"/>
  <c r="A8" i="17"/>
  <c r="B8" i="17" s="1"/>
  <c r="CF4" i="17"/>
  <c r="CS4" i="17"/>
  <c r="DF4" i="17" s="1"/>
  <c r="A20" i="17"/>
  <c r="CF16" i="17"/>
  <c r="CS16" i="17"/>
  <c r="DF16" i="17" s="1"/>
  <c r="A36" i="17"/>
  <c r="CF32" i="17"/>
  <c r="CS32" i="17"/>
  <c r="DF32" i="17" s="1"/>
  <c r="I29" i="7"/>
  <c r="M29" i="7" s="1"/>
  <c r="I31" i="7"/>
  <c r="M31" i="7" s="1"/>
  <c r="I63" i="7"/>
  <c r="M63" i="7" s="1"/>
  <c r="I71" i="7"/>
  <c r="M71" i="7" s="1"/>
  <c r="I83" i="7"/>
  <c r="M83" i="7" s="1"/>
  <c r="I95" i="7"/>
  <c r="M95" i="7" s="1"/>
  <c r="I45" i="7"/>
  <c r="M45" i="7" s="1"/>
  <c r="I62" i="7"/>
  <c r="M62" i="7" s="1"/>
  <c r="I79" i="7"/>
  <c r="M79" i="7" s="1"/>
  <c r="I49" i="7"/>
  <c r="M49" i="7" s="1"/>
  <c r="I73" i="7"/>
  <c r="M73" i="7" s="1"/>
  <c r="I98" i="7"/>
  <c r="M98" i="7" s="1"/>
  <c r="I47" i="7"/>
  <c r="M47" i="7" s="1"/>
  <c r="I74" i="7"/>
  <c r="M74" i="7" s="1"/>
  <c r="I86" i="7"/>
  <c r="M86" i="7" s="1"/>
  <c r="I92" i="7"/>
  <c r="M92" i="7" s="1"/>
  <c r="I40" i="7"/>
  <c r="M40" i="7" s="1"/>
  <c r="N30" i="1"/>
  <c r="F30" i="1" s="1"/>
  <c r="I26" i="7"/>
  <c r="M26" i="7" s="1"/>
  <c r="I6" i="7"/>
  <c r="M6" i="7" s="1"/>
  <c r="I16" i="7"/>
  <c r="M16" i="7" s="1"/>
  <c r="I27" i="7"/>
  <c r="M27" i="7" s="1"/>
  <c r="I11" i="7"/>
  <c r="M11" i="7" s="1"/>
  <c r="I38" i="7"/>
  <c r="M38" i="7" s="1"/>
  <c r="I34" i="7"/>
  <c r="M34" i="7" s="1"/>
  <c r="I50" i="7"/>
  <c r="M50" i="7" s="1"/>
  <c r="I17" i="7"/>
  <c r="M17" i="7" s="1"/>
  <c r="A94" i="17"/>
  <c r="CF90" i="17"/>
  <c r="CS90" i="17"/>
  <c r="DF90" i="17" s="1"/>
  <c r="A34" i="17"/>
  <c r="CF30" i="17"/>
  <c r="CS30" i="17"/>
  <c r="DF30" i="17" s="1"/>
  <c r="A31" i="17"/>
  <c r="CS27" i="17"/>
  <c r="DF27" i="17" s="1"/>
  <c r="CF27" i="17"/>
  <c r="A21" i="17"/>
  <c r="CS17" i="17"/>
  <c r="DF17" i="17" s="1"/>
  <c r="CF17" i="17"/>
  <c r="A37" i="17"/>
  <c r="CS33" i="17"/>
  <c r="DF33" i="17" s="1"/>
  <c r="CF33" i="17"/>
  <c r="A50" i="17"/>
  <c r="CF46" i="17"/>
  <c r="CS46" i="17"/>
  <c r="DF46" i="17" s="1"/>
  <c r="A58" i="17"/>
  <c r="CF54" i="17"/>
  <c r="CS54" i="17"/>
  <c r="DF54" i="17" s="1"/>
  <c r="A66" i="17"/>
  <c r="CF62" i="17"/>
  <c r="CS62" i="17"/>
  <c r="DF62" i="17" s="1"/>
  <c r="A74" i="17"/>
  <c r="CF70" i="17"/>
  <c r="CS70" i="17"/>
  <c r="DF70" i="17" s="1"/>
  <c r="A82" i="17"/>
  <c r="CF78" i="17"/>
  <c r="CS78" i="17"/>
  <c r="DF78" i="17" s="1"/>
  <c r="A90" i="17"/>
  <c r="CF86" i="17"/>
  <c r="CS86" i="17"/>
  <c r="DF86" i="17" s="1"/>
  <c r="A98" i="17"/>
  <c r="CF94" i="17"/>
  <c r="CS94" i="17"/>
  <c r="DF94" i="17" s="1"/>
  <c r="A10" i="17"/>
  <c r="B10" i="17" s="1"/>
  <c r="CF6" i="17"/>
  <c r="CS6" i="17"/>
  <c r="DF6" i="17" s="1"/>
  <c r="A26" i="17"/>
  <c r="CF22" i="17"/>
  <c r="CS22" i="17"/>
  <c r="DF22" i="17" s="1"/>
  <c r="A59" i="17"/>
  <c r="CS55" i="17"/>
  <c r="DF55" i="17" s="1"/>
  <c r="CF55" i="17"/>
  <c r="A71" i="17"/>
  <c r="CS67" i="17"/>
  <c r="DF67" i="17" s="1"/>
  <c r="CF67" i="17"/>
  <c r="A87" i="17"/>
  <c r="CS83" i="17"/>
  <c r="DF83" i="17" s="1"/>
  <c r="CF83" i="17"/>
  <c r="A23" i="17"/>
  <c r="CS19" i="17"/>
  <c r="DF19" i="17" s="1"/>
  <c r="CF19" i="17"/>
  <c r="A39" i="17"/>
  <c r="CS35" i="17"/>
  <c r="DF35" i="17" s="1"/>
  <c r="CF35" i="17"/>
  <c r="A16" i="17"/>
  <c r="CF12" i="17"/>
  <c r="CS12" i="17"/>
  <c r="DF12" i="17" s="1"/>
  <c r="A32" i="17"/>
  <c r="CF28" i="17"/>
  <c r="CS28" i="17"/>
  <c r="DF28" i="17" s="1"/>
  <c r="N51" i="1"/>
  <c r="AE51" i="1" s="1"/>
  <c r="N61" i="1"/>
  <c r="S61" i="1" s="1"/>
  <c r="Q61" i="1" s="1"/>
  <c r="R61" i="1" s="1"/>
  <c r="N88" i="1"/>
  <c r="O88" i="1" s="1"/>
  <c r="I46" i="7"/>
  <c r="M46" i="7" s="1"/>
  <c r="I70" i="7"/>
  <c r="M70" i="7" s="1"/>
  <c r="I59" i="7"/>
  <c r="M59" i="7" s="1"/>
  <c r="I82" i="7"/>
  <c r="M82" i="7" s="1"/>
  <c r="I94" i="7"/>
  <c r="M94" i="7" s="1"/>
  <c r="I100" i="7"/>
  <c r="M100" i="7" s="1"/>
  <c r="I44" i="7"/>
  <c r="M44" i="7" s="1"/>
  <c r="I61" i="7"/>
  <c r="M61" i="7" s="1"/>
  <c r="I72" i="7"/>
  <c r="M72" i="7" s="1"/>
  <c r="I33" i="7"/>
  <c r="M33" i="7" s="1"/>
  <c r="I65" i="7"/>
  <c r="M65" i="7" s="1"/>
  <c r="I91" i="7"/>
  <c r="M91" i="7" s="1"/>
  <c r="I67" i="7"/>
  <c r="M67" i="7" s="1"/>
  <c r="I81" i="7"/>
  <c r="M81" i="7" s="1"/>
  <c r="I89" i="7"/>
  <c r="M89" i="7" s="1"/>
  <c r="I41" i="7"/>
  <c r="M41" i="7" s="1"/>
  <c r="N22" i="1"/>
  <c r="O22" i="1" s="1"/>
  <c r="I30" i="7"/>
  <c r="M30" i="7" s="1"/>
  <c r="I10" i="7"/>
  <c r="M10" i="7" s="1"/>
  <c r="I20" i="7"/>
  <c r="M20" i="7" s="1"/>
  <c r="I4" i="7"/>
  <c r="M4" i="7" s="1"/>
  <c r="I32" i="7"/>
  <c r="M32" i="7" s="1"/>
  <c r="N11" i="1"/>
  <c r="O11" i="1" s="1"/>
  <c r="I15" i="7"/>
  <c r="M15" i="7" s="1"/>
  <c r="I42" i="7"/>
  <c r="M42" i="7" s="1"/>
  <c r="I25" i="7"/>
  <c r="M25" i="7" s="1"/>
  <c r="N35" i="1"/>
  <c r="F35" i="1" s="1"/>
  <c r="I5" i="7"/>
  <c r="M5" i="7" s="1"/>
  <c r="I13" i="7"/>
  <c r="M13" i="7" s="1"/>
  <c r="A29" i="17"/>
  <c r="CS25" i="17"/>
  <c r="DF25" i="17" s="1"/>
  <c r="CF25" i="17"/>
  <c r="A46" i="17"/>
  <c r="CF42" i="17"/>
  <c r="CS42" i="17"/>
  <c r="DF42" i="17" s="1"/>
  <c r="A78" i="17"/>
  <c r="CF74" i="17"/>
  <c r="CS74" i="17"/>
  <c r="DF74" i="17" s="1"/>
  <c r="CF98" i="17"/>
  <c r="CS98" i="17"/>
  <c r="DF98" i="17" s="1"/>
  <c r="A95" i="17"/>
  <c r="CS91" i="17"/>
  <c r="DF91" i="17" s="1"/>
  <c r="CF91" i="17"/>
  <c r="A24" i="17"/>
  <c r="CF20" i="17"/>
  <c r="CS20" i="17"/>
  <c r="DF20" i="17" s="1"/>
  <c r="A45" i="17"/>
  <c r="CS41" i="17"/>
  <c r="DF41" i="17" s="1"/>
  <c r="CF41" i="17"/>
  <c r="A53" i="17"/>
  <c r="CS49" i="17"/>
  <c r="DF49" i="17" s="1"/>
  <c r="CF49" i="17"/>
  <c r="A61" i="17"/>
  <c r="CS57" i="17"/>
  <c r="DF57" i="17" s="1"/>
  <c r="CF57" i="17"/>
  <c r="A69" i="17"/>
  <c r="CS65" i="17"/>
  <c r="DF65" i="17" s="1"/>
  <c r="CF65" i="17"/>
  <c r="A77" i="17"/>
  <c r="CS73" i="17"/>
  <c r="DF73" i="17" s="1"/>
  <c r="CF73" i="17"/>
  <c r="A85" i="17"/>
  <c r="CS81" i="17"/>
  <c r="DF81" i="17" s="1"/>
  <c r="CF81" i="17"/>
  <c r="A93" i="17"/>
  <c r="CS89" i="17"/>
  <c r="DF89" i="17" s="1"/>
  <c r="CF89" i="17"/>
  <c r="CS97" i="17"/>
  <c r="DF97" i="17" s="1"/>
  <c r="CF97" i="17"/>
  <c r="A17" i="17"/>
  <c r="CS13" i="17"/>
  <c r="DF13" i="17" s="1"/>
  <c r="CF13" i="17"/>
  <c r="A33" i="17"/>
  <c r="CS29" i="17"/>
  <c r="DF29" i="17" s="1"/>
  <c r="CF29" i="17"/>
  <c r="A22" i="17"/>
  <c r="CF18" i="17"/>
  <c r="CS18" i="17"/>
  <c r="DF18" i="17" s="1"/>
  <c r="A38" i="17"/>
  <c r="CF34" i="17"/>
  <c r="CS34" i="17"/>
  <c r="DF34" i="17" s="1"/>
  <c r="A47" i="17"/>
  <c r="CS43" i="17"/>
  <c r="DF43" i="17" s="1"/>
  <c r="CF43" i="17"/>
  <c r="A67" i="17"/>
  <c r="CS63" i="17"/>
  <c r="DF63" i="17" s="1"/>
  <c r="CF63" i="17"/>
  <c r="A83" i="17"/>
  <c r="CS79" i="17"/>
  <c r="DF79" i="17" s="1"/>
  <c r="CF79" i="17"/>
  <c r="A99" i="17"/>
  <c r="CS95" i="17"/>
  <c r="DF95" i="17" s="1"/>
  <c r="CF95" i="17"/>
  <c r="A19" i="17"/>
  <c r="CS15" i="17"/>
  <c r="DF15" i="17" s="1"/>
  <c r="CF15" i="17"/>
  <c r="A35" i="17"/>
  <c r="CS31" i="17"/>
  <c r="DF31" i="17" s="1"/>
  <c r="CF31" i="17"/>
  <c r="A44" i="17"/>
  <c r="CF40" i="17"/>
  <c r="CS40" i="17"/>
  <c r="DF40" i="17" s="1"/>
  <c r="A52" i="17"/>
  <c r="CF48" i="17"/>
  <c r="CS48" i="17"/>
  <c r="DF48" i="17" s="1"/>
  <c r="A60" i="17"/>
  <c r="CF56" i="17"/>
  <c r="CS56" i="17"/>
  <c r="DF56" i="17" s="1"/>
  <c r="A68" i="17"/>
  <c r="CF64" i="17"/>
  <c r="CS64" i="17"/>
  <c r="DF64" i="17" s="1"/>
  <c r="A76" i="17"/>
  <c r="CF72" i="17"/>
  <c r="CS72" i="17"/>
  <c r="DF72" i="17" s="1"/>
  <c r="A84" i="17"/>
  <c r="CF80" i="17"/>
  <c r="CS80" i="17"/>
  <c r="DF80" i="17" s="1"/>
  <c r="A92" i="17"/>
  <c r="CF88" i="17"/>
  <c r="CS88" i="17"/>
  <c r="DF88" i="17" s="1"/>
  <c r="A100" i="17"/>
  <c r="CF96" i="17"/>
  <c r="CS96" i="17"/>
  <c r="DF96" i="17" s="1"/>
  <c r="A12" i="17"/>
  <c r="CF8" i="17"/>
  <c r="CS8" i="17"/>
  <c r="DF8" i="17" s="1"/>
  <c r="A28" i="17"/>
  <c r="CF24" i="17"/>
  <c r="CS24" i="17"/>
  <c r="DF24" i="17" s="1"/>
  <c r="A40" i="17"/>
  <c r="CF36" i="17"/>
  <c r="CS36" i="17"/>
  <c r="DF36" i="17" s="1"/>
  <c r="N98" i="1"/>
  <c r="N69" i="1"/>
  <c r="S69" i="1" s="1"/>
  <c r="Q69" i="1" s="1"/>
  <c r="R69" i="1" s="1"/>
  <c r="N56" i="1"/>
  <c r="O56" i="1" s="1"/>
  <c r="N48" i="1"/>
  <c r="S48" i="1" s="1"/>
  <c r="Q48" i="1" s="1"/>
  <c r="R48" i="1" s="1"/>
  <c r="N97" i="1"/>
  <c r="S97" i="1" s="1"/>
  <c r="Q97" i="1" s="1"/>
  <c r="R97" i="1" s="1"/>
  <c r="N54" i="1"/>
  <c r="AE54" i="1" s="1"/>
  <c r="N100" i="1"/>
  <c r="F100" i="1" s="1"/>
  <c r="N55" i="1"/>
  <c r="S55" i="1" s="1"/>
  <c r="Q55" i="1" s="1"/>
  <c r="R55" i="1" s="1"/>
  <c r="N94" i="1"/>
  <c r="N60" i="1"/>
  <c r="AE60" i="1" s="1"/>
  <c r="N79" i="1"/>
  <c r="S79" i="1" s="1"/>
  <c r="I48" i="7"/>
  <c r="M48" i="7" s="1"/>
  <c r="I58" i="7"/>
  <c r="M58" i="7" s="1"/>
  <c r="I78" i="7"/>
  <c r="M78" i="7" s="1"/>
  <c r="I93" i="7"/>
  <c r="M93" i="7" s="1"/>
  <c r="I97" i="7"/>
  <c r="M97" i="7" s="1"/>
  <c r="N41" i="1"/>
  <c r="I43" i="7"/>
  <c r="M43" i="7" s="1"/>
  <c r="I60" i="7"/>
  <c r="M60" i="7" s="1"/>
  <c r="I69" i="7"/>
  <c r="M69" i="7" s="1"/>
  <c r="I53" i="7"/>
  <c r="M53" i="7" s="1"/>
  <c r="I85" i="7"/>
  <c r="M85" i="7" s="1"/>
  <c r="I66" i="7"/>
  <c r="M66" i="7" s="1"/>
  <c r="I76" i="7"/>
  <c r="M76" i="7" s="1"/>
  <c r="I88" i="7"/>
  <c r="M88" i="7" s="1"/>
  <c r="I37" i="7"/>
  <c r="M37" i="7" s="1"/>
  <c r="N100" i="20"/>
  <c r="S100" i="20" s="1"/>
  <c r="Q100" i="20" s="1"/>
  <c r="R100" i="20" s="1"/>
  <c r="I14" i="7"/>
  <c r="M14" i="7" s="1"/>
  <c r="N38" i="1"/>
  <c r="S38" i="1" s="1"/>
  <c r="I24" i="7"/>
  <c r="M24" i="7" s="1"/>
  <c r="I8" i="7"/>
  <c r="M8" i="7" s="1"/>
  <c r="I19" i="7"/>
  <c r="M19" i="7" s="1"/>
  <c r="I3" i="7"/>
  <c r="M3" i="7" s="1"/>
  <c r="I51" i="7"/>
  <c r="M51" i="7" s="1"/>
  <c r="N66" i="18"/>
  <c r="S66" i="18" s="1"/>
  <c r="AE11" i="8"/>
  <c r="AB8" i="8"/>
  <c r="AB24" i="8"/>
  <c r="AB9" i="8"/>
  <c r="AB25" i="8"/>
  <c r="AB14" i="8"/>
  <c r="AB30" i="8"/>
  <c r="AB35" i="8"/>
  <c r="AB39" i="8"/>
  <c r="AB43" i="8"/>
  <c r="AB47" i="8"/>
  <c r="AB51" i="8"/>
  <c r="AB55" i="8"/>
  <c r="AB59" i="8"/>
  <c r="AB63" i="8"/>
  <c r="AB67" i="8"/>
  <c r="AB71" i="8"/>
  <c r="AB75" i="8"/>
  <c r="AB79" i="8"/>
  <c r="AB83" i="8"/>
  <c r="AB87" i="8"/>
  <c r="AB91" i="8"/>
  <c r="AB95" i="8"/>
  <c r="AB99" i="8"/>
  <c r="AB84" i="8"/>
  <c r="AB92" i="8"/>
  <c r="AB96" i="8"/>
  <c r="AB45" i="8"/>
  <c r="AB57" i="8"/>
  <c r="AB69" i="8"/>
  <c r="AB77" i="8"/>
  <c r="AB89" i="8"/>
  <c r="AB97" i="8"/>
  <c r="AB34" i="8"/>
  <c r="AB38" i="8"/>
  <c r="AB46" i="8"/>
  <c r="AB54" i="8"/>
  <c r="AB66" i="8"/>
  <c r="AB78" i="8"/>
  <c r="AB90" i="8"/>
  <c r="AB32" i="8"/>
  <c r="AB36" i="8"/>
  <c r="AB40" i="8"/>
  <c r="AB44" i="8"/>
  <c r="AB48" i="8"/>
  <c r="AB52" i="8"/>
  <c r="AB56" i="8"/>
  <c r="AB60" i="8"/>
  <c r="AB64" i="8"/>
  <c r="AB68" i="8"/>
  <c r="AB72" i="8"/>
  <c r="AB76" i="8"/>
  <c r="AB80" i="8"/>
  <c r="AB88" i="8"/>
  <c r="AB100" i="8"/>
  <c r="AB37" i="8"/>
  <c r="AB41" i="8"/>
  <c r="AB53" i="8"/>
  <c r="AB65" i="8"/>
  <c r="AB73" i="8"/>
  <c r="AB85" i="8"/>
  <c r="AB93" i="8"/>
  <c r="AB50" i="8"/>
  <c r="AB58" i="8"/>
  <c r="AB70" i="8"/>
  <c r="AB86" i="8"/>
  <c r="AB98" i="8"/>
  <c r="AB33" i="8"/>
  <c r="AB49" i="8"/>
  <c r="AB61" i="8"/>
  <c r="AB81" i="8"/>
  <c r="AB62" i="8"/>
  <c r="AB74" i="8"/>
  <c r="AB94" i="8"/>
  <c r="AB42" i="8"/>
  <c r="AB82" i="8"/>
  <c r="AB12" i="8"/>
  <c r="AB28" i="8"/>
  <c r="AB13" i="8"/>
  <c r="AB29" i="8"/>
  <c r="AB18" i="8"/>
  <c r="AB7" i="8"/>
  <c r="AB23" i="8"/>
  <c r="AB16" i="8"/>
  <c r="AB31" i="8"/>
  <c r="AB17" i="8"/>
  <c r="AB6" i="8"/>
  <c r="AB22" i="8"/>
  <c r="AB11" i="8"/>
  <c r="AB27" i="8"/>
  <c r="AB4" i="8"/>
  <c r="AB20" i="8"/>
  <c r="AB5" i="8"/>
  <c r="AB21" i="8"/>
  <c r="AB10" i="8"/>
  <c r="AB26" i="8"/>
  <c r="AB15" i="8"/>
  <c r="AB3" i="8"/>
  <c r="G8" i="10"/>
  <c r="N62" i="16"/>
  <c r="F62" i="16" s="1"/>
  <c r="N63" i="16"/>
  <c r="F63" i="16" s="1"/>
  <c r="N97" i="16"/>
  <c r="N88" i="16"/>
  <c r="F88" i="16" s="1"/>
  <c r="N72" i="16"/>
  <c r="O72" i="16" s="1"/>
  <c r="N81" i="16"/>
  <c r="O81" i="16" s="1"/>
  <c r="N12" i="23"/>
  <c r="AE12" i="23" s="1"/>
  <c r="N4" i="1"/>
  <c r="F4" i="1" s="1"/>
  <c r="N15" i="1"/>
  <c r="S15" i="1" s="1"/>
  <c r="P15" i="1" s="1"/>
  <c r="N30" i="23"/>
  <c r="F30" i="23" s="1"/>
  <c r="N21" i="23"/>
  <c r="F21" i="23" s="1"/>
  <c r="W2" i="18"/>
  <c r="Q3" i="17" s="1"/>
  <c r="N51" i="21"/>
  <c r="S51" i="21" s="1"/>
  <c r="Q51" i="21" s="1"/>
  <c r="R51" i="21" s="1"/>
  <c r="N64" i="21"/>
  <c r="AE64" i="21" s="1"/>
  <c r="N46" i="21"/>
  <c r="O46" i="21" s="1"/>
  <c r="N86" i="21"/>
  <c r="F86" i="21" s="1"/>
  <c r="N72" i="21"/>
  <c r="S72" i="21" s="1"/>
  <c r="Q72" i="21" s="1"/>
  <c r="R72" i="21" s="1"/>
  <c r="N52" i="21"/>
  <c r="O52" i="21" s="1"/>
  <c r="N34" i="21"/>
  <c r="W2" i="9"/>
  <c r="D3" i="17" s="1"/>
  <c r="N47" i="9"/>
  <c r="S47" i="9" s="1"/>
  <c r="N16" i="1"/>
  <c r="N25" i="1"/>
  <c r="O25" i="1" s="1"/>
  <c r="N44" i="1"/>
  <c r="S44" i="1" s="1"/>
  <c r="P44" i="1" s="1"/>
  <c r="N85" i="9"/>
  <c r="O85" i="9" s="1"/>
  <c r="N99" i="9"/>
  <c r="F99" i="9" s="1"/>
  <c r="N95" i="21"/>
  <c r="N79" i="21"/>
  <c r="S79" i="21" s="1"/>
  <c r="Q79" i="21" s="1"/>
  <c r="R79" i="21" s="1"/>
  <c r="N68" i="21"/>
  <c r="AE68" i="21" s="1"/>
  <c r="N33" i="21"/>
  <c r="N89" i="21"/>
  <c r="S89" i="21" s="1"/>
  <c r="Q89" i="21" s="1"/>
  <c r="R89" i="21" s="1"/>
  <c r="N73" i="21"/>
  <c r="S73" i="21" s="1"/>
  <c r="Q73" i="21" s="1"/>
  <c r="R73" i="21" s="1"/>
  <c r="N60" i="21"/>
  <c r="S60" i="21" s="1"/>
  <c r="Q60" i="21" s="1"/>
  <c r="R60" i="21" s="1"/>
  <c r="N97" i="21"/>
  <c r="S97" i="21" s="1"/>
  <c r="Q97" i="21" s="1"/>
  <c r="R97" i="21" s="1"/>
  <c r="W2" i="3"/>
  <c r="H3" i="17" s="1"/>
  <c r="N90" i="5"/>
  <c r="F90" i="5" s="1"/>
  <c r="N62" i="5"/>
  <c r="AE62" i="5" s="1"/>
  <c r="N64" i="9"/>
  <c r="F64" i="9" s="1"/>
  <c r="N84" i="9"/>
  <c r="F84" i="9" s="1"/>
  <c r="N46" i="5"/>
  <c r="AE46" i="5" s="1"/>
  <c r="N78" i="5"/>
  <c r="AE78" i="5" s="1"/>
  <c r="N44" i="9"/>
  <c r="AE44" i="9" s="1"/>
  <c r="S31" i="8"/>
  <c r="P31" i="8" s="1"/>
  <c r="L31" i="8" s="1"/>
  <c r="T31" i="8" s="1"/>
  <c r="O31" i="8"/>
  <c r="S23" i="8"/>
  <c r="Q23" i="8" s="1"/>
  <c r="F30" i="8"/>
  <c r="O30" i="8"/>
  <c r="F14" i="8"/>
  <c r="F27" i="8"/>
  <c r="S27" i="8"/>
  <c r="AD27" i="8" s="1"/>
  <c r="O27" i="8"/>
  <c r="F26" i="8"/>
  <c r="O25" i="8"/>
  <c r="S25" i="8"/>
  <c r="P25" i="8" s="1"/>
  <c r="F25" i="8"/>
  <c r="S24" i="8"/>
  <c r="P24" i="8" s="1"/>
  <c r="AF24" i="8" s="1"/>
  <c r="O19" i="8"/>
  <c r="S19" i="8"/>
  <c r="AD19" i="8" s="1"/>
  <c r="F19" i="8"/>
  <c r="O14" i="8"/>
  <c r="N45" i="23"/>
  <c r="S45" i="23" s="1"/>
  <c r="N62" i="23"/>
  <c r="N37" i="13"/>
  <c r="AE37" i="13" s="1"/>
  <c r="N89" i="13"/>
  <c r="S89" i="13" s="1"/>
  <c r="Q89" i="13" s="1"/>
  <c r="R89" i="13" s="1"/>
  <c r="N84" i="13"/>
  <c r="S84" i="13" s="1"/>
  <c r="Q84" i="13" s="1"/>
  <c r="R84" i="13" s="1"/>
  <c r="N100" i="13"/>
  <c r="N43" i="23"/>
  <c r="AE43" i="23" s="1"/>
  <c r="N62" i="13"/>
  <c r="N93" i="23"/>
  <c r="O93" i="23" s="1"/>
  <c r="N42" i="23"/>
  <c r="N38" i="13"/>
  <c r="S38" i="13" s="1"/>
  <c r="Q38" i="13" s="1"/>
  <c r="R38" i="13" s="1"/>
  <c r="N31" i="13"/>
  <c r="S31" i="13" s="1"/>
  <c r="Q31" i="13" s="1"/>
  <c r="R31" i="13" s="1"/>
  <c r="N95" i="13"/>
  <c r="AE95" i="13" s="1"/>
  <c r="N50" i="13"/>
  <c r="N45" i="21"/>
  <c r="AE45" i="21" s="1"/>
  <c r="N83" i="21"/>
  <c r="N43" i="21"/>
  <c r="F43" i="21" s="1"/>
  <c r="N34" i="20"/>
  <c r="S34" i="20" s="1"/>
  <c r="Q34" i="20" s="1"/>
  <c r="R34" i="20" s="1"/>
  <c r="N45" i="20"/>
  <c r="AE45" i="20" s="1"/>
  <c r="N61" i="20"/>
  <c r="S61" i="20" s="1"/>
  <c r="N63" i="18"/>
  <c r="S63" i="18" s="1"/>
  <c r="N53" i="1"/>
  <c r="O53" i="1" s="1"/>
  <c r="N72" i="1"/>
  <c r="S72" i="1" s="1"/>
  <c r="Q72" i="1" s="1"/>
  <c r="R72" i="1" s="1"/>
  <c r="N57" i="1"/>
  <c r="N62" i="1"/>
  <c r="F62" i="1" s="1"/>
  <c r="N91" i="1"/>
  <c r="N50" i="3"/>
  <c r="AE50" i="3" s="1"/>
  <c r="N82" i="3"/>
  <c r="O82" i="3" s="1"/>
  <c r="N63" i="3"/>
  <c r="O63" i="3" s="1"/>
  <c r="N58" i="1"/>
  <c r="N45" i="18"/>
  <c r="N49" i="20"/>
  <c r="AE49" i="20" s="1"/>
  <c r="N89" i="20"/>
  <c r="AE89" i="20" s="1"/>
  <c r="N57" i="21"/>
  <c r="N67" i="21"/>
  <c r="F67" i="21" s="1"/>
  <c r="N48" i="21"/>
  <c r="S48" i="21" s="1"/>
  <c r="Q48" i="21" s="1"/>
  <c r="R48" i="21" s="1"/>
  <c r="N94" i="21"/>
  <c r="S94" i="21" s="1"/>
  <c r="Q94" i="21" s="1"/>
  <c r="R94" i="21" s="1"/>
  <c r="N78" i="21"/>
  <c r="N59" i="21"/>
  <c r="AE59" i="21" s="1"/>
  <c r="N42" i="21"/>
  <c r="N43" i="20"/>
  <c r="S43" i="20" s="1"/>
  <c r="Q43" i="20" s="1"/>
  <c r="R43" i="20" s="1"/>
  <c r="N65" i="20"/>
  <c r="AE65" i="20" s="1"/>
  <c r="N90" i="20"/>
  <c r="AE90" i="20" s="1"/>
  <c r="N76" i="20"/>
  <c r="F76" i="20" s="1"/>
  <c r="N55" i="20"/>
  <c r="AE55" i="20" s="1"/>
  <c r="N42" i="20"/>
  <c r="N32" i="9"/>
  <c r="S32" i="9" s="1"/>
  <c r="Q32" i="9" s="1"/>
  <c r="N54" i="9"/>
  <c r="N32" i="20"/>
  <c r="F32" i="20" s="1"/>
  <c r="N90" i="21"/>
  <c r="S90" i="21" s="1"/>
  <c r="Q90" i="21" s="1"/>
  <c r="R90" i="21" s="1"/>
  <c r="N46" i="9"/>
  <c r="S46" i="9" s="1"/>
  <c r="Q46" i="9" s="1"/>
  <c r="N67" i="9"/>
  <c r="O67" i="9" s="1"/>
  <c r="N23" i="18"/>
  <c r="S23" i="18" s="1"/>
  <c r="P23" i="18" s="1"/>
  <c r="W2" i="21"/>
  <c r="F3" i="17" s="1"/>
  <c r="N53" i="23"/>
  <c r="N79" i="23"/>
  <c r="N97" i="13"/>
  <c r="S97" i="13" s="1"/>
  <c r="N85" i="23"/>
  <c r="S85" i="23" s="1"/>
  <c r="Q85" i="23" s="1"/>
  <c r="R85" i="23" s="1"/>
  <c r="N69" i="23"/>
  <c r="S69" i="23" s="1"/>
  <c r="Q69" i="23" s="1"/>
  <c r="R69" i="23" s="1"/>
  <c r="N86" i="20"/>
  <c r="O86" i="20" s="1"/>
  <c r="N75" i="21"/>
  <c r="S75" i="21" s="1"/>
  <c r="Q75" i="21" s="1"/>
  <c r="R75" i="21" s="1"/>
  <c r="N66" i="21"/>
  <c r="N80" i="21"/>
  <c r="AE80" i="21" s="1"/>
  <c r="N73" i="13"/>
  <c r="F73" i="13" s="1"/>
  <c r="N82" i="21"/>
  <c r="O82" i="21" s="1"/>
  <c r="N91" i="9"/>
  <c r="N87" i="21"/>
  <c r="F87" i="21" s="1"/>
  <c r="N71" i="21"/>
  <c r="AE71" i="21" s="1"/>
  <c r="N39" i="21"/>
  <c r="S39" i="21" s="1"/>
  <c r="Q39" i="21" s="1"/>
  <c r="R39" i="21" s="1"/>
  <c r="N47" i="21"/>
  <c r="N100" i="21"/>
  <c r="S100" i="21" s="1"/>
  <c r="N81" i="21"/>
  <c r="S81" i="21" s="1"/>
  <c r="Q81" i="21" s="1"/>
  <c r="R81" i="21" s="1"/>
  <c r="N63" i="21"/>
  <c r="S63" i="21" s="1"/>
  <c r="Q63" i="21" s="1"/>
  <c r="R63" i="21" s="1"/>
  <c r="N35" i="21"/>
  <c r="N77" i="21"/>
  <c r="S77" i="21" s="1"/>
  <c r="N58" i="9"/>
  <c r="S58" i="9" s="1"/>
  <c r="W2" i="20"/>
  <c r="E3" i="17" s="1"/>
  <c r="N96" i="23"/>
  <c r="O96" i="23" s="1"/>
  <c r="N76" i="23"/>
  <c r="S76" i="23" s="1"/>
  <c r="Q76" i="23" s="1"/>
  <c r="R76" i="23" s="1"/>
  <c r="N44" i="23"/>
  <c r="S44" i="23" s="1"/>
  <c r="Q44" i="23" s="1"/>
  <c r="R44" i="23" s="1"/>
  <c r="N70" i="13"/>
  <c r="AE70" i="13" s="1"/>
  <c r="N19" i="23"/>
  <c r="S19" i="23" s="1"/>
  <c r="P19" i="23" s="1"/>
  <c r="N77" i="23"/>
  <c r="O77" i="23" s="1"/>
  <c r="N74" i="13"/>
  <c r="AE74" i="13" s="1"/>
  <c r="N90" i="13"/>
  <c r="N78" i="3"/>
  <c r="AE78" i="3" s="1"/>
  <c r="N41" i="3"/>
  <c r="N48" i="3"/>
  <c r="N71" i="3"/>
  <c r="AE71" i="3" s="1"/>
  <c r="N91" i="3"/>
  <c r="N71" i="23"/>
  <c r="AE71" i="23" s="1"/>
  <c r="N32" i="21"/>
  <c r="AE32" i="21" s="1"/>
  <c r="N54" i="23"/>
  <c r="O54" i="23" s="1"/>
  <c r="N50" i="23"/>
  <c r="N82" i="13"/>
  <c r="N93" i="21"/>
  <c r="N58" i="21"/>
  <c r="O58" i="21" s="1"/>
  <c r="N50" i="21"/>
  <c r="N55" i="21"/>
  <c r="AE55" i="21" s="1"/>
  <c r="N96" i="21"/>
  <c r="AE96" i="21" s="1"/>
  <c r="N87" i="20"/>
  <c r="O87" i="20" s="1"/>
  <c r="N6" i="23"/>
  <c r="O6" i="23" s="1"/>
  <c r="N71" i="1"/>
  <c r="N76" i="1"/>
  <c r="N81" i="1"/>
  <c r="S81" i="1" s="1"/>
  <c r="N39" i="1"/>
  <c r="O39" i="1" s="1"/>
  <c r="N67" i="1"/>
  <c r="AE67" i="1" s="1"/>
  <c r="N95" i="1"/>
  <c r="O95" i="1" s="1"/>
  <c r="N52" i="9"/>
  <c r="O52" i="9" s="1"/>
  <c r="N42" i="1"/>
  <c r="S42" i="1" s="1"/>
  <c r="N96" i="9"/>
  <c r="F96" i="9" s="1"/>
  <c r="N53" i="21"/>
  <c r="N37" i="21"/>
  <c r="O37" i="21" s="1"/>
  <c r="N65" i="21"/>
  <c r="N98" i="21"/>
  <c r="S98" i="21" s="1"/>
  <c r="Q98" i="21" s="1"/>
  <c r="R98" i="21" s="1"/>
  <c r="N49" i="21"/>
  <c r="S49" i="21" s="1"/>
  <c r="Q49" i="21" s="1"/>
  <c r="R49" i="21" s="1"/>
  <c r="N31" i="21"/>
  <c r="F31" i="21" s="1"/>
  <c r="N76" i="21"/>
  <c r="O76" i="21" s="1"/>
  <c r="N56" i="21"/>
  <c r="F56" i="21" s="1"/>
  <c r="N40" i="21"/>
  <c r="O40" i="21" s="1"/>
  <c r="N53" i="20"/>
  <c r="O53" i="20" s="1"/>
  <c r="N92" i="21"/>
  <c r="F92" i="21" s="1"/>
  <c r="N94" i="20"/>
  <c r="S94" i="20" s="1"/>
  <c r="N72" i="9"/>
  <c r="S72" i="9" s="1"/>
  <c r="Q72" i="9" s="1"/>
  <c r="N57" i="23"/>
  <c r="O57" i="23" s="1"/>
  <c r="N36" i="23"/>
  <c r="AG3" i="23"/>
  <c r="N83" i="5"/>
  <c r="N39" i="23"/>
  <c r="O39" i="23" s="1"/>
  <c r="N36" i="1"/>
  <c r="N25" i="18"/>
  <c r="O25" i="18" s="1"/>
  <c r="N20" i="23"/>
  <c r="O20" i="23" s="1"/>
  <c r="N12" i="1"/>
  <c r="F12" i="1" s="1"/>
  <c r="N27" i="23"/>
  <c r="S27" i="23" s="1"/>
  <c r="Q27" i="23" s="1"/>
  <c r="N23" i="1"/>
  <c r="F23" i="1" s="1"/>
  <c r="N11" i="5"/>
  <c r="N57" i="5"/>
  <c r="F57" i="5" s="1"/>
  <c r="N10" i="1"/>
  <c r="S10" i="1" s="1"/>
  <c r="P10" i="1" s="1"/>
  <c r="N92" i="5"/>
  <c r="AE92" i="5" s="1"/>
  <c r="N29" i="23"/>
  <c r="F29" i="23" s="1"/>
  <c r="N5" i="1"/>
  <c r="N83" i="1"/>
  <c r="F83" i="1" s="1"/>
  <c r="N29" i="1"/>
  <c r="S29" i="1" s="1"/>
  <c r="Q29" i="1" s="1"/>
  <c r="N37" i="1"/>
  <c r="N55" i="23"/>
  <c r="S55" i="23" s="1"/>
  <c r="Q55" i="23" s="1"/>
  <c r="R55" i="23" s="1"/>
  <c r="N32" i="23"/>
  <c r="W2" i="13"/>
  <c r="M3" i="17" s="1"/>
  <c r="N86" i="13"/>
  <c r="O86" i="13" s="1"/>
  <c r="N67" i="23"/>
  <c r="AE67" i="23" s="1"/>
  <c r="N41" i="23"/>
  <c r="N46" i="13"/>
  <c r="N35" i="3"/>
  <c r="N98" i="3"/>
  <c r="F98" i="3" s="1"/>
  <c r="N43" i="3"/>
  <c r="N87" i="3"/>
  <c r="S87" i="3" s="1"/>
  <c r="Q87" i="3" s="1"/>
  <c r="R87" i="3" s="1"/>
  <c r="N38" i="21"/>
  <c r="S38" i="21" s="1"/>
  <c r="Q38" i="21" s="1"/>
  <c r="R38" i="21" s="1"/>
  <c r="N44" i="21"/>
  <c r="F44" i="21" s="1"/>
  <c r="N62" i="21"/>
  <c r="O62" i="21" s="1"/>
  <c r="N52" i="13"/>
  <c r="N26" i="23"/>
  <c r="N33" i="9"/>
  <c r="S33" i="9" s="1"/>
  <c r="Q33" i="9" s="1"/>
  <c r="N68" i="9"/>
  <c r="N85" i="21"/>
  <c r="F85" i="21" s="1"/>
  <c r="N69" i="21"/>
  <c r="AE69" i="21" s="1"/>
  <c r="N41" i="21"/>
  <c r="S41" i="21" s="1"/>
  <c r="Q41" i="21" s="1"/>
  <c r="R41" i="21" s="1"/>
  <c r="N91" i="21"/>
  <c r="O91" i="21" s="1"/>
  <c r="N74" i="21"/>
  <c r="S74" i="21" s="1"/>
  <c r="Q74" i="21" s="1"/>
  <c r="R74" i="21" s="1"/>
  <c r="N61" i="21"/>
  <c r="N99" i="21"/>
  <c r="S99" i="21" s="1"/>
  <c r="Q99" i="21" s="1"/>
  <c r="R99" i="21" s="1"/>
  <c r="N88" i="21"/>
  <c r="N54" i="21"/>
  <c r="F54" i="21" s="1"/>
  <c r="N36" i="21"/>
  <c r="S36" i="21" s="1"/>
  <c r="Q36" i="21" s="1"/>
  <c r="R36" i="21" s="1"/>
  <c r="N60" i="9"/>
  <c r="AE60" i="9" s="1"/>
  <c r="N40" i="23"/>
  <c r="F40" i="23" s="1"/>
  <c r="N63" i="1"/>
  <c r="N16" i="23"/>
  <c r="N8" i="1"/>
  <c r="S8" i="1" s="1"/>
  <c r="N23" i="23"/>
  <c r="O23" i="23" s="1"/>
  <c r="N19" i="1"/>
  <c r="O19" i="1" s="1"/>
  <c r="N6" i="1"/>
  <c r="AE6" i="1" s="1"/>
  <c r="N25" i="23"/>
  <c r="N32" i="1"/>
  <c r="O32" i="1" s="1"/>
  <c r="N64" i="16"/>
  <c r="O64" i="16" s="1"/>
  <c r="N92" i="16"/>
  <c r="N99" i="5"/>
  <c r="S99" i="5" s="1"/>
  <c r="Q99" i="5" s="1"/>
  <c r="R99" i="5" s="1"/>
  <c r="N48" i="5"/>
  <c r="N31" i="16"/>
  <c r="S31" i="16" s="1"/>
  <c r="Q31" i="16" s="1"/>
  <c r="R31" i="16" s="1"/>
  <c r="N70" i="16"/>
  <c r="N80" i="5"/>
  <c r="F80" i="5" s="1"/>
  <c r="N52" i="5"/>
  <c r="AE52" i="5" s="1"/>
  <c r="N79" i="5"/>
  <c r="F79" i="5" s="1"/>
  <c r="N75" i="5"/>
  <c r="S75" i="5" s="1"/>
  <c r="N7" i="5"/>
  <c r="F7" i="5" s="1"/>
  <c r="N73" i="5"/>
  <c r="N87" i="5"/>
  <c r="O87" i="5" s="1"/>
  <c r="BB10" i="17"/>
  <c r="BB18" i="17"/>
  <c r="BB26" i="17"/>
  <c r="BB34" i="17"/>
  <c r="BB9" i="17"/>
  <c r="BB17" i="17"/>
  <c r="BB25" i="17"/>
  <c r="BB33" i="17"/>
  <c r="BB41" i="17"/>
  <c r="BB49" i="17"/>
  <c r="BB8" i="17"/>
  <c r="BB16" i="17"/>
  <c r="BB24" i="17"/>
  <c r="BB32" i="17"/>
  <c r="BB40" i="17"/>
  <c r="BB48" i="17"/>
  <c r="BB12" i="17"/>
  <c r="BB20" i="17"/>
  <c r="BB28" i="17"/>
  <c r="BB36" i="17"/>
  <c r="BB44" i="17"/>
  <c r="BB52" i="17"/>
  <c r="BB22" i="17"/>
  <c r="BB47" i="17"/>
  <c r="BB61" i="17"/>
  <c r="BB69" i="17"/>
  <c r="BB21" i="17"/>
  <c r="BB53" i="17"/>
  <c r="BB60" i="17"/>
  <c r="BB68" i="17"/>
  <c r="BB23" i="17"/>
  <c r="BB37" i="17"/>
  <c r="BB46" i="17"/>
  <c r="BB58" i="17"/>
  <c r="BB70" i="17"/>
  <c r="BB79" i="17"/>
  <c r="BB87" i="17"/>
  <c r="BB11" i="17"/>
  <c r="BB57" i="17"/>
  <c r="BB67" i="17"/>
  <c r="BB74" i="17"/>
  <c r="BB82" i="17"/>
  <c r="BB27" i="17"/>
  <c r="BB29" i="17"/>
  <c r="BB31" i="17"/>
  <c r="BB38" i="17"/>
  <c r="BB50" i="17"/>
  <c r="BB54" i="17"/>
  <c r="BB55" i="17"/>
  <c r="BB56" i="17"/>
  <c r="BB90" i="17"/>
  <c r="BB13" i="17"/>
  <c r="BB35" i="17"/>
  <c r="BB59" i="17"/>
  <c r="BB84" i="17"/>
  <c r="BB89" i="17"/>
  <c r="BB97" i="17"/>
  <c r="BB62" i="17"/>
  <c r="BB63" i="17"/>
  <c r="BB95" i="17"/>
  <c r="BB83" i="17"/>
  <c r="BB92" i="17"/>
  <c r="BB100" i="17"/>
  <c r="BB43" i="17"/>
  <c r="BB99" i="17"/>
  <c r="BB98" i="17"/>
  <c r="BB14" i="17"/>
  <c r="BB30" i="17"/>
  <c r="BB64" i="17"/>
  <c r="BB66" i="17"/>
  <c r="BB75" i="17"/>
  <c r="BB85" i="17"/>
  <c r="BB96" i="17"/>
  <c r="BB19" i="17"/>
  <c r="BB78" i="17"/>
  <c r="BB77" i="17"/>
  <c r="BB42" i="17"/>
  <c r="BB51" i="17"/>
  <c r="BB7" i="17"/>
  <c r="BB88" i="17"/>
  <c r="BB65" i="17"/>
  <c r="BB80" i="17"/>
  <c r="BB39" i="17"/>
  <c r="BB94" i="17"/>
  <c r="BB15" i="17"/>
  <c r="BB72" i="17"/>
  <c r="BB81" i="17"/>
  <c r="BB91" i="17"/>
  <c r="BB93" i="17"/>
  <c r="BB45" i="17"/>
  <c r="BB76" i="17"/>
  <c r="BB71" i="17"/>
  <c r="BB73" i="17"/>
  <c r="BB86" i="17"/>
  <c r="N66" i="16"/>
  <c r="N37" i="16"/>
  <c r="AE37" i="16" s="1"/>
  <c r="N67" i="16"/>
  <c r="N95" i="5"/>
  <c r="O95" i="5" s="1"/>
  <c r="N47" i="5"/>
  <c r="S47" i="5" s="1"/>
  <c r="Q47" i="5" s="1"/>
  <c r="R47" i="5" s="1"/>
  <c r="N84" i="5"/>
  <c r="S84" i="5" s="1"/>
  <c r="N77" i="5"/>
  <c r="S77" i="5" s="1"/>
  <c r="Q77" i="5" s="1"/>
  <c r="R77" i="5" s="1"/>
  <c r="N63" i="23"/>
  <c r="F63" i="23" s="1"/>
  <c r="N40" i="13"/>
  <c r="N96" i="16"/>
  <c r="O96" i="16" s="1"/>
  <c r="N42" i="16"/>
  <c r="F42" i="16" s="1"/>
  <c r="N63" i="5"/>
  <c r="O63" i="5" s="1"/>
  <c r="N15" i="5"/>
  <c r="S15" i="5" s="1"/>
  <c r="Q15" i="5" s="1"/>
  <c r="N28" i="5"/>
  <c r="S28" i="5" s="1"/>
  <c r="Q28" i="5" s="1"/>
  <c r="N8" i="23"/>
  <c r="N15" i="23"/>
  <c r="AE15" i="23" s="1"/>
  <c r="N22" i="23"/>
  <c r="O22" i="23" s="1"/>
  <c r="N18" i="5"/>
  <c r="AE18" i="5" s="1"/>
  <c r="N86" i="5"/>
  <c r="O86" i="5" s="1"/>
  <c r="N13" i="5"/>
  <c r="N69" i="5"/>
  <c r="AE69" i="5" s="1"/>
  <c r="N65" i="5"/>
  <c r="N17" i="23"/>
  <c r="S17" i="23" s="1"/>
  <c r="P17" i="23" s="1"/>
  <c r="BA9" i="17"/>
  <c r="BA17" i="17"/>
  <c r="BA25" i="17"/>
  <c r="BA33" i="17"/>
  <c r="BA8" i="17"/>
  <c r="BA16" i="17"/>
  <c r="BA24" i="17"/>
  <c r="BA32" i="17"/>
  <c r="BA40" i="17"/>
  <c r="BA48" i="17"/>
  <c r="BA15" i="17"/>
  <c r="BA23" i="17"/>
  <c r="BA31" i="17"/>
  <c r="BA39" i="17"/>
  <c r="BA47" i="17"/>
  <c r="BA11" i="17"/>
  <c r="BA19" i="17"/>
  <c r="BA27" i="17"/>
  <c r="BA35" i="17"/>
  <c r="BA43" i="17"/>
  <c r="BA51" i="17"/>
  <c r="BA21" i="17"/>
  <c r="BA41" i="17"/>
  <c r="BA53" i="17"/>
  <c r="BA60" i="17"/>
  <c r="BA68" i="17"/>
  <c r="BA20" i="17"/>
  <c r="BA36" i="17"/>
  <c r="BA42" i="17"/>
  <c r="BA59" i="17"/>
  <c r="BA67" i="17"/>
  <c r="BA10" i="17"/>
  <c r="BA45" i="17"/>
  <c r="BA63" i="17"/>
  <c r="BA73" i="17"/>
  <c r="BA78" i="17"/>
  <c r="BA86" i="17"/>
  <c r="BA13" i="17"/>
  <c r="BA34" i="17"/>
  <c r="BA62" i="17"/>
  <c r="BA72" i="17"/>
  <c r="BA81" i="17"/>
  <c r="BA57" i="17"/>
  <c r="BA58" i="17"/>
  <c r="BA74" i="17"/>
  <c r="BA79" i="17"/>
  <c r="BA84" i="17"/>
  <c r="BA89" i="17"/>
  <c r="BA77" i="17"/>
  <c r="BA88" i="17"/>
  <c r="BA96" i="17"/>
  <c r="BA14" i="17"/>
  <c r="BA26" i="17"/>
  <c r="BA30" i="17"/>
  <c r="BA64" i="17"/>
  <c r="BA65" i="17"/>
  <c r="BA66" i="17"/>
  <c r="BA75" i="17"/>
  <c r="BA80" i="17"/>
  <c r="BA85" i="17"/>
  <c r="BA94" i="17"/>
  <c r="BA69" i="17"/>
  <c r="BA70" i="17"/>
  <c r="BA71" i="17"/>
  <c r="BA76" i="17"/>
  <c r="BA91" i="17"/>
  <c r="BA99" i="17"/>
  <c r="BA18" i="17"/>
  <c r="BA22" i="17"/>
  <c r="BA37" i="17"/>
  <c r="BA46" i="17"/>
  <c r="BA49" i="17"/>
  <c r="BA52" i="17"/>
  <c r="BA82" i="17"/>
  <c r="BA61" i="17"/>
  <c r="BA87" i="17"/>
  <c r="BA7" i="17"/>
  <c r="BA97" i="17"/>
  <c r="BA28" i="17"/>
  <c r="BA83" i="17"/>
  <c r="BA98" i="17"/>
  <c r="BA38" i="17"/>
  <c r="BA44" i="17"/>
  <c r="BA50" i="17"/>
  <c r="BA55" i="17"/>
  <c r="BA90" i="17"/>
  <c r="BA92" i="17"/>
  <c r="BA100" i="17"/>
  <c r="BA93" i="17"/>
  <c r="BA12" i="17"/>
  <c r="BA95" i="17"/>
  <c r="BA56" i="17"/>
  <c r="BA29" i="17"/>
  <c r="BA54" i="17"/>
  <c r="N80" i="23"/>
  <c r="AE80" i="23" s="1"/>
  <c r="N31" i="1"/>
  <c r="F31" i="1" s="1"/>
  <c r="N66" i="23"/>
  <c r="O66" i="23" s="1"/>
  <c r="N92" i="23"/>
  <c r="S92" i="23" s="1"/>
  <c r="Q92" i="23" s="1"/>
  <c r="R92" i="23" s="1"/>
  <c r="N84" i="23"/>
  <c r="F84" i="23" s="1"/>
  <c r="N68" i="1"/>
  <c r="N48" i="13"/>
  <c r="N75" i="1"/>
  <c r="O75" i="1" s="1"/>
  <c r="N60" i="13"/>
  <c r="F60" i="13" s="1"/>
  <c r="N77" i="1"/>
  <c r="N56" i="13"/>
  <c r="S56" i="13" s="1"/>
  <c r="Q56" i="13" s="1"/>
  <c r="R56" i="13" s="1"/>
  <c r="N95" i="23"/>
  <c r="O95" i="23" s="1"/>
  <c r="N66" i="1"/>
  <c r="O66" i="1" s="1"/>
  <c r="N92" i="1"/>
  <c r="O92" i="1" s="1"/>
  <c r="N65" i="13"/>
  <c r="N94" i="13"/>
  <c r="F94" i="13" s="1"/>
  <c r="N49" i="16"/>
  <c r="O49" i="16" s="1"/>
  <c r="N45" i="16"/>
  <c r="N82" i="16"/>
  <c r="F82" i="16" s="1"/>
  <c r="N71" i="16"/>
  <c r="AE71" i="16" s="1"/>
  <c r="N58" i="5"/>
  <c r="O58" i="5" s="1"/>
  <c r="N75" i="16"/>
  <c r="N68" i="5"/>
  <c r="N70" i="5"/>
  <c r="S70" i="5" s="1"/>
  <c r="Q70" i="5" s="1"/>
  <c r="R70" i="5" s="1"/>
  <c r="N99" i="20"/>
  <c r="N47" i="1"/>
  <c r="N61" i="23"/>
  <c r="AE61" i="23" s="1"/>
  <c r="N54" i="20"/>
  <c r="N33" i="20"/>
  <c r="AE33" i="20" s="1"/>
  <c r="N85" i="20"/>
  <c r="F85" i="20" s="1"/>
  <c r="N59" i="20"/>
  <c r="O59" i="20" s="1"/>
  <c r="N92" i="20"/>
  <c r="N39" i="5"/>
  <c r="AE39" i="5" s="1"/>
  <c r="N26" i="1"/>
  <c r="O26" i="1" s="1"/>
  <c r="N88" i="5"/>
  <c r="F88" i="5" s="1"/>
  <c r="N60" i="23"/>
  <c r="N56" i="23"/>
  <c r="N71" i="5"/>
  <c r="N33" i="1"/>
  <c r="N20" i="5"/>
  <c r="O20" i="5" s="1"/>
  <c r="N4" i="23"/>
  <c r="O4" i="23" s="1"/>
  <c r="N11" i="23"/>
  <c r="AE11" i="23" s="1"/>
  <c r="N7" i="1"/>
  <c r="N56" i="5"/>
  <c r="O56" i="5" s="1"/>
  <c r="N18" i="23"/>
  <c r="AE18" i="23" s="1"/>
  <c r="N14" i="5"/>
  <c r="F14" i="5" s="1"/>
  <c r="N53" i="5"/>
  <c r="F53" i="5" s="1"/>
  <c r="N51" i="5"/>
  <c r="F51" i="5" s="1"/>
  <c r="N64" i="5"/>
  <c r="AE64" i="5" s="1"/>
  <c r="N13" i="23"/>
  <c r="S13" i="23" s="1"/>
  <c r="P13" i="23" s="1"/>
  <c r="N10" i="18"/>
  <c r="N59" i="23"/>
  <c r="O59" i="23" s="1"/>
  <c r="AZ8" i="17"/>
  <c r="AZ16" i="17"/>
  <c r="AZ24" i="17"/>
  <c r="AZ32" i="17"/>
  <c r="AZ15" i="17"/>
  <c r="AZ23" i="17"/>
  <c r="AZ31" i="17"/>
  <c r="AZ39" i="17"/>
  <c r="AZ47" i="17"/>
  <c r="AZ14" i="17"/>
  <c r="AZ22" i="17"/>
  <c r="AZ30" i="17"/>
  <c r="AZ38" i="17"/>
  <c r="AZ46" i="17"/>
  <c r="AZ10" i="17"/>
  <c r="AZ18" i="17"/>
  <c r="AZ26" i="17"/>
  <c r="AZ34" i="17"/>
  <c r="AZ42" i="17"/>
  <c r="AZ50" i="17"/>
  <c r="AZ20" i="17"/>
  <c r="AZ36" i="17"/>
  <c r="AZ59" i="17"/>
  <c r="AZ67" i="17"/>
  <c r="AZ19" i="17"/>
  <c r="AZ35" i="17"/>
  <c r="AZ37" i="17"/>
  <c r="AZ48" i="17"/>
  <c r="AZ58" i="17"/>
  <c r="AZ66" i="17"/>
  <c r="AZ12" i="17"/>
  <c r="AZ29" i="17"/>
  <c r="AZ44" i="17"/>
  <c r="AZ53" i="17"/>
  <c r="AZ56" i="17"/>
  <c r="AZ68" i="17"/>
  <c r="AZ77" i="17"/>
  <c r="AZ85" i="17"/>
  <c r="AZ40" i="17"/>
  <c r="AZ55" i="17"/>
  <c r="AZ65" i="17"/>
  <c r="AZ80" i="17"/>
  <c r="AZ13" i="17"/>
  <c r="AZ33" i="17"/>
  <c r="AZ41" i="17"/>
  <c r="AZ88" i="17"/>
  <c r="AZ43" i="17"/>
  <c r="AZ49" i="17"/>
  <c r="AZ52" i="17"/>
  <c r="AZ60" i="17"/>
  <c r="AZ61" i="17"/>
  <c r="AZ82" i="17"/>
  <c r="AZ95" i="17"/>
  <c r="AZ7" i="17"/>
  <c r="AZ9" i="17"/>
  <c r="AZ28" i="17"/>
  <c r="AZ87" i="17"/>
  <c r="AZ93" i="17"/>
  <c r="AZ17" i="17"/>
  <c r="AZ21" i="17"/>
  <c r="AZ54" i="17"/>
  <c r="AZ72" i="17"/>
  <c r="AZ73" i="17"/>
  <c r="AZ81" i="17"/>
  <c r="AZ86" i="17"/>
  <c r="AZ90" i="17"/>
  <c r="AZ98" i="17"/>
  <c r="AZ62" i="17"/>
  <c r="AZ64" i="17"/>
  <c r="AZ75" i="17"/>
  <c r="AZ96" i="17"/>
  <c r="AZ78" i="17"/>
  <c r="AZ97" i="17"/>
  <c r="AZ91" i="17"/>
  <c r="AZ92" i="17"/>
  <c r="AZ100" i="17"/>
  <c r="AZ83" i="17"/>
  <c r="AZ69" i="17"/>
  <c r="AZ76" i="17"/>
  <c r="AZ70" i="17"/>
  <c r="AZ11" i="17"/>
  <c r="AZ51" i="17"/>
  <c r="AZ94" i="17"/>
  <c r="AZ27" i="17"/>
  <c r="AZ57" i="17"/>
  <c r="AZ74" i="17"/>
  <c r="AZ84" i="17"/>
  <c r="AZ89" i="17"/>
  <c r="AZ63" i="17"/>
  <c r="AZ45" i="17"/>
  <c r="AZ71" i="17"/>
  <c r="AZ99" i="17"/>
  <c r="AZ79" i="17"/>
  <c r="AZ25" i="17"/>
  <c r="N35" i="16"/>
  <c r="S35" i="16" s="1"/>
  <c r="BJ10" i="17"/>
  <c r="BJ18" i="17"/>
  <c r="BJ26" i="17"/>
  <c r="BJ34" i="17"/>
  <c r="BJ9" i="17"/>
  <c r="BJ17" i="17"/>
  <c r="BJ25" i="17"/>
  <c r="BJ33" i="17"/>
  <c r="BJ41" i="17"/>
  <c r="BJ49" i="17"/>
  <c r="BJ8" i="17"/>
  <c r="BJ16" i="17"/>
  <c r="BJ24" i="17"/>
  <c r="BJ32" i="17"/>
  <c r="BJ40" i="17"/>
  <c r="BJ48" i="17"/>
  <c r="BJ12" i="17"/>
  <c r="BJ20" i="17"/>
  <c r="BJ28" i="17"/>
  <c r="BJ36" i="17"/>
  <c r="BJ44" i="17"/>
  <c r="BJ52" i="17"/>
  <c r="BJ15" i="17"/>
  <c r="BJ14" i="17"/>
  <c r="BJ30" i="17"/>
  <c r="BJ37" i="17"/>
  <c r="BJ43" i="17"/>
  <c r="BJ53" i="17"/>
  <c r="BJ61" i="17"/>
  <c r="BJ69" i="17"/>
  <c r="BJ13" i="17"/>
  <c r="BJ29" i="17"/>
  <c r="BJ38" i="17"/>
  <c r="BJ60" i="17"/>
  <c r="BJ68" i="17"/>
  <c r="BJ21" i="17"/>
  <c r="BJ31" i="17"/>
  <c r="BJ42" i="17"/>
  <c r="BJ56" i="17"/>
  <c r="BJ66" i="17"/>
  <c r="BJ79" i="17"/>
  <c r="BJ87" i="17"/>
  <c r="BJ19" i="17"/>
  <c r="BJ22" i="17"/>
  <c r="BJ55" i="17"/>
  <c r="BJ65" i="17"/>
  <c r="BJ74" i="17"/>
  <c r="BJ82" i="17"/>
  <c r="BJ23" i="17"/>
  <c r="BJ45" i="17"/>
  <c r="BJ62" i="17"/>
  <c r="BJ63" i="17"/>
  <c r="BJ64" i="17"/>
  <c r="BJ77" i="17"/>
  <c r="BJ90" i="17"/>
  <c r="BJ27" i="17"/>
  <c r="BJ67" i="17"/>
  <c r="BJ89" i="17"/>
  <c r="BJ97" i="17"/>
  <c r="BJ11" i="17"/>
  <c r="BJ70" i="17"/>
  <c r="BJ71" i="17"/>
  <c r="BJ78" i="17"/>
  <c r="BJ95" i="17"/>
  <c r="BJ86" i="17"/>
  <c r="BJ92" i="17"/>
  <c r="BJ100" i="17"/>
  <c r="BJ80" i="17"/>
  <c r="BJ88" i="17"/>
  <c r="BJ7" i="17"/>
  <c r="BJ35" i="17"/>
  <c r="BJ72" i="17"/>
  <c r="BJ96" i="17"/>
  <c r="BJ99" i="17"/>
  <c r="BJ54" i="17"/>
  <c r="BJ73" i="17"/>
  <c r="BJ83" i="17"/>
  <c r="BJ46" i="17"/>
  <c r="BJ58" i="17"/>
  <c r="BJ76" i="17"/>
  <c r="BJ93" i="17"/>
  <c r="BJ98" i="17"/>
  <c r="BJ57" i="17"/>
  <c r="BJ47" i="17"/>
  <c r="BJ94" i="17"/>
  <c r="BJ50" i="17"/>
  <c r="BJ75" i="17"/>
  <c r="BJ85" i="17"/>
  <c r="BJ59" i="17"/>
  <c r="BJ81" i="17"/>
  <c r="BJ51" i="17"/>
  <c r="BJ39" i="17"/>
  <c r="BJ91" i="17"/>
  <c r="BJ84" i="17"/>
  <c r="N46" i="16"/>
  <c r="AE46" i="16" s="1"/>
  <c r="N85" i="16"/>
  <c r="N45" i="5"/>
  <c r="O45" i="5" s="1"/>
  <c r="N73" i="16"/>
  <c r="S73" i="16" s="1"/>
  <c r="Q73" i="16" s="1"/>
  <c r="R73" i="16" s="1"/>
  <c r="N34" i="5"/>
  <c r="O34" i="5" s="1"/>
  <c r="O2" i="4"/>
  <c r="N93" i="4" s="1"/>
  <c r="I5" i="17"/>
  <c r="N38" i="5"/>
  <c r="O38" i="5" s="1"/>
  <c r="N30" i="5"/>
  <c r="F30" i="5" s="1"/>
  <c r="N17" i="5"/>
  <c r="AE17" i="5" s="1"/>
  <c r="N78" i="23"/>
  <c r="S78" i="23" s="1"/>
  <c r="Q78" i="23" s="1"/>
  <c r="R78" i="23" s="1"/>
  <c r="N91" i="23"/>
  <c r="O91" i="23" s="1"/>
  <c r="N54" i="13"/>
  <c r="S54" i="13" s="1"/>
  <c r="Q54" i="13" s="1"/>
  <c r="R54" i="13" s="1"/>
  <c r="N93" i="13"/>
  <c r="AE93" i="13" s="1"/>
  <c r="N34" i="16"/>
  <c r="F34" i="16" s="1"/>
  <c r="N55" i="5"/>
  <c r="S55" i="5" s="1"/>
  <c r="Q55" i="5" s="1"/>
  <c r="R55" i="5" s="1"/>
  <c r="N50" i="5"/>
  <c r="N93" i="5"/>
  <c r="S93" i="5" s="1"/>
  <c r="Q93" i="5" s="1"/>
  <c r="R93" i="5" s="1"/>
  <c r="N97" i="5"/>
  <c r="AE97" i="5" s="1"/>
  <c r="N66" i="5"/>
  <c r="F66" i="5" s="1"/>
  <c r="N65" i="23"/>
  <c r="N99" i="23"/>
  <c r="N90" i="23"/>
  <c r="AE90" i="23" s="1"/>
  <c r="N57" i="13"/>
  <c r="O57" i="13" s="1"/>
  <c r="N67" i="13"/>
  <c r="AE67" i="13" s="1"/>
  <c r="N51" i="16"/>
  <c r="N47" i="16"/>
  <c r="F47" i="16" s="1"/>
  <c r="N83" i="16"/>
  <c r="AE83" i="16" s="1"/>
  <c r="N33" i="5"/>
  <c r="S33" i="5" s="1"/>
  <c r="N76" i="16"/>
  <c r="AE76" i="16" s="1"/>
  <c r="N81" i="23"/>
  <c r="N86" i="23"/>
  <c r="O86" i="23" s="1"/>
  <c r="W2" i="16"/>
  <c r="L3" i="17" s="1"/>
  <c r="N48" i="23"/>
  <c r="O48" i="23" s="1"/>
  <c r="N58" i="23"/>
  <c r="F58" i="23" s="1"/>
  <c r="N46" i="23"/>
  <c r="S46" i="23" s="1"/>
  <c r="N12" i="5"/>
  <c r="N7" i="23"/>
  <c r="S7" i="23" s="1"/>
  <c r="N27" i="5"/>
  <c r="O27" i="5" s="1"/>
  <c r="N14" i="23"/>
  <c r="AE14" i="23" s="1"/>
  <c r="N6" i="5"/>
  <c r="O6" i="5" s="1"/>
  <c r="N43" i="5"/>
  <c r="F43" i="5" s="1"/>
  <c r="N5" i="5"/>
  <c r="F5" i="5" s="1"/>
  <c r="N35" i="5"/>
  <c r="O35" i="5" s="1"/>
  <c r="N24" i="5"/>
  <c r="N33" i="23"/>
  <c r="N64" i="23"/>
  <c r="BK11" i="17"/>
  <c r="BK19" i="17"/>
  <c r="BK27" i="17"/>
  <c r="BK35" i="17"/>
  <c r="BK10" i="17"/>
  <c r="BK18" i="17"/>
  <c r="BK26" i="17"/>
  <c r="BK34" i="17"/>
  <c r="BK42" i="17"/>
  <c r="BK50" i="17"/>
  <c r="BK9" i="17"/>
  <c r="BK17" i="17"/>
  <c r="BK25" i="17"/>
  <c r="BK33" i="17"/>
  <c r="BK41" i="17"/>
  <c r="BK49" i="17"/>
  <c r="BK13" i="17"/>
  <c r="BK21" i="17"/>
  <c r="BK29" i="17"/>
  <c r="BK37" i="17"/>
  <c r="BK45" i="17"/>
  <c r="BK16" i="17"/>
  <c r="BK15" i="17"/>
  <c r="BK31" i="17"/>
  <c r="BK54" i="17"/>
  <c r="BK62" i="17"/>
  <c r="BK70" i="17"/>
  <c r="BK14" i="17"/>
  <c r="BK30" i="17"/>
  <c r="BK43" i="17"/>
  <c r="BK53" i="17"/>
  <c r="BK61" i="17"/>
  <c r="BK69" i="17"/>
  <c r="BK8" i="17"/>
  <c r="BK24" i="17"/>
  <c r="BK63" i="17"/>
  <c r="BK73" i="17"/>
  <c r="BK80" i="17"/>
  <c r="BK44" i="17"/>
  <c r="BK60" i="17"/>
  <c r="BK72" i="17"/>
  <c r="BK75" i="17"/>
  <c r="BK83" i="17"/>
  <c r="BK39" i="17"/>
  <c r="BK48" i="17"/>
  <c r="BK51" i="17"/>
  <c r="BK84" i="17"/>
  <c r="BK23" i="17"/>
  <c r="BK36" i="17"/>
  <c r="BK64" i="17"/>
  <c r="BK65" i="17"/>
  <c r="BK66" i="17"/>
  <c r="BK77" i="17"/>
  <c r="BK82" i="17"/>
  <c r="BK90" i="17"/>
  <c r="BK98" i="17"/>
  <c r="BK38" i="17"/>
  <c r="BK47" i="17"/>
  <c r="BK85" i="17"/>
  <c r="BK88" i="17"/>
  <c r="BK96" i="17"/>
  <c r="BK28" i="17"/>
  <c r="BK46" i="17"/>
  <c r="BK57" i="17"/>
  <c r="BK58" i="17"/>
  <c r="BK59" i="17"/>
  <c r="BK76" i="17"/>
  <c r="BK81" i="17"/>
  <c r="BK93" i="17"/>
  <c r="BK67" i="17"/>
  <c r="BK89" i="17"/>
  <c r="BK91" i="17"/>
  <c r="BK97" i="17"/>
  <c r="BK71" i="17"/>
  <c r="BK87" i="17"/>
  <c r="BK92" i="17"/>
  <c r="BK22" i="17"/>
  <c r="BK40" i="17"/>
  <c r="BK52" i="17"/>
  <c r="BK100" i="17"/>
  <c r="BK95" i="17"/>
  <c r="BK7" i="17"/>
  <c r="BK56" i="17"/>
  <c r="BK94" i="17"/>
  <c r="BK20" i="17"/>
  <c r="BK55" i="17"/>
  <c r="BK79" i="17"/>
  <c r="BK86" i="17"/>
  <c r="BK68" i="17"/>
  <c r="BK78" i="17"/>
  <c r="BK12" i="17"/>
  <c r="BK32" i="17"/>
  <c r="BK99" i="17"/>
  <c r="BK74" i="17"/>
  <c r="BN14" i="17"/>
  <c r="BN22" i="17"/>
  <c r="BN30" i="17"/>
  <c r="BN13" i="17"/>
  <c r="BN21" i="17"/>
  <c r="BN29" i="17"/>
  <c r="BN37" i="17"/>
  <c r="BN45" i="17"/>
  <c r="BN12" i="17"/>
  <c r="BN20" i="17"/>
  <c r="BN28" i="17"/>
  <c r="BN36" i="17"/>
  <c r="BN44" i="17"/>
  <c r="BN52" i="17"/>
  <c r="BN8" i="17"/>
  <c r="BN16" i="17"/>
  <c r="BN24" i="17"/>
  <c r="BN32" i="17"/>
  <c r="BN40" i="17"/>
  <c r="BN48" i="17"/>
  <c r="BN18" i="17"/>
  <c r="BN34" i="17"/>
  <c r="BN41" i="17"/>
  <c r="BN47" i="17"/>
  <c r="BN57" i="17"/>
  <c r="BN65" i="17"/>
  <c r="BN73" i="17"/>
  <c r="BN17" i="17"/>
  <c r="BN33" i="17"/>
  <c r="BN42" i="17"/>
  <c r="BN56" i="17"/>
  <c r="BN64" i="17"/>
  <c r="BN72" i="17"/>
  <c r="BN25" i="17"/>
  <c r="BN35" i="17"/>
  <c r="BN51" i="17"/>
  <c r="BN60" i="17"/>
  <c r="BN70" i="17"/>
  <c r="BN75" i="17"/>
  <c r="BN83" i="17"/>
  <c r="BN23" i="17"/>
  <c r="BN26" i="17"/>
  <c r="BN38" i="17"/>
  <c r="BN59" i="17"/>
  <c r="BN69" i="17"/>
  <c r="BN78" i="17"/>
  <c r="BN58" i="17"/>
  <c r="BN76" i="17"/>
  <c r="BN81" i="17"/>
  <c r="BN10" i="17"/>
  <c r="BN19" i="17"/>
  <c r="BN61" i="17"/>
  <c r="BN62" i="17"/>
  <c r="BN63" i="17"/>
  <c r="BN74" i="17"/>
  <c r="BN93" i="17"/>
  <c r="BN31" i="17"/>
  <c r="BN50" i="17"/>
  <c r="BN77" i="17"/>
  <c r="BN82" i="17"/>
  <c r="BN91" i="17"/>
  <c r="BN9" i="17"/>
  <c r="BN43" i="17"/>
  <c r="BN49" i="17"/>
  <c r="BN54" i="17"/>
  <c r="BN55" i="17"/>
  <c r="BN88" i="17"/>
  <c r="BN96" i="17"/>
  <c r="BN39" i="17"/>
  <c r="BN84" i="17"/>
  <c r="BN11" i="17"/>
  <c r="BN66" i="17"/>
  <c r="BN67" i="17"/>
  <c r="BN90" i="17"/>
  <c r="BN99" i="17"/>
  <c r="BN71" i="17"/>
  <c r="BN80" i="17"/>
  <c r="BN89" i="17"/>
  <c r="BN86" i="17"/>
  <c r="BN68" i="17"/>
  <c r="BN98" i="17"/>
  <c r="BN100" i="17"/>
  <c r="BN85" i="17"/>
  <c r="BN46" i="17"/>
  <c r="BN87" i="17"/>
  <c r="BN92" i="17"/>
  <c r="BN97" i="17"/>
  <c r="BN15" i="17"/>
  <c r="BN27" i="17"/>
  <c r="BN79" i="17"/>
  <c r="BN53" i="17"/>
  <c r="BN94" i="17"/>
  <c r="BN95" i="17"/>
  <c r="BN7" i="17"/>
  <c r="N87" i="23"/>
  <c r="AE87" i="23" s="1"/>
  <c r="N31" i="23"/>
  <c r="F31" i="23" s="1"/>
  <c r="N70" i="23"/>
  <c r="AE70" i="23" s="1"/>
  <c r="N100" i="23"/>
  <c r="AE100" i="23" s="1"/>
  <c r="N98" i="23"/>
  <c r="N74" i="1"/>
  <c r="N87" i="13"/>
  <c r="F87" i="13" s="1"/>
  <c r="N89" i="1"/>
  <c r="N96" i="13"/>
  <c r="F96" i="13" s="1"/>
  <c r="N82" i="1"/>
  <c r="N63" i="13"/>
  <c r="N49" i="1"/>
  <c r="S49" i="1" s="1"/>
  <c r="N70" i="1"/>
  <c r="N96" i="1"/>
  <c r="S96" i="1" s="1"/>
  <c r="Q96" i="1" s="1"/>
  <c r="R96" i="1" s="1"/>
  <c r="N71" i="13"/>
  <c r="F71" i="13" s="1"/>
  <c r="N54" i="16"/>
  <c r="F54" i="16" s="1"/>
  <c r="N56" i="16"/>
  <c r="AE56" i="16" s="1"/>
  <c r="N69" i="13"/>
  <c r="AE69" i="13" s="1"/>
  <c r="N52" i="16"/>
  <c r="S52" i="16" s="1"/>
  <c r="Q52" i="16" s="1"/>
  <c r="R52" i="16" s="1"/>
  <c r="N92" i="13"/>
  <c r="AE92" i="13" s="1"/>
  <c r="N86" i="16"/>
  <c r="AE86" i="16" s="1"/>
  <c r="N41" i="5"/>
  <c r="N84" i="16"/>
  <c r="O84" i="16" s="1"/>
  <c r="N55" i="16"/>
  <c r="S55" i="16" s="1"/>
  <c r="N36" i="5"/>
  <c r="S36" i="5" s="1"/>
  <c r="Q36" i="5" s="1"/>
  <c r="R36" i="5" s="1"/>
  <c r="N79" i="16"/>
  <c r="N90" i="4"/>
  <c r="F90" i="4" s="1"/>
  <c r="N74" i="5"/>
  <c r="N74" i="23"/>
  <c r="N82" i="23"/>
  <c r="F82" i="23" s="1"/>
  <c r="N64" i="20"/>
  <c r="F64" i="20" s="1"/>
  <c r="N98" i="20"/>
  <c r="AE98" i="20" s="1"/>
  <c r="N84" i="20"/>
  <c r="N69" i="20"/>
  <c r="N83" i="13"/>
  <c r="F83" i="13" s="1"/>
  <c r="N72" i="20"/>
  <c r="N67" i="5"/>
  <c r="N18" i="1"/>
  <c r="S18" i="1" s="1"/>
  <c r="Q18" i="1" s="1"/>
  <c r="N17" i="1"/>
  <c r="O17" i="1" s="1"/>
  <c r="N21" i="1"/>
  <c r="F21" i="1" s="1"/>
  <c r="N81" i="5"/>
  <c r="N35" i="23"/>
  <c r="N37" i="23"/>
  <c r="AE37" i="23" s="1"/>
  <c r="N47" i="23"/>
  <c r="N40" i="1"/>
  <c r="O40" i="1" s="1"/>
  <c r="N96" i="5"/>
  <c r="S96" i="5" s="1"/>
  <c r="N22" i="5"/>
  <c r="N4" i="5"/>
  <c r="F4" i="5" s="1"/>
  <c r="N28" i="23"/>
  <c r="O28" i="23" s="1"/>
  <c r="N24" i="1"/>
  <c r="O24" i="1" s="1"/>
  <c r="N23" i="5"/>
  <c r="W2" i="1"/>
  <c r="N3" i="17" s="1"/>
  <c r="N37" i="5"/>
  <c r="O37" i="5" s="1"/>
  <c r="N10" i="23"/>
  <c r="N94" i="5"/>
  <c r="S94" i="5" s="1"/>
  <c r="P94" i="5" s="1"/>
  <c r="N32" i="5"/>
  <c r="F32" i="5" s="1"/>
  <c r="N98" i="5"/>
  <c r="N10" i="5"/>
  <c r="F10" i="5" s="1"/>
  <c r="N49" i="5"/>
  <c r="N5" i="23"/>
  <c r="F5" i="23" s="1"/>
  <c r="N16" i="5"/>
  <c r="O16" i="5" s="1"/>
  <c r="W2" i="23"/>
  <c r="O3" i="17" s="1"/>
  <c r="N53" i="16"/>
  <c r="N78" i="16"/>
  <c r="AE78" i="16" s="1"/>
  <c r="N89" i="16"/>
  <c r="F89" i="16" s="1"/>
  <c r="N42" i="5"/>
  <c r="S42" i="5" s="1"/>
  <c r="Q42" i="5" s="1"/>
  <c r="R42" i="5" s="1"/>
  <c r="AG3" i="5"/>
  <c r="N25" i="5"/>
  <c r="N21" i="5"/>
  <c r="S21" i="5" s="1"/>
  <c r="P21" i="5" s="1"/>
  <c r="O2" i="24"/>
  <c r="N9" i="24" s="1"/>
  <c r="P5" i="17"/>
  <c r="BL12" i="17"/>
  <c r="BL20" i="17"/>
  <c r="BL28" i="17"/>
  <c r="BL11" i="17"/>
  <c r="BL19" i="17"/>
  <c r="BL27" i="17"/>
  <c r="BL35" i="17"/>
  <c r="BL43" i="17"/>
  <c r="BL51" i="17"/>
  <c r="BL10" i="17"/>
  <c r="BL18" i="17"/>
  <c r="BL26" i="17"/>
  <c r="BL34" i="17"/>
  <c r="BL42" i="17"/>
  <c r="BL50" i="17"/>
  <c r="BL14" i="17"/>
  <c r="BL22" i="17"/>
  <c r="BL30" i="17"/>
  <c r="BL38" i="17"/>
  <c r="BL46" i="17"/>
  <c r="BL17" i="17"/>
  <c r="BL16" i="17"/>
  <c r="BL32" i="17"/>
  <c r="BL36" i="17"/>
  <c r="BL48" i="17"/>
  <c r="BL55" i="17"/>
  <c r="BL63" i="17"/>
  <c r="BL71" i="17"/>
  <c r="BL15" i="17"/>
  <c r="BL31" i="17"/>
  <c r="BL37" i="17"/>
  <c r="BL49" i="17"/>
  <c r="BL54" i="17"/>
  <c r="BL62" i="17"/>
  <c r="BL70" i="17"/>
  <c r="BL13" i="17"/>
  <c r="BL58" i="17"/>
  <c r="BL68" i="17"/>
  <c r="BL81" i="17"/>
  <c r="BL9" i="17"/>
  <c r="BL29" i="17"/>
  <c r="BL45" i="17"/>
  <c r="BL57" i="17"/>
  <c r="BL67" i="17"/>
  <c r="BL76" i="17"/>
  <c r="BL84" i="17"/>
  <c r="BL74" i="17"/>
  <c r="BL79" i="17"/>
  <c r="BL86" i="17"/>
  <c r="BL8" i="17"/>
  <c r="BL21" i="17"/>
  <c r="BL25" i="17"/>
  <c r="BL39" i="17"/>
  <c r="BL91" i="17"/>
  <c r="BL99" i="17"/>
  <c r="BL41" i="17"/>
  <c r="BL44" i="17"/>
  <c r="BL69" i="17"/>
  <c r="BL75" i="17"/>
  <c r="BL80" i="17"/>
  <c r="BL89" i="17"/>
  <c r="BL40" i="17"/>
  <c r="BL52" i="17"/>
  <c r="BL56" i="17"/>
  <c r="BL94" i="17"/>
  <c r="BL7" i="17"/>
  <c r="BL65" i="17"/>
  <c r="BL77" i="17"/>
  <c r="BL90" i="17"/>
  <c r="BL23" i="17"/>
  <c r="BL82" i="17"/>
  <c r="BL53" i="17"/>
  <c r="BL24" i="17"/>
  <c r="BL33" i="17"/>
  <c r="BL88" i="17"/>
  <c r="BL97" i="17"/>
  <c r="BL73" i="17"/>
  <c r="BL83" i="17"/>
  <c r="BL87" i="17"/>
  <c r="BL92" i="17"/>
  <c r="BL100" i="17"/>
  <c r="BL64" i="17"/>
  <c r="BL98" i="17"/>
  <c r="BL47" i="17"/>
  <c r="BL78" i="17"/>
  <c r="BL95" i="17"/>
  <c r="BL66" i="17"/>
  <c r="BL85" i="17"/>
  <c r="BL72" i="17"/>
  <c r="BL60" i="17"/>
  <c r="BL93" i="17"/>
  <c r="BL61" i="17"/>
  <c r="BL59" i="17"/>
  <c r="BL96" i="17"/>
  <c r="BC11" i="17"/>
  <c r="BC19" i="17"/>
  <c r="BC27" i="17"/>
  <c r="BC35" i="17"/>
  <c r="BC10" i="17"/>
  <c r="BC18" i="17"/>
  <c r="BC26" i="17"/>
  <c r="BC34" i="17"/>
  <c r="BC42" i="17"/>
  <c r="BC50" i="17"/>
  <c r="BC9" i="17"/>
  <c r="BC17" i="17"/>
  <c r="BC25" i="17"/>
  <c r="BC33" i="17"/>
  <c r="BC41" i="17"/>
  <c r="BC49" i="17"/>
  <c r="BC13" i="17"/>
  <c r="BC21" i="17"/>
  <c r="BC29" i="17"/>
  <c r="BC37" i="17"/>
  <c r="BC45" i="17"/>
  <c r="BC53" i="17"/>
  <c r="BC8" i="17"/>
  <c r="BC23" i="17"/>
  <c r="BC46" i="17"/>
  <c r="BC52" i="17"/>
  <c r="BC54" i="17"/>
  <c r="BC62" i="17"/>
  <c r="BC70" i="17"/>
  <c r="BC22" i="17"/>
  <c r="BC47" i="17"/>
  <c r="BC61" i="17"/>
  <c r="BC69" i="17"/>
  <c r="BC30" i="17"/>
  <c r="BC38" i="17"/>
  <c r="BC55" i="17"/>
  <c r="BC65" i="17"/>
  <c r="BC80" i="17"/>
  <c r="BC28" i="17"/>
  <c r="BC31" i="17"/>
  <c r="BC48" i="17"/>
  <c r="BC64" i="17"/>
  <c r="BC75" i="17"/>
  <c r="BC83" i="17"/>
  <c r="BC15" i="17"/>
  <c r="BC44" i="17"/>
  <c r="BC71" i="17"/>
  <c r="BC72" i="17"/>
  <c r="BC73" i="17"/>
  <c r="BC76" i="17"/>
  <c r="BC81" i="17"/>
  <c r="BC86" i="17"/>
  <c r="BC91" i="17"/>
  <c r="BC56" i="17"/>
  <c r="BC57" i="17"/>
  <c r="BC58" i="17"/>
  <c r="BC74" i="17"/>
  <c r="BC79" i="17"/>
  <c r="BC90" i="17"/>
  <c r="BC98" i="17"/>
  <c r="BC16" i="17"/>
  <c r="BC24" i="17"/>
  <c r="BC40" i="17"/>
  <c r="BC43" i="17"/>
  <c r="BC77" i="17"/>
  <c r="BC82" i="17"/>
  <c r="BC88" i="17"/>
  <c r="BC96" i="17"/>
  <c r="BC12" i="17"/>
  <c r="BC39" i="17"/>
  <c r="BC51" i="17"/>
  <c r="BC78" i="17"/>
  <c r="BC93" i="17"/>
  <c r="BC60" i="17"/>
  <c r="BC95" i="17"/>
  <c r="BC99" i="17"/>
  <c r="BC66" i="17"/>
  <c r="BC68" i="17"/>
  <c r="BC85" i="17"/>
  <c r="BC97" i="17"/>
  <c r="BC20" i="17"/>
  <c r="BC59" i="17"/>
  <c r="BC100" i="17"/>
  <c r="BC14" i="17"/>
  <c r="BC84" i="17"/>
  <c r="BC92" i="17"/>
  <c r="BC89" i="17"/>
  <c r="BC32" i="17"/>
  <c r="BC63" i="17"/>
  <c r="BC36" i="17"/>
  <c r="BC67" i="17"/>
  <c r="BC87" i="17"/>
  <c r="BC7" i="17"/>
  <c r="BC94" i="17"/>
  <c r="N32" i="16"/>
  <c r="AE32" i="16" s="1"/>
  <c r="N93" i="16"/>
  <c r="N91" i="5"/>
  <c r="AE91" i="5" s="1"/>
  <c r="N60" i="5"/>
  <c r="O60" i="5" s="1"/>
  <c r="N94" i="23"/>
  <c r="F94" i="23" s="1"/>
  <c r="N75" i="23"/>
  <c r="F75" i="23" s="1"/>
  <c r="N43" i="13"/>
  <c r="N89" i="23"/>
  <c r="AE89" i="23" s="1"/>
  <c r="N64" i="13"/>
  <c r="N48" i="16"/>
  <c r="N39" i="16"/>
  <c r="O39" i="16" s="1"/>
  <c r="N68" i="16"/>
  <c r="N74" i="16"/>
  <c r="AE74" i="16" s="1"/>
  <c r="N83" i="23"/>
  <c r="N68" i="23"/>
  <c r="S68" i="23" s="1"/>
  <c r="Q68" i="23" s="1"/>
  <c r="R68" i="23" s="1"/>
  <c r="N72" i="13"/>
  <c r="S72" i="13" s="1"/>
  <c r="N81" i="13"/>
  <c r="S81" i="13" s="1"/>
  <c r="Q81" i="13" s="1"/>
  <c r="R81" i="13" s="1"/>
  <c r="N40" i="16"/>
  <c r="S40" i="16" s="1"/>
  <c r="N45" i="13"/>
  <c r="N91" i="13"/>
  <c r="AE91" i="13" s="1"/>
  <c r="N77" i="16"/>
  <c r="N89" i="5"/>
  <c r="N82" i="5"/>
  <c r="F82" i="5" s="1"/>
  <c r="N72" i="5"/>
  <c r="N31" i="5"/>
  <c r="O31" i="5" s="1"/>
  <c r="BE13" i="17"/>
  <c r="BE21" i="17"/>
  <c r="BE29" i="17"/>
  <c r="BE12" i="17"/>
  <c r="BE20" i="17"/>
  <c r="BE28" i="17"/>
  <c r="BE36" i="17"/>
  <c r="BE44" i="17"/>
  <c r="BE52" i="17"/>
  <c r="BE11" i="17"/>
  <c r="BE19" i="17"/>
  <c r="BE27" i="17"/>
  <c r="BE35" i="17"/>
  <c r="BE43" i="17"/>
  <c r="BE51" i="17"/>
  <c r="BE15" i="17"/>
  <c r="BE23" i="17"/>
  <c r="BE31" i="17"/>
  <c r="BE39" i="17"/>
  <c r="BE47" i="17"/>
  <c r="BE10" i="17"/>
  <c r="BE9" i="17"/>
  <c r="BE25" i="17"/>
  <c r="BE45" i="17"/>
  <c r="BE56" i="17"/>
  <c r="BE64" i="17"/>
  <c r="BE72" i="17"/>
  <c r="BE8" i="17"/>
  <c r="BE24" i="17"/>
  <c r="BE40" i="17"/>
  <c r="BE46" i="17"/>
  <c r="BE55" i="17"/>
  <c r="BE63" i="17"/>
  <c r="BE71" i="17"/>
  <c r="BE57" i="17"/>
  <c r="BE67" i="17"/>
  <c r="BE74" i="17"/>
  <c r="BE82" i="17"/>
  <c r="BE16" i="17"/>
  <c r="BE18" i="17"/>
  <c r="BE41" i="17"/>
  <c r="BE50" i="17"/>
  <c r="BE54" i="17"/>
  <c r="BE66" i="17"/>
  <c r="BE77" i="17"/>
  <c r="BE85" i="17"/>
  <c r="BE53" i="17"/>
  <c r="BE78" i="17"/>
  <c r="BE83" i="17"/>
  <c r="BE33" i="17"/>
  <c r="BE38" i="17"/>
  <c r="BE76" i="17"/>
  <c r="BE81" i="17"/>
  <c r="BE92" i="17"/>
  <c r="BE100" i="17"/>
  <c r="BE22" i="17"/>
  <c r="BE49" i="17"/>
  <c r="BE58" i="17"/>
  <c r="BE59" i="17"/>
  <c r="BE60" i="17"/>
  <c r="BE79" i="17"/>
  <c r="BE84" i="17"/>
  <c r="BE90" i="17"/>
  <c r="BE14" i="17"/>
  <c r="BE32" i="17"/>
  <c r="BE42" i="17"/>
  <c r="BE48" i="17"/>
  <c r="BE65" i="17"/>
  <c r="BE75" i="17"/>
  <c r="BE80" i="17"/>
  <c r="BE95" i="17"/>
  <c r="BE73" i="17"/>
  <c r="BE86" i="17"/>
  <c r="BE94" i="17"/>
  <c r="BE7" i="17"/>
  <c r="BE91" i="17"/>
  <c r="BE97" i="17"/>
  <c r="BE61" i="17"/>
  <c r="BE26" i="17"/>
  <c r="BE37" i="17"/>
  <c r="BE62" i="17"/>
  <c r="BE30" i="17"/>
  <c r="BE34" i="17"/>
  <c r="BE99" i="17"/>
  <c r="BE88" i="17"/>
  <c r="BE68" i="17"/>
  <c r="BE70" i="17"/>
  <c r="BE96" i="17"/>
  <c r="BE89" i="17"/>
  <c r="BE87" i="17"/>
  <c r="BE17" i="17"/>
  <c r="BE93" i="17"/>
  <c r="BE69" i="17"/>
  <c r="BE98" i="17"/>
  <c r="N88" i="23"/>
  <c r="F88" i="23" s="1"/>
  <c r="N51" i="23"/>
  <c r="F51" i="23" s="1"/>
  <c r="N72" i="23"/>
  <c r="N46" i="1"/>
  <c r="AE46" i="1" s="1"/>
  <c r="N45" i="1"/>
  <c r="O45" i="1" s="1"/>
  <c r="N84" i="1"/>
  <c r="F84" i="1" s="1"/>
  <c r="N97" i="23"/>
  <c r="N93" i="1"/>
  <c r="N86" i="1"/>
  <c r="AE86" i="1" s="1"/>
  <c r="N68" i="13"/>
  <c r="N50" i="1"/>
  <c r="O50" i="1" s="1"/>
  <c r="N73" i="1"/>
  <c r="O73" i="1" s="1"/>
  <c r="N35" i="13"/>
  <c r="O35" i="13" s="1"/>
  <c r="N88" i="13"/>
  <c r="F88" i="13" s="1"/>
  <c r="N55" i="13"/>
  <c r="N57" i="16"/>
  <c r="N85" i="13"/>
  <c r="F85" i="13" s="1"/>
  <c r="N60" i="16"/>
  <c r="S60" i="16" s="1"/>
  <c r="Q60" i="16" s="1"/>
  <c r="R60" i="16" s="1"/>
  <c r="N98" i="13"/>
  <c r="N90" i="16"/>
  <c r="O90" i="16" s="1"/>
  <c r="N61" i="5"/>
  <c r="O61" i="5" s="1"/>
  <c r="N87" i="16"/>
  <c r="AE87" i="16" s="1"/>
  <c r="N69" i="16"/>
  <c r="N44" i="5"/>
  <c r="N80" i="16"/>
  <c r="O80" i="16" s="1"/>
  <c r="N54" i="5"/>
  <c r="N76" i="5"/>
  <c r="O76" i="5" s="1"/>
  <c r="N52" i="20"/>
  <c r="N52" i="23"/>
  <c r="AE52" i="23" s="1"/>
  <c r="N73" i="23"/>
  <c r="N47" i="13"/>
  <c r="S47" i="13" s="1"/>
  <c r="N77" i="20"/>
  <c r="BD12" i="17"/>
  <c r="BD20" i="17"/>
  <c r="BD28" i="17"/>
  <c r="BD11" i="17"/>
  <c r="BD19" i="17"/>
  <c r="BD27" i="17"/>
  <c r="BD35" i="17"/>
  <c r="BD43" i="17"/>
  <c r="BD51" i="17"/>
  <c r="BD10" i="17"/>
  <c r="BD18" i="17"/>
  <c r="BD26" i="17"/>
  <c r="BD34" i="17"/>
  <c r="BD42" i="17"/>
  <c r="BD50" i="17"/>
  <c r="BD14" i="17"/>
  <c r="BD22" i="17"/>
  <c r="BD30" i="17"/>
  <c r="BD38" i="17"/>
  <c r="BD46" i="17"/>
  <c r="BD9" i="17"/>
  <c r="BD8" i="17"/>
  <c r="BD24" i="17"/>
  <c r="BD40" i="17"/>
  <c r="BD55" i="17"/>
  <c r="BD63" i="17"/>
  <c r="BD71" i="17"/>
  <c r="BD23" i="17"/>
  <c r="BD41" i="17"/>
  <c r="BD52" i="17"/>
  <c r="BD54" i="17"/>
  <c r="BD62" i="17"/>
  <c r="BD70" i="17"/>
  <c r="BD15" i="17"/>
  <c r="BD17" i="17"/>
  <c r="BD33" i="17"/>
  <c r="BD39" i="17"/>
  <c r="BD60" i="17"/>
  <c r="BD72" i="17"/>
  <c r="BD81" i="17"/>
  <c r="BD21" i="17"/>
  <c r="BD49" i="17"/>
  <c r="BD59" i="17"/>
  <c r="BD69" i="17"/>
  <c r="BD76" i="17"/>
  <c r="BD84" i="17"/>
  <c r="BD25" i="17"/>
  <c r="BD47" i="17"/>
  <c r="BD29" i="17"/>
  <c r="BD31" i="17"/>
  <c r="BD44" i="17"/>
  <c r="BD73" i="17"/>
  <c r="BD86" i="17"/>
  <c r="BD91" i="17"/>
  <c r="BD99" i="17"/>
  <c r="BD37" i="17"/>
  <c r="BD61" i="17"/>
  <c r="BD89" i="17"/>
  <c r="BD97" i="17"/>
  <c r="BD36" i="17"/>
  <c r="BD45" i="17"/>
  <c r="BD66" i="17"/>
  <c r="BD67" i="17"/>
  <c r="BD68" i="17"/>
  <c r="BD85" i="17"/>
  <c r="BD87" i="17"/>
  <c r="BD94" i="17"/>
  <c r="BD7" i="17"/>
  <c r="BD13" i="17"/>
  <c r="BD56" i="17"/>
  <c r="BD58" i="17"/>
  <c r="BD79" i="17"/>
  <c r="BD77" i="17"/>
  <c r="BD48" i="17"/>
  <c r="BD93" i="17"/>
  <c r="BD82" i="17"/>
  <c r="BD95" i="17"/>
  <c r="BD64" i="17"/>
  <c r="BD75" i="17"/>
  <c r="BD90" i="17"/>
  <c r="BD88" i="17"/>
  <c r="BD92" i="17"/>
  <c r="BD32" i="17"/>
  <c r="BD96" i="17"/>
  <c r="BD57" i="17"/>
  <c r="BD74" i="17"/>
  <c r="BD100" i="17"/>
  <c r="BD65" i="17"/>
  <c r="BD80" i="17"/>
  <c r="BD98" i="17"/>
  <c r="BD53" i="17"/>
  <c r="BD78" i="17"/>
  <c r="BD16" i="17"/>
  <c r="BD83" i="17"/>
  <c r="N9" i="1"/>
  <c r="F9" i="1" s="1"/>
  <c r="O2" i="6"/>
  <c r="N85" i="6" s="1"/>
  <c r="K5" i="17"/>
  <c r="N34" i="23"/>
  <c r="F34" i="23" s="1"/>
  <c r="N34" i="1"/>
  <c r="AE34" i="1" s="1"/>
  <c r="N64" i="1"/>
  <c r="O64" i="1" s="1"/>
  <c r="N59" i="5"/>
  <c r="AE59" i="5" s="1"/>
  <c r="N26" i="5"/>
  <c r="N9" i="23"/>
  <c r="F9" i="23" s="1"/>
  <c r="N24" i="23"/>
  <c r="AE24" i="23" s="1"/>
  <c r="N20" i="1"/>
  <c r="N27" i="1"/>
  <c r="S27" i="1" s="1"/>
  <c r="Q27" i="1" s="1"/>
  <c r="N19" i="5"/>
  <c r="S19" i="5" s="1"/>
  <c r="Q19" i="5" s="1"/>
  <c r="N14" i="1"/>
  <c r="AE14" i="1" s="1"/>
  <c r="N29" i="5"/>
  <c r="N85" i="5"/>
  <c r="AE85" i="5" s="1"/>
  <c r="N100" i="5"/>
  <c r="F100" i="5" s="1"/>
  <c r="N40" i="5"/>
  <c r="O40" i="5" s="1"/>
  <c r="N13" i="1"/>
  <c r="AE13" i="1" s="1"/>
  <c r="N52" i="1"/>
  <c r="AE52" i="1" s="1"/>
  <c r="N49" i="23"/>
  <c r="N8" i="5"/>
  <c r="F8" i="5" s="1"/>
  <c r="BG15" i="17"/>
  <c r="BG23" i="17"/>
  <c r="BG31" i="17"/>
  <c r="BG14" i="17"/>
  <c r="BG22" i="17"/>
  <c r="BG30" i="17"/>
  <c r="BG38" i="17"/>
  <c r="BG46" i="17"/>
  <c r="BG13" i="17"/>
  <c r="BG21" i="17"/>
  <c r="BG29" i="17"/>
  <c r="BG37" i="17"/>
  <c r="BG45" i="17"/>
  <c r="BG9" i="17"/>
  <c r="BG17" i="17"/>
  <c r="BG25" i="17"/>
  <c r="BG33" i="17"/>
  <c r="BG41" i="17"/>
  <c r="BG49" i="17"/>
  <c r="BG12" i="17"/>
  <c r="BG11" i="17"/>
  <c r="BG27" i="17"/>
  <c r="BG50" i="17"/>
  <c r="BG58" i="17"/>
  <c r="BG66" i="17"/>
  <c r="BG10" i="17"/>
  <c r="BG26" i="17"/>
  <c r="BG39" i="17"/>
  <c r="BG51" i="17"/>
  <c r="BG57" i="17"/>
  <c r="BG65" i="17"/>
  <c r="BG73" i="17"/>
  <c r="BG20" i="17"/>
  <c r="BG34" i="17"/>
  <c r="BG48" i="17"/>
  <c r="BG59" i="17"/>
  <c r="BG69" i="17"/>
  <c r="BG76" i="17"/>
  <c r="BG84" i="17"/>
  <c r="BG32" i="17"/>
  <c r="BG35" i="17"/>
  <c r="BG43" i="17"/>
  <c r="BG56" i="17"/>
  <c r="BG68" i="17"/>
  <c r="BG79" i="17"/>
  <c r="BG8" i="17"/>
  <c r="BG67" i="17"/>
  <c r="BG80" i="17"/>
  <c r="BG85" i="17"/>
  <c r="BG47" i="17"/>
  <c r="BG70" i="17"/>
  <c r="BG71" i="17"/>
  <c r="BG72" i="17"/>
  <c r="BG78" i="17"/>
  <c r="BG83" i="17"/>
  <c r="BG87" i="17"/>
  <c r="BG94" i="17"/>
  <c r="BG7" i="17"/>
  <c r="BG52" i="17"/>
  <c r="BG81" i="17"/>
  <c r="BG92" i="17"/>
  <c r="BG63" i="17"/>
  <c r="BG64" i="17"/>
  <c r="BG77" i="17"/>
  <c r="BG82" i="17"/>
  <c r="BG89" i="17"/>
  <c r="BG97" i="17"/>
  <c r="BG54" i="17"/>
  <c r="BG93" i="17"/>
  <c r="BG44" i="17"/>
  <c r="BG24" i="17"/>
  <c r="BG91" i="17"/>
  <c r="BG18" i="17"/>
  <c r="BG40" i="17"/>
  <c r="BG86" i="17"/>
  <c r="BG98" i="17"/>
  <c r="BG60" i="17"/>
  <c r="BG62" i="17"/>
  <c r="BG95" i="17"/>
  <c r="BG53" i="17"/>
  <c r="BG16" i="17"/>
  <c r="BG61" i="17"/>
  <c r="BG74" i="17"/>
  <c r="BG90" i="17"/>
  <c r="BG19" i="17"/>
  <c r="BG75" i="17"/>
  <c r="BG55" i="17"/>
  <c r="BG96" i="17"/>
  <c r="BG99" i="17"/>
  <c r="BG28" i="17"/>
  <c r="BG42" i="17"/>
  <c r="BG88" i="17"/>
  <c r="BG100" i="17"/>
  <c r="BG36" i="17"/>
  <c r="BI9" i="17"/>
  <c r="BI17" i="17"/>
  <c r="BI25" i="17"/>
  <c r="BI33" i="17"/>
  <c r="BI8" i="17"/>
  <c r="BI16" i="17"/>
  <c r="BI24" i="17"/>
  <c r="BI32" i="17"/>
  <c r="BI40" i="17"/>
  <c r="BI48" i="17"/>
  <c r="BI15" i="17"/>
  <c r="BI23" i="17"/>
  <c r="BI31" i="17"/>
  <c r="BI39" i="17"/>
  <c r="BI47" i="17"/>
  <c r="BI11" i="17"/>
  <c r="BI19" i="17"/>
  <c r="BI27" i="17"/>
  <c r="BI35" i="17"/>
  <c r="BI43" i="17"/>
  <c r="BI51" i="17"/>
  <c r="BI14" i="17"/>
  <c r="BI13" i="17"/>
  <c r="BI29" i="17"/>
  <c r="BI38" i="17"/>
  <c r="BI49" i="17"/>
  <c r="BI60" i="17"/>
  <c r="BI68" i="17"/>
  <c r="BI12" i="17"/>
  <c r="BI28" i="17"/>
  <c r="BI44" i="17"/>
  <c r="BI50" i="17"/>
  <c r="BI59" i="17"/>
  <c r="BI67" i="17"/>
  <c r="BI18" i="17"/>
  <c r="BI41" i="17"/>
  <c r="BI61" i="17"/>
  <c r="BI71" i="17"/>
  <c r="BI78" i="17"/>
  <c r="BI86" i="17"/>
  <c r="BI36" i="17"/>
  <c r="BI52" i="17"/>
  <c r="BI58" i="17"/>
  <c r="BI70" i="17"/>
  <c r="BI81" i="17"/>
  <c r="BI21" i="17"/>
  <c r="BI42" i="17"/>
  <c r="BI65" i="17"/>
  <c r="BI66" i="17"/>
  <c r="BI82" i="17"/>
  <c r="BI89" i="17"/>
  <c r="BI75" i="17"/>
  <c r="BI80" i="17"/>
  <c r="BI85" i="17"/>
  <c r="BI88" i="17"/>
  <c r="BI96" i="17"/>
  <c r="BI53" i="17"/>
  <c r="BI54" i="17"/>
  <c r="BI72" i="17"/>
  <c r="BI73" i="17"/>
  <c r="BI83" i="17"/>
  <c r="BI87" i="17"/>
  <c r="BI94" i="17"/>
  <c r="BI30" i="17"/>
  <c r="BI37" i="17"/>
  <c r="BI74" i="17"/>
  <c r="BI79" i="17"/>
  <c r="BI84" i="17"/>
  <c r="BI91" i="17"/>
  <c r="BI99" i="17"/>
  <c r="BI69" i="17"/>
  <c r="BI92" i="17"/>
  <c r="BI22" i="17"/>
  <c r="BI46" i="17"/>
  <c r="BI56" i="17"/>
  <c r="BI76" i="17"/>
  <c r="BI93" i="17"/>
  <c r="BI100" i="17"/>
  <c r="BI26" i="17"/>
  <c r="BI98" i="17"/>
  <c r="BI7" i="17"/>
  <c r="BI95" i="17"/>
  <c r="BI20" i="17"/>
  <c r="BI57" i="17"/>
  <c r="BI10" i="17"/>
  <c r="BI34" i="17"/>
  <c r="BI62" i="17"/>
  <c r="BI64" i="17"/>
  <c r="BI55" i="17"/>
  <c r="BI97" i="17"/>
  <c r="BI45" i="17"/>
  <c r="BI63" i="17"/>
  <c r="BI77" i="17"/>
  <c r="BI90" i="17"/>
  <c r="M3" i="6"/>
  <c r="K6" i="17"/>
  <c r="S17" i="8"/>
  <c r="P17" i="8" s="1"/>
  <c r="AF17" i="8" s="1"/>
  <c r="N6" i="17"/>
  <c r="H6" i="17"/>
  <c r="M3" i="5"/>
  <c r="N3" i="5" s="1"/>
  <c r="S3" i="5" s="1"/>
  <c r="J6" i="17"/>
  <c r="B11" i="17"/>
  <c r="F18" i="8"/>
  <c r="S28" i="8"/>
  <c r="Q28" i="8" s="1"/>
  <c r="M3" i="18"/>
  <c r="N3" i="18" s="1"/>
  <c r="AE3" i="18" s="1"/>
  <c r="Q6" i="17"/>
  <c r="M3" i="24"/>
  <c r="P6" i="17"/>
  <c r="S18" i="8"/>
  <c r="AD18" i="8" s="1"/>
  <c r="O28" i="8"/>
  <c r="M3" i="13"/>
  <c r="N3" i="13" s="1"/>
  <c r="M6" i="17"/>
  <c r="S22" i="8"/>
  <c r="AD22" i="8" s="1"/>
  <c r="O17" i="8"/>
  <c r="M3" i="23"/>
  <c r="N3" i="23" s="1"/>
  <c r="O3" i="23" s="1"/>
  <c r="CO3" i="17" s="1"/>
  <c r="O6" i="17"/>
  <c r="B9" i="17"/>
  <c r="C9" i="17"/>
  <c r="M3" i="16"/>
  <c r="N3" i="16" s="1"/>
  <c r="O3" i="16" s="1"/>
  <c r="L6" i="17"/>
  <c r="M3" i="4"/>
  <c r="I6" i="17"/>
  <c r="F11" i="8"/>
  <c r="F10" i="8"/>
  <c r="AE10" i="8"/>
  <c r="S10" i="8"/>
  <c r="AD10" i="8" s="1"/>
  <c r="O10" i="8"/>
  <c r="D2" i="8"/>
  <c r="F38" i="23"/>
  <c r="S21" i="23"/>
  <c r="P21" i="23" s="1"/>
  <c r="O65" i="1"/>
  <c r="O84" i="5"/>
  <c r="W52" i="8"/>
  <c r="N20" i="20"/>
  <c r="AE20" i="20" s="1"/>
  <c r="W33" i="8"/>
  <c r="N5" i="16"/>
  <c r="O20" i="8"/>
  <c r="O24" i="8"/>
  <c r="F20" i="8"/>
  <c r="F15" i="8"/>
  <c r="F22" i="8"/>
  <c r="O15" i="8"/>
  <c r="AE22" i="8"/>
  <c r="AE15" i="8"/>
  <c r="B5" i="2"/>
  <c r="B6" i="2" s="1"/>
  <c r="B7" i="2" s="1"/>
  <c r="D7" i="2" s="1"/>
  <c r="W34" i="8"/>
  <c r="W44" i="8"/>
  <c r="W45" i="8"/>
  <c r="W68" i="8"/>
  <c r="W62" i="8"/>
  <c r="W61" i="8"/>
  <c r="Y45" i="8"/>
  <c r="W69" i="8"/>
  <c r="W40" i="8"/>
  <c r="W100" i="8"/>
  <c r="W70" i="8"/>
  <c r="Y32" i="8"/>
  <c r="W67" i="8"/>
  <c r="W20" i="8"/>
  <c r="C4" i="2"/>
  <c r="S7" i="17"/>
  <c r="B7" i="17"/>
  <c r="AE14" i="8"/>
  <c r="AE30" i="8"/>
  <c r="AE8" i="8"/>
  <c r="AE18" i="8"/>
  <c r="AE31" i="8"/>
  <c r="AE21" i="8"/>
  <c r="S29" i="8"/>
  <c r="P29" i="8" s="1"/>
  <c r="O29" i="8"/>
  <c r="F29" i="8"/>
  <c r="AE29" i="8"/>
  <c r="O11" i="8"/>
  <c r="S11" i="8"/>
  <c r="S13" i="8"/>
  <c r="AD13" i="8" s="1"/>
  <c r="O13" i="8"/>
  <c r="AE13" i="8"/>
  <c r="N49" i="18"/>
  <c r="N90" i="18"/>
  <c r="N58" i="18"/>
  <c r="F58" i="18" s="1"/>
  <c r="N60" i="18"/>
  <c r="S60" i="18" s="1"/>
  <c r="AG3" i="18"/>
  <c r="N16" i="18"/>
  <c r="N36" i="18"/>
  <c r="AE36" i="18" s="1"/>
  <c r="N38" i="18"/>
  <c r="N93" i="18"/>
  <c r="O93" i="18" s="1"/>
  <c r="N46" i="18"/>
  <c r="O46" i="18" s="1"/>
  <c r="N13" i="18"/>
  <c r="S13" i="18" s="1"/>
  <c r="P13" i="18" s="1"/>
  <c r="N34" i="18"/>
  <c r="AE34" i="18" s="1"/>
  <c r="N89" i="18"/>
  <c r="AE89" i="18" s="1"/>
  <c r="N12" i="18"/>
  <c r="N68" i="18"/>
  <c r="N71" i="18"/>
  <c r="N26" i="18"/>
  <c r="S26" i="18" s="1"/>
  <c r="Q26" i="18" s="1"/>
  <c r="N79" i="18"/>
  <c r="S79" i="18" s="1"/>
  <c r="N73" i="18"/>
  <c r="O73" i="18" s="1"/>
  <c r="N56" i="18"/>
  <c r="N4" i="18"/>
  <c r="S5" i="8"/>
  <c r="AD5" i="8" s="1"/>
  <c r="O5" i="8"/>
  <c r="F5" i="8"/>
  <c r="F13" i="8"/>
  <c r="AE5" i="8"/>
  <c r="O8" i="8"/>
  <c r="F8" i="8"/>
  <c r="N9" i="18"/>
  <c r="O9" i="8"/>
  <c r="F9" i="8"/>
  <c r="S9" i="8"/>
  <c r="Q9" i="8" s="1"/>
  <c r="O4" i="8"/>
  <c r="F4" i="8"/>
  <c r="AE4" i="8"/>
  <c r="O3" i="8"/>
  <c r="F3" i="8"/>
  <c r="AE3" i="8"/>
  <c r="N69" i="18"/>
  <c r="O69" i="18" s="1"/>
  <c r="S3" i="8"/>
  <c r="N86" i="18"/>
  <c r="N51" i="18"/>
  <c r="AE7" i="8"/>
  <c r="O12" i="8"/>
  <c r="AE16" i="8"/>
  <c r="O23" i="8"/>
  <c r="N52" i="18"/>
  <c r="N53" i="18"/>
  <c r="N62" i="18"/>
  <c r="N88" i="20"/>
  <c r="F88" i="20" s="1"/>
  <c r="N66" i="20"/>
  <c r="N47" i="20"/>
  <c r="N38" i="20"/>
  <c r="F38" i="20" s="1"/>
  <c r="N67" i="20"/>
  <c r="AE67" i="20" s="1"/>
  <c r="N48" i="20"/>
  <c r="N95" i="20"/>
  <c r="O95" i="20" s="1"/>
  <c r="N51" i="20"/>
  <c r="O51" i="20" s="1"/>
  <c r="N65" i="18"/>
  <c r="S65" i="18" s="1"/>
  <c r="N7" i="18"/>
  <c r="F7" i="18" s="1"/>
  <c r="N48" i="18"/>
  <c r="O7" i="8"/>
  <c r="AE12" i="8"/>
  <c r="S7" i="8"/>
  <c r="P7" i="8" s="1"/>
  <c r="AF7" i="8" s="1"/>
  <c r="AE9" i="8"/>
  <c r="F12" i="8"/>
  <c r="AE19" i="8"/>
  <c r="F21" i="8"/>
  <c r="AE23" i="8"/>
  <c r="AE28" i="8"/>
  <c r="N84" i="18"/>
  <c r="S84" i="18" s="1"/>
  <c r="N53" i="3"/>
  <c r="N86" i="3"/>
  <c r="N67" i="3"/>
  <c r="N55" i="3"/>
  <c r="N62" i="3"/>
  <c r="N79" i="3"/>
  <c r="N94" i="3"/>
  <c r="N96" i="20"/>
  <c r="AE96" i="20" s="1"/>
  <c r="N33" i="18"/>
  <c r="F33" i="18" s="1"/>
  <c r="N59" i="18"/>
  <c r="N73" i="20"/>
  <c r="N36" i="20"/>
  <c r="F36" i="20" s="1"/>
  <c r="N93" i="20"/>
  <c r="S93" i="20" s="1"/>
  <c r="Q93" i="20" s="1"/>
  <c r="R93" i="20" s="1"/>
  <c r="N71" i="20"/>
  <c r="N50" i="20"/>
  <c r="N79" i="20"/>
  <c r="O79" i="20" s="1"/>
  <c r="N62" i="20"/>
  <c r="N97" i="20"/>
  <c r="N18" i="18"/>
  <c r="F18" i="18" s="1"/>
  <c r="N42" i="18"/>
  <c r="S42" i="18" s="1"/>
  <c r="N17" i="18"/>
  <c r="S17" i="18" s="1"/>
  <c r="Q17" i="18" s="1"/>
  <c r="R17" i="18" s="1"/>
  <c r="AE17" i="8"/>
  <c r="S21" i="8"/>
  <c r="P21" i="8" s="1"/>
  <c r="AE25" i="8"/>
  <c r="N85" i="18"/>
  <c r="O85" i="18" s="1"/>
  <c r="N76" i="18"/>
  <c r="N57" i="18"/>
  <c r="N74" i="18"/>
  <c r="N55" i="18"/>
  <c r="N37" i="20"/>
  <c r="N88" i="18"/>
  <c r="O88" i="18" s="1"/>
  <c r="N47" i="18"/>
  <c r="AE47" i="18" s="1"/>
  <c r="N39" i="20"/>
  <c r="N46" i="20"/>
  <c r="N70" i="20"/>
  <c r="AE70" i="20" s="1"/>
  <c r="N91" i="20"/>
  <c r="N78" i="20"/>
  <c r="N44" i="20"/>
  <c r="N68" i="20"/>
  <c r="S68" i="20" s="1"/>
  <c r="Q68" i="20" s="1"/>
  <c r="R68" i="20" s="1"/>
  <c r="N58" i="20"/>
  <c r="F58" i="20" s="1"/>
  <c r="N21" i="18"/>
  <c r="N94" i="18"/>
  <c r="N97" i="18"/>
  <c r="S97" i="18" s="1"/>
  <c r="Q97" i="18" s="1"/>
  <c r="R97" i="18" s="1"/>
  <c r="N29" i="18"/>
  <c r="S29" i="18" s="1"/>
  <c r="AE20" i="8"/>
  <c r="AE24" i="8"/>
  <c r="N54" i="18"/>
  <c r="N35" i="18"/>
  <c r="N96" i="18"/>
  <c r="N77" i="18"/>
  <c r="S77" i="18" s="1"/>
  <c r="N64" i="18"/>
  <c r="O64" i="18" s="1"/>
  <c r="N38" i="3"/>
  <c r="O38" i="3" s="1"/>
  <c r="N80" i="3"/>
  <c r="N59" i="3"/>
  <c r="N100" i="3"/>
  <c r="O100" i="3" s="1"/>
  <c r="N92" i="6"/>
  <c r="O92" i="6" s="1"/>
  <c r="N46" i="3"/>
  <c r="N49" i="3"/>
  <c r="N73" i="3"/>
  <c r="N63" i="20"/>
  <c r="N82" i="20"/>
  <c r="N60" i="20"/>
  <c r="F60" i="20" s="1"/>
  <c r="N40" i="20"/>
  <c r="N57" i="20"/>
  <c r="AE57" i="20" s="1"/>
  <c r="N31" i="20"/>
  <c r="O31" i="20" s="1"/>
  <c r="N75" i="20"/>
  <c r="N41" i="20"/>
  <c r="N56" i="20"/>
  <c r="AE56" i="20" s="1"/>
  <c r="N81" i="20"/>
  <c r="N74" i="20"/>
  <c r="AE74" i="20" s="1"/>
  <c r="AE27" i="8"/>
  <c r="M6" i="3"/>
  <c r="N6" i="3" s="1"/>
  <c r="AE21" i="23"/>
  <c r="O21" i="23"/>
  <c r="M4" i="13"/>
  <c r="N4" i="13" s="1"/>
  <c r="F6" i="8"/>
  <c r="M4" i="4"/>
  <c r="S16" i="8"/>
  <c r="AD16" i="8" s="1"/>
  <c r="F16" i="8"/>
  <c r="M3" i="1"/>
  <c r="N3" i="1" s="1"/>
  <c r="F65" i="1"/>
  <c r="AG3" i="1"/>
  <c r="S65" i="1"/>
  <c r="Q65" i="1" s="1"/>
  <c r="R65" i="1" s="1"/>
  <c r="S30" i="1"/>
  <c r="P30" i="1" s="1"/>
  <c r="S6" i="8"/>
  <c r="AD6" i="8" s="1"/>
  <c r="AE6" i="8"/>
  <c r="M9" i="5"/>
  <c r="N9" i="5" s="1"/>
  <c r="O21" i="8"/>
  <c r="O26" i="8"/>
  <c r="AE26" i="8"/>
  <c r="M9" i="16"/>
  <c r="N9" i="16" s="1"/>
  <c r="N10" i="3"/>
  <c r="N31" i="18"/>
  <c r="N100" i="18"/>
  <c r="S100" i="18" s="1"/>
  <c r="Q100" i="18" s="1"/>
  <c r="R100" i="18" s="1"/>
  <c r="N32" i="18"/>
  <c r="S32" i="18" s="1"/>
  <c r="P32" i="18" s="1"/>
  <c r="N43" i="18"/>
  <c r="N15" i="18"/>
  <c r="F15" i="18" s="1"/>
  <c r="N14" i="18"/>
  <c r="N27" i="18"/>
  <c r="N8" i="18"/>
  <c r="N5" i="18"/>
  <c r="N30" i="18"/>
  <c r="N24" i="18"/>
  <c r="S24" i="18" s="1"/>
  <c r="P24" i="18" s="1"/>
  <c r="N6" i="18"/>
  <c r="N19" i="18"/>
  <c r="S19" i="18" s="1"/>
  <c r="P19" i="18" s="1"/>
  <c r="N40" i="18"/>
  <c r="N20" i="18"/>
  <c r="N22" i="18"/>
  <c r="N28" i="18"/>
  <c r="N70" i="18"/>
  <c r="N80" i="18"/>
  <c r="S80" i="18" s="1"/>
  <c r="N87" i="18"/>
  <c r="N48" i="6"/>
  <c r="F48" i="6" s="1"/>
  <c r="N70" i="3"/>
  <c r="N88" i="3"/>
  <c r="N68" i="3"/>
  <c r="N57" i="3"/>
  <c r="O57" i="3" s="1"/>
  <c r="N65" i="3"/>
  <c r="S65" i="3" s="1"/>
  <c r="Q65" i="3" s="1"/>
  <c r="R65" i="3" s="1"/>
  <c r="N81" i="3"/>
  <c r="N37" i="18"/>
  <c r="N24" i="21"/>
  <c r="N50" i="18"/>
  <c r="N92" i="18"/>
  <c r="F92" i="18" s="1"/>
  <c r="N83" i="18"/>
  <c r="N81" i="18"/>
  <c r="F81" i="18" s="1"/>
  <c r="N91" i="18"/>
  <c r="N72" i="3"/>
  <c r="S72" i="3" s="1"/>
  <c r="Q72" i="3" s="1"/>
  <c r="R72" i="3" s="1"/>
  <c r="N89" i="3"/>
  <c r="N90" i="3"/>
  <c r="N98" i="18"/>
  <c r="N32" i="13"/>
  <c r="F32" i="13" s="1"/>
  <c r="N99" i="18"/>
  <c r="O99" i="18" s="1"/>
  <c r="N44" i="18"/>
  <c r="AE44" i="18" s="1"/>
  <c r="N61" i="18"/>
  <c r="N95" i="18"/>
  <c r="N80" i="6"/>
  <c r="AE80" i="6" s="1"/>
  <c r="N39" i="18"/>
  <c r="S39" i="18" s="1"/>
  <c r="N75" i="18"/>
  <c r="N67" i="18"/>
  <c r="AE67" i="18" s="1"/>
  <c r="N78" i="18"/>
  <c r="N82" i="18"/>
  <c r="S82" i="18" s="1"/>
  <c r="N40" i="6"/>
  <c r="AE40" i="6" s="1"/>
  <c r="N41" i="18"/>
  <c r="AE41" i="18" s="1"/>
  <c r="N72" i="18"/>
  <c r="S72" i="18" s="1"/>
  <c r="AE76" i="9"/>
  <c r="S40" i="5"/>
  <c r="Q40" i="5" s="1"/>
  <c r="R40" i="5" s="1"/>
  <c r="N15" i="6"/>
  <c r="N23" i="13"/>
  <c r="N5" i="13"/>
  <c r="M17" i="24"/>
  <c r="M11" i="18"/>
  <c r="N11" i="18" s="1"/>
  <c r="N58" i="13"/>
  <c r="N34" i="13"/>
  <c r="N80" i="13"/>
  <c r="F80" i="13" s="1"/>
  <c r="N16" i="13"/>
  <c r="N59" i="13"/>
  <c r="AG3" i="13"/>
  <c r="N8" i="13"/>
  <c r="I15" i="27"/>
  <c r="M15" i="27" s="1"/>
  <c r="N30" i="13"/>
  <c r="N21" i="13"/>
  <c r="O38" i="1"/>
  <c r="I97" i="25"/>
  <c r="M97" i="25" s="1"/>
  <c r="I79" i="25"/>
  <c r="M79" i="25" s="1"/>
  <c r="I47" i="25"/>
  <c r="M47" i="25" s="1"/>
  <c r="I11" i="27"/>
  <c r="M11" i="27" s="1"/>
  <c r="I13" i="27"/>
  <c r="M13" i="27" s="1"/>
  <c r="I81" i="25"/>
  <c r="M81" i="25" s="1"/>
  <c r="I82" i="25"/>
  <c r="M82" i="25" s="1"/>
  <c r="I48" i="25"/>
  <c r="M48" i="25" s="1"/>
  <c r="N23" i="16"/>
  <c r="I17" i="27"/>
  <c r="M17" i="27" s="1"/>
  <c r="I20" i="27"/>
  <c r="M20" i="27" s="1"/>
  <c r="N14" i="16"/>
  <c r="N77" i="13"/>
  <c r="N70" i="21"/>
  <c r="F70" i="21" s="1"/>
  <c r="N96" i="3"/>
  <c r="N92" i="3"/>
  <c r="S92" i="3" s="1"/>
  <c r="Q92" i="3" s="1"/>
  <c r="R92" i="3" s="1"/>
  <c r="N95" i="3"/>
  <c r="AE95" i="3" s="1"/>
  <c r="N37" i="9"/>
  <c r="AE37" i="9" s="1"/>
  <c r="N48" i="9"/>
  <c r="N73" i="9"/>
  <c r="N78" i="9"/>
  <c r="N88" i="9"/>
  <c r="AE88" i="9" s="1"/>
  <c r="N94" i="9"/>
  <c r="N36" i="9"/>
  <c r="N53" i="9"/>
  <c r="O53" i="9" s="1"/>
  <c r="N97" i="9"/>
  <c r="AE97" i="9" s="1"/>
  <c r="N79" i="9"/>
  <c r="AE79" i="9" s="1"/>
  <c r="N69" i="9"/>
  <c r="N57" i="9"/>
  <c r="O57" i="9" s="1"/>
  <c r="N31" i="9"/>
  <c r="N59" i="16"/>
  <c r="N38" i="9"/>
  <c r="F38" i="9" s="1"/>
  <c r="N82" i="9"/>
  <c r="N89" i="9"/>
  <c r="AE89" i="9" s="1"/>
  <c r="N35" i="9"/>
  <c r="AE35" i="9" s="1"/>
  <c r="N62" i="9"/>
  <c r="N47" i="3"/>
  <c r="O47" i="3" s="1"/>
  <c r="N32" i="3"/>
  <c r="S32" i="3" s="1"/>
  <c r="Q32" i="3" s="1"/>
  <c r="R32" i="3" s="1"/>
  <c r="N58" i="3"/>
  <c r="N66" i="3"/>
  <c r="F66" i="3" s="1"/>
  <c r="N75" i="3"/>
  <c r="N83" i="3"/>
  <c r="O83" i="3" s="1"/>
  <c r="N97" i="3"/>
  <c r="AE97" i="3" s="1"/>
  <c r="N49" i="9"/>
  <c r="N59" i="9"/>
  <c r="O59" i="9" s="1"/>
  <c r="N70" i="9"/>
  <c r="S70" i="9" s="1"/>
  <c r="N95" i="9"/>
  <c r="AE95" i="9" s="1"/>
  <c r="N41" i="9"/>
  <c r="AE41" i="9" s="1"/>
  <c r="N61" i="9"/>
  <c r="N92" i="9"/>
  <c r="S92" i="9" s="1"/>
  <c r="Q92" i="9" s="1"/>
  <c r="N100" i="9"/>
  <c r="S100" i="9" s="1"/>
  <c r="Q100" i="9" s="1"/>
  <c r="AE68" i="8"/>
  <c r="N40" i="9"/>
  <c r="N86" i="9"/>
  <c r="AE86" i="9" s="1"/>
  <c r="N56" i="9"/>
  <c r="F56" i="9" s="1"/>
  <c r="N87" i="9"/>
  <c r="N34" i="9"/>
  <c r="O34" i="9" s="1"/>
  <c r="N51" i="9"/>
  <c r="N63" i="9"/>
  <c r="AE63" i="9" s="1"/>
  <c r="N83" i="9"/>
  <c r="O83" i="9" s="1"/>
  <c r="N65" i="9"/>
  <c r="O65" i="9" s="1"/>
  <c r="N74" i="3"/>
  <c r="O74" i="3" s="1"/>
  <c r="N25" i="16"/>
  <c r="N51" i="3"/>
  <c r="N76" i="3"/>
  <c r="AE76" i="3" s="1"/>
  <c r="N84" i="3"/>
  <c r="F84" i="3" s="1"/>
  <c r="N99" i="3"/>
  <c r="N40" i="3"/>
  <c r="F40" i="3" s="1"/>
  <c r="N64" i="3"/>
  <c r="N93" i="3"/>
  <c r="N54" i="3"/>
  <c r="S54" i="3" s="1"/>
  <c r="Q54" i="3" s="1"/>
  <c r="R54" i="3" s="1"/>
  <c r="N33" i="3"/>
  <c r="N61" i="3"/>
  <c r="N69" i="3"/>
  <c r="S69" i="3" s="1"/>
  <c r="Q69" i="3" s="1"/>
  <c r="R69" i="3" s="1"/>
  <c r="N77" i="3"/>
  <c r="F77" i="3" s="1"/>
  <c r="N85" i="3"/>
  <c r="O85" i="3" s="1"/>
  <c r="N45" i="9"/>
  <c r="N50" i="9"/>
  <c r="N75" i="9"/>
  <c r="F75" i="9" s="1"/>
  <c r="N90" i="9"/>
  <c r="N98" i="9"/>
  <c r="N81" i="9"/>
  <c r="N93" i="9"/>
  <c r="AE93" i="9" s="1"/>
  <c r="N71" i="9"/>
  <c r="N43" i="9"/>
  <c r="N77" i="9"/>
  <c r="O77" i="9" s="1"/>
  <c r="N55" i="9"/>
  <c r="S55" i="9" s="1"/>
  <c r="Q55" i="9" s="1"/>
  <c r="N66" i="9"/>
  <c r="F66" i="9" s="1"/>
  <c r="N80" i="9"/>
  <c r="I8" i="27"/>
  <c r="M8" i="27" s="1"/>
  <c r="F40" i="1"/>
  <c r="I16" i="27"/>
  <c r="M16" i="27" s="1"/>
  <c r="I12" i="27"/>
  <c r="M12" i="27" s="1"/>
  <c r="N26" i="16"/>
  <c r="N11" i="16"/>
  <c r="N26" i="13"/>
  <c r="N17" i="16"/>
  <c r="N30" i="16"/>
  <c r="N24" i="16"/>
  <c r="N27" i="13"/>
  <c r="N78" i="13"/>
  <c r="N15" i="13"/>
  <c r="N33" i="13"/>
  <c r="I3" i="27"/>
  <c r="M3" i="27" s="1"/>
  <c r="N11" i="13"/>
  <c r="S38" i="23"/>
  <c r="Q38" i="23" s="1"/>
  <c r="R38" i="23" s="1"/>
  <c r="O38" i="23"/>
  <c r="I5" i="27"/>
  <c r="M5" i="27" s="1"/>
  <c r="I23" i="27"/>
  <c r="M23" i="27" s="1"/>
  <c r="N13" i="13"/>
  <c r="N65" i="6"/>
  <c r="AE65" i="6" s="1"/>
  <c r="N14" i="3"/>
  <c r="I6" i="25"/>
  <c r="M6" i="25" s="1"/>
  <c r="AE65" i="1"/>
  <c r="N13" i="16"/>
  <c r="N18" i="16"/>
  <c r="N29" i="16"/>
  <c r="N4" i="16"/>
  <c r="N9" i="13"/>
  <c r="N28" i="13"/>
  <c r="N20" i="13"/>
  <c r="N79" i="13"/>
  <c r="I7" i="27"/>
  <c r="M7" i="27" s="1"/>
  <c r="I27" i="27"/>
  <c r="M27" i="27" s="1"/>
  <c r="I21" i="27"/>
  <c r="M21" i="27" s="1"/>
  <c r="I4" i="27"/>
  <c r="M4" i="27" s="1"/>
  <c r="N29" i="13"/>
  <c r="N13" i="9"/>
  <c r="I30" i="25"/>
  <c r="M30" i="25" s="1"/>
  <c r="I13" i="25"/>
  <c r="M13" i="25" s="1"/>
  <c r="I25" i="27"/>
  <c r="M25" i="27" s="1"/>
  <c r="I14" i="27"/>
  <c r="M14" i="27" s="1"/>
  <c r="I30" i="27"/>
  <c r="M30" i="27" s="1"/>
  <c r="N100" i="16"/>
  <c r="N16" i="16"/>
  <c r="N38" i="16"/>
  <c r="N65" i="16"/>
  <c r="N22" i="16"/>
  <c r="I37" i="27"/>
  <c r="M37" i="27" s="1"/>
  <c r="I82" i="27"/>
  <c r="M82" i="27" s="1"/>
  <c r="I92" i="27"/>
  <c r="M92" i="27" s="1"/>
  <c r="I34" i="27"/>
  <c r="M34" i="27" s="1"/>
  <c r="I78" i="27"/>
  <c r="M78" i="27" s="1"/>
  <c r="N44" i="13"/>
  <c r="N99" i="13"/>
  <c r="N41" i="13"/>
  <c r="N19" i="13"/>
  <c r="N17" i="13"/>
  <c r="N76" i="13"/>
  <c r="I26" i="27"/>
  <c r="M26" i="27" s="1"/>
  <c r="N7" i="16"/>
  <c r="N58" i="16"/>
  <c r="N27" i="16"/>
  <c r="N15" i="16"/>
  <c r="N43" i="16"/>
  <c r="N94" i="16"/>
  <c r="I90" i="27"/>
  <c r="M90" i="27" s="1"/>
  <c r="I33" i="27"/>
  <c r="M33" i="27" s="1"/>
  <c r="I45" i="27"/>
  <c r="M45" i="27" s="1"/>
  <c r="I86" i="27"/>
  <c r="M86" i="27" s="1"/>
  <c r="I46" i="27"/>
  <c r="M46" i="27" s="1"/>
  <c r="N39" i="13"/>
  <c r="N66" i="13"/>
  <c r="N61" i="13"/>
  <c r="I9" i="27"/>
  <c r="M9" i="27" s="1"/>
  <c r="N10" i="16"/>
  <c r="N36" i="16"/>
  <c r="N99" i="16"/>
  <c r="N19" i="16"/>
  <c r="N41" i="16"/>
  <c r="N12" i="16"/>
  <c r="N61" i="16"/>
  <c r="I80" i="27"/>
  <c r="M80" i="27" s="1"/>
  <c r="I35" i="27"/>
  <c r="M35" i="27" s="1"/>
  <c r="I44" i="27"/>
  <c r="M44" i="27" s="1"/>
  <c r="I71" i="27"/>
  <c r="M71" i="27" s="1"/>
  <c r="I36" i="27"/>
  <c r="M36" i="27" s="1"/>
  <c r="N75" i="13"/>
  <c r="N42" i="13"/>
  <c r="N7" i="13"/>
  <c r="N14" i="13"/>
  <c r="N53" i="13"/>
  <c r="F84" i="5"/>
  <c r="N12" i="13"/>
  <c r="N22" i="13"/>
  <c r="N20" i="16"/>
  <c r="N24" i="13"/>
  <c r="N18" i="13"/>
  <c r="N10" i="13"/>
  <c r="N25" i="13"/>
  <c r="N51" i="13"/>
  <c r="I24" i="27"/>
  <c r="M24" i="27" s="1"/>
  <c r="I6" i="27"/>
  <c r="M6" i="27" s="1"/>
  <c r="I10" i="27"/>
  <c r="M10" i="27" s="1"/>
  <c r="I29" i="27"/>
  <c r="M29" i="27" s="1"/>
  <c r="I18" i="27"/>
  <c r="M18" i="27" s="1"/>
  <c r="I22" i="27"/>
  <c r="M22" i="27" s="1"/>
  <c r="I19" i="27"/>
  <c r="M19" i="27" s="1"/>
  <c r="N8" i="16"/>
  <c r="N50" i="16"/>
  <c r="I47" i="27"/>
  <c r="M47" i="27" s="1"/>
  <c r="I88" i="27"/>
  <c r="M88" i="27" s="1"/>
  <c r="I39" i="27"/>
  <c r="M39" i="27" s="1"/>
  <c r="I84" i="27"/>
  <c r="M84" i="27" s="1"/>
  <c r="I32" i="27"/>
  <c r="M32" i="27" s="1"/>
  <c r="N49" i="13"/>
  <c r="N36" i="13"/>
  <c r="N6" i="13"/>
  <c r="F67" i="9"/>
  <c r="N16" i="21"/>
  <c r="N11" i="21"/>
  <c r="N8" i="21"/>
  <c r="N18" i="21"/>
  <c r="N6" i="21"/>
  <c r="N22" i="21"/>
  <c r="N23" i="21"/>
  <c r="N37" i="3"/>
  <c r="N52" i="3"/>
  <c r="N22" i="3"/>
  <c r="N28" i="3"/>
  <c r="N7" i="3"/>
  <c r="AG3" i="3"/>
  <c r="N15" i="3"/>
  <c r="N16" i="3"/>
  <c r="N26" i="3"/>
  <c r="N11" i="3"/>
  <c r="N20" i="3"/>
  <c r="N8" i="3"/>
  <c r="N3" i="3"/>
  <c r="N27" i="3"/>
  <c r="N39" i="3"/>
  <c r="N21" i="21"/>
  <c r="N4" i="3"/>
  <c r="N21" i="3"/>
  <c r="I9" i="25"/>
  <c r="M9" i="25" s="1"/>
  <c r="I23" i="25"/>
  <c r="M23" i="25" s="1"/>
  <c r="I17" i="25"/>
  <c r="M17" i="25" s="1"/>
  <c r="I3" i="25"/>
  <c r="M3" i="25" s="1"/>
  <c r="I7" i="25"/>
  <c r="M7" i="25" s="1"/>
  <c r="I25" i="25"/>
  <c r="M25" i="25" s="1"/>
  <c r="I11" i="25"/>
  <c r="M11" i="25" s="1"/>
  <c r="I29" i="25"/>
  <c r="M29" i="25" s="1"/>
  <c r="I19" i="25"/>
  <c r="M19" i="25" s="1"/>
  <c r="I33" i="25"/>
  <c r="M33" i="25" s="1"/>
  <c r="I31" i="25"/>
  <c r="M31" i="25" s="1"/>
  <c r="I40" i="25"/>
  <c r="M40" i="25" s="1"/>
  <c r="I38" i="25"/>
  <c r="M38" i="25" s="1"/>
  <c r="I15" i="25"/>
  <c r="M15" i="25" s="1"/>
  <c r="I27" i="25"/>
  <c r="M27" i="25" s="1"/>
  <c r="I16" i="25"/>
  <c r="M16" i="25" s="1"/>
  <c r="I21" i="25"/>
  <c r="M21" i="25" s="1"/>
  <c r="I12" i="25"/>
  <c r="M12" i="25" s="1"/>
  <c r="I55" i="25"/>
  <c r="M55" i="25" s="1"/>
  <c r="I37" i="25"/>
  <c r="M37" i="25" s="1"/>
  <c r="I43" i="25"/>
  <c r="M43" i="25" s="1"/>
  <c r="I61" i="25"/>
  <c r="M61" i="25" s="1"/>
  <c r="I28" i="25"/>
  <c r="M28" i="25" s="1"/>
  <c r="I4" i="25"/>
  <c r="M4" i="25" s="1"/>
  <c r="I26" i="25"/>
  <c r="M26" i="25" s="1"/>
  <c r="I22" i="25"/>
  <c r="M22" i="25" s="1"/>
  <c r="I63" i="25"/>
  <c r="M63" i="25" s="1"/>
  <c r="I10" i="25"/>
  <c r="M10" i="25" s="1"/>
  <c r="I20" i="25"/>
  <c r="M20" i="25" s="1"/>
  <c r="I8" i="25"/>
  <c r="M8" i="25" s="1"/>
  <c r="I5" i="25"/>
  <c r="M5" i="25" s="1"/>
  <c r="I24" i="25"/>
  <c r="M24" i="25" s="1"/>
  <c r="I14" i="25"/>
  <c r="M14" i="25" s="1"/>
  <c r="I18" i="25"/>
  <c r="M18" i="25" s="1"/>
  <c r="N17" i="20"/>
  <c r="AE60" i="23"/>
  <c r="AE38" i="23"/>
  <c r="AG3" i="16"/>
  <c r="I28" i="27"/>
  <c r="M28" i="27" s="1"/>
  <c r="N6" i="16"/>
  <c r="N44" i="16"/>
  <c r="N21" i="16"/>
  <c r="N98" i="16"/>
  <c r="N28" i="16"/>
  <c r="N95" i="16"/>
  <c r="N33" i="16"/>
  <c r="N91" i="16"/>
  <c r="I96" i="27"/>
  <c r="M96" i="27" s="1"/>
  <c r="I43" i="27"/>
  <c r="M43" i="27" s="1"/>
  <c r="I38" i="27"/>
  <c r="M38" i="27" s="1"/>
  <c r="I75" i="27"/>
  <c r="M75" i="27" s="1"/>
  <c r="I94" i="27"/>
  <c r="M94" i="27" s="1"/>
  <c r="I40" i="27"/>
  <c r="M40" i="27" s="1"/>
  <c r="N6" i="9"/>
  <c r="AG3" i="9"/>
  <c r="N17" i="9"/>
  <c r="N25" i="9"/>
  <c r="N9" i="9"/>
  <c r="N19" i="9"/>
  <c r="N15" i="9"/>
  <c r="N22" i="9"/>
  <c r="N30" i="9"/>
  <c r="N12" i="20"/>
  <c r="N30" i="20"/>
  <c r="N18" i="20"/>
  <c r="N22" i="20"/>
  <c r="N31" i="3"/>
  <c r="N7" i="9"/>
  <c r="N12" i="9"/>
  <c r="N24" i="9"/>
  <c r="N28" i="21"/>
  <c r="O2" i="28"/>
  <c r="N96" i="28" s="1"/>
  <c r="O2" i="25"/>
  <c r="O2" i="7"/>
  <c r="O2" i="27"/>
  <c r="W2" i="27" s="1"/>
  <c r="O2" i="26"/>
  <c r="N18" i="3"/>
  <c r="N23" i="9"/>
  <c r="N5" i="3"/>
  <c r="N16" i="20"/>
  <c r="N14" i="20"/>
  <c r="N15" i="20"/>
  <c r="N24" i="3"/>
  <c r="N29" i="20"/>
  <c r="N3" i="20"/>
  <c r="N7" i="20"/>
  <c r="N28" i="20"/>
  <c r="N5" i="9"/>
  <c r="N14" i="9"/>
  <c r="N27" i="9"/>
  <c r="N3" i="21"/>
  <c r="AG3" i="21"/>
  <c r="N13" i="21"/>
  <c r="N15" i="21"/>
  <c r="N26" i="21"/>
  <c r="N30" i="21"/>
  <c r="N25" i="21"/>
  <c r="N17" i="21"/>
  <c r="N9" i="21"/>
  <c r="N27" i="21"/>
  <c r="N29" i="21"/>
  <c r="N14" i="21"/>
  <c r="N4" i="21"/>
  <c r="N16" i="9"/>
  <c r="N20" i="9"/>
  <c r="N28" i="9"/>
  <c r="N10" i="21"/>
  <c r="N21" i="9"/>
  <c r="N5" i="21"/>
  <c r="N20" i="21"/>
  <c r="N30" i="3"/>
  <c r="N25" i="3"/>
  <c r="N27" i="20"/>
  <c r="N11" i="20"/>
  <c r="N19" i="3"/>
  <c r="N9" i="20"/>
  <c r="N19" i="20"/>
  <c r="N42" i="3"/>
  <c r="N13" i="3"/>
  <c r="N9" i="3"/>
  <c r="N44" i="3"/>
  <c r="N4" i="9"/>
  <c r="N8" i="9"/>
  <c r="AG3" i="20"/>
  <c r="N13" i="20"/>
  <c r="N25" i="20"/>
  <c r="N6" i="20"/>
  <c r="N26" i="20"/>
  <c r="N8" i="20"/>
  <c r="N23" i="20"/>
  <c r="N7" i="21"/>
  <c r="N19" i="21"/>
  <c r="N11" i="9"/>
  <c r="N3" i="9"/>
  <c r="N12" i="21"/>
  <c r="N18" i="9"/>
  <c r="N26" i="9"/>
  <c r="N10" i="9"/>
  <c r="N12" i="3"/>
  <c r="N17" i="3"/>
  <c r="N24" i="20"/>
  <c r="N45" i="3"/>
  <c r="N4" i="20"/>
  <c r="N29" i="3"/>
  <c r="N21" i="20"/>
  <c r="N5" i="20"/>
  <c r="N34" i="3"/>
  <c r="N60" i="3"/>
  <c r="N10" i="20"/>
  <c r="N23" i="3"/>
  <c r="N36" i="3"/>
  <c r="N56" i="3"/>
  <c r="D3" i="2"/>
  <c r="O97" i="1"/>
  <c r="AE97" i="1"/>
  <c r="F60" i="1"/>
  <c r="O60" i="1"/>
  <c r="P59" i="8"/>
  <c r="AD59" i="8"/>
  <c r="O36" i="8"/>
  <c r="S36" i="8"/>
  <c r="Q36" i="8" s="1"/>
  <c r="R36" i="8" s="1"/>
  <c r="F36" i="8"/>
  <c r="AE36" i="8"/>
  <c r="F79" i="21"/>
  <c r="AE98" i="23"/>
  <c r="S98" i="1"/>
  <c r="Q98" i="1" s="1"/>
  <c r="R98" i="1" s="1"/>
  <c r="F98" i="1"/>
  <c r="O98" i="1"/>
  <c r="AE98" i="1"/>
  <c r="F69" i="1"/>
  <c r="AE69" i="1"/>
  <c r="F56" i="1"/>
  <c r="AE88" i="1"/>
  <c r="F88" i="1"/>
  <c r="S60" i="8"/>
  <c r="Q60" i="8" s="1"/>
  <c r="R60" i="8" s="1"/>
  <c r="AE60" i="8"/>
  <c r="O60" i="8"/>
  <c r="F60" i="8"/>
  <c r="O58" i="8"/>
  <c r="S58" i="8"/>
  <c r="Q58" i="8" s="1"/>
  <c r="R58" i="8" s="1"/>
  <c r="AE58" i="8"/>
  <c r="F58" i="8"/>
  <c r="O38" i="21"/>
  <c r="AE69" i="8"/>
  <c r="O69" i="8"/>
  <c r="F69" i="8"/>
  <c r="S69" i="8"/>
  <c r="Q69" i="8" s="1"/>
  <c r="R69" i="8" s="1"/>
  <c r="S48" i="16"/>
  <c r="Q48" i="16" s="1"/>
  <c r="R48" i="16" s="1"/>
  <c r="AE48" i="16"/>
  <c r="F100" i="8"/>
  <c r="AE100" i="8"/>
  <c r="S100" i="8"/>
  <c r="Q100" i="8" s="1"/>
  <c r="R100" i="8" s="1"/>
  <c r="O100" i="8"/>
  <c r="AE61" i="8"/>
  <c r="O61" i="8"/>
  <c r="S61" i="8"/>
  <c r="Q61" i="8" s="1"/>
  <c r="R61" i="8" s="1"/>
  <c r="F61" i="8"/>
  <c r="AE67" i="8"/>
  <c r="F67" i="8"/>
  <c r="O67" i="8"/>
  <c r="S67" i="8"/>
  <c r="Q67" i="8" s="1"/>
  <c r="R67" i="8" s="1"/>
  <c r="S70" i="8"/>
  <c r="Q70" i="8" s="1"/>
  <c r="R70" i="8" s="1"/>
  <c r="AE70" i="8"/>
  <c r="O70" i="8"/>
  <c r="F70" i="8"/>
  <c r="F92" i="23"/>
  <c r="F99" i="1"/>
  <c r="O99" i="1"/>
  <c r="S99" i="1"/>
  <c r="Q99" i="1" s="1"/>
  <c r="R99" i="1" s="1"/>
  <c r="AE99" i="1"/>
  <c r="S60" i="13"/>
  <c r="Q60" i="13" s="1"/>
  <c r="R60" i="13" s="1"/>
  <c r="AE95" i="23"/>
  <c r="AE81" i="16"/>
  <c r="S57" i="8"/>
  <c r="Q57" i="8" s="1"/>
  <c r="R57" i="8" s="1"/>
  <c r="F57" i="8"/>
  <c r="AE57" i="8"/>
  <c r="O57" i="8"/>
  <c r="F86" i="23"/>
  <c r="AE86" i="23"/>
  <c r="S86" i="23"/>
  <c r="Q86" i="23" s="1"/>
  <c r="R86" i="23" s="1"/>
  <c r="O63" i="8"/>
  <c r="S63" i="8"/>
  <c r="Q63" i="8" s="1"/>
  <c r="R63" i="8" s="1"/>
  <c r="F63" i="8"/>
  <c r="AE63" i="8"/>
  <c r="AE34" i="21"/>
  <c r="F34" i="21"/>
  <c r="O34" i="21"/>
  <c r="S34" i="21"/>
  <c r="Q34" i="21" s="1"/>
  <c r="R34" i="21" s="1"/>
  <c r="F74" i="9"/>
  <c r="F48" i="1"/>
  <c r="O48" i="1"/>
  <c r="AE48" i="1"/>
  <c r="S73" i="1"/>
  <c r="Q73" i="1" s="1"/>
  <c r="R73" i="1" s="1"/>
  <c r="AE73" i="1"/>
  <c r="F55" i="5"/>
  <c r="O89" i="21"/>
  <c r="S40" i="8"/>
  <c r="O40" i="8"/>
  <c r="AE40" i="8"/>
  <c r="F40" i="8"/>
  <c r="AE45" i="8"/>
  <c r="O45" i="8"/>
  <c r="S45" i="8"/>
  <c r="Q45" i="8" s="1"/>
  <c r="R45" i="8" s="1"/>
  <c r="F45" i="8"/>
  <c r="AE65" i="8"/>
  <c r="O65" i="8"/>
  <c r="O80" i="8"/>
  <c r="S80" i="8"/>
  <c r="Q80" i="8" s="1"/>
  <c r="R80" i="8" s="1"/>
  <c r="F80" i="8"/>
  <c r="AE80" i="8"/>
  <c r="AE93" i="8"/>
  <c r="F93" i="8"/>
  <c r="S93" i="8"/>
  <c r="Q93" i="8" s="1"/>
  <c r="R93" i="8" s="1"/>
  <c r="O93" i="8"/>
  <c r="AE38" i="8"/>
  <c r="F38" i="8"/>
  <c r="S38" i="8"/>
  <c r="Q38" i="8" s="1"/>
  <c r="R38" i="8" s="1"/>
  <c r="O38" i="8"/>
  <c r="F43" i="8"/>
  <c r="AE43" i="8"/>
  <c r="O43" i="8"/>
  <c r="S43" i="8"/>
  <c r="AE94" i="8"/>
  <c r="O94" i="8"/>
  <c r="S94" i="8"/>
  <c r="Q94" i="8" s="1"/>
  <c r="R94" i="8" s="1"/>
  <c r="F94" i="8"/>
  <c r="F88" i="8"/>
  <c r="O88" i="8"/>
  <c r="S88" i="8"/>
  <c r="Q88" i="8" s="1"/>
  <c r="R88" i="8" s="1"/>
  <c r="AE88" i="8"/>
  <c r="AE53" i="8"/>
  <c r="F53" i="8"/>
  <c r="O53" i="8"/>
  <c r="S53" i="8"/>
  <c r="Q53" i="8" s="1"/>
  <c r="R53" i="8" s="1"/>
  <c r="AE66" i="8"/>
  <c r="O66" i="8"/>
  <c r="S66" i="8"/>
  <c r="Q66" i="8" s="1"/>
  <c r="R66" i="8" s="1"/>
  <c r="AE54" i="8"/>
  <c r="O54" i="8"/>
  <c r="S54" i="8"/>
  <c r="Q54" i="8" s="1"/>
  <c r="R54" i="8" s="1"/>
  <c r="F54" i="8"/>
  <c r="F68" i="8"/>
  <c r="F73" i="8"/>
  <c r="AE73" i="8"/>
  <c r="O73" i="8"/>
  <c r="S73" i="8"/>
  <c r="Q73" i="8" s="1"/>
  <c r="R73" i="8" s="1"/>
  <c r="F90" i="8"/>
  <c r="O90" i="8"/>
  <c r="S90" i="8"/>
  <c r="Q90" i="8" s="1"/>
  <c r="R90" i="8" s="1"/>
  <c r="AE90" i="8"/>
  <c r="O50" i="8"/>
  <c r="AE50" i="8"/>
  <c r="F50" i="8"/>
  <c r="S50" i="8"/>
  <c r="Q50" i="8" s="1"/>
  <c r="R50" i="8" s="1"/>
  <c r="F65" i="8"/>
  <c r="O90" i="1"/>
  <c r="S90" i="1"/>
  <c r="Q90" i="1" s="1"/>
  <c r="R90" i="1" s="1"/>
  <c r="S78" i="1"/>
  <c r="Q78" i="1" s="1"/>
  <c r="R78" i="1" s="1"/>
  <c r="O78" i="1"/>
  <c r="AE78" i="1"/>
  <c r="F78" i="1"/>
  <c r="S97" i="16"/>
  <c r="AE97" i="16"/>
  <c r="F97" i="16"/>
  <c r="O97" i="16"/>
  <c r="O100" i="20"/>
  <c r="AE34" i="8"/>
  <c r="F34" i="8"/>
  <c r="O34" i="8"/>
  <c r="S34" i="8"/>
  <c r="Q34" i="8" s="1"/>
  <c r="R34" i="8" s="1"/>
  <c r="F51" i="8"/>
  <c r="AE51" i="8"/>
  <c r="O51" i="8"/>
  <c r="S51" i="8"/>
  <c r="S74" i="8"/>
  <c r="Q74" i="8" s="1"/>
  <c r="R74" i="8" s="1"/>
  <c r="AE74" i="8"/>
  <c r="O74" i="8"/>
  <c r="F74" i="8"/>
  <c r="S82" i="8"/>
  <c r="AE82" i="8"/>
  <c r="O82" i="8"/>
  <c r="F82" i="8"/>
  <c r="O87" i="8"/>
  <c r="S87" i="8"/>
  <c r="AE87" i="8"/>
  <c r="F87" i="8"/>
  <c r="F71" i="8"/>
  <c r="AE71" i="8"/>
  <c r="O71" i="8"/>
  <c r="S71" i="8"/>
  <c r="AE97" i="8"/>
  <c r="O97" i="8"/>
  <c r="F97" i="8"/>
  <c r="S97" i="8"/>
  <c r="Q97" i="8" s="1"/>
  <c r="R97" i="8" s="1"/>
  <c r="F90" i="20"/>
  <c r="AE42" i="9"/>
  <c r="F42" i="9"/>
  <c r="S42" i="9"/>
  <c r="O42" i="9"/>
  <c r="AE84" i="8"/>
  <c r="F84" i="8"/>
  <c r="O84" i="8"/>
  <c r="S84" i="8"/>
  <c r="Q84" i="8" s="1"/>
  <c r="R84" i="8" s="1"/>
  <c r="S77" i="8"/>
  <c r="Q77" i="8" s="1"/>
  <c r="R77" i="8" s="1"/>
  <c r="AE77" i="8"/>
  <c r="F77" i="8"/>
  <c r="O77" i="8"/>
  <c r="O46" i="8"/>
  <c r="AE46" i="8"/>
  <c r="F46" i="8"/>
  <c r="S46" i="8"/>
  <c r="AE39" i="8"/>
  <c r="S39" i="8"/>
  <c r="F39" i="8"/>
  <c r="O39" i="8"/>
  <c r="AE33" i="8"/>
  <c r="O33" i="8"/>
  <c r="S33" i="8"/>
  <c r="Q33" i="8" s="1"/>
  <c r="R33" i="8" s="1"/>
  <c r="F33" i="8"/>
  <c r="F86" i="8"/>
  <c r="O86" i="8"/>
  <c r="S86" i="8"/>
  <c r="AE86" i="8"/>
  <c r="S52" i="8"/>
  <c r="AE52" i="8"/>
  <c r="F52" i="8"/>
  <c r="O52" i="8"/>
  <c r="F66" i="8"/>
  <c r="AE67" i="5"/>
  <c r="F67" i="5"/>
  <c r="O67" i="5"/>
  <c r="S67" i="5"/>
  <c r="Q67" i="5" s="1"/>
  <c r="R67" i="5" s="1"/>
  <c r="F54" i="1"/>
  <c r="O54" i="1"/>
  <c r="S54" i="1"/>
  <c r="Q54" i="1" s="1"/>
  <c r="R54" i="1" s="1"/>
  <c r="O94" i="1"/>
  <c r="S94" i="1"/>
  <c r="Q94" i="1" s="1"/>
  <c r="R94" i="1" s="1"/>
  <c r="AE94" i="1"/>
  <c r="F94" i="1"/>
  <c r="S57" i="13"/>
  <c r="Q57" i="13" s="1"/>
  <c r="R57" i="13" s="1"/>
  <c r="F57" i="13"/>
  <c r="AE57" i="13"/>
  <c r="F79" i="1"/>
  <c r="O76" i="9"/>
  <c r="S76" i="9"/>
  <c r="AE35" i="8"/>
  <c r="F35" i="8"/>
  <c r="O35" i="8"/>
  <c r="S35" i="8"/>
  <c r="Q35" i="8" s="1"/>
  <c r="R35" i="8" s="1"/>
  <c r="O44" i="8"/>
  <c r="AE44" i="8"/>
  <c r="F44" i="8"/>
  <c r="S44" i="8"/>
  <c r="F64" i="8"/>
  <c r="AE64" i="8"/>
  <c r="S64" i="8"/>
  <c r="Q64" i="8" s="1"/>
  <c r="R64" i="8" s="1"/>
  <c r="O64" i="8"/>
  <c r="F83" i="8"/>
  <c r="O83" i="8"/>
  <c r="S83" i="8"/>
  <c r="AE83" i="8"/>
  <c r="AE95" i="8"/>
  <c r="F95" i="8"/>
  <c r="O95" i="8"/>
  <c r="S95" i="8"/>
  <c r="Q95" i="8" s="1"/>
  <c r="R95" i="8" s="1"/>
  <c r="S55" i="8"/>
  <c r="Q55" i="8" s="1"/>
  <c r="R55" i="8" s="1"/>
  <c r="AE55" i="8"/>
  <c r="F55" i="8"/>
  <c r="O55" i="8"/>
  <c r="F78" i="8"/>
  <c r="O78" i="8"/>
  <c r="AE78" i="8"/>
  <c r="S78" i="8"/>
  <c r="AE98" i="8"/>
  <c r="F98" i="8"/>
  <c r="S98" i="8"/>
  <c r="Q98" i="8" s="1"/>
  <c r="R98" i="8" s="1"/>
  <c r="O98" i="8"/>
  <c r="AE92" i="8"/>
  <c r="F92" i="8"/>
  <c r="O92" i="8"/>
  <c r="S92" i="8"/>
  <c r="S42" i="8"/>
  <c r="O42" i="8"/>
  <c r="AE42" i="8"/>
  <c r="F42" i="8"/>
  <c r="O83" i="20"/>
  <c r="O62" i="8"/>
  <c r="S62" i="8"/>
  <c r="Q62" i="8" s="1"/>
  <c r="R62" i="8" s="1"/>
  <c r="F62" i="8"/>
  <c r="AE62" i="8"/>
  <c r="Q59" i="8"/>
  <c r="R59" i="8" s="1"/>
  <c r="S79" i="8"/>
  <c r="F79" i="8"/>
  <c r="O79" i="8"/>
  <c r="AE79" i="8"/>
  <c r="F80" i="23"/>
  <c r="S51" i="1"/>
  <c r="O74" i="1"/>
  <c r="O61" i="1"/>
  <c r="AE93" i="16"/>
  <c r="F93" i="16"/>
  <c r="O93" i="16"/>
  <c r="S93" i="16"/>
  <c r="Q93" i="16" s="1"/>
  <c r="R93" i="16" s="1"/>
  <c r="AE59" i="8"/>
  <c r="F59" i="8"/>
  <c r="O59" i="8"/>
  <c r="AE76" i="8"/>
  <c r="F76" i="8"/>
  <c r="O76" i="8"/>
  <c r="S76" i="8"/>
  <c r="F85" i="8"/>
  <c r="O85" i="8"/>
  <c r="S85" i="8"/>
  <c r="AE85" i="8"/>
  <c r="F91" i="8"/>
  <c r="O91" i="8"/>
  <c r="S91" i="8"/>
  <c r="Q91" i="8" s="1"/>
  <c r="R91" i="8" s="1"/>
  <c r="AE91" i="8"/>
  <c r="O99" i="8"/>
  <c r="F99" i="8"/>
  <c r="S99" i="8"/>
  <c r="Q99" i="8" s="1"/>
  <c r="R99" i="8" s="1"/>
  <c r="AE99" i="8"/>
  <c r="F41" i="1"/>
  <c r="O41" i="1"/>
  <c r="S41" i="1"/>
  <c r="Q41" i="1" s="1"/>
  <c r="R41" i="1" s="1"/>
  <c r="AE41" i="1"/>
  <c r="AE49" i="8"/>
  <c r="O49" i="8"/>
  <c r="S49" i="8"/>
  <c r="Q49" i="8" s="1"/>
  <c r="R49" i="8" s="1"/>
  <c r="F49" i="8"/>
  <c r="S56" i="8"/>
  <c r="Q56" i="8" s="1"/>
  <c r="R56" i="8" s="1"/>
  <c r="AE56" i="8"/>
  <c r="F56" i="8"/>
  <c r="O56" i="8"/>
  <c r="O68" i="8"/>
  <c r="S68" i="8"/>
  <c r="O72" i="8"/>
  <c r="S72" i="8"/>
  <c r="Q72" i="8" s="1"/>
  <c r="R72" i="8" s="1"/>
  <c r="F72" i="8"/>
  <c r="AE72" i="8"/>
  <c r="AE46" i="20"/>
  <c r="F89" i="8"/>
  <c r="O89" i="8"/>
  <c r="S89" i="8"/>
  <c r="Q89" i="8" s="1"/>
  <c r="R89" i="8" s="1"/>
  <c r="AE89" i="8"/>
  <c r="O75" i="8"/>
  <c r="S75" i="8"/>
  <c r="AE75" i="8"/>
  <c r="F75" i="8"/>
  <c r="F47" i="8"/>
  <c r="AE47" i="8"/>
  <c r="O47" i="8"/>
  <c r="S47" i="8"/>
  <c r="Q47" i="8" s="1"/>
  <c r="R47" i="8" s="1"/>
  <c r="AE41" i="8"/>
  <c r="S41" i="8"/>
  <c r="Q41" i="8" s="1"/>
  <c r="R41" i="8" s="1"/>
  <c r="O41" i="8"/>
  <c r="F41" i="8"/>
  <c r="AE72" i="9"/>
  <c r="O32" i="8"/>
  <c r="AE32" i="8"/>
  <c r="S32" i="8"/>
  <c r="F32" i="8"/>
  <c r="S81" i="8"/>
  <c r="AE81" i="8"/>
  <c r="F81" i="8"/>
  <c r="O81" i="8"/>
  <c r="AE96" i="8"/>
  <c r="S96" i="8"/>
  <c r="Q96" i="8" s="1"/>
  <c r="R96" i="8" s="1"/>
  <c r="O96" i="8"/>
  <c r="F96" i="8"/>
  <c r="AE37" i="8"/>
  <c r="S37" i="8"/>
  <c r="F37" i="8"/>
  <c r="O37" i="8"/>
  <c r="O48" i="8"/>
  <c r="AE48" i="8"/>
  <c r="F48" i="8"/>
  <c r="S48" i="8"/>
  <c r="S65" i="8"/>
  <c r="Q65" i="8" s="1"/>
  <c r="R65" i="8" s="1"/>
  <c r="W46" i="8"/>
  <c r="W55" i="8"/>
  <c r="W88" i="8"/>
  <c r="W56" i="8"/>
  <c r="W65" i="8"/>
  <c r="W66" i="8"/>
  <c r="W47" i="8"/>
  <c r="W53" i="8"/>
  <c r="W48" i="8"/>
  <c r="W54" i="8"/>
  <c r="W57" i="8"/>
  <c r="P30" i="8"/>
  <c r="AD30" i="8"/>
  <c r="Q30" i="8"/>
  <c r="P26" i="8"/>
  <c r="Q26" i="8"/>
  <c r="AD26" i="8"/>
  <c r="P20" i="8"/>
  <c r="AD20" i="8"/>
  <c r="Q20" i="8"/>
  <c r="W18" i="8"/>
  <c r="Q15" i="8"/>
  <c r="AD15" i="8"/>
  <c r="P15" i="8"/>
  <c r="Q14" i="8"/>
  <c r="P14" i="8"/>
  <c r="AD14" i="8"/>
  <c r="Y51" i="8"/>
  <c r="W96" i="8"/>
  <c r="P12" i="8"/>
  <c r="AD12" i="8"/>
  <c r="Q12" i="8"/>
  <c r="W11" i="8"/>
  <c r="W25" i="8"/>
  <c r="W51" i="8"/>
  <c r="W19" i="8"/>
  <c r="W92" i="8"/>
  <c r="W50" i="8"/>
  <c r="Y20" i="8"/>
  <c r="P8" i="8"/>
  <c r="Q8" i="8"/>
  <c r="AD8" i="8"/>
  <c r="W28" i="8"/>
  <c r="Y60" i="8"/>
  <c r="W21" i="8"/>
  <c r="W99" i="8"/>
  <c r="W31" i="8"/>
  <c r="Y28" i="8"/>
  <c r="W7" i="8"/>
  <c r="W86" i="8"/>
  <c r="W60" i="8"/>
  <c r="Y64" i="8"/>
  <c r="W15" i="8"/>
  <c r="W89" i="8"/>
  <c r="W74" i="8"/>
  <c r="W81" i="8"/>
  <c r="W10" i="8"/>
  <c r="W9" i="8"/>
  <c r="W24" i="8"/>
  <c r="Y96" i="8"/>
  <c r="W27" i="8"/>
  <c r="W41" i="8"/>
  <c r="W79" i="8"/>
  <c r="W43" i="8"/>
  <c r="Y8" i="8"/>
  <c r="W37" i="8"/>
  <c r="W93" i="8"/>
  <c r="W82" i="8"/>
  <c r="W6" i="8"/>
  <c r="W26" i="8"/>
  <c r="Y73" i="8"/>
  <c r="W5" i="8"/>
  <c r="Y25" i="8"/>
  <c r="W75" i="8"/>
  <c r="W78" i="8"/>
  <c r="W98" i="8"/>
  <c r="W83" i="8"/>
  <c r="Y71" i="8"/>
  <c r="Y63" i="8"/>
  <c r="Y79" i="8"/>
  <c r="W22" i="8"/>
  <c r="W36" i="8"/>
  <c r="W87" i="8"/>
  <c r="Y49" i="8"/>
  <c r="W23" i="8"/>
  <c r="W71" i="8"/>
  <c r="W76" i="8"/>
  <c r="W14" i="8"/>
  <c r="Y78" i="8"/>
  <c r="W13" i="8"/>
  <c r="AD4" i="8"/>
  <c r="P4" i="8"/>
  <c r="Q4" i="8"/>
  <c r="T8" i="17" s="1"/>
  <c r="W84" i="8"/>
  <c r="W85" i="8"/>
  <c r="W90" i="8"/>
  <c r="Y7" i="8"/>
  <c r="W73" i="8"/>
  <c r="W91" i="8"/>
  <c r="W4" i="8"/>
  <c r="W17" i="8"/>
  <c r="W95" i="8"/>
  <c r="W39" i="8"/>
  <c r="W29" i="8"/>
  <c r="W94" i="8"/>
  <c r="W16" i="8"/>
  <c r="W30" i="8"/>
  <c r="Y12" i="8"/>
  <c r="W12" i="8"/>
  <c r="W64" i="8"/>
  <c r="W8" i="8"/>
  <c r="W77" i="8"/>
  <c r="W42" i="8"/>
  <c r="W97" i="8"/>
  <c r="W80" i="8"/>
  <c r="W38" i="8"/>
  <c r="Y31" i="8"/>
  <c r="W32" i="8"/>
  <c r="Y80" i="8"/>
  <c r="Y58" i="8"/>
  <c r="W58" i="8"/>
  <c r="W59" i="8"/>
  <c r="L21" i="23" l="1"/>
  <c r="X21" i="23" s="1"/>
  <c r="AE66" i="18"/>
  <c r="O66" i="18"/>
  <c r="F61" i="1"/>
  <c r="AE79" i="1"/>
  <c r="F100" i="20"/>
  <c r="AE39" i="9"/>
  <c r="AE56" i="1"/>
  <c r="F66" i="18"/>
  <c r="AE87" i="13"/>
  <c r="AE59" i="1"/>
  <c r="S85" i="1"/>
  <c r="Q85" i="1" s="1"/>
  <c r="R85" i="1" s="1"/>
  <c r="F73" i="1"/>
  <c r="F39" i="9"/>
  <c r="O69" i="1"/>
  <c r="S60" i="1"/>
  <c r="Q60" i="1" s="1"/>
  <c r="R60" i="1" s="1"/>
  <c r="AE62" i="1"/>
  <c r="S72" i="16"/>
  <c r="Q72" i="16" s="1"/>
  <c r="R72" i="16" s="1"/>
  <c r="O99" i="21"/>
  <c r="F11" i="1"/>
  <c r="O51" i="1"/>
  <c r="F59" i="1"/>
  <c r="O46" i="1"/>
  <c r="AE74" i="9"/>
  <c r="AE52" i="21"/>
  <c r="S88" i="16"/>
  <c r="Q88" i="16" s="1"/>
  <c r="R88" i="16" s="1"/>
  <c r="S58" i="21"/>
  <c r="Q58" i="21" s="1"/>
  <c r="R58" i="21" s="1"/>
  <c r="S30" i="23"/>
  <c r="Q30" i="23" s="1"/>
  <c r="R30" i="23" s="1"/>
  <c r="AE61" i="1"/>
  <c r="F51" i="1"/>
  <c r="O79" i="1"/>
  <c r="AE100" i="20"/>
  <c r="F90" i="1"/>
  <c r="F80" i="20"/>
  <c r="S74" i="9"/>
  <c r="Q74" i="9" s="1"/>
  <c r="AE51" i="21"/>
  <c r="AE88" i="16"/>
  <c r="S61" i="23"/>
  <c r="Q61" i="23" s="1"/>
  <c r="R61" i="23" s="1"/>
  <c r="O63" i="23"/>
  <c r="S56" i="1"/>
  <c r="Q56" i="1" s="1"/>
  <c r="R56" i="1" s="1"/>
  <c r="AE100" i="1"/>
  <c r="AE11" i="1"/>
  <c r="AE65" i="18"/>
  <c r="S59" i="1"/>
  <c r="Q59" i="1" s="1"/>
  <c r="R59" i="1" s="1"/>
  <c r="S39" i="9"/>
  <c r="Q39" i="9" s="1"/>
  <c r="R39" i="9" s="1"/>
  <c r="CL3" i="17"/>
  <c r="O51" i="21"/>
  <c r="O84" i="13"/>
  <c r="F66" i="23"/>
  <c r="S100" i="1"/>
  <c r="Q100" i="1" s="1"/>
  <c r="R100" i="1" s="1"/>
  <c r="AE35" i="1"/>
  <c r="S80" i="20"/>
  <c r="Q80" i="20" s="1"/>
  <c r="R80" i="20" s="1"/>
  <c r="S43" i="1"/>
  <c r="Q43" i="1" s="1"/>
  <c r="R43" i="1" s="1"/>
  <c r="S59" i="20"/>
  <c r="P59" i="20" s="1"/>
  <c r="O28" i="1"/>
  <c r="S35" i="20"/>
  <c r="Q35" i="20" s="1"/>
  <c r="R35" i="20" s="1"/>
  <c r="O74" i="20"/>
  <c r="F84" i="21"/>
  <c r="AE81" i="13"/>
  <c r="F43" i="1"/>
  <c r="AE63" i="16"/>
  <c r="O29" i="9"/>
  <c r="O87" i="1"/>
  <c r="AE28" i="1"/>
  <c r="N20" i="6"/>
  <c r="O20" i="6" s="1"/>
  <c r="C12" i="17"/>
  <c r="C13" i="17" s="1"/>
  <c r="C14" i="17" s="1"/>
  <c r="C15" i="17" s="1"/>
  <c r="C16" i="17" s="1"/>
  <c r="C17" i="17" s="1"/>
  <c r="C18" i="17" s="1"/>
  <c r="C19" i="17" s="1"/>
  <c r="C20" i="17" s="1"/>
  <c r="C21" i="17" s="1"/>
  <c r="C22" i="17" s="1"/>
  <c r="C23" i="17" s="1"/>
  <c r="C24" i="17" s="1"/>
  <c r="C25" i="17" s="1"/>
  <c r="C26" i="17" s="1"/>
  <c r="C27" i="17" s="1"/>
  <c r="C28" i="17" s="1"/>
  <c r="C29" i="17" s="1"/>
  <c r="C30" i="17" s="1"/>
  <c r="C31" i="17" s="1"/>
  <c r="C32" i="17" s="1"/>
  <c r="C33" i="17" s="1"/>
  <c r="C34" i="17" s="1"/>
  <c r="C35" i="17" s="1"/>
  <c r="C36" i="17" s="1"/>
  <c r="C37" i="17" s="1"/>
  <c r="C38" i="17" s="1"/>
  <c r="C39" i="17" s="1"/>
  <c r="C40" i="17" s="1"/>
  <c r="C41" i="17" s="1"/>
  <c r="C42" i="17" s="1"/>
  <c r="C43" i="17" s="1"/>
  <c r="C44" i="17" s="1"/>
  <c r="C45" i="17" s="1"/>
  <c r="C46" i="17" s="1"/>
  <c r="C47" i="17" s="1"/>
  <c r="C48" i="17" s="1"/>
  <c r="C49" i="17" s="1"/>
  <c r="C50" i="17" s="1"/>
  <c r="C51" i="17" s="1"/>
  <c r="C52" i="17" s="1"/>
  <c r="C53" i="17" s="1"/>
  <c r="C54" i="17" s="1"/>
  <c r="C55" i="17" s="1"/>
  <c r="C56" i="17" s="1"/>
  <c r="C57" i="17" s="1"/>
  <c r="C58" i="17" s="1"/>
  <c r="C59" i="17" s="1"/>
  <c r="C60" i="17" s="1"/>
  <c r="C61" i="17" s="1"/>
  <c r="C62" i="17" s="1"/>
  <c r="C63" i="17" s="1"/>
  <c r="C64" i="17" s="1"/>
  <c r="C65" i="17" s="1"/>
  <c r="C66" i="17" s="1"/>
  <c r="C67" i="17" s="1"/>
  <c r="C68" i="17" s="1"/>
  <c r="C69" i="17" s="1"/>
  <c r="C70" i="17" s="1"/>
  <c r="C71" i="17" s="1"/>
  <c r="C72" i="17" s="1"/>
  <c r="C73" i="17" s="1"/>
  <c r="C74" i="17" s="1"/>
  <c r="C75" i="17" s="1"/>
  <c r="C76" i="17" s="1"/>
  <c r="C77" i="17" s="1"/>
  <c r="C78" i="17" s="1"/>
  <c r="C79" i="17" s="1"/>
  <c r="C80" i="17" s="1"/>
  <c r="C81" i="17" s="1"/>
  <c r="C82" i="17" s="1"/>
  <c r="C83" i="17" s="1"/>
  <c r="C84" i="17" s="1"/>
  <c r="C85" i="17" s="1"/>
  <c r="C86" i="17" s="1"/>
  <c r="C87" i="17" s="1"/>
  <c r="C88" i="17" s="1"/>
  <c r="C89" i="17" s="1"/>
  <c r="C90" i="17" s="1"/>
  <c r="C91" i="17" s="1"/>
  <c r="C92" i="17" s="1"/>
  <c r="C93" i="17" s="1"/>
  <c r="C94" i="17" s="1"/>
  <c r="C95" i="17" s="1"/>
  <c r="C96" i="17" s="1"/>
  <c r="C97" i="17" s="1"/>
  <c r="C98" i="17" s="1"/>
  <c r="C99" i="17" s="1"/>
  <c r="C100" i="17" s="1"/>
  <c r="AE43" i="1"/>
  <c r="S71" i="21"/>
  <c r="Q71" i="21" s="1"/>
  <c r="R71" i="21" s="1"/>
  <c r="AE35" i="20"/>
  <c r="AE49" i="1"/>
  <c r="O84" i="21"/>
  <c r="F81" i="13"/>
  <c r="AE85" i="1"/>
  <c r="S63" i="16"/>
  <c r="Q63" i="16" s="1"/>
  <c r="R63" i="16" s="1"/>
  <c r="F60" i="16"/>
  <c r="AE60" i="20"/>
  <c r="S28" i="1"/>
  <c r="P28" i="1" s="1"/>
  <c r="L28" i="1" s="1"/>
  <c r="X28" i="1" s="1"/>
  <c r="N90" i="6"/>
  <c r="O90" i="6" s="1"/>
  <c r="N30" i="6"/>
  <c r="S30" i="6" s="1"/>
  <c r="AE30" i="23"/>
  <c r="S34" i="23"/>
  <c r="P34" i="23" s="1"/>
  <c r="AF34" i="23" s="1"/>
  <c r="F35" i="20"/>
  <c r="F83" i="20"/>
  <c r="AF83" i="20" s="1"/>
  <c r="S96" i="21"/>
  <c r="Q96" i="21" s="1"/>
  <c r="R96" i="21" s="1"/>
  <c r="O49" i="1"/>
  <c r="O81" i="13"/>
  <c r="F85" i="1"/>
  <c r="AE80" i="20"/>
  <c r="O63" i="16"/>
  <c r="O55" i="21"/>
  <c r="AG3" i="6"/>
  <c r="AE83" i="20"/>
  <c r="F87" i="1"/>
  <c r="C10" i="17"/>
  <c r="AE29" i="9"/>
  <c r="AE87" i="1"/>
  <c r="F49" i="1"/>
  <c r="F78" i="5"/>
  <c r="AE80" i="1"/>
  <c r="O55" i="1"/>
  <c r="N82" i="6"/>
  <c r="O78" i="5"/>
  <c r="S52" i="9"/>
  <c r="Q52" i="9" s="1"/>
  <c r="J52" i="9" s="1"/>
  <c r="F55" i="1"/>
  <c r="S95" i="13"/>
  <c r="Q95" i="13" s="1"/>
  <c r="R95" i="13" s="1"/>
  <c r="AE45" i="23"/>
  <c r="AE84" i="21"/>
  <c r="F97" i="13"/>
  <c r="S62" i="16"/>
  <c r="Q62" i="16" s="1"/>
  <c r="R62" i="16" s="1"/>
  <c r="AE61" i="20"/>
  <c r="F81" i="16"/>
  <c r="AE66" i="23"/>
  <c r="AE58" i="21"/>
  <c r="S82" i="3"/>
  <c r="Q82" i="3" s="1"/>
  <c r="R82" i="3" s="1"/>
  <c r="O80" i="1"/>
  <c r="S95" i="5"/>
  <c r="Q95" i="5" s="1"/>
  <c r="R95" i="5" s="1"/>
  <c r="S82" i="5"/>
  <c r="Q82" i="5" s="1"/>
  <c r="R82" i="5" s="1"/>
  <c r="AE55" i="1"/>
  <c r="F97" i="1"/>
  <c r="N88" i="4"/>
  <c r="F88" i="4" s="1"/>
  <c r="F39" i="23"/>
  <c r="N52" i="6"/>
  <c r="O52" i="6" s="1"/>
  <c r="N96" i="6"/>
  <c r="S96" i="6" s="1"/>
  <c r="Q96" i="6" s="1"/>
  <c r="R96" i="6" s="1"/>
  <c r="AE87" i="20"/>
  <c r="AE72" i="21"/>
  <c r="O60" i="9"/>
  <c r="S81" i="16"/>
  <c r="Q81" i="16" s="1"/>
  <c r="R81" i="16" s="1"/>
  <c r="S80" i="1"/>
  <c r="Q80" i="1" s="1"/>
  <c r="R80" i="1" s="1"/>
  <c r="AE85" i="23"/>
  <c r="B12" i="17"/>
  <c r="B13" i="17" s="1"/>
  <c r="B14" i="17" s="1"/>
  <c r="B15" i="17" s="1"/>
  <c r="B16" i="17" s="1"/>
  <c r="B17" i="17" s="1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  <c r="B35" i="17" s="1"/>
  <c r="B36" i="17" s="1"/>
  <c r="B37" i="17" s="1"/>
  <c r="B38" i="17" s="1"/>
  <c r="B39" i="17" s="1"/>
  <c r="B40" i="17" s="1"/>
  <c r="B41" i="17" s="1"/>
  <c r="B42" i="17" s="1"/>
  <c r="B43" i="17" s="1"/>
  <c r="B44" i="17" s="1"/>
  <c r="B45" i="17" s="1"/>
  <c r="B46" i="17" s="1"/>
  <c r="B47" i="17" s="1"/>
  <c r="B48" i="17" s="1"/>
  <c r="B49" i="17" s="1"/>
  <c r="B50" i="17" s="1"/>
  <c r="B51" i="17" s="1"/>
  <c r="B52" i="17" s="1"/>
  <c r="B53" i="17" s="1"/>
  <c r="B54" i="17" s="1"/>
  <c r="B55" i="17" s="1"/>
  <c r="B56" i="17" s="1"/>
  <c r="B57" i="17" s="1"/>
  <c r="B58" i="17" s="1"/>
  <c r="B59" i="17" s="1"/>
  <c r="B60" i="17" s="1"/>
  <c r="B61" i="17" s="1"/>
  <c r="B62" i="17" s="1"/>
  <c r="B63" i="17" s="1"/>
  <c r="B64" i="17" s="1"/>
  <c r="B65" i="17" s="1"/>
  <c r="B66" i="17" s="1"/>
  <c r="B67" i="17" s="1"/>
  <c r="B68" i="17" s="1"/>
  <c r="B69" i="17" s="1"/>
  <c r="B70" i="17" s="1"/>
  <c r="B71" i="17" s="1"/>
  <c r="B72" i="17" s="1"/>
  <c r="B73" i="17" s="1"/>
  <c r="B74" i="17" s="1"/>
  <c r="B75" i="17" s="1"/>
  <c r="B76" i="17" s="1"/>
  <c r="B77" i="17" s="1"/>
  <c r="B78" i="17" s="1"/>
  <c r="B79" i="17" s="1"/>
  <c r="B80" i="17" s="1"/>
  <c r="B81" i="17" s="1"/>
  <c r="B82" i="17" s="1"/>
  <c r="B83" i="17" s="1"/>
  <c r="B84" i="17" s="1"/>
  <c r="B85" i="17" s="1"/>
  <c r="B86" i="17" s="1"/>
  <c r="B87" i="17" s="1"/>
  <c r="B88" i="17" s="1"/>
  <c r="B89" i="17" s="1"/>
  <c r="B90" i="17" s="1"/>
  <c r="B91" i="17" s="1"/>
  <c r="B92" i="17" s="1"/>
  <c r="B93" i="17" s="1"/>
  <c r="B94" i="17" s="1"/>
  <c r="B95" i="17" s="1"/>
  <c r="B96" i="17" s="1"/>
  <c r="B97" i="17" s="1"/>
  <c r="B98" i="17" s="1"/>
  <c r="B99" i="17" s="1"/>
  <c r="B100" i="17" s="1"/>
  <c r="S52" i="23"/>
  <c r="Q52" i="23" s="1"/>
  <c r="R52" i="23" s="1"/>
  <c r="F86" i="1"/>
  <c r="O67" i="20"/>
  <c r="O72" i="21"/>
  <c r="F72" i="16"/>
  <c r="S88" i="1"/>
  <c r="Q88" i="1" s="1"/>
  <c r="R88" i="1" s="1"/>
  <c r="AE82" i="21"/>
  <c r="O100" i="1"/>
  <c r="F55" i="23"/>
  <c r="O35" i="1"/>
  <c r="N75" i="6"/>
  <c r="N61" i="6"/>
  <c r="F61" i="6" s="1"/>
  <c r="N68" i="6"/>
  <c r="AE68" i="6" s="1"/>
  <c r="CJ6" i="17"/>
  <c r="O62" i="16"/>
  <c r="F72" i="21"/>
  <c r="AE40" i="5"/>
  <c r="N5" i="6"/>
  <c r="AE5" i="6" s="1"/>
  <c r="F73" i="21"/>
  <c r="S53" i="20"/>
  <c r="P53" i="20" s="1"/>
  <c r="O39" i="21"/>
  <c r="F52" i="23"/>
  <c r="O86" i="1"/>
  <c r="AE86" i="21"/>
  <c r="S64" i="20"/>
  <c r="Q64" i="20" s="1"/>
  <c r="R64" i="20" s="1"/>
  <c r="AE72" i="16"/>
  <c r="O89" i="20"/>
  <c r="F82" i="21"/>
  <c r="S86" i="20"/>
  <c r="Q86" i="20" s="1"/>
  <c r="R86" i="20" s="1"/>
  <c r="S29" i="9"/>
  <c r="Q29" i="9" s="1"/>
  <c r="J29" i="9" s="1"/>
  <c r="F38" i="1"/>
  <c r="S35" i="1"/>
  <c r="Q35" i="1" s="1"/>
  <c r="R35" i="1" s="1"/>
  <c r="N21" i="6"/>
  <c r="AE21" i="6" s="1"/>
  <c r="S8" i="17"/>
  <c r="S9" i="17" s="1"/>
  <c r="S10" i="17" s="1"/>
  <c r="S11" i="17" s="1"/>
  <c r="S12" i="17" s="1"/>
  <c r="S13" i="17" s="1"/>
  <c r="S14" i="17" s="1"/>
  <c r="S15" i="17" s="1"/>
  <c r="S16" i="17" s="1"/>
  <c r="S17" i="17" s="1"/>
  <c r="S18" i="17" s="1"/>
  <c r="S19" i="17" s="1"/>
  <c r="S20" i="17" s="1"/>
  <c r="S21" i="17" s="1"/>
  <c r="S22" i="17" s="1"/>
  <c r="S23" i="17" s="1"/>
  <c r="S24" i="17" s="1"/>
  <c r="S25" i="17" s="1"/>
  <c r="S26" i="17" s="1"/>
  <c r="S27" i="17" s="1"/>
  <c r="S28" i="17" s="1"/>
  <c r="S29" i="17" s="1"/>
  <c r="S30" i="17" s="1"/>
  <c r="S31" i="17" s="1"/>
  <c r="S32" i="17" s="1"/>
  <c r="S33" i="17" s="1"/>
  <c r="S34" i="17" s="1"/>
  <c r="S35" i="17" s="1"/>
  <c r="S36" i="17" s="1"/>
  <c r="S37" i="17" s="1"/>
  <c r="S38" i="17" s="1"/>
  <c r="S39" i="17" s="1"/>
  <c r="S40" i="17" s="1"/>
  <c r="S41" i="17" s="1"/>
  <c r="S42" i="17" s="1"/>
  <c r="S43" i="17" s="1"/>
  <c r="S44" i="17" s="1"/>
  <c r="S45" i="17" s="1"/>
  <c r="S46" i="17" s="1"/>
  <c r="S47" i="17" s="1"/>
  <c r="S48" i="17" s="1"/>
  <c r="S49" i="17" s="1"/>
  <c r="S50" i="17" s="1"/>
  <c r="S51" i="17" s="1"/>
  <c r="S52" i="17" s="1"/>
  <c r="S53" i="17" s="1"/>
  <c r="S54" i="17" s="1"/>
  <c r="S55" i="17" s="1"/>
  <c r="S56" i="17" s="1"/>
  <c r="S57" i="17" s="1"/>
  <c r="S58" i="17" s="1"/>
  <c r="S59" i="17" s="1"/>
  <c r="S60" i="17" s="1"/>
  <c r="S61" i="17" s="1"/>
  <c r="S62" i="17" s="1"/>
  <c r="S63" i="17" s="1"/>
  <c r="S64" i="17" s="1"/>
  <c r="S65" i="17" s="1"/>
  <c r="S66" i="17" s="1"/>
  <c r="S67" i="17" s="1"/>
  <c r="S68" i="17" s="1"/>
  <c r="S69" i="17" s="1"/>
  <c r="S70" i="17" s="1"/>
  <c r="S71" i="17" s="1"/>
  <c r="S72" i="17" s="1"/>
  <c r="S73" i="17" s="1"/>
  <c r="S74" i="17" s="1"/>
  <c r="S75" i="17" s="1"/>
  <c r="S76" i="17" s="1"/>
  <c r="S77" i="17" s="1"/>
  <c r="S78" i="17" s="1"/>
  <c r="S79" i="17" s="1"/>
  <c r="S80" i="17" s="1"/>
  <c r="S81" i="17" s="1"/>
  <c r="S82" i="17" s="1"/>
  <c r="S83" i="17" s="1"/>
  <c r="S84" i="17" s="1"/>
  <c r="S85" i="17" s="1"/>
  <c r="S86" i="17" s="1"/>
  <c r="S87" i="17" s="1"/>
  <c r="S88" i="17" s="1"/>
  <c r="S89" i="17" s="1"/>
  <c r="S90" i="17" s="1"/>
  <c r="S91" i="17" s="1"/>
  <c r="S92" i="17" s="1"/>
  <c r="S93" i="17" s="1"/>
  <c r="S94" i="17" s="1"/>
  <c r="S95" i="17" s="1"/>
  <c r="S96" i="17" s="1"/>
  <c r="S97" i="17" s="1"/>
  <c r="S98" i="17" s="1"/>
  <c r="S99" i="17" s="1"/>
  <c r="S100" i="17" s="1"/>
  <c r="F40" i="5"/>
  <c r="C8" i="17"/>
  <c r="CO4" i="17"/>
  <c r="S67" i="23"/>
  <c r="Q67" i="23" s="1"/>
  <c r="R67" i="23" s="1"/>
  <c r="S86" i="1"/>
  <c r="Q86" i="1" s="1"/>
  <c r="R86" i="1" s="1"/>
  <c r="N63" i="6"/>
  <c r="AE63" i="6" s="1"/>
  <c r="N84" i="6"/>
  <c r="O84" i="6" s="1"/>
  <c r="AE59" i="20"/>
  <c r="AE81" i="1"/>
  <c r="S85" i="13"/>
  <c r="Q85" i="13" s="1"/>
  <c r="R85" i="13" s="1"/>
  <c r="AE94" i="21"/>
  <c r="S86" i="13"/>
  <c r="Q86" i="13" s="1"/>
  <c r="R86" i="13" s="1"/>
  <c r="O92" i="23"/>
  <c r="AE99" i="21"/>
  <c r="F89" i="20"/>
  <c r="O60" i="21"/>
  <c r="N44" i="6"/>
  <c r="AE38" i="1"/>
  <c r="N18" i="6"/>
  <c r="O18" i="6" s="1"/>
  <c r="N91" i="6"/>
  <c r="AE91" i="6" s="1"/>
  <c r="CO6" i="17"/>
  <c r="S11" i="1"/>
  <c r="Q11" i="1" s="1"/>
  <c r="R11" i="1" s="1"/>
  <c r="AE22" i="1"/>
  <c r="AE30" i="1"/>
  <c r="O30" i="1"/>
  <c r="F22" i="1"/>
  <c r="S22" i="1"/>
  <c r="Q22" i="1" s="1"/>
  <c r="R22" i="1" s="1"/>
  <c r="AE15" i="1"/>
  <c r="F37" i="5"/>
  <c r="S37" i="5"/>
  <c r="Q37" i="5" s="1"/>
  <c r="R37" i="5" s="1"/>
  <c r="AE37" i="5"/>
  <c r="O36" i="5"/>
  <c r="AE31" i="5"/>
  <c r="S37" i="21"/>
  <c r="Q37" i="21" s="1"/>
  <c r="R37" i="21" s="1"/>
  <c r="O15" i="1"/>
  <c r="AE37" i="21"/>
  <c r="AE34" i="23"/>
  <c r="O34" i="23"/>
  <c r="G6" i="17"/>
  <c r="P3" i="5"/>
  <c r="L26" i="8"/>
  <c r="T26" i="8" s="1"/>
  <c r="AD31" i="8"/>
  <c r="AD23" i="8"/>
  <c r="G9" i="10"/>
  <c r="Q31" i="8"/>
  <c r="R31" i="8" s="1"/>
  <c r="AE73" i="21"/>
  <c r="S86" i="21"/>
  <c r="Q86" i="21" s="1"/>
  <c r="R86" i="21" s="1"/>
  <c r="S29" i="23"/>
  <c r="P29" i="23" s="1"/>
  <c r="L29" i="23" s="1"/>
  <c r="X29" i="23" s="1"/>
  <c r="F36" i="5"/>
  <c r="O69" i="23"/>
  <c r="O4" i="1"/>
  <c r="CN4" i="17" s="1"/>
  <c r="F58" i="9"/>
  <c r="S95" i="1"/>
  <c r="P95" i="1" s="1"/>
  <c r="S74" i="13"/>
  <c r="P74" i="13" s="1"/>
  <c r="S34" i="5"/>
  <c r="Q34" i="5" s="1"/>
  <c r="R34" i="5" s="1"/>
  <c r="AE49" i="21"/>
  <c r="F89" i="13"/>
  <c r="F44" i="18"/>
  <c r="F61" i="20"/>
  <c r="O76" i="20"/>
  <c r="F46" i="5"/>
  <c r="F95" i="23"/>
  <c r="F36" i="21"/>
  <c r="S69" i="21"/>
  <c r="Q69" i="21" s="1"/>
  <c r="R69" i="21" s="1"/>
  <c r="O32" i="21"/>
  <c r="AE100" i="5"/>
  <c r="O44" i="1"/>
  <c r="S4" i="1"/>
  <c r="AE4" i="1"/>
  <c r="F95" i="1"/>
  <c r="O49" i="21"/>
  <c r="AE95" i="1"/>
  <c r="O61" i="20"/>
  <c r="O86" i="21"/>
  <c r="O36" i="21"/>
  <c r="F44" i="1"/>
  <c r="L44" i="1" s="1"/>
  <c r="X44" i="1" s="1"/>
  <c r="AE73" i="18"/>
  <c r="O74" i="13"/>
  <c r="F96" i="16"/>
  <c r="AE76" i="20"/>
  <c r="S46" i="5"/>
  <c r="Q46" i="5" s="1"/>
  <c r="R46" i="5" s="1"/>
  <c r="S85" i="20"/>
  <c r="Q85" i="20" s="1"/>
  <c r="R85" i="20" s="1"/>
  <c r="F74" i="13"/>
  <c r="AE77" i="23"/>
  <c r="AE89" i="13"/>
  <c r="O96" i="21"/>
  <c r="S76" i="20"/>
  <c r="Q76" i="20" s="1"/>
  <c r="R76" i="20" s="1"/>
  <c r="AE48" i="21"/>
  <c r="O46" i="5"/>
  <c r="F86" i="13"/>
  <c r="S87" i="23"/>
  <c r="Q87" i="23" s="1"/>
  <c r="R87" i="23" s="1"/>
  <c r="AE36" i="21"/>
  <c r="F69" i="21"/>
  <c r="AE82" i="3"/>
  <c r="S32" i="21"/>
  <c r="Q32" i="21" s="1"/>
  <c r="R32" i="21" s="1"/>
  <c r="O71" i="21"/>
  <c r="AE67" i="9"/>
  <c r="AE44" i="1"/>
  <c r="AE86" i="20"/>
  <c r="O58" i="9"/>
  <c r="AE38" i="21"/>
  <c r="AE58" i="9"/>
  <c r="O89" i="13"/>
  <c r="O69" i="21"/>
  <c r="F32" i="21"/>
  <c r="F72" i="9"/>
  <c r="F73" i="18"/>
  <c r="S31" i="1"/>
  <c r="Q31" i="1" s="1"/>
  <c r="R31" i="1" s="1"/>
  <c r="O94" i="20"/>
  <c r="O73" i="21"/>
  <c r="O72" i="9"/>
  <c r="F96" i="21"/>
  <c r="O48" i="21"/>
  <c r="AE86" i="13"/>
  <c r="F82" i="3"/>
  <c r="F71" i="21"/>
  <c r="F86" i="20"/>
  <c r="S67" i="9"/>
  <c r="Q67" i="9" s="1"/>
  <c r="R67" i="9" s="1"/>
  <c r="F38" i="21"/>
  <c r="AE47" i="13"/>
  <c r="F34" i="5"/>
  <c r="F49" i="21"/>
  <c r="F48" i="21"/>
  <c r="F37" i="16"/>
  <c r="AE85" i="3"/>
  <c r="F57" i="20"/>
  <c r="F87" i="23"/>
  <c r="S66" i="5"/>
  <c r="Q66" i="5" s="1"/>
  <c r="R66" i="5" s="1"/>
  <c r="AE96" i="13"/>
  <c r="O87" i="21"/>
  <c r="F92" i="5"/>
  <c r="S12" i="23"/>
  <c r="Q12" i="23" s="1"/>
  <c r="R12" i="23" s="1"/>
  <c r="S73" i="18"/>
  <c r="Q73" i="18" s="1"/>
  <c r="R73" i="18" s="1"/>
  <c r="O57" i="20"/>
  <c r="AE36" i="5"/>
  <c r="F38" i="13"/>
  <c r="F59" i="20"/>
  <c r="O83" i="13"/>
  <c r="F97" i="18"/>
  <c r="O90" i="21"/>
  <c r="AE62" i="16"/>
  <c r="O37" i="13"/>
  <c r="F93" i="13"/>
  <c r="S95" i="23"/>
  <c r="Q95" i="23" s="1"/>
  <c r="R95" i="23" s="1"/>
  <c r="O87" i="23"/>
  <c r="AE98" i="21"/>
  <c r="O96" i="13"/>
  <c r="AE82" i="23"/>
  <c r="O32" i="18"/>
  <c r="AE35" i="5"/>
  <c r="N4" i="6"/>
  <c r="F4" i="6" s="1"/>
  <c r="F87" i="5"/>
  <c r="N29" i="6"/>
  <c r="O29" i="6" s="1"/>
  <c r="N42" i="6"/>
  <c r="O42" i="6" s="1"/>
  <c r="N95" i="6"/>
  <c r="O95" i="6" s="1"/>
  <c r="N52" i="24"/>
  <c r="S52" i="24" s="1"/>
  <c r="P52" i="24" s="1"/>
  <c r="F15" i="1"/>
  <c r="L15" i="1" s="1"/>
  <c r="N98" i="6"/>
  <c r="N49" i="6"/>
  <c r="O49" i="6" s="1"/>
  <c r="N32" i="6"/>
  <c r="F32" i="6" s="1"/>
  <c r="F12" i="23"/>
  <c r="F45" i="20"/>
  <c r="S46" i="21"/>
  <c r="Q46" i="21" s="1"/>
  <c r="R46" i="21" s="1"/>
  <c r="O67" i="1"/>
  <c r="F77" i="18"/>
  <c r="F87" i="20"/>
  <c r="F46" i="21"/>
  <c r="O67" i="21"/>
  <c r="F100" i="9"/>
  <c r="S71" i="23"/>
  <c r="Q71" i="23" s="1"/>
  <c r="R71" i="23" s="1"/>
  <c r="S78" i="5"/>
  <c r="Q78" i="5" s="1"/>
  <c r="R78" i="5" s="1"/>
  <c r="AE92" i="23"/>
  <c r="S54" i="21"/>
  <c r="Q54" i="21" s="1"/>
  <c r="R54" i="21" s="1"/>
  <c r="S75" i="23"/>
  <c r="Q75" i="23" s="1"/>
  <c r="R75" i="23" s="1"/>
  <c r="S92" i="6"/>
  <c r="Q92" i="6" s="1"/>
  <c r="R92" i="6" s="1"/>
  <c r="F67" i="1"/>
  <c r="N62" i="6"/>
  <c r="F62" i="6" s="1"/>
  <c r="N41" i="6"/>
  <c r="F41" i="6" s="1"/>
  <c r="N26" i="6"/>
  <c r="O26" i="6" s="1"/>
  <c r="N97" i="6"/>
  <c r="AE97" i="6" s="1"/>
  <c r="N24" i="6"/>
  <c r="AE24" i="6" s="1"/>
  <c r="O53" i="5"/>
  <c r="N12" i="24"/>
  <c r="F12" i="24" s="1"/>
  <c r="N43" i="6"/>
  <c r="F43" i="6" s="1"/>
  <c r="N23" i="6"/>
  <c r="F23" i="6" s="1"/>
  <c r="AE77" i="21"/>
  <c r="O100" i="9"/>
  <c r="AE54" i="21"/>
  <c r="O77" i="18"/>
  <c r="S64" i="18"/>
  <c r="Q64" i="18" s="1"/>
  <c r="R64" i="18" s="1"/>
  <c r="S89" i="9"/>
  <c r="Q89" i="9" s="1"/>
  <c r="R89" i="9" s="1"/>
  <c r="AE96" i="16"/>
  <c r="AE46" i="21"/>
  <c r="AE100" i="9"/>
  <c r="O54" i="21"/>
  <c r="S50" i="3"/>
  <c r="Q50" i="3" s="1"/>
  <c r="R50" i="3" s="1"/>
  <c r="AE73" i="16"/>
  <c r="S67" i="1"/>
  <c r="Q67" i="1" s="1"/>
  <c r="R67" i="1" s="1"/>
  <c r="N89" i="6"/>
  <c r="AE89" i="6" s="1"/>
  <c r="N67" i="6"/>
  <c r="S67" i="6" s="1"/>
  <c r="Q67" i="6" s="1"/>
  <c r="R67" i="6" s="1"/>
  <c r="N11" i="6"/>
  <c r="F11" i="6" s="1"/>
  <c r="AE82" i="18"/>
  <c r="O42" i="18"/>
  <c r="O90" i="20"/>
  <c r="AE85" i="9"/>
  <c r="S96" i="16"/>
  <c r="Q96" i="16" s="1"/>
  <c r="R96" i="16" s="1"/>
  <c r="O88" i="16"/>
  <c r="S91" i="23"/>
  <c r="Q91" i="23" s="1"/>
  <c r="R91" i="23" s="1"/>
  <c r="S84" i="9"/>
  <c r="Q84" i="9" s="1"/>
  <c r="R84" i="9" s="1"/>
  <c r="F60" i="21"/>
  <c r="S87" i="21"/>
  <c r="Q87" i="21" s="1"/>
  <c r="R87" i="21" s="1"/>
  <c r="F52" i="9"/>
  <c r="N36" i="6"/>
  <c r="S36" i="6" s="1"/>
  <c r="S35" i="5"/>
  <c r="P35" i="5" s="1"/>
  <c r="N27" i="6"/>
  <c r="O27" i="6" s="1"/>
  <c r="AE58" i="23"/>
  <c r="N46" i="6"/>
  <c r="AE46" i="6" s="1"/>
  <c r="N51" i="6"/>
  <c r="O51" i="6" s="1"/>
  <c r="N58" i="6"/>
  <c r="S58" i="6" s="1"/>
  <c r="Q58" i="6" s="1"/>
  <c r="R58" i="6" s="1"/>
  <c r="N66" i="6"/>
  <c r="AE66" i="6" s="1"/>
  <c r="N25" i="6"/>
  <c r="O25" i="6" s="1"/>
  <c r="N81" i="6"/>
  <c r="AE81" i="6" s="1"/>
  <c r="S100" i="5"/>
  <c r="Q100" i="5" s="1"/>
  <c r="R100" i="5" s="1"/>
  <c r="O58" i="23"/>
  <c r="O92" i="5"/>
  <c r="O12" i="23"/>
  <c r="AE67" i="21"/>
  <c r="F69" i="23"/>
  <c r="AE75" i="23"/>
  <c r="N71" i="6"/>
  <c r="F71" i="6" s="1"/>
  <c r="N17" i="6"/>
  <c r="AE17" i="6" s="1"/>
  <c r="AE77" i="18"/>
  <c r="S37" i="16"/>
  <c r="Q37" i="16" s="1"/>
  <c r="R37" i="16" s="1"/>
  <c r="S77" i="23"/>
  <c r="Q77" i="23" s="1"/>
  <c r="R77" i="23" s="1"/>
  <c r="S90" i="20"/>
  <c r="P90" i="20" s="1"/>
  <c r="AF90" i="20" s="1"/>
  <c r="F54" i="23"/>
  <c r="F46" i="9"/>
  <c r="AE85" i="21"/>
  <c r="S86" i="9"/>
  <c r="Q86" i="9" s="1"/>
  <c r="R86" i="9" s="1"/>
  <c r="AE60" i="21"/>
  <c r="AE87" i="21"/>
  <c r="AE52" i="9"/>
  <c r="O78" i="23"/>
  <c r="F35" i="5"/>
  <c r="N74" i="6"/>
  <c r="F74" i="6" s="1"/>
  <c r="N100" i="6"/>
  <c r="F100" i="6" s="1"/>
  <c r="N78" i="6"/>
  <c r="F78" i="6" s="1"/>
  <c r="N72" i="6"/>
  <c r="AE72" i="6" s="1"/>
  <c r="N35" i="6"/>
  <c r="F35" i="6" s="1"/>
  <c r="N13" i="6"/>
  <c r="F13" i="6" s="1"/>
  <c r="N59" i="6"/>
  <c r="S59" i="6" s="1"/>
  <c r="Q59" i="6" s="1"/>
  <c r="R59" i="6" s="1"/>
  <c r="N38" i="6"/>
  <c r="F38" i="6" s="1"/>
  <c r="O85" i="13"/>
  <c r="AE75" i="5"/>
  <c r="AE55" i="16"/>
  <c r="AE85" i="13"/>
  <c r="F59" i="5"/>
  <c r="S71" i="13"/>
  <c r="P71" i="13" s="1"/>
  <c r="AF71" i="13" s="1"/>
  <c r="O71" i="16"/>
  <c r="S97" i="5"/>
  <c r="Q97" i="5" s="1"/>
  <c r="R97" i="5" s="1"/>
  <c r="F90" i="16"/>
  <c r="AE57" i="5"/>
  <c r="S43" i="5"/>
  <c r="Q43" i="5" s="1"/>
  <c r="R43" i="5" s="1"/>
  <c r="S74" i="16"/>
  <c r="Q74" i="16" s="1"/>
  <c r="R74" i="16" s="1"/>
  <c r="S71" i="16"/>
  <c r="Q71" i="16" s="1"/>
  <c r="R71" i="16" s="1"/>
  <c r="O90" i="5"/>
  <c r="O70" i="5"/>
  <c r="AE82" i="16"/>
  <c r="S84" i="16"/>
  <c r="Q84" i="16" s="1"/>
  <c r="R84" i="16" s="1"/>
  <c r="S69" i="5"/>
  <c r="Q69" i="5" s="1"/>
  <c r="R69" i="5" s="1"/>
  <c r="F71" i="16"/>
  <c r="O97" i="5"/>
  <c r="O87" i="13"/>
  <c r="AE90" i="5"/>
  <c r="F39" i="16"/>
  <c r="F62" i="5"/>
  <c r="S82" i="16"/>
  <c r="Q82" i="16" s="1"/>
  <c r="R82" i="16" s="1"/>
  <c r="F84" i="16"/>
  <c r="O75" i="5"/>
  <c r="O69" i="5"/>
  <c r="AE71" i="13"/>
  <c r="S47" i="16"/>
  <c r="Q47" i="16" s="1"/>
  <c r="R47" i="16" s="1"/>
  <c r="S87" i="13"/>
  <c r="Q87" i="13" s="1"/>
  <c r="R87" i="13" s="1"/>
  <c r="O82" i="16"/>
  <c r="F75" i="5"/>
  <c r="F69" i="5"/>
  <c r="S39" i="1"/>
  <c r="Q39" i="1" s="1"/>
  <c r="R39" i="1" s="1"/>
  <c r="AE39" i="1"/>
  <c r="F91" i="9"/>
  <c r="O91" i="9"/>
  <c r="S16" i="1"/>
  <c r="P16" i="1" s="1"/>
  <c r="F16" i="1"/>
  <c r="AE16" i="1"/>
  <c r="O16" i="1"/>
  <c r="F39" i="1"/>
  <c r="F65" i="20"/>
  <c r="S64" i="21"/>
  <c r="Q64" i="21" s="1"/>
  <c r="R64" i="21" s="1"/>
  <c r="F34" i="20"/>
  <c r="S63" i="23"/>
  <c r="Q63" i="23" s="1"/>
  <c r="R63" i="23" s="1"/>
  <c r="AE63" i="23"/>
  <c r="O47" i="1"/>
  <c r="S47" i="1"/>
  <c r="Q47" i="1" s="1"/>
  <c r="R47" i="1" s="1"/>
  <c r="AE47" i="1"/>
  <c r="AE45" i="16"/>
  <c r="F45" i="16"/>
  <c r="S45" i="16"/>
  <c r="Q45" i="16" s="1"/>
  <c r="R45" i="16" s="1"/>
  <c r="O45" i="16"/>
  <c r="O77" i="1"/>
  <c r="F77" i="1"/>
  <c r="AE77" i="1"/>
  <c r="S77" i="1"/>
  <c r="Q77" i="1" s="1"/>
  <c r="R77" i="1" s="1"/>
  <c r="F47" i="1"/>
  <c r="S91" i="9"/>
  <c r="Q91" i="9" s="1"/>
  <c r="R91" i="9" s="1"/>
  <c r="F79" i="18"/>
  <c r="O79" i="18"/>
  <c r="AE79" i="18"/>
  <c r="S46" i="18"/>
  <c r="Q46" i="18" s="1"/>
  <c r="R46" i="18" s="1"/>
  <c r="F46" i="18"/>
  <c r="AE46" i="18"/>
  <c r="O43" i="3"/>
  <c r="AE43" i="3"/>
  <c r="O92" i="21"/>
  <c r="S92" i="21"/>
  <c r="Q92" i="21" s="1"/>
  <c r="R92" i="21" s="1"/>
  <c r="S50" i="21"/>
  <c r="Q50" i="21" s="1"/>
  <c r="R50" i="21" s="1"/>
  <c r="AE50" i="21"/>
  <c r="O50" i="21"/>
  <c r="F50" i="21"/>
  <c r="AE35" i="21"/>
  <c r="F35" i="21"/>
  <c r="S35" i="21"/>
  <c r="Q35" i="21" s="1"/>
  <c r="R35" i="21" s="1"/>
  <c r="O35" i="21"/>
  <c r="O65" i="20"/>
  <c r="S65" i="20"/>
  <c r="Q65" i="20" s="1"/>
  <c r="R65" i="20" s="1"/>
  <c r="O34" i="20"/>
  <c r="AE34" i="20"/>
  <c r="O64" i="21"/>
  <c r="F64" i="21"/>
  <c r="AE81" i="23"/>
  <c r="S81" i="23"/>
  <c r="Q81" i="23" s="1"/>
  <c r="R81" i="23" s="1"/>
  <c r="F81" i="23"/>
  <c r="O81" i="23"/>
  <c r="S43" i="3"/>
  <c r="Q43" i="3" s="1"/>
  <c r="R43" i="3" s="1"/>
  <c r="AE63" i="13"/>
  <c r="S63" i="13"/>
  <c r="P63" i="13" s="1"/>
  <c r="F63" i="13"/>
  <c r="O63" i="13"/>
  <c r="S33" i="23"/>
  <c r="P33" i="23" s="1"/>
  <c r="AE33" i="23"/>
  <c r="F73" i="5"/>
  <c r="AE73" i="5"/>
  <c r="O73" i="5"/>
  <c r="S73" i="5"/>
  <c r="P73" i="5" s="1"/>
  <c r="S88" i="21"/>
  <c r="Q88" i="21" s="1"/>
  <c r="R88" i="21" s="1"/>
  <c r="O88" i="21"/>
  <c r="AE88" i="21"/>
  <c r="F88" i="21"/>
  <c r="O32" i="23"/>
  <c r="F32" i="23"/>
  <c r="S32" i="23"/>
  <c r="P32" i="23" s="1"/>
  <c r="AE32" i="23"/>
  <c r="O65" i="21"/>
  <c r="AE65" i="21"/>
  <c r="S65" i="21"/>
  <c r="P65" i="21" s="1"/>
  <c r="F65" i="21"/>
  <c r="S91" i="3"/>
  <c r="P91" i="3" s="1"/>
  <c r="AE91" i="3"/>
  <c r="F91" i="3"/>
  <c r="O91" i="3"/>
  <c r="O85" i="23"/>
  <c r="F85" i="23"/>
  <c r="S57" i="21"/>
  <c r="Q57" i="21" s="1"/>
  <c r="R57" i="21" s="1"/>
  <c r="AE57" i="21"/>
  <c r="F57" i="21"/>
  <c r="O57" i="21"/>
  <c r="S42" i="23"/>
  <c r="Q42" i="23" s="1"/>
  <c r="R42" i="23" s="1"/>
  <c r="O42" i="23"/>
  <c r="F42" i="23"/>
  <c r="AE42" i="23"/>
  <c r="S64" i="9"/>
  <c r="Q64" i="9" s="1"/>
  <c r="AE64" i="9"/>
  <c r="O64" i="9"/>
  <c r="F72" i="18"/>
  <c r="AE91" i="9"/>
  <c r="O89" i="9"/>
  <c r="F89" i="9"/>
  <c r="F69" i="16"/>
  <c r="O69" i="16"/>
  <c r="AE89" i="5"/>
  <c r="F89" i="5"/>
  <c r="AE83" i="23"/>
  <c r="F83" i="23"/>
  <c r="O43" i="13"/>
  <c r="F43" i="13"/>
  <c r="O69" i="20"/>
  <c r="F69" i="20"/>
  <c r="F66" i="16"/>
  <c r="O66" i="16"/>
  <c r="S66" i="16"/>
  <c r="Q66" i="16" s="1"/>
  <c r="R66" i="16" s="1"/>
  <c r="AE66" i="16"/>
  <c r="F68" i="9"/>
  <c r="AE68" i="9"/>
  <c r="O68" i="9"/>
  <c r="S36" i="1"/>
  <c r="P36" i="1" s="1"/>
  <c r="F36" i="1"/>
  <c r="O36" i="1"/>
  <c r="AE36" i="1"/>
  <c r="AE90" i="21"/>
  <c r="F90" i="21"/>
  <c r="S91" i="1"/>
  <c r="Q91" i="1" s="1"/>
  <c r="R91" i="1" s="1"/>
  <c r="AE91" i="1"/>
  <c r="F91" i="1"/>
  <c r="O91" i="1"/>
  <c r="F62" i="23"/>
  <c r="AE62" i="23"/>
  <c r="O62" i="23"/>
  <c r="S62" i="23"/>
  <c r="Q62" i="23" s="1"/>
  <c r="R62" i="23" s="1"/>
  <c r="F33" i="21"/>
  <c r="AE33" i="21"/>
  <c r="O33" i="21"/>
  <c r="F43" i="3"/>
  <c r="S68" i="9"/>
  <c r="Q68" i="9" s="1"/>
  <c r="R68" i="9" s="1"/>
  <c r="AE92" i="21"/>
  <c r="S33" i="21"/>
  <c r="Q33" i="21" s="1"/>
  <c r="R33" i="21" s="1"/>
  <c r="AE97" i="13"/>
  <c r="S70" i="13"/>
  <c r="P70" i="13" s="1"/>
  <c r="S62" i="5"/>
  <c r="Q62" i="5" s="1"/>
  <c r="R62" i="5" s="1"/>
  <c r="N100" i="4"/>
  <c r="O100" i="4" s="1"/>
  <c r="F64" i="18"/>
  <c r="S80" i="23"/>
  <c r="Q80" i="23" s="1"/>
  <c r="R80" i="23" s="1"/>
  <c r="S91" i="21"/>
  <c r="Q91" i="21" s="1"/>
  <c r="R91" i="21" s="1"/>
  <c r="O98" i="3"/>
  <c r="O97" i="13"/>
  <c r="O97" i="18"/>
  <c r="AE34" i="5"/>
  <c r="F49" i="16"/>
  <c r="O70" i="13"/>
  <c r="F47" i="9"/>
  <c r="AE32" i="20"/>
  <c r="O43" i="21"/>
  <c r="O62" i="1"/>
  <c r="AE43" i="20"/>
  <c r="F52" i="21"/>
  <c r="O62" i="5"/>
  <c r="AE93" i="23"/>
  <c r="F58" i="21"/>
  <c r="F97" i="5"/>
  <c r="O75" i="23"/>
  <c r="S89" i="20"/>
  <c r="Q89" i="20" s="1"/>
  <c r="R89" i="20" s="1"/>
  <c r="AE84" i="16"/>
  <c r="S82" i="21"/>
  <c r="Q82" i="21" s="1"/>
  <c r="R82" i="21" s="1"/>
  <c r="O63" i="21"/>
  <c r="F68" i="21"/>
  <c r="O79" i="21"/>
  <c r="F33" i="9"/>
  <c r="O71" i="3"/>
  <c r="AE47" i="16"/>
  <c r="F37" i="21"/>
  <c r="AE77" i="5"/>
  <c r="N16" i="4"/>
  <c r="O16" i="4" s="1"/>
  <c r="AE48" i="23"/>
  <c r="O30" i="23"/>
  <c r="N25" i="24"/>
  <c r="O25" i="24" s="1"/>
  <c r="AE33" i="9"/>
  <c r="N26" i="4"/>
  <c r="AE26" i="4" s="1"/>
  <c r="AE98" i="3"/>
  <c r="O68" i="21"/>
  <c r="F71" i="3"/>
  <c r="N29" i="4"/>
  <c r="O29" i="4" s="1"/>
  <c r="N21" i="24"/>
  <c r="O21" i="24" s="1"/>
  <c r="F67" i="18"/>
  <c r="AE64" i="18"/>
  <c r="S88" i="18"/>
  <c r="Q88" i="18" s="1"/>
  <c r="R88" i="18" s="1"/>
  <c r="F70" i="9"/>
  <c r="F45" i="23"/>
  <c r="AE85" i="20"/>
  <c r="S98" i="3"/>
  <c r="P98" i="3" s="1"/>
  <c r="AF98" i="3" s="1"/>
  <c r="O40" i="16"/>
  <c r="F81" i="1"/>
  <c r="AE97" i="18"/>
  <c r="F70" i="13"/>
  <c r="F75" i="1"/>
  <c r="O47" i="9"/>
  <c r="O32" i="20"/>
  <c r="AE43" i="21"/>
  <c r="S39" i="16"/>
  <c r="P39" i="16" s="1"/>
  <c r="F43" i="20"/>
  <c r="S52" i="21"/>
  <c r="Q52" i="21" s="1"/>
  <c r="R52" i="21" s="1"/>
  <c r="F70" i="5"/>
  <c r="S93" i="23"/>
  <c r="Q93" i="23" s="1"/>
  <c r="R93" i="23" s="1"/>
  <c r="AE45" i="1"/>
  <c r="O90" i="4"/>
  <c r="AE63" i="21"/>
  <c r="S68" i="21"/>
  <c r="Q68" i="21" s="1"/>
  <c r="R68" i="21" s="1"/>
  <c r="AE79" i="21"/>
  <c r="O33" i="9"/>
  <c r="S71" i="3"/>
  <c r="Q71" i="3" s="1"/>
  <c r="R71" i="3" s="1"/>
  <c r="O47" i="16"/>
  <c r="F78" i="23"/>
  <c r="N48" i="4"/>
  <c r="O48" i="4" s="1"/>
  <c r="AE53" i="20"/>
  <c r="F48" i="23"/>
  <c r="AE39" i="23"/>
  <c r="N60" i="4"/>
  <c r="AE60" i="4" s="1"/>
  <c r="N69" i="4"/>
  <c r="AE69" i="4" s="1"/>
  <c r="S49" i="16"/>
  <c r="Q49" i="16" s="1"/>
  <c r="R49" i="16" s="1"/>
  <c r="AE47" i="9"/>
  <c r="S62" i="1"/>
  <c r="Q62" i="1" s="1"/>
  <c r="R62" i="1" s="1"/>
  <c r="AE88" i="18"/>
  <c r="S41" i="18"/>
  <c r="Q41" i="18" s="1"/>
  <c r="R41" i="18" s="1"/>
  <c r="S32" i="20"/>
  <c r="Q32" i="20" s="1"/>
  <c r="R32" i="20" s="1"/>
  <c r="O43" i="20"/>
  <c r="F93" i="23"/>
  <c r="F63" i="21"/>
  <c r="N40" i="4"/>
  <c r="O40" i="4" s="1"/>
  <c r="N12" i="4"/>
  <c r="O12" i="4" s="1"/>
  <c r="N3" i="4"/>
  <c r="F3" i="4" s="1"/>
  <c r="S95" i="3"/>
  <c r="Q95" i="3" s="1"/>
  <c r="R95" i="3" s="1"/>
  <c r="O71" i="13"/>
  <c r="O45" i="23"/>
  <c r="O81" i="1"/>
  <c r="F74" i="3"/>
  <c r="AE75" i="9"/>
  <c r="S90" i="5"/>
  <c r="Q90" i="5" s="1"/>
  <c r="R90" i="5" s="1"/>
  <c r="S75" i="1"/>
  <c r="Q75" i="1" s="1"/>
  <c r="R75" i="1" s="1"/>
  <c r="F53" i="20"/>
  <c r="S43" i="21"/>
  <c r="Q43" i="21" s="1"/>
  <c r="R43" i="21" s="1"/>
  <c r="O93" i="13"/>
  <c r="F51" i="21"/>
  <c r="AE70" i="5"/>
  <c r="F87" i="16"/>
  <c r="S45" i="1"/>
  <c r="Q45" i="1" s="1"/>
  <c r="R45" i="1" s="1"/>
  <c r="S96" i="13"/>
  <c r="Q96" i="13" s="1"/>
  <c r="R96" i="13" s="1"/>
  <c r="AE78" i="23"/>
  <c r="AG3" i="4"/>
  <c r="N25" i="4"/>
  <c r="O25" i="4" s="1"/>
  <c r="O57" i="5"/>
  <c r="O77" i="5"/>
  <c r="F77" i="5"/>
  <c r="S52" i="1"/>
  <c r="Q52" i="1" s="1"/>
  <c r="R52" i="1" s="1"/>
  <c r="S39" i="23"/>
  <c r="P39" i="23" s="1"/>
  <c r="S48" i="23"/>
  <c r="P48" i="23" s="1"/>
  <c r="AF48" i="23" s="1"/>
  <c r="N94" i="4"/>
  <c r="F94" i="4" s="1"/>
  <c r="N30" i="4"/>
  <c r="AE30" i="4" s="1"/>
  <c r="O80" i="23"/>
  <c r="F99" i="21"/>
  <c r="AE75" i="1"/>
  <c r="O52" i="23"/>
  <c r="S93" i="13"/>
  <c r="Q93" i="13" s="1"/>
  <c r="R93" i="13" s="1"/>
  <c r="AE60" i="13"/>
  <c r="F45" i="1"/>
  <c r="N42" i="4"/>
  <c r="AE42" i="4" s="1"/>
  <c r="N27" i="4"/>
  <c r="S27" i="4" s="1"/>
  <c r="S57" i="5"/>
  <c r="P57" i="5" s="1"/>
  <c r="L57" i="5" s="1"/>
  <c r="X57" i="5" s="1"/>
  <c r="N80" i="4"/>
  <c r="S80" i="4" s="1"/>
  <c r="O55" i="23"/>
  <c r="F52" i="1"/>
  <c r="N59" i="4"/>
  <c r="O59" i="4" s="1"/>
  <c r="S97" i="3"/>
  <c r="Q97" i="3" s="1"/>
  <c r="R97" i="3" s="1"/>
  <c r="O50" i="3"/>
  <c r="F63" i="3"/>
  <c r="F50" i="3"/>
  <c r="S85" i="3"/>
  <c r="Q85" i="3" s="1"/>
  <c r="R85" i="3" s="1"/>
  <c r="S63" i="3"/>
  <c r="Q63" i="3" s="1"/>
  <c r="R63" i="3" s="1"/>
  <c r="AE87" i="3"/>
  <c r="S65" i="13"/>
  <c r="Q65" i="13" s="1"/>
  <c r="R65" i="13" s="1"/>
  <c r="AE65" i="13"/>
  <c r="AE52" i="13"/>
  <c r="S52" i="13"/>
  <c r="Q52" i="13" s="1"/>
  <c r="R52" i="13" s="1"/>
  <c r="F52" i="13"/>
  <c r="AE41" i="3"/>
  <c r="O41" i="3"/>
  <c r="S41" i="3"/>
  <c r="Q41" i="3" s="1"/>
  <c r="R41" i="3" s="1"/>
  <c r="S92" i="1"/>
  <c r="Q92" i="1" s="1"/>
  <c r="R92" i="1" s="1"/>
  <c r="AE92" i="1"/>
  <c r="F92" i="1"/>
  <c r="F42" i="20"/>
  <c r="S42" i="20"/>
  <c r="Q42" i="20" s="1"/>
  <c r="R42" i="20" s="1"/>
  <c r="O42" i="20"/>
  <c r="O58" i="1"/>
  <c r="F58" i="1"/>
  <c r="AE100" i="13"/>
  <c r="O100" i="13"/>
  <c r="F100" i="13"/>
  <c r="S100" i="13"/>
  <c r="Q100" i="13" s="1"/>
  <c r="R100" i="13" s="1"/>
  <c r="O51" i="9"/>
  <c r="AE51" i="9"/>
  <c r="AE62" i="9"/>
  <c r="O62" i="9"/>
  <c r="F62" i="9"/>
  <c r="AE69" i="9"/>
  <c r="O69" i="9"/>
  <c r="S41" i="5"/>
  <c r="Q41" i="5" s="1"/>
  <c r="R41" i="5" s="1"/>
  <c r="AE41" i="5"/>
  <c r="O41" i="5"/>
  <c r="F96" i="1"/>
  <c r="O96" i="1"/>
  <c r="F74" i="1"/>
  <c r="AE74" i="1"/>
  <c r="AE51" i="16"/>
  <c r="F51" i="16"/>
  <c r="O51" i="16"/>
  <c r="S51" i="16"/>
  <c r="Q51" i="16" s="1"/>
  <c r="R51" i="16" s="1"/>
  <c r="O60" i="18"/>
  <c r="S74" i="1"/>
  <c r="P74" i="1" s="1"/>
  <c r="O56" i="21"/>
  <c r="S80" i="9"/>
  <c r="Q80" i="9" s="1"/>
  <c r="R80" i="9" s="1"/>
  <c r="AE80" i="9"/>
  <c r="F81" i="20"/>
  <c r="S81" i="20"/>
  <c r="Q81" i="20" s="1"/>
  <c r="R81" i="20" s="1"/>
  <c r="F39" i="20"/>
  <c r="O39" i="20"/>
  <c r="AE62" i="18"/>
  <c r="S62" i="18"/>
  <c r="Q62" i="18" s="1"/>
  <c r="R62" i="18" s="1"/>
  <c r="S72" i="5"/>
  <c r="Q72" i="5" s="1"/>
  <c r="R72" i="5" s="1"/>
  <c r="AE72" i="5"/>
  <c r="F72" i="13"/>
  <c r="O72" i="13"/>
  <c r="AE64" i="13"/>
  <c r="S64" i="13"/>
  <c r="Q64" i="13" s="1"/>
  <c r="R64" i="13" s="1"/>
  <c r="O72" i="20"/>
  <c r="S72" i="20"/>
  <c r="Q72" i="20" s="1"/>
  <c r="R72" i="20" s="1"/>
  <c r="F70" i="1"/>
  <c r="S70" i="1"/>
  <c r="Q70" i="1" s="1"/>
  <c r="R70" i="1" s="1"/>
  <c r="O67" i="13"/>
  <c r="S67" i="13"/>
  <c r="Q67" i="13" s="1"/>
  <c r="R67" i="13" s="1"/>
  <c r="F67" i="13"/>
  <c r="O50" i="5"/>
  <c r="S50" i="5"/>
  <c r="Q50" i="5" s="1"/>
  <c r="R50" i="5" s="1"/>
  <c r="AE50" i="5"/>
  <c r="F50" i="5"/>
  <c r="F60" i="23"/>
  <c r="O60" i="23"/>
  <c r="S60" i="23"/>
  <c r="P60" i="23" s="1"/>
  <c r="O54" i="20"/>
  <c r="F54" i="20"/>
  <c r="AE54" i="20"/>
  <c r="S54" i="20"/>
  <c r="Q54" i="20" s="1"/>
  <c r="R54" i="20" s="1"/>
  <c r="F49" i="18"/>
  <c r="AE49" i="18"/>
  <c r="S49" i="18"/>
  <c r="P49" i="18" s="1"/>
  <c r="F48" i="13"/>
  <c r="AE48" i="13"/>
  <c r="O48" i="13"/>
  <c r="S48" i="13"/>
  <c r="Q48" i="13" s="1"/>
  <c r="R48" i="13" s="1"/>
  <c r="AE71" i="1"/>
  <c r="O71" i="1"/>
  <c r="F71" i="1"/>
  <c r="S68" i="1"/>
  <c r="Q68" i="1" s="1"/>
  <c r="R68" i="1" s="1"/>
  <c r="AE68" i="1"/>
  <c r="O68" i="1"/>
  <c r="O41" i="23"/>
  <c r="S41" i="23"/>
  <c r="Q41" i="23" s="1"/>
  <c r="R41" i="23" s="1"/>
  <c r="AE41" i="23"/>
  <c r="S47" i="21"/>
  <c r="Q47" i="21" s="1"/>
  <c r="R47" i="21" s="1"/>
  <c r="AE47" i="21"/>
  <c r="F47" i="21"/>
  <c r="O47" i="21"/>
  <c r="AE99" i="9"/>
  <c r="S99" i="9"/>
  <c r="Q99" i="9" s="1"/>
  <c r="R99" i="9" s="1"/>
  <c r="S56" i="21"/>
  <c r="Q56" i="21" s="1"/>
  <c r="R56" i="21" s="1"/>
  <c r="O99" i="9"/>
  <c r="AE93" i="1"/>
  <c r="O93" i="1"/>
  <c r="S93" i="1"/>
  <c r="Q93" i="1" s="1"/>
  <c r="R93" i="1" s="1"/>
  <c r="AE82" i="5"/>
  <c r="O82" i="5"/>
  <c r="S83" i="13"/>
  <c r="Q83" i="13" s="1"/>
  <c r="R83" i="13" s="1"/>
  <c r="F65" i="13"/>
  <c r="F93" i="1"/>
  <c r="AE42" i="20"/>
  <c r="AE62" i="21"/>
  <c r="AE96" i="1"/>
  <c r="O97" i="23"/>
  <c r="S97" i="23"/>
  <c r="Q97" i="23" s="1"/>
  <c r="R97" i="23" s="1"/>
  <c r="F63" i="1"/>
  <c r="S63" i="1"/>
  <c r="P63" i="1" s="1"/>
  <c r="AE82" i="13"/>
  <c r="O82" i="13"/>
  <c r="F82" i="13"/>
  <c r="S45" i="18"/>
  <c r="Q45" i="18" s="1"/>
  <c r="R45" i="18" s="1"/>
  <c r="F45" i="18"/>
  <c r="O45" i="18"/>
  <c r="O78" i="9"/>
  <c r="S78" i="9"/>
  <c r="Q78" i="9" s="1"/>
  <c r="R78" i="9" s="1"/>
  <c r="F89" i="18"/>
  <c r="S89" i="18"/>
  <c r="Q89" i="18" s="1"/>
  <c r="R89" i="18" s="1"/>
  <c r="O89" i="18"/>
  <c r="F97" i="21"/>
  <c r="AE97" i="21"/>
  <c r="O97" i="21"/>
  <c r="F44" i="5"/>
  <c r="O44" i="5"/>
  <c r="O74" i="21"/>
  <c r="F32" i="18"/>
  <c r="AF32" i="18" s="1"/>
  <c r="AE32" i="18"/>
  <c r="F73" i="23"/>
  <c r="AE73" i="23"/>
  <c r="O73" i="23"/>
  <c r="S73" i="23"/>
  <c r="Q73" i="23" s="1"/>
  <c r="R73" i="23" s="1"/>
  <c r="AE93" i="4"/>
  <c r="F93" i="4"/>
  <c r="O68" i="5"/>
  <c r="S68" i="5"/>
  <c r="Q68" i="5" s="1"/>
  <c r="R68" i="5" s="1"/>
  <c r="F68" i="5"/>
  <c r="AE68" i="5"/>
  <c r="AE53" i="23"/>
  <c r="S53" i="23"/>
  <c r="Q53" i="23" s="1"/>
  <c r="R53" i="23" s="1"/>
  <c r="F95" i="21"/>
  <c r="AE95" i="21"/>
  <c r="S95" i="21"/>
  <c r="Q95" i="21" s="1"/>
  <c r="R95" i="21" s="1"/>
  <c r="O95" i="21"/>
  <c r="F75" i="16"/>
  <c r="O75" i="16"/>
  <c r="S75" i="16"/>
  <c r="Q75" i="16" s="1"/>
  <c r="R75" i="16" s="1"/>
  <c r="AE75" i="16"/>
  <c r="AE76" i="21"/>
  <c r="S76" i="21"/>
  <c r="Q76" i="21" s="1"/>
  <c r="R76" i="21" s="1"/>
  <c r="S78" i="21"/>
  <c r="Q78" i="21" s="1"/>
  <c r="R78" i="21" s="1"/>
  <c r="F78" i="21"/>
  <c r="AE78" i="21"/>
  <c r="O44" i="9"/>
  <c r="F44" i="9"/>
  <c r="F76" i="21"/>
  <c r="O59" i="21"/>
  <c r="F57" i="16"/>
  <c r="AE57" i="16"/>
  <c r="S57" i="16"/>
  <c r="Q57" i="16" s="1"/>
  <c r="R57" i="16" s="1"/>
  <c r="O57" i="16"/>
  <c r="F89" i="23"/>
  <c r="S89" i="23"/>
  <c r="Q89" i="23" s="1"/>
  <c r="R89" i="23" s="1"/>
  <c r="F41" i="5"/>
  <c r="AE83" i="13"/>
  <c r="AE91" i="21"/>
  <c r="O65" i="13"/>
  <c r="S44" i="9"/>
  <c r="P44" i="9" s="1"/>
  <c r="F91" i="21"/>
  <c r="AE42" i="1"/>
  <c r="AE74" i="21"/>
  <c r="F68" i="1"/>
  <c r="O89" i="23"/>
  <c r="F39" i="18"/>
  <c r="O39" i="18"/>
  <c r="AE39" i="18"/>
  <c r="F95" i="3"/>
  <c r="F37" i="13"/>
  <c r="O46" i="9"/>
  <c r="O45" i="20"/>
  <c r="AE89" i="21"/>
  <c r="S46" i="1"/>
  <c r="Q46" i="1" s="1"/>
  <c r="R46" i="1" s="1"/>
  <c r="AE38" i="20"/>
  <c r="F94" i="21"/>
  <c r="S67" i="21"/>
  <c r="Q67" i="21" s="1"/>
  <c r="R67" i="21" s="1"/>
  <c r="F71" i="23"/>
  <c r="F84" i="13"/>
  <c r="O56" i="13"/>
  <c r="S66" i="23"/>
  <c r="Q66" i="23" s="1"/>
  <c r="R66" i="23" s="1"/>
  <c r="S55" i="21"/>
  <c r="Q55" i="21" s="1"/>
  <c r="R55" i="21" s="1"/>
  <c r="F98" i="21"/>
  <c r="AE84" i="9"/>
  <c r="AE90" i="4"/>
  <c r="O79" i="9"/>
  <c r="AE69" i="23"/>
  <c r="N81" i="4"/>
  <c r="O81" i="4" s="1"/>
  <c r="N56" i="4"/>
  <c r="S56" i="4" s="1"/>
  <c r="AE87" i="5"/>
  <c r="O52" i="1"/>
  <c r="N45" i="4"/>
  <c r="O45" i="4" s="1"/>
  <c r="S88" i="13"/>
  <c r="Q88" i="13" s="1"/>
  <c r="R88" i="13" s="1"/>
  <c r="F60" i="9"/>
  <c r="F94" i="20"/>
  <c r="F77" i="21"/>
  <c r="S93" i="4"/>
  <c r="P93" i="4" s="1"/>
  <c r="AE74" i="3"/>
  <c r="S55" i="20"/>
  <c r="Q55" i="20" s="1"/>
  <c r="R55" i="20" s="1"/>
  <c r="S85" i="9"/>
  <c r="Q85" i="9" s="1"/>
  <c r="R85" i="9" s="1"/>
  <c r="F66" i="1"/>
  <c r="AE54" i="23"/>
  <c r="AE42" i="5"/>
  <c r="AE46" i="9"/>
  <c r="S45" i="20"/>
  <c r="Q45" i="20" s="1"/>
  <c r="R45" i="20" s="1"/>
  <c r="F89" i="21"/>
  <c r="F46" i="1"/>
  <c r="O94" i="21"/>
  <c r="O71" i="23"/>
  <c r="AE84" i="13"/>
  <c r="AE69" i="20"/>
  <c r="F55" i="21"/>
  <c r="S85" i="21"/>
  <c r="Q85" i="21" s="1"/>
  <c r="R85" i="21" s="1"/>
  <c r="S76" i="5"/>
  <c r="Q76" i="5" s="1"/>
  <c r="R76" i="5" s="1"/>
  <c r="AE90" i="16"/>
  <c r="O84" i="1"/>
  <c r="S83" i="23"/>
  <c r="Q83" i="23" s="1"/>
  <c r="R83" i="23" s="1"/>
  <c r="O98" i="21"/>
  <c r="O84" i="9"/>
  <c r="O69" i="13"/>
  <c r="F87" i="3"/>
  <c r="S89" i="5"/>
  <c r="Q89" i="5" s="1"/>
  <c r="R89" i="5" s="1"/>
  <c r="O58" i="18"/>
  <c r="N92" i="4"/>
  <c r="O92" i="4" s="1"/>
  <c r="S92" i="5"/>
  <c r="P92" i="5" s="1"/>
  <c r="O34" i="1"/>
  <c r="F34" i="1"/>
  <c r="N95" i="4"/>
  <c r="S95" i="4" s="1"/>
  <c r="N82" i="4"/>
  <c r="S82" i="4" s="1"/>
  <c r="Q82" i="4" s="1"/>
  <c r="R82" i="4" s="1"/>
  <c r="AE94" i="20"/>
  <c r="O77" i="21"/>
  <c r="O93" i="4"/>
  <c r="F77" i="23"/>
  <c r="S74" i="3"/>
  <c r="Q74" i="3" s="1"/>
  <c r="R74" i="3" s="1"/>
  <c r="O55" i="20"/>
  <c r="F85" i="9"/>
  <c r="S54" i="23"/>
  <c r="Q54" i="23" s="1"/>
  <c r="R54" i="23" s="1"/>
  <c r="O55" i="5"/>
  <c r="S69" i="20"/>
  <c r="Q69" i="20" s="1"/>
  <c r="R69" i="20" s="1"/>
  <c r="O85" i="21"/>
  <c r="AE76" i="5"/>
  <c r="S90" i="16"/>
  <c r="Q90" i="16" s="1"/>
  <c r="R90" i="16" s="1"/>
  <c r="O83" i="23"/>
  <c r="O87" i="3"/>
  <c r="O89" i="5"/>
  <c r="N15" i="4"/>
  <c r="O15" i="4" s="1"/>
  <c r="S87" i="5"/>
  <c r="Q87" i="5" s="1"/>
  <c r="R87" i="5" s="1"/>
  <c r="F25" i="1"/>
  <c r="S25" i="1"/>
  <c r="Q25" i="1" s="1"/>
  <c r="R25" i="1" s="1"/>
  <c r="AE25" i="1"/>
  <c r="N79" i="4"/>
  <c r="AE93" i="18"/>
  <c r="F55" i="20"/>
  <c r="AE53" i="9"/>
  <c r="AE93" i="20"/>
  <c r="S87" i="20"/>
  <c r="Q87" i="20" s="1"/>
  <c r="R87" i="20" s="1"/>
  <c r="AE55" i="5"/>
  <c r="F41" i="21"/>
  <c r="F76" i="5"/>
  <c r="O74" i="16"/>
  <c r="N19" i="4"/>
  <c r="S19" i="4" s="1"/>
  <c r="F20" i="23"/>
  <c r="Q24" i="8"/>
  <c r="R24" i="8" s="1"/>
  <c r="AE31" i="1"/>
  <c r="O31" i="1"/>
  <c r="O7" i="23"/>
  <c r="CO7" i="17" s="1"/>
  <c r="O13" i="1"/>
  <c r="L83" i="20"/>
  <c r="T83" i="20" s="1"/>
  <c r="B83" i="20" s="1"/>
  <c r="AB83" i="20" s="1"/>
  <c r="P65" i="1"/>
  <c r="L65" i="1" s="1"/>
  <c r="Q83" i="20"/>
  <c r="R83" i="20" s="1"/>
  <c r="O29" i="23"/>
  <c r="S20" i="23"/>
  <c r="P20" i="23" s="1"/>
  <c r="O11" i="23"/>
  <c r="F27" i="1"/>
  <c r="F31" i="13"/>
  <c r="O31" i="13"/>
  <c r="F31" i="5"/>
  <c r="S31" i="5"/>
  <c r="P31" i="5" s="1"/>
  <c r="AF30" i="8"/>
  <c r="AD24" i="8"/>
  <c r="P23" i="8"/>
  <c r="L23" i="8" s="1"/>
  <c r="T23" i="8" s="1"/>
  <c r="BP8" i="17"/>
  <c r="S30" i="5"/>
  <c r="Q30" i="5" s="1"/>
  <c r="R30" i="5" s="1"/>
  <c r="L14" i="8"/>
  <c r="T14" i="8" s="1"/>
  <c r="AE31" i="13"/>
  <c r="O6" i="1"/>
  <c r="CN6" i="17" s="1"/>
  <c r="AE20" i="23"/>
  <c r="O13" i="23"/>
  <c r="F11" i="23"/>
  <c r="AE29" i="23"/>
  <c r="F6" i="1"/>
  <c r="S26" i="1"/>
  <c r="Q26" i="1" s="1"/>
  <c r="R26" i="1" s="1"/>
  <c r="F13" i="23"/>
  <c r="L13" i="23" s="1"/>
  <c r="F26" i="1"/>
  <c r="O31" i="16"/>
  <c r="S6" i="1"/>
  <c r="AE19" i="5"/>
  <c r="S11" i="23"/>
  <c r="P11" i="23" s="1"/>
  <c r="AE13" i="23"/>
  <c r="Q13" i="23"/>
  <c r="R13" i="23" s="1"/>
  <c r="AE7" i="23"/>
  <c r="AE26" i="1"/>
  <c r="AD17" i="8"/>
  <c r="S38" i="3"/>
  <c r="Q38" i="3" s="1"/>
  <c r="R38" i="3" s="1"/>
  <c r="O37" i="16"/>
  <c r="O38" i="20"/>
  <c r="F24" i="23"/>
  <c r="Q19" i="8"/>
  <c r="R19" i="8" s="1"/>
  <c r="P19" i="8"/>
  <c r="AF19" i="8" s="1"/>
  <c r="S39" i="5"/>
  <c r="Q39" i="5" s="1"/>
  <c r="R39" i="5" s="1"/>
  <c r="AE40" i="1"/>
  <c r="Q27" i="8"/>
  <c r="R27" i="8" s="1"/>
  <c r="S32" i="5"/>
  <c r="P32" i="5" s="1"/>
  <c r="L32" i="5" s="1"/>
  <c r="X32" i="5" s="1"/>
  <c r="F24" i="1"/>
  <c r="F32" i="1"/>
  <c r="O39" i="5"/>
  <c r="O38" i="13"/>
  <c r="AE30" i="5"/>
  <c r="S16" i="5"/>
  <c r="P16" i="5" s="1"/>
  <c r="S40" i="1"/>
  <c r="P40" i="1" s="1"/>
  <c r="L40" i="1" s="1"/>
  <c r="X40" i="1" s="1"/>
  <c r="AE38" i="13"/>
  <c r="S37" i="13"/>
  <c r="Q37" i="13" s="1"/>
  <c r="R37" i="13" s="1"/>
  <c r="O30" i="5"/>
  <c r="F39" i="5"/>
  <c r="F34" i="9"/>
  <c r="O33" i="20"/>
  <c r="F37" i="23"/>
  <c r="O40" i="23"/>
  <c r="S34" i="1"/>
  <c r="P34" i="1" s="1"/>
  <c r="O8" i="5"/>
  <c r="CJ8" i="17" s="1"/>
  <c r="F19" i="5"/>
  <c r="F30" i="4"/>
  <c r="AE35" i="16"/>
  <c r="AE31" i="16"/>
  <c r="F33" i="20"/>
  <c r="AE38" i="5"/>
  <c r="S37" i="23"/>
  <c r="Q37" i="23" s="1"/>
  <c r="R37" i="23" s="1"/>
  <c r="AE24" i="1"/>
  <c r="O19" i="5"/>
  <c r="O5" i="23"/>
  <c r="CO5" i="17" s="1"/>
  <c r="O37" i="23"/>
  <c r="F31" i="16"/>
  <c r="P27" i="8"/>
  <c r="L27" i="8" s="1"/>
  <c r="X27" i="8" s="1"/>
  <c r="S38" i="20"/>
  <c r="Q38" i="20" s="1"/>
  <c r="R38" i="20" s="1"/>
  <c r="S33" i="20"/>
  <c r="Q33" i="20" s="1"/>
  <c r="R33" i="20" s="1"/>
  <c r="S14" i="1"/>
  <c r="Q14" i="1" s="1"/>
  <c r="R14" i="1" s="1"/>
  <c r="S27" i="5"/>
  <c r="Q27" i="5" s="1"/>
  <c r="R27" i="5" s="1"/>
  <c r="O32" i="16"/>
  <c r="O35" i="16"/>
  <c r="S38" i="5"/>
  <c r="Q38" i="5" s="1"/>
  <c r="R38" i="5" s="1"/>
  <c r="Q29" i="8"/>
  <c r="R29" i="8" s="1"/>
  <c r="AE26" i="18"/>
  <c r="F26" i="18"/>
  <c r="S25" i="18"/>
  <c r="P25" i="18" s="1"/>
  <c r="F25" i="18"/>
  <c r="AE25" i="18"/>
  <c r="O13" i="18"/>
  <c r="O24" i="23"/>
  <c r="S24" i="23"/>
  <c r="Q24" i="23" s="1"/>
  <c r="F23" i="23"/>
  <c r="S23" i="23"/>
  <c r="P23" i="23" s="1"/>
  <c r="AE23" i="23"/>
  <c r="Q21" i="23"/>
  <c r="R21" i="23" s="1"/>
  <c r="O19" i="23"/>
  <c r="AE19" i="23"/>
  <c r="F19" i="23"/>
  <c r="AF19" i="23" s="1"/>
  <c r="F17" i="23"/>
  <c r="AF17" i="23" s="1"/>
  <c r="AE17" i="23"/>
  <c r="O17" i="23"/>
  <c r="S15" i="23"/>
  <c r="O15" i="23"/>
  <c r="F15" i="23"/>
  <c r="F14" i="23"/>
  <c r="S58" i="23"/>
  <c r="Q58" i="23" s="1"/>
  <c r="R58" i="23" s="1"/>
  <c r="F7" i="23"/>
  <c r="Q7" i="23"/>
  <c r="R7" i="23" s="1"/>
  <c r="P7" i="23"/>
  <c r="AE55" i="23"/>
  <c r="F4" i="23"/>
  <c r="F3" i="23"/>
  <c r="O53" i="23"/>
  <c r="O29" i="1"/>
  <c r="O27" i="1"/>
  <c r="AE27" i="1"/>
  <c r="S19" i="1"/>
  <c r="Q19" i="1" s="1"/>
  <c r="R19" i="1" s="1"/>
  <c r="AE19" i="1"/>
  <c r="F19" i="1"/>
  <c r="O18" i="1"/>
  <c r="S13" i="1"/>
  <c r="Q13" i="1" s="1"/>
  <c r="R13" i="1" s="1"/>
  <c r="F13" i="1"/>
  <c r="AE10" i="1"/>
  <c r="F10" i="1"/>
  <c r="L10" i="1" s="1"/>
  <c r="X10" i="1" s="1"/>
  <c r="O10" i="1"/>
  <c r="O9" i="1"/>
  <c r="CN9" i="17" s="1"/>
  <c r="AE8" i="1"/>
  <c r="F8" i="1"/>
  <c r="O8" i="1"/>
  <c r="CN8" i="17" s="1"/>
  <c r="AE58" i="1"/>
  <c r="AE56" i="13"/>
  <c r="F56" i="13"/>
  <c r="AE54" i="13"/>
  <c r="O54" i="13"/>
  <c r="F54" i="13"/>
  <c r="F56" i="16"/>
  <c r="S56" i="16"/>
  <c r="Q56" i="16" s="1"/>
  <c r="R56" i="16" s="1"/>
  <c r="O56" i="16"/>
  <c r="S54" i="16"/>
  <c r="Q54" i="16" s="1"/>
  <c r="R54" i="16" s="1"/>
  <c r="P28" i="5"/>
  <c r="AE28" i="5"/>
  <c r="F28" i="5"/>
  <c r="O28" i="5"/>
  <c r="AE21" i="5"/>
  <c r="F16" i="5"/>
  <c r="AE16" i="5"/>
  <c r="O15" i="5"/>
  <c r="F15" i="5"/>
  <c r="AE15" i="5"/>
  <c r="S14" i="5"/>
  <c r="Q14" i="5" s="1"/>
  <c r="R14" i="5" s="1"/>
  <c r="O14" i="5"/>
  <c r="AE14" i="5"/>
  <c r="L25" i="8"/>
  <c r="T25" i="8" s="1"/>
  <c r="Q25" i="8"/>
  <c r="R25" i="8" s="1"/>
  <c r="AD25" i="8"/>
  <c r="P18" i="8"/>
  <c r="AF18" i="8" s="1"/>
  <c r="Q18" i="8"/>
  <c r="R18" i="8" s="1"/>
  <c r="L21" i="8"/>
  <c r="T21" i="8" s="1"/>
  <c r="AF20" i="8"/>
  <c r="Q17" i="8"/>
  <c r="R17" i="8" s="1"/>
  <c r="L59" i="8"/>
  <c r="T59" i="8" s="1"/>
  <c r="AD7" i="8"/>
  <c r="F61" i="21"/>
  <c r="S61" i="21"/>
  <c r="Q61" i="21" s="1"/>
  <c r="R61" i="21" s="1"/>
  <c r="O61" i="21"/>
  <c r="AE61" i="21"/>
  <c r="O11" i="5"/>
  <c r="F11" i="5"/>
  <c r="AE11" i="5"/>
  <c r="F76" i="1"/>
  <c r="S76" i="1"/>
  <c r="Q76" i="1" s="1"/>
  <c r="R76" i="1" s="1"/>
  <c r="O76" i="1"/>
  <c r="AE76" i="1"/>
  <c r="S73" i="13"/>
  <c r="Q73" i="13" s="1"/>
  <c r="R73" i="13" s="1"/>
  <c r="AE73" i="13"/>
  <c r="S49" i="20"/>
  <c r="Q49" i="20" s="1"/>
  <c r="R49" i="20" s="1"/>
  <c r="O49" i="20"/>
  <c r="AE52" i="20"/>
  <c r="F52" i="20"/>
  <c r="S52" i="20"/>
  <c r="Q52" i="20" s="1"/>
  <c r="R52" i="20" s="1"/>
  <c r="O52" i="20"/>
  <c r="F81" i="5"/>
  <c r="O81" i="5"/>
  <c r="S81" i="5"/>
  <c r="Q81" i="5" s="1"/>
  <c r="R81" i="5" s="1"/>
  <c r="AE81" i="5"/>
  <c r="AE84" i="20"/>
  <c r="O84" i="20"/>
  <c r="S84" i="20"/>
  <c r="Q84" i="20" s="1"/>
  <c r="R84" i="20" s="1"/>
  <c r="F84" i="20"/>
  <c r="AE66" i="20"/>
  <c r="F66" i="20"/>
  <c r="S66" i="20"/>
  <c r="Q66" i="20" s="1"/>
  <c r="R66" i="20" s="1"/>
  <c r="O66" i="20"/>
  <c r="S92" i="16"/>
  <c r="Q92" i="16" s="1"/>
  <c r="R92" i="16" s="1"/>
  <c r="O92" i="16"/>
  <c r="F35" i="3"/>
  <c r="S35" i="3"/>
  <c r="Q35" i="3" s="1"/>
  <c r="R35" i="3" s="1"/>
  <c r="O35" i="3"/>
  <c r="AE35" i="3"/>
  <c r="AE40" i="21"/>
  <c r="F40" i="21"/>
  <c r="S40" i="21"/>
  <c r="P40" i="21" s="1"/>
  <c r="AE48" i="3"/>
  <c r="S48" i="3"/>
  <c r="Q48" i="3" s="1"/>
  <c r="R48" i="3" s="1"/>
  <c r="O48" i="3"/>
  <c r="F48" i="3"/>
  <c r="O79" i="23"/>
  <c r="F79" i="23"/>
  <c r="S79" i="23"/>
  <c r="Q79" i="23" s="1"/>
  <c r="R79" i="23" s="1"/>
  <c r="AE79" i="23"/>
  <c r="S62" i="13"/>
  <c r="Q62" i="13" s="1"/>
  <c r="R62" i="13" s="1"/>
  <c r="F62" i="13"/>
  <c r="AE62" i="13"/>
  <c r="O62" i="13"/>
  <c r="S63" i="20"/>
  <c r="Q63" i="20" s="1"/>
  <c r="R63" i="20" s="1"/>
  <c r="AE63" i="20"/>
  <c r="O63" i="20"/>
  <c r="F63" i="20"/>
  <c r="AE38" i="3"/>
  <c r="F38" i="3"/>
  <c r="F16" i="23"/>
  <c r="AE16" i="23"/>
  <c r="O16" i="23"/>
  <c r="S16" i="23"/>
  <c r="S37" i="1"/>
  <c r="Q37" i="1" s="1"/>
  <c r="R37" i="1" s="1"/>
  <c r="AE37" i="1"/>
  <c r="O37" i="1"/>
  <c r="O53" i="21"/>
  <c r="S53" i="21"/>
  <c r="Q53" i="21" s="1"/>
  <c r="R53" i="21" s="1"/>
  <c r="AE53" i="21"/>
  <c r="F53" i="21"/>
  <c r="F44" i="23"/>
  <c r="O44" i="23"/>
  <c r="AE44" i="23"/>
  <c r="O54" i="9"/>
  <c r="AE54" i="9"/>
  <c r="F54" i="9"/>
  <c r="S54" i="9"/>
  <c r="Q54" i="9" s="1"/>
  <c r="R54" i="9" s="1"/>
  <c r="F83" i="21"/>
  <c r="S83" i="21"/>
  <c r="Q83" i="21" s="1"/>
  <c r="R83" i="21" s="1"/>
  <c r="AE83" i="21"/>
  <c r="O83" i="21"/>
  <c r="F49" i="20"/>
  <c r="S26" i="23"/>
  <c r="O26" i="23"/>
  <c r="F26" i="23"/>
  <c r="AE26" i="23"/>
  <c r="O83" i="5"/>
  <c r="AE83" i="5"/>
  <c r="S83" i="5"/>
  <c r="Q83" i="5" s="1"/>
  <c r="R83" i="5" s="1"/>
  <c r="F83" i="5"/>
  <c r="F93" i="21"/>
  <c r="O93" i="21"/>
  <c r="S93" i="21"/>
  <c r="Q93" i="21" s="1"/>
  <c r="R93" i="21" s="1"/>
  <c r="AE93" i="21"/>
  <c r="AE81" i="21"/>
  <c r="F81" i="21"/>
  <c r="F42" i="21"/>
  <c r="O42" i="21"/>
  <c r="S42" i="21"/>
  <c r="AE42" i="21"/>
  <c r="S57" i="1"/>
  <c r="Q57" i="1" s="1"/>
  <c r="R57" i="1" s="1"/>
  <c r="F57" i="1"/>
  <c r="O57" i="1"/>
  <c r="AE57" i="1"/>
  <c r="AE85" i="16"/>
  <c r="O85" i="16"/>
  <c r="F85" i="16"/>
  <c r="S85" i="16"/>
  <c r="Q85" i="16" s="1"/>
  <c r="R85" i="16" s="1"/>
  <c r="O81" i="21"/>
  <c r="O73" i="13"/>
  <c r="F37" i="1"/>
  <c r="S11" i="5"/>
  <c r="Q11" i="5" s="1"/>
  <c r="R11" i="5" s="1"/>
  <c r="S4" i="5"/>
  <c r="O4" i="5"/>
  <c r="CJ4" i="17" s="1"/>
  <c r="AE4" i="5"/>
  <c r="S46" i="13"/>
  <c r="Q46" i="13" s="1"/>
  <c r="R46" i="13" s="1"/>
  <c r="AE46" i="13"/>
  <c r="O46" i="13"/>
  <c r="F46" i="13"/>
  <c r="O95" i="3"/>
  <c r="F46" i="16"/>
  <c r="F35" i="16"/>
  <c r="AE45" i="18"/>
  <c r="AE63" i="1"/>
  <c r="P96" i="5"/>
  <c r="Q96" i="5"/>
  <c r="R96" i="5" s="1"/>
  <c r="AE68" i="16"/>
  <c r="F68" i="16"/>
  <c r="S53" i="16"/>
  <c r="Q53" i="16" s="1"/>
  <c r="R53" i="16" s="1"/>
  <c r="F53" i="16"/>
  <c r="AE53" i="16"/>
  <c r="O53" i="16"/>
  <c r="O76" i="16"/>
  <c r="S76" i="16"/>
  <c r="Q76" i="16" s="1"/>
  <c r="R76" i="16" s="1"/>
  <c r="F76" i="16"/>
  <c r="F36" i="23"/>
  <c r="S36" i="23"/>
  <c r="F6" i="23"/>
  <c r="S6" i="23"/>
  <c r="AE63" i="5"/>
  <c r="AE84" i="18"/>
  <c r="AE6" i="23"/>
  <c r="O78" i="21"/>
  <c r="F86" i="5"/>
  <c r="S68" i="13"/>
  <c r="Q68" i="13" s="1"/>
  <c r="R68" i="13" s="1"/>
  <c r="O68" i="13"/>
  <c r="F68" i="13"/>
  <c r="AE68" i="13"/>
  <c r="N23" i="24"/>
  <c r="AE23" i="24" s="1"/>
  <c r="N48" i="24"/>
  <c r="O48" i="24" s="1"/>
  <c r="N60" i="24"/>
  <c r="AE60" i="24" s="1"/>
  <c r="N44" i="24"/>
  <c r="O44" i="24" s="1"/>
  <c r="N63" i="24"/>
  <c r="AE63" i="24" s="1"/>
  <c r="N94" i="24"/>
  <c r="S94" i="24" s="1"/>
  <c r="N24" i="24"/>
  <c r="AE24" i="24" s="1"/>
  <c r="N41" i="24"/>
  <c r="AE41" i="24" s="1"/>
  <c r="N86" i="24"/>
  <c r="S86" i="24" s="1"/>
  <c r="Q86" i="24" s="1"/>
  <c r="R86" i="24" s="1"/>
  <c r="N65" i="24"/>
  <c r="O65" i="24" s="1"/>
  <c r="N43" i="24"/>
  <c r="F43" i="24" s="1"/>
  <c r="N19" i="24"/>
  <c r="N87" i="24"/>
  <c r="AE87" i="24" s="1"/>
  <c r="N92" i="24"/>
  <c r="F92" i="24" s="1"/>
  <c r="N69" i="24"/>
  <c r="F69" i="24" s="1"/>
  <c r="N32" i="24"/>
  <c r="O32" i="24" s="1"/>
  <c r="O10" i="23"/>
  <c r="AE10" i="23"/>
  <c r="F10" i="23"/>
  <c r="S10" i="23"/>
  <c r="Q10" i="23" s="1"/>
  <c r="R10" i="23" s="1"/>
  <c r="AE96" i="5"/>
  <c r="F96" i="5"/>
  <c r="O96" i="5"/>
  <c r="AE18" i="1"/>
  <c r="F18" i="1"/>
  <c r="N47" i="24"/>
  <c r="AE80" i="5"/>
  <c r="O80" i="5"/>
  <c r="S80" i="5"/>
  <c r="Q80" i="5" s="1"/>
  <c r="R80" i="5" s="1"/>
  <c r="AE25" i="23"/>
  <c r="F25" i="23"/>
  <c r="AE44" i="21"/>
  <c r="S44" i="21"/>
  <c r="Q44" i="21" s="1"/>
  <c r="R44" i="21" s="1"/>
  <c r="O44" i="21"/>
  <c r="F67" i="23"/>
  <c r="O67" i="23"/>
  <c r="F5" i="1"/>
  <c r="S5" i="1"/>
  <c r="AE5" i="1"/>
  <c r="S57" i="23"/>
  <c r="Q57" i="23" s="1"/>
  <c r="R57" i="23" s="1"/>
  <c r="F57" i="23"/>
  <c r="AE57" i="23"/>
  <c r="F90" i="13"/>
  <c r="AE90" i="13"/>
  <c r="S90" i="13"/>
  <c r="Q90" i="13" s="1"/>
  <c r="R90" i="13" s="1"/>
  <c r="O90" i="13"/>
  <c r="F93" i="18"/>
  <c r="O65" i="18"/>
  <c r="O63" i="18"/>
  <c r="AE60" i="5"/>
  <c r="O46" i="16"/>
  <c r="F95" i="13"/>
  <c r="F63" i="5"/>
  <c r="F100" i="21"/>
  <c r="F39" i="21"/>
  <c r="O42" i="1"/>
  <c r="F33" i="5"/>
  <c r="O91" i="13"/>
  <c r="F84" i="18"/>
  <c r="F68" i="20"/>
  <c r="O31" i="21"/>
  <c r="F43" i="23"/>
  <c r="AE76" i="23"/>
  <c r="O42" i="16"/>
  <c r="S45" i="21"/>
  <c r="Q45" i="21" s="1"/>
  <c r="R45" i="21" s="1"/>
  <c r="S53" i="1"/>
  <c r="Q53" i="1" s="1"/>
  <c r="R53" i="1" s="1"/>
  <c r="F32" i="9"/>
  <c r="S59" i="21"/>
  <c r="Q59" i="21" s="1"/>
  <c r="R59" i="21" s="1"/>
  <c r="O98" i="20"/>
  <c r="O80" i="21"/>
  <c r="F72" i="1"/>
  <c r="F95" i="5"/>
  <c r="O78" i="3"/>
  <c r="AE64" i="16"/>
  <c r="O5" i="1"/>
  <c r="CN5" i="17" s="1"/>
  <c r="N34" i="24"/>
  <c r="O34" i="24" s="1"/>
  <c r="N49" i="24"/>
  <c r="S49" i="24" s="1"/>
  <c r="Q49" i="24" s="1"/>
  <c r="R49" i="24" s="1"/>
  <c r="N57" i="24"/>
  <c r="AE57" i="24" s="1"/>
  <c r="N73" i="24"/>
  <c r="O73" i="24" s="1"/>
  <c r="N6" i="24"/>
  <c r="S6" i="24" s="1"/>
  <c r="O25" i="23"/>
  <c r="AE16" i="18"/>
  <c r="F16" i="18"/>
  <c r="AE12" i="1"/>
  <c r="S80" i="16"/>
  <c r="Q80" i="16" s="1"/>
  <c r="R80" i="16" s="1"/>
  <c r="F80" i="16"/>
  <c r="AE80" i="16"/>
  <c r="S88" i="23"/>
  <c r="Q88" i="23" s="1"/>
  <c r="R88" i="23" s="1"/>
  <c r="AE88" i="23"/>
  <c r="O88" i="23"/>
  <c r="O48" i="16"/>
  <c r="F48" i="16"/>
  <c r="O43" i="5"/>
  <c r="AE43" i="5"/>
  <c r="O65" i="23"/>
  <c r="S65" i="23"/>
  <c r="Q65" i="23" s="1"/>
  <c r="R65" i="23" s="1"/>
  <c r="AE65" i="23"/>
  <c r="F65" i="23"/>
  <c r="N76" i="4"/>
  <c r="N87" i="4"/>
  <c r="F87" i="4" s="1"/>
  <c r="N85" i="4"/>
  <c r="AE85" i="4" s="1"/>
  <c r="N61" i="4"/>
  <c r="AE61" i="4" s="1"/>
  <c r="N91" i="4"/>
  <c r="AE91" i="4" s="1"/>
  <c r="N6" i="4"/>
  <c r="F6" i="4" s="1"/>
  <c r="N8" i="4"/>
  <c r="AE8" i="4" s="1"/>
  <c r="N68" i="4"/>
  <c r="S68" i="4" s="1"/>
  <c r="N44" i="4"/>
  <c r="O44" i="4" s="1"/>
  <c r="N53" i="4"/>
  <c r="O53" i="4" s="1"/>
  <c r="N84" i="4"/>
  <c r="AE84" i="4" s="1"/>
  <c r="N28" i="4"/>
  <c r="AE28" i="4" s="1"/>
  <c r="N13" i="4"/>
  <c r="F13" i="4" s="1"/>
  <c r="N52" i="4"/>
  <c r="N83" i="4"/>
  <c r="F83" i="4" s="1"/>
  <c r="N73" i="4"/>
  <c r="O73" i="4" s="1"/>
  <c r="N33" i="4"/>
  <c r="S33" i="4" s="1"/>
  <c r="Q33" i="4" s="1"/>
  <c r="R33" i="4" s="1"/>
  <c r="N63" i="4"/>
  <c r="F63" i="4" s="1"/>
  <c r="N49" i="4"/>
  <c r="S49" i="4" s="1"/>
  <c r="N7" i="4"/>
  <c r="AE7" i="4" s="1"/>
  <c r="N38" i="4"/>
  <c r="F38" i="4" s="1"/>
  <c r="N31" i="4"/>
  <c r="S31" i="4" s="1"/>
  <c r="Q31" i="4" s="1"/>
  <c r="R31" i="4" s="1"/>
  <c r="N65" i="4"/>
  <c r="S65" i="4" s="1"/>
  <c r="N89" i="4"/>
  <c r="S89" i="4" s="1"/>
  <c r="Q89" i="4" s="1"/>
  <c r="R89" i="4" s="1"/>
  <c r="N35" i="4"/>
  <c r="S35" i="4" s="1"/>
  <c r="N98" i="4"/>
  <c r="F98" i="4" s="1"/>
  <c r="N21" i="4"/>
  <c r="N18" i="4"/>
  <c r="O18" i="4" s="1"/>
  <c r="N17" i="4"/>
  <c r="O17" i="4" s="1"/>
  <c r="N72" i="4"/>
  <c r="F72" i="4" s="1"/>
  <c r="N9" i="4"/>
  <c r="F9" i="4" s="1"/>
  <c r="N34" i="4"/>
  <c r="F34" i="4" s="1"/>
  <c r="S90" i="4"/>
  <c r="Q90" i="4" s="1"/>
  <c r="R90" i="4" s="1"/>
  <c r="O98" i="4"/>
  <c r="F22" i="23"/>
  <c r="AE22" i="23"/>
  <c r="S22" i="23"/>
  <c r="P22" i="23" s="1"/>
  <c r="O94" i="23"/>
  <c r="S94" i="23"/>
  <c r="Q94" i="23" s="1"/>
  <c r="R94" i="23" s="1"/>
  <c r="AE94" i="23"/>
  <c r="AE13" i="5"/>
  <c r="O13" i="5"/>
  <c r="F13" i="5"/>
  <c r="S23" i="1"/>
  <c r="O23" i="1"/>
  <c r="S93" i="18"/>
  <c r="P93" i="18" s="1"/>
  <c r="F88" i="18"/>
  <c r="O52" i="13"/>
  <c r="AE79" i="5"/>
  <c r="AE17" i="1"/>
  <c r="F17" i="1"/>
  <c r="AE99" i="23"/>
  <c r="S99" i="23"/>
  <c r="Q99" i="23" s="1"/>
  <c r="R99" i="23" s="1"/>
  <c r="F99" i="23"/>
  <c r="O99" i="23"/>
  <c r="F27" i="23"/>
  <c r="O27" i="23"/>
  <c r="S50" i="23"/>
  <c r="Q50" i="23" s="1"/>
  <c r="R50" i="23" s="1"/>
  <c r="O50" i="23"/>
  <c r="AE50" i="23"/>
  <c r="S66" i="21"/>
  <c r="Q66" i="21" s="1"/>
  <c r="R66" i="21" s="1"/>
  <c r="AE66" i="21"/>
  <c r="F66" i="21"/>
  <c r="S46" i="16"/>
  <c r="Q46" i="16" s="1"/>
  <c r="R46" i="16" s="1"/>
  <c r="O100" i="21"/>
  <c r="F59" i="21"/>
  <c r="F80" i="21"/>
  <c r="F41" i="23"/>
  <c r="F38" i="5"/>
  <c r="AE54" i="5"/>
  <c r="O54" i="5"/>
  <c r="S54" i="5"/>
  <c r="Q54" i="5" s="1"/>
  <c r="R54" i="5" s="1"/>
  <c r="F54" i="5"/>
  <c r="AE63" i="18"/>
  <c r="F60" i="5"/>
  <c r="O95" i="13"/>
  <c r="AE56" i="21"/>
  <c r="AE100" i="21"/>
  <c r="AE39" i="21"/>
  <c r="F42" i="1"/>
  <c r="O33" i="5"/>
  <c r="S91" i="13"/>
  <c r="O84" i="18"/>
  <c r="AE68" i="20"/>
  <c r="S31" i="21"/>
  <c r="Q31" i="21" s="1"/>
  <c r="R31" i="21" s="1"/>
  <c r="S43" i="23"/>
  <c r="Q43" i="23" s="1"/>
  <c r="R43" i="23" s="1"/>
  <c r="F76" i="23"/>
  <c r="AE42" i="16"/>
  <c r="F45" i="21"/>
  <c r="AE53" i="1"/>
  <c r="O32" i="9"/>
  <c r="F98" i="20"/>
  <c r="S80" i="21"/>
  <c r="Q80" i="21" s="1"/>
  <c r="R80" i="21" s="1"/>
  <c r="O66" i="21"/>
  <c r="O75" i="21"/>
  <c r="AE72" i="1"/>
  <c r="AE95" i="5"/>
  <c r="F50" i="23"/>
  <c r="F64" i="16"/>
  <c r="O51" i="23"/>
  <c r="AE36" i="23"/>
  <c r="F23" i="18"/>
  <c r="L23" i="18" s="1"/>
  <c r="X23" i="18" s="1"/>
  <c r="N46" i="24"/>
  <c r="O46" i="24" s="1"/>
  <c r="S17" i="1"/>
  <c r="N99" i="24"/>
  <c r="S25" i="23"/>
  <c r="P25" i="23" s="1"/>
  <c r="AE27" i="23"/>
  <c r="S13" i="5"/>
  <c r="P13" i="5" s="1"/>
  <c r="O32" i="5"/>
  <c r="AE9" i="23"/>
  <c r="S9" i="23"/>
  <c r="O9" i="23"/>
  <c r="CO9" i="17" s="1"/>
  <c r="O72" i="5"/>
  <c r="F72" i="5"/>
  <c r="AE6" i="5"/>
  <c r="F6" i="5"/>
  <c r="S6" i="5"/>
  <c r="AE91" i="23"/>
  <c r="F91" i="23"/>
  <c r="O51" i="5"/>
  <c r="S51" i="5"/>
  <c r="Q51" i="5" s="1"/>
  <c r="R51" i="5" s="1"/>
  <c r="AE51" i="5"/>
  <c r="S20" i="5"/>
  <c r="Q20" i="5" s="1"/>
  <c r="R20" i="5" s="1"/>
  <c r="AE20" i="5"/>
  <c r="F20" i="5"/>
  <c r="N96" i="24"/>
  <c r="S99" i="20"/>
  <c r="O99" i="20"/>
  <c r="S82" i="9"/>
  <c r="Q82" i="9" s="1"/>
  <c r="J82" i="9" s="1"/>
  <c r="F82" i="9"/>
  <c r="F65" i="18"/>
  <c r="S82" i="13"/>
  <c r="Q82" i="13" s="1"/>
  <c r="R82" i="13" s="1"/>
  <c r="S45" i="13"/>
  <c r="Q45" i="13" s="1"/>
  <c r="R45" i="13" s="1"/>
  <c r="AE45" i="13"/>
  <c r="F45" i="13"/>
  <c r="O45" i="13"/>
  <c r="F94" i="5"/>
  <c r="AF94" i="5" s="1"/>
  <c r="O94" i="5"/>
  <c r="AE94" i="5"/>
  <c r="AE32" i="1"/>
  <c r="S32" i="1"/>
  <c r="Q32" i="1" s="1"/>
  <c r="R32" i="1" s="1"/>
  <c r="F78" i="3"/>
  <c r="S78" i="3"/>
  <c r="O50" i="13"/>
  <c r="S50" i="13"/>
  <c r="Q50" i="13" s="1"/>
  <c r="R50" i="13" s="1"/>
  <c r="F50" i="13"/>
  <c r="AE50" i="13"/>
  <c r="F91" i="13"/>
  <c r="F74" i="21"/>
  <c r="O45" i="21"/>
  <c r="AE32" i="9"/>
  <c r="AE29" i="1"/>
  <c r="O60" i="16"/>
  <c r="AE60" i="16"/>
  <c r="F63" i="18"/>
  <c r="C6" i="10"/>
  <c r="S60" i="9"/>
  <c r="Q60" i="9" s="1"/>
  <c r="S60" i="5"/>
  <c r="Q60" i="5" s="1"/>
  <c r="R60" i="5" s="1"/>
  <c r="F41" i="3"/>
  <c r="AE33" i="5"/>
  <c r="O68" i="20"/>
  <c r="AE31" i="21"/>
  <c r="F53" i="9"/>
  <c r="O43" i="23"/>
  <c r="O76" i="23"/>
  <c r="S42" i="16"/>
  <c r="Q42" i="16" s="1"/>
  <c r="R42" i="16" s="1"/>
  <c r="F53" i="1"/>
  <c r="S58" i="1"/>
  <c r="Q58" i="1" s="1"/>
  <c r="R58" i="1" s="1"/>
  <c r="F59" i="9"/>
  <c r="S98" i="20"/>
  <c r="Q98" i="20" s="1"/>
  <c r="R98" i="20" s="1"/>
  <c r="AE41" i="21"/>
  <c r="AE75" i="21"/>
  <c r="O72" i="1"/>
  <c r="F62" i="21"/>
  <c r="AE90" i="6"/>
  <c r="F52" i="5"/>
  <c r="S64" i="16"/>
  <c r="Q64" i="16" s="1"/>
  <c r="R64" i="16" s="1"/>
  <c r="S51" i="23"/>
  <c r="Q51" i="23" s="1"/>
  <c r="R51" i="23" s="1"/>
  <c r="O23" i="18"/>
  <c r="N97" i="24"/>
  <c r="N74" i="24"/>
  <c r="N90" i="24"/>
  <c r="S90" i="24" s="1"/>
  <c r="Q90" i="24" s="1"/>
  <c r="R90" i="24" s="1"/>
  <c r="S12" i="1"/>
  <c r="Q12" i="1" s="1"/>
  <c r="R12" i="1" s="1"/>
  <c r="O18" i="5"/>
  <c r="S74" i="5"/>
  <c r="Q74" i="5" s="1"/>
  <c r="R74" i="5" s="1"/>
  <c r="O74" i="5"/>
  <c r="F74" i="5"/>
  <c r="AE74" i="5"/>
  <c r="S86" i="16"/>
  <c r="O86" i="16"/>
  <c r="S53" i="5"/>
  <c r="P53" i="5" s="1"/>
  <c r="AF53" i="5" s="1"/>
  <c r="AE53" i="5"/>
  <c r="O33" i="1"/>
  <c r="S33" i="1"/>
  <c r="Q33" i="1" s="1"/>
  <c r="R33" i="1" s="1"/>
  <c r="S79" i="5"/>
  <c r="Q79" i="5" s="1"/>
  <c r="R79" i="5" s="1"/>
  <c r="O79" i="5"/>
  <c r="O96" i="9"/>
  <c r="S96" i="9"/>
  <c r="Q96" i="9" s="1"/>
  <c r="R96" i="9" s="1"/>
  <c r="AE96" i="9"/>
  <c r="S71" i="1"/>
  <c r="Q71" i="1" s="1"/>
  <c r="R71" i="1" s="1"/>
  <c r="F53" i="23"/>
  <c r="O98" i="13"/>
  <c r="F98" i="13"/>
  <c r="AE22" i="5"/>
  <c r="F22" i="5"/>
  <c r="O22" i="5"/>
  <c r="S22" i="5"/>
  <c r="Q22" i="5" s="1"/>
  <c r="R22" i="5" s="1"/>
  <c r="S40" i="23"/>
  <c r="Q40" i="23" s="1"/>
  <c r="R40" i="23" s="1"/>
  <c r="AE40" i="23"/>
  <c r="AE83" i="1"/>
  <c r="S83" i="1"/>
  <c r="Q83" i="1" s="1"/>
  <c r="R83" i="1" s="1"/>
  <c r="O83" i="1"/>
  <c r="F96" i="23"/>
  <c r="S96" i="23"/>
  <c r="Q96" i="23" s="1"/>
  <c r="R96" i="23" s="1"/>
  <c r="AE96" i="23"/>
  <c r="S53" i="9"/>
  <c r="Q53" i="9" s="1"/>
  <c r="R53" i="9" s="1"/>
  <c r="O41" i="21"/>
  <c r="F75" i="21"/>
  <c r="AE63" i="3"/>
  <c r="F74" i="16"/>
  <c r="S62" i="21"/>
  <c r="AE51" i="23"/>
  <c r="O32" i="13"/>
  <c r="AE86" i="5"/>
  <c r="O63" i="1"/>
  <c r="AE23" i="18"/>
  <c r="AE23" i="1"/>
  <c r="AE32" i="5"/>
  <c r="S86" i="5"/>
  <c r="F29" i="1"/>
  <c r="O12" i="1"/>
  <c r="N3" i="24"/>
  <c r="AE3" i="24" s="1"/>
  <c r="S8" i="5"/>
  <c r="AE8" i="5"/>
  <c r="O14" i="1"/>
  <c r="F14" i="1"/>
  <c r="O59" i="5"/>
  <c r="S59" i="5"/>
  <c r="Q59" i="5" s="1"/>
  <c r="R59" i="5" s="1"/>
  <c r="F64" i="23"/>
  <c r="S64" i="23"/>
  <c r="Q64" i="23" s="1"/>
  <c r="R64" i="23" s="1"/>
  <c r="F27" i="5"/>
  <c r="AE27" i="5"/>
  <c r="O36" i="23"/>
  <c r="S45" i="5"/>
  <c r="Q45" i="5" s="1"/>
  <c r="R45" i="5" s="1"/>
  <c r="AE45" i="5"/>
  <c r="F45" i="5"/>
  <c r="O93" i="3"/>
  <c r="S93" i="3"/>
  <c r="Q93" i="3" s="1"/>
  <c r="R93" i="3" s="1"/>
  <c r="AE61" i="9"/>
  <c r="S61" i="9"/>
  <c r="O92" i="20"/>
  <c r="S92" i="20"/>
  <c r="Q92" i="20" s="1"/>
  <c r="R92" i="20" s="1"/>
  <c r="AE92" i="20"/>
  <c r="N91" i="26"/>
  <c r="O91" i="26" s="1"/>
  <c r="W2" i="26"/>
  <c r="AE31" i="9"/>
  <c r="F31" i="9"/>
  <c r="O94" i="3"/>
  <c r="S94" i="3"/>
  <c r="Q94" i="3" s="1"/>
  <c r="R94" i="3" s="1"/>
  <c r="S59" i="4"/>
  <c r="Q59" i="4" s="1"/>
  <c r="R59" i="4" s="1"/>
  <c r="O56" i="23"/>
  <c r="S56" i="23"/>
  <c r="P56" i="23" s="1"/>
  <c r="AE56" i="23"/>
  <c r="F56" i="23"/>
  <c r="S70" i="16"/>
  <c r="Q70" i="16" s="1"/>
  <c r="R70" i="16" s="1"/>
  <c r="O70" i="16"/>
  <c r="AE70" i="16"/>
  <c r="AE79" i="3"/>
  <c r="S79" i="3"/>
  <c r="Q79" i="3" s="1"/>
  <c r="R79" i="3" s="1"/>
  <c r="O79" i="3"/>
  <c r="F79" i="3"/>
  <c r="S59" i="23"/>
  <c r="F59" i="23"/>
  <c r="AE59" i="23"/>
  <c r="S56" i="5"/>
  <c r="Q56" i="5" s="1"/>
  <c r="R56" i="5" s="1"/>
  <c r="F56" i="5"/>
  <c r="AE56" i="5"/>
  <c r="AE40" i="13"/>
  <c r="S40" i="13"/>
  <c r="F40" i="13"/>
  <c r="O40" i="13"/>
  <c r="F41" i="9"/>
  <c r="N73" i="7"/>
  <c r="O73" i="7" s="1"/>
  <c r="W2" i="7"/>
  <c r="G3" i="17" s="1"/>
  <c r="S24" i="1"/>
  <c r="AE43" i="6"/>
  <c r="AE62" i="3"/>
  <c r="O62" i="3"/>
  <c r="O47" i="23"/>
  <c r="S47" i="23"/>
  <c r="Q47" i="23" s="1"/>
  <c r="R47" i="23" s="1"/>
  <c r="F47" i="23"/>
  <c r="O82" i="23"/>
  <c r="S82" i="23"/>
  <c r="Q82" i="23" s="1"/>
  <c r="R82" i="23" s="1"/>
  <c r="S79" i="16"/>
  <c r="Q79" i="16" s="1"/>
  <c r="R79" i="16" s="1"/>
  <c r="F79" i="16"/>
  <c r="O79" i="16"/>
  <c r="AE79" i="16"/>
  <c r="AE82" i="1"/>
  <c r="S82" i="1"/>
  <c r="P82" i="1" s="1"/>
  <c r="O82" i="1"/>
  <c r="F82" i="1"/>
  <c r="O31" i="23"/>
  <c r="S31" i="23"/>
  <c r="Q31" i="23" s="1"/>
  <c r="R31" i="23" s="1"/>
  <c r="AE31" i="23"/>
  <c r="O24" i="5"/>
  <c r="S24" i="5"/>
  <c r="Q24" i="5" s="1"/>
  <c r="R24" i="5" s="1"/>
  <c r="F24" i="5"/>
  <c r="S12" i="5"/>
  <c r="Q12" i="5" s="1"/>
  <c r="F12" i="5"/>
  <c r="O12" i="5"/>
  <c r="AE12" i="5"/>
  <c r="AE93" i="5"/>
  <c r="F93" i="5"/>
  <c r="S10" i="18"/>
  <c r="Q10" i="18" s="1"/>
  <c r="F10" i="18"/>
  <c r="AE10" i="18"/>
  <c r="O10" i="18"/>
  <c r="O7" i="1"/>
  <c r="CN7" i="17" s="1"/>
  <c r="S7" i="1"/>
  <c r="AE7" i="1"/>
  <c r="F7" i="1"/>
  <c r="AE8" i="23"/>
  <c r="S8" i="23"/>
  <c r="O8" i="23"/>
  <c r="CO8" i="17" s="1"/>
  <c r="O48" i="5"/>
  <c r="AE48" i="5"/>
  <c r="S48" i="5"/>
  <c r="Q48" i="5" s="1"/>
  <c r="R48" i="5" s="1"/>
  <c r="F48" i="5"/>
  <c r="F61" i="18"/>
  <c r="AE61" i="18"/>
  <c r="AE90" i="3"/>
  <c r="F90" i="3"/>
  <c r="O81" i="18"/>
  <c r="S81" i="18"/>
  <c r="Q81" i="18" s="1"/>
  <c r="R81" i="18" s="1"/>
  <c r="AE81" i="18"/>
  <c r="F8" i="23"/>
  <c r="S49" i="5"/>
  <c r="Q49" i="5" s="1"/>
  <c r="R49" i="5" s="1"/>
  <c r="O49" i="5"/>
  <c r="AE49" i="5"/>
  <c r="F49" i="5"/>
  <c r="O23" i="5"/>
  <c r="S23" i="5"/>
  <c r="P23" i="5" s="1"/>
  <c r="AE23" i="5"/>
  <c r="F23" i="5"/>
  <c r="S74" i="23"/>
  <c r="Q74" i="23" s="1"/>
  <c r="R74" i="23" s="1"/>
  <c r="O74" i="23"/>
  <c r="F74" i="23"/>
  <c r="AE74" i="23"/>
  <c r="F46" i="23"/>
  <c r="AE46" i="23"/>
  <c r="O46" i="23"/>
  <c r="O17" i="5"/>
  <c r="S17" i="5"/>
  <c r="P17" i="5" s="1"/>
  <c r="F17" i="5"/>
  <c r="O65" i="5"/>
  <c r="F65" i="5"/>
  <c r="AE65" i="5"/>
  <c r="S65" i="5"/>
  <c r="Q65" i="5" s="1"/>
  <c r="R65" i="5" s="1"/>
  <c r="F50" i="9"/>
  <c r="AE50" i="9"/>
  <c r="O94" i="9"/>
  <c r="S94" i="9"/>
  <c r="Q94" i="9" s="1"/>
  <c r="J94" i="9" s="1"/>
  <c r="O41" i="9"/>
  <c r="S41" i="9"/>
  <c r="Q41" i="9" s="1"/>
  <c r="R41" i="9" s="1"/>
  <c r="AE37" i="18"/>
  <c r="S37" i="18"/>
  <c r="P37" i="18" s="1"/>
  <c r="O37" i="18"/>
  <c r="F37" i="18"/>
  <c r="F71" i="20"/>
  <c r="O71" i="20"/>
  <c r="AE81" i="20"/>
  <c r="O81" i="20"/>
  <c r="AE35" i="23"/>
  <c r="O35" i="23"/>
  <c r="F35" i="23"/>
  <c r="S35" i="23"/>
  <c r="O89" i="1"/>
  <c r="AE89" i="1"/>
  <c r="F89" i="1"/>
  <c r="S89" i="1"/>
  <c r="P89" i="1" s="1"/>
  <c r="AE5" i="5"/>
  <c r="O5" i="5"/>
  <c r="CJ5" i="17" s="1"/>
  <c r="O90" i="23"/>
  <c r="F90" i="23"/>
  <c r="S90" i="23"/>
  <c r="Q90" i="23" s="1"/>
  <c r="R90" i="23" s="1"/>
  <c r="O55" i="16"/>
  <c r="S31" i="9"/>
  <c r="Q31" i="9" s="1"/>
  <c r="J31" i="9" s="1"/>
  <c r="O93" i="20"/>
  <c r="AE94" i="9"/>
  <c r="O93" i="5"/>
  <c r="S69" i="13"/>
  <c r="Q69" i="13" s="1"/>
  <c r="R69" i="13" s="1"/>
  <c r="O54" i="16"/>
  <c r="S62" i="3"/>
  <c r="Q62" i="3" s="1"/>
  <c r="R62" i="3" s="1"/>
  <c r="AE47" i="23"/>
  <c r="S89" i="3"/>
  <c r="Q89" i="3" s="1"/>
  <c r="R89" i="3" s="1"/>
  <c r="AE89" i="3"/>
  <c r="S5" i="5"/>
  <c r="S85" i="5"/>
  <c r="Q85" i="5" s="1"/>
  <c r="R85" i="5" s="1"/>
  <c r="F85" i="5"/>
  <c r="O85" i="5"/>
  <c r="AE9" i="1"/>
  <c r="S9" i="1"/>
  <c r="F47" i="13"/>
  <c r="O47" i="13"/>
  <c r="S98" i="13"/>
  <c r="Q98" i="13" s="1"/>
  <c r="R98" i="13" s="1"/>
  <c r="AE98" i="13"/>
  <c r="AE50" i="1"/>
  <c r="F50" i="1"/>
  <c r="S50" i="1"/>
  <c r="Q50" i="1" s="1"/>
  <c r="R50" i="1" s="1"/>
  <c r="AE72" i="23"/>
  <c r="F72" i="23"/>
  <c r="O72" i="23"/>
  <c r="S72" i="23"/>
  <c r="Q72" i="23" s="1"/>
  <c r="R72" i="23" s="1"/>
  <c r="AE89" i="16"/>
  <c r="S89" i="16"/>
  <c r="Q89" i="16" s="1"/>
  <c r="R89" i="16" s="1"/>
  <c r="O89" i="16"/>
  <c r="O98" i="5"/>
  <c r="AE98" i="5"/>
  <c r="F98" i="5"/>
  <c r="S98" i="5"/>
  <c r="Q98" i="5" s="1"/>
  <c r="R98" i="5" s="1"/>
  <c r="S28" i="23"/>
  <c r="F28" i="23"/>
  <c r="AE28" i="23"/>
  <c r="AE58" i="5"/>
  <c r="F58" i="5"/>
  <c r="S58" i="5"/>
  <c r="Q58" i="5" s="1"/>
  <c r="R58" i="5" s="1"/>
  <c r="S66" i="1"/>
  <c r="Q66" i="1" s="1"/>
  <c r="R66" i="1" s="1"/>
  <c r="AE66" i="1"/>
  <c r="AE84" i="23"/>
  <c r="S84" i="23"/>
  <c r="Q84" i="23" s="1"/>
  <c r="R84" i="23" s="1"/>
  <c r="O84" i="23"/>
  <c r="F77" i="9"/>
  <c r="AE77" i="9"/>
  <c r="F75" i="3"/>
  <c r="AE75" i="3"/>
  <c r="S75" i="3"/>
  <c r="O75" i="3"/>
  <c r="F96" i="3"/>
  <c r="O96" i="3"/>
  <c r="S96" i="3"/>
  <c r="Q96" i="3" s="1"/>
  <c r="R96" i="3" s="1"/>
  <c r="AE96" i="3"/>
  <c r="AE71" i="5"/>
  <c r="F71" i="5"/>
  <c r="O71" i="5"/>
  <c r="S71" i="5"/>
  <c r="Q71" i="5" s="1"/>
  <c r="R71" i="5" s="1"/>
  <c r="F62" i="18"/>
  <c r="O62" i="18"/>
  <c r="O18" i="23"/>
  <c r="S18" i="23"/>
  <c r="Q18" i="23" s="1"/>
  <c r="R18" i="23" s="1"/>
  <c r="F18" i="23"/>
  <c r="S67" i="16"/>
  <c r="Q67" i="16" s="1"/>
  <c r="R67" i="16" s="1"/>
  <c r="AE67" i="16"/>
  <c r="F67" i="16"/>
  <c r="O67" i="16"/>
  <c r="F61" i="9"/>
  <c r="S70" i="3"/>
  <c r="Q70" i="3" s="1"/>
  <c r="R70" i="3" s="1"/>
  <c r="F70" i="3"/>
  <c r="F92" i="20"/>
  <c r="O17" i="18"/>
  <c r="AE82" i="20"/>
  <c r="O82" i="20"/>
  <c r="F82" i="20"/>
  <c r="S82" i="20"/>
  <c r="Q82" i="20" s="1"/>
  <c r="R82" i="20" s="1"/>
  <c r="O77" i="20"/>
  <c r="S77" i="20"/>
  <c r="Q77" i="20" s="1"/>
  <c r="R77" i="20" s="1"/>
  <c r="AE77" i="20"/>
  <c r="F77" i="20"/>
  <c r="S77" i="16"/>
  <c r="Q77" i="16" s="1"/>
  <c r="R77" i="16" s="1"/>
  <c r="O77" i="16"/>
  <c r="F77" i="16"/>
  <c r="AE77" i="16"/>
  <c r="O10" i="5"/>
  <c r="AE10" i="5"/>
  <c r="S10" i="5"/>
  <c r="P10" i="5" s="1"/>
  <c r="L10" i="5" s="1"/>
  <c r="X10" i="5" s="1"/>
  <c r="AE72" i="20"/>
  <c r="F72" i="20"/>
  <c r="F55" i="16"/>
  <c r="O31" i="9"/>
  <c r="F41" i="18"/>
  <c r="F93" i="20"/>
  <c r="F94" i="9"/>
  <c r="F69" i="13"/>
  <c r="AE54" i="16"/>
  <c r="F62" i="3"/>
  <c r="F70" i="16"/>
  <c r="O75" i="9"/>
  <c r="S75" i="9"/>
  <c r="AE34" i="9"/>
  <c r="S34" i="9"/>
  <c r="P34" i="9" s="1"/>
  <c r="AE24" i="5"/>
  <c r="S3" i="16"/>
  <c r="F3" i="16"/>
  <c r="AE3" i="16"/>
  <c r="F29" i="5"/>
  <c r="O29" i="5"/>
  <c r="AE29" i="5"/>
  <c r="S29" i="5"/>
  <c r="P29" i="5" s="1"/>
  <c r="AE26" i="5"/>
  <c r="O26" i="5"/>
  <c r="F26" i="5"/>
  <c r="S26" i="5"/>
  <c r="P26" i="5" s="1"/>
  <c r="S68" i="16"/>
  <c r="O68" i="16"/>
  <c r="BM13" i="17"/>
  <c r="BM21" i="17"/>
  <c r="BM29" i="17"/>
  <c r="BM12" i="17"/>
  <c r="BM20" i="17"/>
  <c r="BM28" i="17"/>
  <c r="BM36" i="17"/>
  <c r="BM44" i="17"/>
  <c r="BM52" i="17"/>
  <c r="BM11" i="17"/>
  <c r="BM19" i="17"/>
  <c r="BM27" i="17"/>
  <c r="BM35" i="17"/>
  <c r="BM43" i="17"/>
  <c r="BM51" i="17"/>
  <c r="BM15" i="17"/>
  <c r="BM23" i="17"/>
  <c r="BM31" i="17"/>
  <c r="BM39" i="17"/>
  <c r="BM47" i="17"/>
  <c r="BM18" i="17"/>
  <c r="BM17" i="17"/>
  <c r="BM33" i="17"/>
  <c r="BM42" i="17"/>
  <c r="BM56" i="17"/>
  <c r="BM64" i="17"/>
  <c r="BM72" i="17"/>
  <c r="BM16" i="17"/>
  <c r="BM32" i="17"/>
  <c r="BM48" i="17"/>
  <c r="BM55" i="17"/>
  <c r="BM63" i="17"/>
  <c r="BM71" i="17"/>
  <c r="BM50" i="17"/>
  <c r="BM53" i="17"/>
  <c r="BM65" i="17"/>
  <c r="BM74" i="17"/>
  <c r="BM82" i="17"/>
  <c r="BM14" i="17"/>
  <c r="BM37" i="17"/>
  <c r="BM46" i="17"/>
  <c r="BM62" i="17"/>
  <c r="BM77" i="17"/>
  <c r="BM85" i="17"/>
  <c r="BM10" i="17"/>
  <c r="BM34" i="17"/>
  <c r="BM59" i="17"/>
  <c r="BM60" i="17"/>
  <c r="BM61" i="17"/>
  <c r="BM45" i="17"/>
  <c r="BM79" i="17"/>
  <c r="BM84" i="17"/>
  <c r="BM86" i="17"/>
  <c r="BM92" i="17"/>
  <c r="BM100" i="17"/>
  <c r="BM66" i="17"/>
  <c r="BM67" i="17"/>
  <c r="BM68" i="17"/>
  <c r="BM90" i="17"/>
  <c r="BM22" i="17"/>
  <c r="BM24" i="17"/>
  <c r="BM26" i="17"/>
  <c r="BM73" i="17"/>
  <c r="BM78" i="17"/>
  <c r="BM83" i="17"/>
  <c r="BM87" i="17"/>
  <c r="BM95" i="17"/>
  <c r="BM8" i="17"/>
  <c r="BM25" i="17"/>
  <c r="BM96" i="17"/>
  <c r="BM99" i="17"/>
  <c r="BM41" i="17"/>
  <c r="BM94" i="17"/>
  <c r="BM69" i="17"/>
  <c r="BM80" i="17"/>
  <c r="BM89" i="17"/>
  <c r="BM91" i="17"/>
  <c r="BM9" i="17"/>
  <c r="BM49" i="17"/>
  <c r="BM54" i="17"/>
  <c r="BM88" i="17"/>
  <c r="BM97" i="17"/>
  <c r="BM93" i="17"/>
  <c r="BM75" i="17"/>
  <c r="BM98" i="17"/>
  <c r="BM38" i="17"/>
  <c r="BM7" i="17"/>
  <c r="BM30" i="17"/>
  <c r="BM40" i="17"/>
  <c r="BM58" i="17"/>
  <c r="BM76" i="17"/>
  <c r="BM70" i="17"/>
  <c r="BM57" i="17"/>
  <c r="BM81" i="17"/>
  <c r="F78" i="16"/>
  <c r="S78" i="16"/>
  <c r="O78" i="16"/>
  <c r="F99" i="20"/>
  <c r="AE99" i="20"/>
  <c r="AE40" i="3"/>
  <c r="O40" i="3"/>
  <c r="O86" i="9"/>
  <c r="F86" i="9"/>
  <c r="S14" i="23"/>
  <c r="Q14" i="23" s="1"/>
  <c r="R14" i="23" s="1"/>
  <c r="F49" i="23"/>
  <c r="S49" i="23"/>
  <c r="P49" i="23" s="1"/>
  <c r="AE64" i="1"/>
  <c r="S64" i="1"/>
  <c r="Q64" i="1" s="1"/>
  <c r="R64" i="1" s="1"/>
  <c r="O91" i="5"/>
  <c r="S91" i="5"/>
  <c r="F91" i="5"/>
  <c r="N38" i="24"/>
  <c r="O38" i="24" s="1"/>
  <c r="N16" i="24"/>
  <c r="S16" i="24" s="1"/>
  <c r="N71" i="24"/>
  <c r="S71" i="24" s="1"/>
  <c r="AG3" i="24"/>
  <c r="N28" i="24"/>
  <c r="N45" i="24"/>
  <c r="N8" i="24"/>
  <c r="S8" i="24" s="1"/>
  <c r="N54" i="24"/>
  <c r="F54" i="24" s="1"/>
  <c r="N84" i="24"/>
  <c r="O84" i="24" s="1"/>
  <c r="N11" i="24"/>
  <c r="O11" i="24" s="1"/>
  <c r="N89" i="24"/>
  <c r="S89" i="24" s="1"/>
  <c r="N55" i="24"/>
  <c r="S55" i="24" s="1"/>
  <c r="Q55" i="24" s="1"/>
  <c r="R55" i="24" s="1"/>
  <c r="N50" i="24"/>
  <c r="AE50" i="24" s="1"/>
  <c r="N67" i="24"/>
  <c r="F67" i="24" s="1"/>
  <c r="N7" i="24"/>
  <c r="S7" i="24" s="1"/>
  <c r="N42" i="24"/>
  <c r="O42" i="24" s="1"/>
  <c r="N58" i="24"/>
  <c r="S58" i="24" s="1"/>
  <c r="Q58" i="24" s="1"/>
  <c r="R58" i="24" s="1"/>
  <c r="N37" i="24"/>
  <c r="S37" i="24" s="1"/>
  <c r="P37" i="24" s="1"/>
  <c r="N15" i="24"/>
  <c r="S15" i="24" s="1"/>
  <c r="N27" i="24"/>
  <c r="S27" i="24" s="1"/>
  <c r="N72" i="24"/>
  <c r="N70" i="24"/>
  <c r="N61" i="24"/>
  <c r="AE61" i="24" s="1"/>
  <c r="N22" i="24"/>
  <c r="N18" i="24"/>
  <c r="O18" i="24" s="1"/>
  <c r="N77" i="24"/>
  <c r="S77" i="24" s="1"/>
  <c r="N29" i="24"/>
  <c r="O29" i="24" s="1"/>
  <c r="N53" i="24"/>
  <c r="S53" i="24" s="1"/>
  <c r="N91" i="24"/>
  <c r="AE91" i="24" s="1"/>
  <c r="N85" i="24"/>
  <c r="N26" i="24"/>
  <c r="F26" i="24" s="1"/>
  <c r="N13" i="24"/>
  <c r="O13" i="24" s="1"/>
  <c r="N62" i="24"/>
  <c r="S62" i="24" s="1"/>
  <c r="Q62" i="24" s="1"/>
  <c r="R62" i="24" s="1"/>
  <c r="N30" i="24"/>
  <c r="F30" i="24" s="1"/>
  <c r="N20" i="24"/>
  <c r="F20" i="24" s="1"/>
  <c r="N76" i="24"/>
  <c r="N59" i="24"/>
  <c r="O59" i="24" s="1"/>
  <c r="N95" i="24"/>
  <c r="O95" i="24" s="1"/>
  <c r="N51" i="24"/>
  <c r="AE51" i="24" s="1"/>
  <c r="O73" i="16"/>
  <c r="F73" i="16"/>
  <c r="S88" i="5"/>
  <c r="Q88" i="5" s="1"/>
  <c r="R88" i="5" s="1"/>
  <c r="AE88" i="5"/>
  <c r="AE7" i="5"/>
  <c r="S7" i="5"/>
  <c r="S32" i="16"/>
  <c r="P32" i="16" s="1"/>
  <c r="O70" i="1"/>
  <c r="F42" i="18"/>
  <c r="AE92" i="16"/>
  <c r="AE72" i="13"/>
  <c r="AE49" i="16"/>
  <c r="AE69" i="16"/>
  <c r="AE97" i="23"/>
  <c r="O3" i="18"/>
  <c r="CQ3" i="17" s="1"/>
  <c r="AE84" i="5"/>
  <c r="O49" i="23"/>
  <c r="N82" i="24"/>
  <c r="AE82" i="24" s="1"/>
  <c r="N31" i="24"/>
  <c r="AE31" i="24" s="1"/>
  <c r="N93" i="24"/>
  <c r="S93" i="24" s="1"/>
  <c r="N88" i="6"/>
  <c r="AE88" i="6" s="1"/>
  <c r="N14" i="6"/>
  <c r="O14" i="6" s="1"/>
  <c r="N37" i="6"/>
  <c r="AE37" i="6" s="1"/>
  <c r="N33" i="24"/>
  <c r="F33" i="24" s="1"/>
  <c r="N35" i="24"/>
  <c r="S35" i="24" s="1"/>
  <c r="Q35" i="24" s="1"/>
  <c r="R35" i="24" s="1"/>
  <c r="N10" i="6"/>
  <c r="AE10" i="6" s="1"/>
  <c r="F64" i="1"/>
  <c r="N39" i="6"/>
  <c r="O39" i="6" s="1"/>
  <c r="N54" i="6"/>
  <c r="O54" i="6" s="1"/>
  <c r="N64" i="24"/>
  <c r="S64" i="24" s="1"/>
  <c r="Q64" i="24" s="1"/>
  <c r="R64" i="24" s="1"/>
  <c r="N45" i="6"/>
  <c r="S45" i="6" s="1"/>
  <c r="Q45" i="6" s="1"/>
  <c r="R45" i="6" s="1"/>
  <c r="O14" i="23"/>
  <c r="O7" i="5"/>
  <c r="CJ7" i="17" s="1"/>
  <c r="AE44" i="5"/>
  <c r="S44" i="5"/>
  <c r="Q44" i="5" s="1"/>
  <c r="R44" i="5" s="1"/>
  <c r="F21" i="5"/>
  <c r="AF21" i="5" s="1"/>
  <c r="O21" i="5"/>
  <c r="N55" i="4"/>
  <c r="O55" i="4" s="1"/>
  <c r="N4" i="24"/>
  <c r="S4" i="24" s="1"/>
  <c r="O21" i="1"/>
  <c r="S21" i="1"/>
  <c r="P21" i="1" s="1"/>
  <c r="L21" i="1" s="1"/>
  <c r="X21" i="1" s="1"/>
  <c r="AE21" i="1"/>
  <c r="N81" i="24"/>
  <c r="AE34" i="16"/>
  <c r="S34" i="16"/>
  <c r="Q34" i="16" s="1"/>
  <c r="R34" i="16" s="1"/>
  <c r="O34" i="16"/>
  <c r="S64" i="5"/>
  <c r="Q64" i="5" s="1"/>
  <c r="R64" i="5" s="1"/>
  <c r="F64" i="5"/>
  <c r="O64" i="5"/>
  <c r="S4" i="23"/>
  <c r="AE4" i="23"/>
  <c r="F47" i="5"/>
  <c r="AE47" i="5"/>
  <c r="O47" i="5"/>
  <c r="O99" i="5"/>
  <c r="AE99" i="5"/>
  <c r="F99" i="5"/>
  <c r="F55" i="13"/>
  <c r="O55" i="13"/>
  <c r="AE55" i="13"/>
  <c r="F25" i="5"/>
  <c r="S25" i="5"/>
  <c r="AE25" i="5"/>
  <c r="O25" i="5"/>
  <c r="S98" i="23"/>
  <c r="Q98" i="23" s="1"/>
  <c r="R98" i="23" s="1"/>
  <c r="F98" i="23"/>
  <c r="O98" i="23"/>
  <c r="F18" i="5"/>
  <c r="S18" i="5"/>
  <c r="F32" i="16"/>
  <c r="AE70" i="1"/>
  <c r="S63" i="5"/>
  <c r="Q63" i="5" s="1"/>
  <c r="R63" i="5" s="1"/>
  <c r="O85" i="20"/>
  <c r="F92" i="16"/>
  <c r="F40" i="16"/>
  <c r="AE39" i="16"/>
  <c r="S55" i="13"/>
  <c r="Q55" i="13" s="1"/>
  <c r="R55" i="13" s="1"/>
  <c r="O60" i="13"/>
  <c r="S69" i="16"/>
  <c r="Q69" i="16" s="1"/>
  <c r="R69" i="16" s="1"/>
  <c r="O64" i="13"/>
  <c r="F97" i="23"/>
  <c r="AE39" i="20"/>
  <c r="O68" i="6"/>
  <c r="F86" i="16"/>
  <c r="N88" i="24"/>
  <c r="AE88" i="24" s="1"/>
  <c r="N98" i="24"/>
  <c r="S98" i="24" s="1"/>
  <c r="Q98" i="24" s="1"/>
  <c r="R98" i="24" s="1"/>
  <c r="N78" i="24"/>
  <c r="AE78" i="24" s="1"/>
  <c r="N56" i="24"/>
  <c r="N5" i="24"/>
  <c r="O5" i="24" s="1"/>
  <c r="CP5" i="17" s="1"/>
  <c r="N66" i="24"/>
  <c r="F66" i="24" s="1"/>
  <c r="N80" i="24"/>
  <c r="F92" i="6"/>
  <c r="AE92" i="6"/>
  <c r="S20" i="1"/>
  <c r="Q20" i="1" s="1"/>
  <c r="AE20" i="1"/>
  <c r="O20" i="1"/>
  <c r="F20" i="1"/>
  <c r="BH8" i="17"/>
  <c r="BH16" i="17"/>
  <c r="BH24" i="17"/>
  <c r="BH32" i="17"/>
  <c r="BH15" i="17"/>
  <c r="BH23" i="17"/>
  <c r="BH31" i="17"/>
  <c r="BH39" i="17"/>
  <c r="BH47" i="17"/>
  <c r="BH14" i="17"/>
  <c r="BH22" i="17"/>
  <c r="BH30" i="17"/>
  <c r="BH38" i="17"/>
  <c r="BH46" i="17"/>
  <c r="BH10" i="17"/>
  <c r="BH18" i="17"/>
  <c r="BH26" i="17"/>
  <c r="BH34" i="17"/>
  <c r="BH42" i="17"/>
  <c r="BH50" i="17"/>
  <c r="BH13" i="17"/>
  <c r="BH12" i="17"/>
  <c r="BH28" i="17"/>
  <c r="BH44" i="17"/>
  <c r="BH59" i="17"/>
  <c r="BH67" i="17"/>
  <c r="BH11" i="17"/>
  <c r="BH27" i="17"/>
  <c r="BH45" i="17"/>
  <c r="BH58" i="17"/>
  <c r="BH66" i="17"/>
  <c r="BH40" i="17"/>
  <c r="BH49" i="17"/>
  <c r="BH54" i="17"/>
  <c r="BH64" i="17"/>
  <c r="BH77" i="17"/>
  <c r="BH85" i="17"/>
  <c r="BH25" i="17"/>
  <c r="BH51" i="17"/>
  <c r="BH53" i="17"/>
  <c r="BH63" i="17"/>
  <c r="BH73" i="17"/>
  <c r="BH80" i="17"/>
  <c r="BH19" i="17"/>
  <c r="BH36" i="17"/>
  <c r="BH75" i="17"/>
  <c r="BH88" i="17"/>
  <c r="BH17" i="17"/>
  <c r="BH68" i="17"/>
  <c r="BH69" i="17"/>
  <c r="BH95" i="17"/>
  <c r="BH20" i="17"/>
  <c r="BH33" i="17"/>
  <c r="BH35" i="17"/>
  <c r="BH55" i="17"/>
  <c r="BH56" i="17"/>
  <c r="BH57" i="17"/>
  <c r="BH76" i="17"/>
  <c r="BH93" i="17"/>
  <c r="BH60" i="17"/>
  <c r="BH61" i="17"/>
  <c r="BH62" i="17"/>
  <c r="BH90" i="17"/>
  <c r="BH98" i="17"/>
  <c r="BH29" i="17"/>
  <c r="BH71" i="17"/>
  <c r="BH83" i="17"/>
  <c r="BH87" i="17"/>
  <c r="BH100" i="17"/>
  <c r="BH72" i="17"/>
  <c r="BH81" i="17"/>
  <c r="BH74" i="17"/>
  <c r="BH84" i="17"/>
  <c r="BH9" i="17"/>
  <c r="BH52" i="17"/>
  <c r="BH43" i="17"/>
  <c r="BH79" i="17"/>
  <c r="BH86" i="17"/>
  <c r="BH94" i="17"/>
  <c r="BH7" i="17"/>
  <c r="BH41" i="17"/>
  <c r="BH70" i="17"/>
  <c r="BH37" i="17"/>
  <c r="BH78" i="17"/>
  <c r="BH82" i="17"/>
  <c r="BH96" i="17"/>
  <c r="BH99" i="17"/>
  <c r="BH91" i="17"/>
  <c r="BH97" i="17"/>
  <c r="BH21" i="17"/>
  <c r="BH48" i="17"/>
  <c r="BH65" i="17"/>
  <c r="BH89" i="17"/>
  <c r="BH92" i="17"/>
  <c r="O87" i="16"/>
  <c r="S87" i="16"/>
  <c r="Q87" i="16" s="1"/>
  <c r="R87" i="16" s="1"/>
  <c r="O88" i="13"/>
  <c r="AE88" i="13"/>
  <c r="S84" i="1"/>
  <c r="AE84" i="1"/>
  <c r="F68" i="23"/>
  <c r="O68" i="23"/>
  <c r="AE68" i="23"/>
  <c r="O92" i="13"/>
  <c r="F92" i="13"/>
  <c r="S92" i="13"/>
  <c r="Q92" i="13" s="1"/>
  <c r="R92" i="13" s="1"/>
  <c r="S100" i="23"/>
  <c r="F100" i="23"/>
  <c r="O100" i="23"/>
  <c r="AE64" i="23"/>
  <c r="O64" i="23"/>
  <c r="N75" i="4"/>
  <c r="W2" i="4"/>
  <c r="I3" i="17" s="1"/>
  <c r="N97" i="4"/>
  <c r="N57" i="4"/>
  <c r="S57" i="4" s="1"/>
  <c r="Q57" i="4" s="1"/>
  <c r="R57" i="4" s="1"/>
  <c r="N67" i="4"/>
  <c r="N74" i="4"/>
  <c r="S74" i="4" s="1"/>
  <c r="Q74" i="4" s="1"/>
  <c r="R74" i="4" s="1"/>
  <c r="N77" i="4"/>
  <c r="N43" i="4"/>
  <c r="N51" i="4"/>
  <c r="O30" i="4"/>
  <c r="N78" i="4"/>
  <c r="N64" i="4"/>
  <c r="N99" i="4"/>
  <c r="N37" i="4"/>
  <c r="N58" i="4"/>
  <c r="N39" i="4"/>
  <c r="N47" i="4"/>
  <c r="N66" i="4"/>
  <c r="O66" i="4" s="1"/>
  <c r="N23" i="4"/>
  <c r="N5" i="4"/>
  <c r="S5" i="4" s="1"/>
  <c r="N10" i="4"/>
  <c r="F10" i="4" s="1"/>
  <c r="N22" i="4"/>
  <c r="F22" i="4" s="1"/>
  <c r="N70" i="4"/>
  <c r="F70" i="4" s="1"/>
  <c r="N86" i="4"/>
  <c r="O86" i="4" s="1"/>
  <c r="N41" i="4"/>
  <c r="S41" i="4" s="1"/>
  <c r="Q41" i="4" s="1"/>
  <c r="R41" i="4" s="1"/>
  <c r="N50" i="4"/>
  <c r="N46" i="4"/>
  <c r="N11" i="4"/>
  <c r="F11" i="4" s="1"/>
  <c r="N24" i="4"/>
  <c r="O24" i="4" s="1"/>
  <c r="N14" i="4"/>
  <c r="O14" i="4" s="1"/>
  <c r="N20" i="4"/>
  <c r="O20" i="4" s="1"/>
  <c r="N96" i="4"/>
  <c r="N36" i="4"/>
  <c r="N62" i="4"/>
  <c r="S62" i="4" s="1"/>
  <c r="N32" i="4"/>
  <c r="AE32" i="4" s="1"/>
  <c r="N40" i="24"/>
  <c r="O40" i="24" s="1"/>
  <c r="F61" i="23"/>
  <c r="O61" i="23"/>
  <c r="N71" i="4"/>
  <c r="S94" i="13"/>
  <c r="Q94" i="13" s="1"/>
  <c r="R94" i="13" s="1"/>
  <c r="O94" i="13"/>
  <c r="AE94" i="13"/>
  <c r="W2" i="24"/>
  <c r="P3" i="17" s="1"/>
  <c r="N54" i="4"/>
  <c r="O54" i="4" s="1"/>
  <c r="O52" i="5"/>
  <c r="S52" i="5"/>
  <c r="Q52" i="5" s="1"/>
  <c r="R52" i="5" s="1"/>
  <c r="F47" i="3"/>
  <c r="AE47" i="3"/>
  <c r="S83" i="16"/>
  <c r="Q83" i="16" s="1"/>
  <c r="R83" i="16" s="1"/>
  <c r="O83" i="16"/>
  <c r="F83" i="16"/>
  <c r="AE40" i="16"/>
  <c r="S40" i="3"/>
  <c r="Q40" i="3" s="1"/>
  <c r="R40" i="3" s="1"/>
  <c r="F85" i="3"/>
  <c r="F64" i="13"/>
  <c r="S39" i="20"/>
  <c r="Q39" i="20" s="1"/>
  <c r="R39" i="20" s="1"/>
  <c r="AE36" i="20"/>
  <c r="AE49" i="23"/>
  <c r="O88" i="5"/>
  <c r="N68" i="24"/>
  <c r="F68" i="24" s="1"/>
  <c r="N39" i="24"/>
  <c r="O39" i="24" s="1"/>
  <c r="N36" i="24"/>
  <c r="S36" i="24" s="1"/>
  <c r="N100" i="24"/>
  <c r="S100" i="24" s="1"/>
  <c r="N75" i="24"/>
  <c r="N10" i="24"/>
  <c r="S10" i="24" s="1"/>
  <c r="N83" i="24"/>
  <c r="AE83" i="24" s="1"/>
  <c r="W2" i="6"/>
  <c r="K3" i="17" s="1"/>
  <c r="N94" i="6"/>
  <c r="AE94" i="6" s="1"/>
  <c r="N83" i="6"/>
  <c r="S83" i="6" s="1"/>
  <c r="Q83" i="6" s="1"/>
  <c r="R83" i="6" s="1"/>
  <c r="N7" i="6"/>
  <c r="F7" i="6" s="1"/>
  <c r="N6" i="6"/>
  <c r="F6" i="6" s="1"/>
  <c r="N34" i="6"/>
  <c r="O34" i="6" s="1"/>
  <c r="N64" i="6"/>
  <c r="S64" i="6" s="1"/>
  <c r="Q64" i="6" s="1"/>
  <c r="R64" i="6" s="1"/>
  <c r="N93" i="6"/>
  <c r="O93" i="6" s="1"/>
  <c r="N70" i="6"/>
  <c r="S70" i="6" s="1"/>
  <c r="Q70" i="6" s="1"/>
  <c r="R70" i="6" s="1"/>
  <c r="N50" i="6"/>
  <c r="O50" i="6" s="1"/>
  <c r="N16" i="6"/>
  <c r="AE16" i="6" s="1"/>
  <c r="N33" i="6"/>
  <c r="O33" i="6" s="1"/>
  <c r="N57" i="6"/>
  <c r="S57" i="6" s="1"/>
  <c r="Q57" i="6" s="1"/>
  <c r="R57" i="6" s="1"/>
  <c r="N55" i="6"/>
  <c r="F55" i="6" s="1"/>
  <c r="N31" i="6"/>
  <c r="O31" i="6" s="1"/>
  <c r="N22" i="6"/>
  <c r="AE22" i="6" s="1"/>
  <c r="N47" i="6"/>
  <c r="N73" i="6"/>
  <c r="F73" i="6" s="1"/>
  <c r="N12" i="6"/>
  <c r="S12" i="6" s="1"/>
  <c r="N9" i="6"/>
  <c r="N86" i="6"/>
  <c r="AE86" i="6" s="1"/>
  <c r="N87" i="6"/>
  <c r="F87" i="6" s="1"/>
  <c r="N69" i="6"/>
  <c r="AE69" i="6" s="1"/>
  <c r="N77" i="6"/>
  <c r="O77" i="6" s="1"/>
  <c r="N60" i="6"/>
  <c r="S60" i="6" s="1"/>
  <c r="N53" i="6"/>
  <c r="O53" i="6" s="1"/>
  <c r="N8" i="6"/>
  <c r="O8" i="6" s="1"/>
  <c r="CK8" i="17" s="1"/>
  <c r="N3" i="6"/>
  <c r="S3" i="6" s="1"/>
  <c r="N56" i="6"/>
  <c r="O56" i="6" s="1"/>
  <c r="N76" i="6"/>
  <c r="S76" i="6" s="1"/>
  <c r="Q76" i="6" s="1"/>
  <c r="R76" i="6" s="1"/>
  <c r="N19" i="6"/>
  <c r="F19" i="6" s="1"/>
  <c r="N28" i="6"/>
  <c r="S28" i="6" s="1"/>
  <c r="N99" i="6"/>
  <c r="N79" i="6"/>
  <c r="S79" i="6" s="1"/>
  <c r="Q79" i="6" s="1"/>
  <c r="R79" i="6" s="1"/>
  <c r="O100" i="5"/>
  <c r="AE61" i="5"/>
  <c r="F61" i="5"/>
  <c r="S61" i="5"/>
  <c r="Q61" i="5" s="1"/>
  <c r="R61" i="5" s="1"/>
  <c r="F35" i="13"/>
  <c r="S35" i="13"/>
  <c r="AE35" i="13"/>
  <c r="AE43" i="13"/>
  <c r="S43" i="13"/>
  <c r="Q43" i="13" s="1"/>
  <c r="R43" i="13" s="1"/>
  <c r="O42" i="5"/>
  <c r="F42" i="5"/>
  <c r="S5" i="23"/>
  <c r="AE5" i="23"/>
  <c r="O64" i="20"/>
  <c r="AE64" i="20"/>
  <c r="F52" i="16"/>
  <c r="O52" i="16"/>
  <c r="AE52" i="16"/>
  <c r="O70" i="23"/>
  <c r="S70" i="23"/>
  <c r="Q70" i="23" s="1"/>
  <c r="R70" i="23" s="1"/>
  <c r="F70" i="23"/>
  <c r="O33" i="23"/>
  <c r="F33" i="23"/>
  <c r="O66" i="5"/>
  <c r="AE66" i="5"/>
  <c r="W2" i="28"/>
  <c r="AE33" i="1"/>
  <c r="F33" i="1"/>
  <c r="N79" i="24"/>
  <c r="S79" i="24" s="1"/>
  <c r="Q79" i="24" s="1"/>
  <c r="R79" i="24" s="1"/>
  <c r="N14" i="24"/>
  <c r="O14" i="24" s="1"/>
  <c r="N53" i="25"/>
  <c r="W2" i="25"/>
  <c r="N17" i="24"/>
  <c r="O17" i="24" s="1"/>
  <c r="N4" i="4"/>
  <c r="F4" i="4" s="1"/>
  <c r="BF14" i="17"/>
  <c r="BF22" i="17"/>
  <c r="BF30" i="17"/>
  <c r="BF13" i="17"/>
  <c r="BF21" i="17"/>
  <c r="BF29" i="17"/>
  <c r="BF37" i="17"/>
  <c r="BF45" i="17"/>
  <c r="BF12" i="17"/>
  <c r="BF20" i="17"/>
  <c r="BF28" i="17"/>
  <c r="BF36" i="17"/>
  <c r="BF44" i="17"/>
  <c r="BF52" i="17"/>
  <c r="BF8" i="17"/>
  <c r="BF16" i="17"/>
  <c r="BF24" i="17"/>
  <c r="BF32" i="17"/>
  <c r="BF40" i="17"/>
  <c r="BF48" i="17"/>
  <c r="BF11" i="17"/>
  <c r="BF10" i="17"/>
  <c r="BF26" i="17"/>
  <c r="BF39" i="17"/>
  <c r="BF51" i="17"/>
  <c r="BF57" i="17"/>
  <c r="BF65" i="17"/>
  <c r="BF73" i="17"/>
  <c r="BF9" i="17"/>
  <c r="BF25" i="17"/>
  <c r="BF56" i="17"/>
  <c r="BF64" i="17"/>
  <c r="BF72" i="17"/>
  <c r="BF27" i="17"/>
  <c r="BF47" i="17"/>
  <c r="BF62" i="17"/>
  <c r="BF75" i="17"/>
  <c r="BF83" i="17"/>
  <c r="BF42" i="17"/>
  <c r="BF61" i="17"/>
  <c r="BF71" i="17"/>
  <c r="BF78" i="17"/>
  <c r="BF17" i="17"/>
  <c r="BF68" i="17"/>
  <c r="BF69" i="17"/>
  <c r="BF70" i="17"/>
  <c r="BF87" i="17"/>
  <c r="BF15" i="17"/>
  <c r="BF41" i="17"/>
  <c r="BF50" i="17"/>
  <c r="BF53" i="17"/>
  <c r="BF54" i="17"/>
  <c r="BF55" i="17"/>
  <c r="BF93" i="17"/>
  <c r="BF18" i="17"/>
  <c r="BF46" i="17"/>
  <c r="BF74" i="17"/>
  <c r="BF86" i="17"/>
  <c r="BF91" i="17"/>
  <c r="BF19" i="17"/>
  <c r="BF34" i="17"/>
  <c r="BF88" i="17"/>
  <c r="BF96" i="17"/>
  <c r="BF33" i="17"/>
  <c r="BF76" i="17"/>
  <c r="BF98" i="17"/>
  <c r="BF63" i="17"/>
  <c r="BF89" i="17"/>
  <c r="BF43" i="17"/>
  <c r="BF49" i="17"/>
  <c r="BF58" i="17"/>
  <c r="BF60" i="17"/>
  <c r="BF79" i="17"/>
  <c r="BF94" i="17"/>
  <c r="BF7" i="17"/>
  <c r="BF95" i="17"/>
  <c r="BF99" i="17"/>
  <c r="BF35" i="17"/>
  <c r="BF81" i="17"/>
  <c r="BF59" i="17"/>
  <c r="BF92" i="17"/>
  <c r="BF82" i="17"/>
  <c r="BF31" i="17"/>
  <c r="BF90" i="17"/>
  <c r="BF97" i="17"/>
  <c r="BF23" i="17"/>
  <c r="BF66" i="17"/>
  <c r="BF85" i="17"/>
  <c r="BF38" i="17"/>
  <c r="BF84" i="17"/>
  <c r="BF77" i="17"/>
  <c r="BF100" i="17"/>
  <c r="BF67" i="17"/>
  <c r="BF80" i="17"/>
  <c r="Q21" i="8"/>
  <c r="R21" i="8" s="1"/>
  <c r="F3" i="5"/>
  <c r="Q10" i="8"/>
  <c r="Q22" i="8"/>
  <c r="R22" i="8" s="1"/>
  <c r="AD28" i="8"/>
  <c r="Q24" i="18"/>
  <c r="R24" i="18" s="1"/>
  <c r="S3" i="18"/>
  <c r="S20" i="20"/>
  <c r="P20" i="20" s="1"/>
  <c r="S3" i="23"/>
  <c r="AE3" i="5"/>
  <c r="F3" i="18"/>
  <c r="P10" i="8"/>
  <c r="AF10" i="8" s="1"/>
  <c r="P22" i="8"/>
  <c r="L22" i="8" s="1"/>
  <c r="T22" i="8" s="1"/>
  <c r="P28" i="8"/>
  <c r="L28" i="8" s="1"/>
  <c r="T28" i="8" s="1"/>
  <c r="N18" i="27"/>
  <c r="F18" i="27" s="1"/>
  <c r="O20" i="20"/>
  <c r="AE3" i="23"/>
  <c r="O17" i="6"/>
  <c r="O3" i="5"/>
  <c r="CJ3" i="17" s="1"/>
  <c r="AD29" i="8"/>
  <c r="F20" i="20"/>
  <c r="Q17" i="23"/>
  <c r="R17" i="23" s="1"/>
  <c r="AF30" i="1"/>
  <c r="P47" i="5"/>
  <c r="AG1" i="8"/>
  <c r="U13" i="29" s="1"/>
  <c r="AF8" i="8"/>
  <c r="P40" i="5"/>
  <c r="Q7" i="8"/>
  <c r="R7" i="8" s="1"/>
  <c r="C5" i="10"/>
  <c r="C7" i="10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C86" i="10" s="1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4" i="10"/>
  <c r="F76" i="18"/>
  <c r="O70" i="18"/>
  <c r="AE27" i="18"/>
  <c r="AE52" i="18"/>
  <c r="AE42" i="18"/>
  <c r="S92" i="18"/>
  <c r="Q92" i="18" s="1"/>
  <c r="R92" i="18" s="1"/>
  <c r="F36" i="18"/>
  <c r="O61" i="18"/>
  <c r="F29" i="18"/>
  <c r="AE18" i="18"/>
  <c r="S86" i="18"/>
  <c r="P86" i="18" s="1"/>
  <c r="AE12" i="18"/>
  <c r="O16" i="18"/>
  <c r="O80" i="18"/>
  <c r="O50" i="18"/>
  <c r="O49" i="18"/>
  <c r="Q23" i="18"/>
  <c r="R23" i="18" s="1"/>
  <c r="F70" i="18"/>
  <c r="O82" i="18"/>
  <c r="S44" i="18"/>
  <c r="Q44" i="18" s="1"/>
  <c r="R44" i="18" s="1"/>
  <c r="F19" i="18"/>
  <c r="L19" i="18" s="1"/>
  <c r="X19" i="18" s="1"/>
  <c r="S4" i="18"/>
  <c r="F43" i="18"/>
  <c r="F48" i="18"/>
  <c r="F60" i="18"/>
  <c r="AE85" i="18"/>
  <c r="S68" i="18"/>
  <c r="Q68" i="18" s="1"/>
  <c r="R68" i="18" s="1"/>
  <c r="S47" i="18"/>
  <c r="P47" i="18" s="1"/>
  <c r="AE70" i="18"/>
  <c r="O43" i="18"/>
  <c r="S18" i="18"/>
  <c r="Q18" i="18" s="1"/>
  <c r="R18" i="18" s="1"/>
  <c r="AE29" i="18"/>
  <c r="F21" i="18"/>
  <c r="O33" i="18"/>
  <c r="AE7" i="18"/>
  <c r="AE13" i="18"/>
  <c r="S58" i="18"/>
  <c r="P58" i="18" s="1"/>
  <c r="L58" i="18" s="1"/>
  <c r="X58" i="18" s="1"/>
  <c r="F80" i="18"/>
  <c r="F90" i="18"/>
  <c r="O90" i="18"/>
  <c r="F85" i="18"/>
  <c r="F68" i="18"/>
  <c r="S70" i="18"/>
  <c r="P70" i="18" s="1"/>
  <c r="F91" i="18"/>
  <c r="O94" i="18"/>
  <c r="S69" i="18"/>
  <c r="P69" i="18" s="1"/>
  <c r="F56" i="18"/>
  <c r="AE69" i="18"/>
  <c r="F86" i="18"/>
  <c r="O47" i="18"/>
  <c r="O76" i="18"/>
  <c r="O18" i="18"/>
  <c r="AE72" i="18"/>
  <c r="S22" i="18"/>
  <c r="Q22" i="18" s="1"/>
  <c r="R22" i="18" s="1"/>
  <c r="S30" i="18"/>
  <c r="Q30" i="18" s="1"/>
  <c r="O29" i="18"/>
  <c r="O74" i="18"/>
  <c r="S36" i="18"/>
  <c r="P36" i="18" s="1"/>
  <c r="S67" i="18"/>
  <c r="P67" i="18" s="1"/>
  <c r="AE60" i="18"/>
  <c r="F69" i="18"/>
  <c r="S85" i="18"/>
  <c r="P85" i="18" s="1"/>
  <c r="O67" i="18"/>
  <c r="F47" i="18"/>
  <c r="O41" i="18"/>
  <c r="S20" i="18"/>
  <c r="Q20" i="18" s="1"/>
  <c r="R20" i="18" s="1"/>
  <c r="O31" i="18"/>
  <c r="O54" i="18"/>
  <c r="S57" i="18"/>
  <c r="P57" i="18" s="1"/>
  <c r="F17" i="18"/>
  <c r="O26" i="18"/>
  <c r="S9" i="24"/>
  <c r="Q19" i="23"/>
  <c r="R19" i="23" s="1"/>
  <c r="P18" i="1"/>
  <c r="AE53" i="13"/>
  <c r="AE29" i="13"/>
  <c r="AE36" i="13"/>
  <c r="S78" i="13"/>
  <c r="P78" i="13" s="1"/>
  <c r="AE42" i="13"/>
  <c r="AE76" i="13"/>
  <c r="AE44" i="13"/>
  <c r="AE58" i="13"/>
  <c r="AE51" i="13"/>
  <c r="O80" i="13"/>
  <c r="F30" i="13"/>
  <c r="AE80" i="13"/>
  <c r="S41" i="13"/>
  <c r="P41" i="13" s="1"/>
  <c r="S32" i="13"/>
  <c r="P32" i="13" s="1"/>
  <c r="L32" i="13" s="1"/>
  <c r="X32" i="13" s="1"/>
  <c r="S5" i="13"/>
  <c r="S61" i="13"/>
  <c r="P61" i="13" s="1"/>
  <c r="F21" i="13"/>
  <c r="S80" i="13"/>
  <c r="Q80" i="13" s="1"/>
  <c r="R80" i="13" s="1"/>
  <c r="AE39" i="13"/>
  <c r="AE33" i="13"/>
  <c r="S77" i="13"/>
  <c r="Q77" i="13" s="1"/>
  <c r="R77" i="13" s="1"/>
  <c r="AE32" i="13"/>
  <c r="F78" i="13"/>
  <c r="AE49" i="13"/>
  <c r="AE66" i="13"/>
  <c r="S99" i="13"/>
  <c r="P99" i="13" s="1"/>
  <c r="F34" i="13"/>
  <c r="AE41" i="16"/>
  <c r="S65" i="16"/>
  <c r="Q65" i="16" s="1"/>
  <c r="R65" i="16" s="1"/>
  <c r="S44" i="16"/>
  <c r="Q44" i="16" s="1"/>
  <c r="R44" i="16" s="1"/>
  <c r="S59" i="16"/>
  <c r="Q59" i="16" s="1"/>
  <c r="R59" i="16" s="1"/>
  <c r="O59" i="16"/>
  <c r="AE99" i="16"/>
  <c r="S5" i="16"/>
  <c r="S33" i="16"/>
  <c r="P33" i="16" s="1"/>
  <c r="AE38" i="16"/>
  <c r="F59" i="16"/>
  <c r="O36" i="16"/>
  <c r="AE43" i="16"/>
  <c r="O50" i="16"/>
  <c r="AE58" i="16"/>
  <c r="AE59" i="16"/>
  <c r="S61" i="6"/>
  <c r="P61" i="6" s="1"/>
  <c r="S44" i="6"/>
  <c r="P44" i="6" s="1"/>
  <c r="O78" i="6"/>
  <c r="S78" i="6"/>
  <c r="Q78" i="6" s="1"/>
  <c r="R78" i="6" s="1"/>
  <c r="O61" i="6"/>
  <c r="F85" i="6"/>
  <c r="F17" i="6"/>
  <c r="O100" i="6"/>
  <c r="AE61" i="6"/>
  <c r="F65" i="6"/>
  <c r="S98" i="6"/>
  <c r="Q98" i="6" s="1"/>
  <c r="R98" i="6" s="1"/>
  <c r="P15" i="5"/>
  <c r="P19" i="5"/>
  <c r="AE92" i="4"/>
  <c r="F99" i="3"/>
  <c r="O68" i="3"/>
  <c r="S55" i="3"/>
  <c r="Q55" i="3" s="1"/>
  <c r="R55" i="3" s="1"/>
  <c r="AE69" i="3"/>
  <c r="O69" i="3"/>
  <c r="AE61" i="3"/>
  <c r="O99" i="3"/>
  <c r="F69" i="3"/>
  <c r="S80" i="3"/>
  <c r="Q80" i="3" s="1"/>
  <c r="R80" i="3" s="1"/>
  <c r="S51" i="3"/>
  <c r="Q51" i="3" s="1"/>
  <c r="R51" i="3" s="1"/>
  <c r="S53" i="3"/>
  <c r="Q53" i="3" s="1"/>
  <c r="R53" i="3" s="1"/>
  <c r="AE99" i="3"/>
  <c r="F51" i="3"/>
  <c r="F80" i="3"/>
  <c r="O54" i="3"/>
  <c r="O49" i="3"/>
  <c r="S31" i="3"/>
  <c r="Q31" i="3" s="1"/>
  <c r="R31" i="3" s="1"/>
  <c r="S52" i="3"/>
  <c r="P52" i="3" s="1"/>
  <c r="S67" i="3"/>
  <c r="Q67" i="3" s="1"/>
  <c r="R67" i="3" s="1"/>
  <c r="AE80" i="3"/>
  <c r="F72" i="3"/>
  <c r="O80" i="3"/>
  <c r="F97" i="3"/>
  <c r="F89" i="3"/>
  <c r="O70" i="3"/>
  <c r="O66" i="3"/>
  <c r="S59" i="3"/>
  <c r="Q59" i="3" s="1"/>
  <c r="R59" i="3" s="1"/>
  <c r="S99" i="3"/>
  <c r="Q99" i="3" s="1"/>
  <c r="R99" i="3" s="1"/>
  <c r="O32" i="3"/>
  <c r="F37" i="3"/>
  <c r="O76" i="3"/>
  <c r="O88" i="3"/>
  <c r="O86" i="3"/>
  <c r="O92" i="3"/>
  <c r="AE46" i="3"/>
  <c r="F94" i="3"/>
  <c r="S33" i="3"/>
  <c r="Q33" i="3" s="1"/>
  <c r="R33" i="3" s="1"/>
  <c r="O97" i="3"/>
  <c r="O89" i="3"/>
  <c r="O77" i="3"/>
  <c r="S47" i="3"/>
  <c r="Q47" i="3" s="1"/>
  <c r="R47" i="3" s="1"/>
  <c r="AE70" i="3"/>
  <c r="F58" i="3"/>
  <c r="S57" i="3"/>
  <c r="Q57" i="3" s="1"/>
  <c r="R57" i="3" s="1"/>
  <c r="F100" i="3"/>
  <c r="S20" i="21"/>
  <c r="P20" i="21" s="1"/>
  <c r="S14" i="21"/>
  <c r="Q14" i="21" s="1"/>
  <c r="S15" i="21"/>
  <c r="P15" i="21" s="1"/>
  <c r="S29" i="21"/>
  <c r="P29" i="21" s="1"/>
  <c r="S13" i="21"/>
  <c r="Q13" i="21" s="1"/>
  <c r="AE6" i="21"/>
  <c r="S3" i="21"/>
  <c r="S70" i="21"/>
  <c r="P70" i="21" s="1"/>
  <c r="AF70" i="21" s="1"/>
  <c r="S25" i="21"/>
  <c r="Q25" i="21" s="1"/>
  <c r="F21" i="21"/>
  <c r="S16" i="21"/>
  <c r="Q16" i="21" s="1"/>
  <c r="S7" i="21"/>
  <c r="Q7" i="21" s="1"/>
  <c r="F8" i="21"/>
  <c r="F24" i="21"/>
  <c r="S17" i="21"/>
  <c r="AE11" i="21"/>
  <c r="AE70" i="21"/>
  <c r="S30" i="21"/>
  <c r="Q30" i="21" s="1"/>
  <c r="O70" i="21"/>
  <c r="AE79" i="20"/>
  <c r="F46" i="20"/>
  <c r="S46" i="20"/>
  <c r="Q46" i="20" s="1"/>
  <c r="R46" i="20" s="1"/>
  <c r="F31" i="20"/>
  <c r="S79" i="20"/>
  <c r="Q79" i="20" s="1"/>
  <c r="R79" i="20" s="1"/>
  <c r="F48" i="20"/>
  <c r="F96" i="20"/>
  <c r="O70" i="20"/>
  <c r="AE88" i="20"/>
  <c r="S29" i="20"/>
  <c r="Q29" i="20" s="1"/>
  <c r="S74" i="20"/>
  <c r="O58" i="20"/>
  <c r="S51" i="20"/>
  <c r="Q51" i="20" s="1"/>
  <c r="R51" i="20" s="1"/>
  <c r="O88" i="20"/>
  <c r="S95" i="20"/>
  <c r="Q95" i="20" s="1"/>
  <c r="R95" i="20" s="1"/>
  <c r="F79" i="20"/>
  <c r="S8" i="20"/>
  <c r="P8" i="20" s="1"/>
  <c r="F70" i="20"/>
  <c r="F67" i="20"/>
  <c r="AE58" i="20"/>
  <c r="S96" i="20"/>
  <c r="Q96" i="20" s="1"/>
  <c r="R96" i="20" s="1"/>
  <c r="S88" i="20"/>
  <c r="Q88" i="20" s="1"/>
  <c r="R88" i="20" s="1"/>
  <c r="F95" i="20"/>
  <c r="O60" i="20"/>
  <c r="AE71" i="20"/>
  <c r="S36" i="20"/>
  <c r="Q36" i="20" s="1"/>
  <c r="R36" i="20" s="1"/>
  <c r="O44" i="20"/>
  <c r="S37" i="20"/>
  <c r="Q37" i="20" s="1"/>
  <c r="R37" i="20" s="1"/>
  <c r="S97" i="20"/>
  <c r="Q97" i="20" s="1"/>
  <c r="R97" i="20" s="1"/>
  <c r="O47" i="20"/>
  <c r="AE31" i="20"/>
  <c r="S31" i="20"/>
  <c r="Q31" i="20" s="1"/>
  <c r="R31" i="20" s="1"/>
  <c r="S57" i="20"/>
  <c r="Q57" i="20" s="1"/>
  <c r="R57" i="20" s="1"/>
  <c r="AE51" i="20"/>
  <c r="S70" i="20"/>
  <c r="P70" i="20" s="1"/>
  <c r="O96" i="20"/>
  <c r="F51" i="20"/>
  <c r="S58" i="20"/>
  <c r="Q58" i="20" s="1"/>
  <c r="R58" i="20" s="1"/>
  <c r="F74" i="20"/>
  <c r="AE95" i="20"/>
  <c r="S60" i="20"/>
  <c r="Q60" i="20" s="1"/>
  <c r="R60" i="20" s="1"/>
  <c r="S71" i="20"/>
  <c r="Q71" i="20" s="1"/>
  <c r="R71" i="20" s="1"/>
  <c r="O36" i="20"/>
  <c r="S41" i="20"/>
  <c r="Q41" i="20" s="1"/>
  <c r="R41" i="20" s="1"/>
  <c r="S62" i="20"/>
  <c r="Q62" i="20" s="1"/>
  <c r="R62" i="20" s="1"/>
  <c r="AE70" i="9"/>
  <c r="S65" i="9"/>
  <c r="Q65" i="9" s="1"/>
  <c r="R65" i="9" s="1"/>
  <c r="F83" i="9"/>
  <c r="O66" i="9"/>
  <c r="S35" i="9"/>
  <c r="Q35" i="9" s="1"/>
  <c r="AE48" i="9"/>
  <c r="F35" i="9"/>
  <c r="F80" i="9"/>
  <c r="O70" i="9"/>
  <c r="AE57" i="9"/>
  <c r="S83" i="9"/>
  <c r="Q83" i="9" s="1"/>
  <c r="R83" i="9" s="1"/>
  <c r="S40" i="9"/>
  <c r="Q40" i="9" s="1"/>
  <c r="J40" i="9" s="1"/>
  <c r="S6" i="9"/>
  <c r="F55" i="9"/>
  <c r="F57" i="9"/>
  <c r="O80" i="9"/>
  <c r="F78" i="9"/>
  <c r="S59" i="9"/>
  <c r="Q59" i="9" s="1"/>
  <c r="R59" i="9" s="1"/>
  <c r="O40" i="9"/>
  <c r="O98" i="9"/>
  <c r="O49" i="9"/>
  <c r="O35" i="9"/>
  <c r="F73" i="9"/>
  <c r="F65" i="9"/>
  <c r="AE59" i="9"/>
  <c r="S15" i="9"/>
  <c r="Q15" i="9" s="1"/>
  <c r="S77" i="9"/>
  <c r="P77" i="9" s="1"/>
  <c r="F92" i="9"/>
  <c r="S57" i="9"/>
  <c r="P57" i="9" s="1"/>
  <c r="AE83" i="9"/>
  <c r="AE65" i="9"/>
  <c r="S66" i="9"/>
  <c r="Q66" i="9" s="1"/>
  <c r="R66" i="9" s="1"/>
  <c r="AE73" i="9"/>
  <c r="S48" i="9"/>
  <c r="Q48" i="9" s="1"/>
  <c r="R48" i="9" s="1"/>
  <c r="F69" i="9"/>
  <c r="S13" i="9"/>
  <c r="P13" i="9" s="1"/>
  <c r="O45" i="9"/>
  <c r="O56" i="9"/>
  <c r="S73" i="9"/>
  <c r="Q73" i="9" s="1"/>
  <c r="F93" i="9"/>
  <c r="S38" i="9"/>
  <c r="Q38" i="9" s="1"/>
  <c r="R38" i="9" s="1"/>
  <c r="S62" i="9"/>
  <c r="Q62" i="9" s="1"/>
  <c r="AE66" i="9"/>
  <c r="O61" i="9"/>
  <c r="O73" i="9"/>
  <c r="S69" i="9"/>
  <c r="AE78" i="9"/>
  <c r="S25" i="9"/>
  <c r="P25" i="9" s="1"/>
  <c r="O56" i="18"/>
  <c r="AE58" i="18"/>
  <c r="F57" i="18"/>
  <c r="O57" i="18"/>
  <c r="AE57" i="18"/>
  <c r="S54" i="18"/>
  <c r="Q54" i="18" s="1"/>
  <c r="R54" i="18" s="1"/>
  <c r="O9" i="24"/>
  <c r="CP9" i="17" s="1"/>
  <c r="Q10" i="1"/>
  <c r="O5" i="16"/>
  <c r="CL5" i="17" s="1"/>
  <c r="AE5" i="16"/>
  <c r="F5" i="16"/>
  <c r="O59" i="3"/>
  <c r="AE59" i="3"/>
  <c r="F59" i="3"/>
  <c r="F57" i="3"/>
  <c r="F55" i="3"/>
  <c r="AE55" i="3"/>
  <c r="O55" i="3"/>
  <c r="F54" i="3"/>
  <c r="AE54" i="3"/>
  <c r="D5" i="2"/>
  <c r="C5" i="2"/>
  <c r="D6" i="2"/>
  <c r="C6" i="2"/>
  <c r="F13" i="18"/>
  <c r="AF13" i="18" s="1"/>
  <c r="L15" i="8"/>
  <c r="T15" i="8" s="1"/>
  <c r="P17" i="18"/>
  <c r="S16" i="18"/>
  <c r="Q15" i="1"/>
  <c r="R15" i="1" s="1"/>
  <c r="Q21" i="5"/>
  <c r="R21" i="5" s="1"/>
  <c r="Q13" i="18"/>
  <c r="R13" i="18" s="1"/>
  <c r="P13" i="8"/>
  <c r="AF13" i="8" s="1"/>
  <c r="P27" i="1"/>
  <c r="AE17" i="18"/>
  <c r="P5" i="8"/>
  <c r="L5" i="8" s="1"/>
  <c r="T5" i="8" s="1"/>
  <c r="Q3" i="8"/>
  <c r="S2" i="8"/>
  <c r="C4" i="17" s="1"/>
  <c r="Q6" i="8"/>
  <c r="R6" i="8" s="1"/>
  <c r="Q13" i="8"/>
  <c r="R13" i="8" s="1"/>
  <c r="P16" i="8"/>
  <c r="AF16" i="8" s="1"/>
  <c r="P29" i="1"/>
  <c r="P27" i="23"/>
  <c r="P6" i="8"/>
  <c r="L6" i="8" s="1"/>
  <c r="T6" i="8" s="1"/>
  <c r="Q16" i="8"/>
  <c r="R16" i="8" s="1"/>
  <c r="Q30" i="1"/>
  <c r="R30" i="1" s="1"/>
  <c r="Q3" i="5"/>
  <c r="AF29" i="8"/>
  <c r="AD9" i="8"/>
  <c r="BP7" i="17"/>
  <c r="L4" i="8"/>
  <c r="T4" i="8" s="1"/>
  <c r="P3" i="8"/>
  <c r="L3" i="8" s="1"/>
  <c r="AD3" i="8"/>
  <c r="C7" i="2"/>
  <c r="B8" i="2"/>
  <c r="C8" i="2" s="1"/>
  <c r="AE94" i="18"/>
  <c r="F94" i="18"/>
  <c r="AD21" i="8"/>
  <c r="O36" i="9"/>
  <c r="F36" i="9"/>
  <c r="S94" i="18"/>
  <c r="P94" i="18" s="1"/>
  <c r="O48" i="18"/>
  <c r="S33" i="13"/>
  <c r="Q33" i="13" s="1"/>
  <c r="R33" i="13" s="1"/>
  <c r="O33" i="13"/>
  <c r="S43" i="9"/>
  <c r="Q43" i="9" s="1"/>
  <c r="R43" i="9" s="1"/>
  <c r="F43" i="9"/>
  <c r="O43" i="9"/>
  <c r="AE43" i="9"/>
  <c r="S50" i="9"/>
  <c r="Q50" i="9" s="1"/>
  <c r="J50" i="9" s="1"/>
  <c r="O50" i="9"/>
  <c r="F93" i="3"/>
  <c r="AE93" i="3"/>
  <c r="F87" i="9"/>
  <c r="AE87" i="9"/>
  <c r="S87" i="9"/>
  <c r="Q87" i="9" s="1"/>
  <c r="R87" i="9" s="1"/>
  <c r="S11" i="18"/>
  <c r="O11" i="18"/>
  <c r="AE11" i="18"/>
  <c r="F11" i="18"/>
  <c r="S98" i="18"/>
  <c r="F98" i="18"/>
  <c r="AE98" i="18"/>
  <c r="O98" i="18"/>
  <c r="AE50" i="18"/>
  <c r="S50" i="18"/>
  <c r="P50" i="18" s="1"/>
  <c r="F50" i="18"/>
  <c r="F65" i="3"/>
  <c r="O65" i="3"/>
  <c r="AE65" i="3"/>
  <c r="O49" i="24"/>
  <c r="P29" i="18"/>
  <c r="Q29" i="18"/>
  <c r="R29" i="18" s="1"/>
  <c r="Q46" i="23"/>
  <c r="R46" i="23" s="1"/>
  <c r="P46" i="23"/>
  <c r="S75" i="6"/>
  <c r="Q75" i="6" s="1"/>
  <c r="R75" i="6" s="1"/>
  <c r="O75" i="6"/>
  <c r="F75" i="6"/>
  <c r="AE75" i="6"/>
  <c r="O41" i="20"/>
  <c r="AE41" i="20"/>
  <c r="F41" i="20"/>
  <c r="AE73" i="3"/>
  <c r="S73" i="3"/>
  <c r="Q73" i="3" s="1"/>
  <c r="R73" i="3" s="1"/>
  <c r="F73" i="3"/>
  <c r="O73" i="3"/>
  <c r="O96" i="18"/>
  <c r="S96" i="18"/>
  <c r="Q96" i="18" s="1"/>
  <c r="R96" i="18" s="1"/>
  <c r="F96" i="18"/>
  <c r="AE96" i="18"/>
  <c r="S44" i="20"/>
  <c r="Q44" i="20" s="1"/>
  <c r="R44" i="20" s="1"/>
  <c r="AE44" i="20"/>
  <c r="F44" i="20"/>
  <c r="O37" i="20"/>
  <c r="AE37" i="20"/>
  <c r="F37" i="20"/>
  <c r="F73" i="20"/>
  <c r="AE73" i="20"/>
  <c r="S73" i="20"/>
  <c r="Q73" i="20" s="1"/>
  <c r="R73" i="20" s="1"/>
  <c r="O73" i="20"/>
  <c r="O67" i="3"/>
  <c r="AE67" i="3"/>
  <c r="F67" i="3"/>
  <c r="F53" i="18"/>
  <c r="S53" i="18"/>
  <c r="Q53" i="18" s="1"/>
  <c r="R53" i="18" s="1"/>
  <c r="O53" i="18"/>
  <c r="AE53" i="18"/>
  <c r="S71" i="18"/>
  <c r="Q71" i="18" s="1"/>
  <c r="R71" i="18" s="1"/>
  <c r="F71" i="18"/>
  <c r="O71" i="18"/>
  <c r="AE71" i="18"/>
  <c r="AD11" i="8"/>
  <c r="Q11" i="8"/>
  <c r="O75" i="20"/>
  <c r="F75" i="20"/>
  <c r="S75" i="20"/>
  <c r="Q75" i="20" s="1"/>
  <c r="R75" i="20" s="1"/>
  <c r="AE75" i="20"/>
  <c r="F49" i="3"/>
  <c r="AE49" i="3"/>
  <c r="S49" i="3"/>
  <c r="Q49" i="3" s="1"/>
  <c r="R49" i="3" s="1"/>
  <c r="O35" i="18"/>
  <c r="S35" i="18"/>
  <c r="Q35" i="18" s="1"/>
  <c r="R35" i="18" s="1"/>
  <c r="AE35" i="18"/>
  <c r="F35" i="18"/>
  <c r="O21" i="18"/>
  <c r="S21" i="18"/>
  <c r="AE21" i="18"/>
  <c r="O78" i="20"/>
  <c r="AE78" i="20"/>
  <c r="F78" i="20"/>
  <c r="S78" i="20"/>
  <c r="P78" i="20" s="1"/>
  <c r="O55" i="18"/>
  <c r="AE55" i="18"/>
  <c r="S55" i="18"/>
  <c r="Q55" i="18" s="1"/>
  <c r="R55" i="18" s="1"/>
  <c r="F55" i="18"/>
  <c r="O97" i="20"/>
  <c r="F97" i="20"/>
  <c r="AE97" i="20"/>
  <c r="AE59" i="18"/>
  <c r="S59" i="18"/>
  <c r="P59" i="18" s="1"/>
  <c r="F59" i="18"/>
  <c r="O59" i="18"/>
  <c r="F86" i="3"/>
  <c r="AE86" i="3"/>
  <c r="S86" i="3"/>
  <c r="Q86" i="3" s="1"/>
  <c r="R86" i="3" s="1"/>
  <c r="AE48" i="18"/>
  <c r="S48" i="18"/>
  <c r="Q48" i="18" s="1"/>
  <c r="R48" i="18" s="1"/>
  <c r="S48" i="20"/>
  <c r="Q48" i="20" s="1"/>
  <c r="R48" i="20" s="1"/>
  <c r="AE48" i="20"/>
  <c r="O48" i="20"/>
  <c r="F52" i="18"/>
  <c r="O52" i="18"/>
  <c r="S52" i="18"/>
  <c r="P52" i="18" s="1"/>
  <c r="F51" i="18"/>
  <c r="O51" i="18"/>
  <c r="AE51" i="18"/>
  <c r="S51" i="18"/>
  <c r="Q51" i="18" s="1"/>
  <c r="R51" i="18" s="1"/>
  <c r="AE9" i="18"/>
  <c r="O9" i="18"/>
  <c r="CQ9" i="17" s="1"/>
  <c r="S9" i="18"/>
  <c r="F9" i="18"/>
  <c r="AE68" i="18"/>
  <c r="O68" i="18"/>
  <c r="O38" i="18"/>
  <c r="F38" i="18"/>
  <c r="S38" i="18"/>
  <c r="P38" i="18" s="1"/>
  <c r="AE38" i="18"/>
  <c r="P11" i="8"/>
  <c r="L11" i="8" s="1"/>
  <c r="T11" i="8" s="1"/>
  <c r="F33" i="13"/>
  <c r="Q87" i="1"/>
  <c r="R87" i="1" s="1"/>
  <c r="P87" i="1"/>
  <c r="O82" i="6"/>
  <c r="AE82" i="6"/>
  <c r="F82" i="6"/>
  <c r="O78" i="18"/>
  <c r="AE78" i="18"/>
  <c r="F78" i="18"/>
  <c r="F40" i="20"/>
  <c r="O40" i="20"/>
  <c r="S40" i="20"/>
  <c r="Q40" i="20" s="1"/>
  <c r="R40" i="20" s="1"/>
  <c r="S34" i="18"/>
  <c r="F34" i="18"/>
  <c r="S56" i="18"/>
  <c r="Q56" i="18" s="1"/>
  <c r="R56" i="18" s="1"/>
  <c r="S90" i="18"/>
  <c r="Q90" i="18" s="1"/>
  <c r="R90" i="18" s="1"/>
  <c r="AE54" i="18"/>
  <c r="AE86" i="18"/>
  <c r="Q5" i="8"/>
  <c r="P9" i="8"/>
  <c r="L9" i="8" s="1"/>
  <c r="X9" i="8" s="1"/>
  <c r="AE33" i="18"/>
  <c r="S76" i="18"/>
  <c r="Q76" i="18" s="1"/>
  <c r="R76" i="18" s="1"/>
  <c r="F53" i="3"/>
  <c r="O81" i="9"/>
  <c r="AE81" i="9"/>
  <c r="F81" i="9"/>
  <c r="S81" i="9"/>
  <c r="Q81" i="9" s="1"/>
  <c r="O84" i="3"/>
  <c r="AE84" i="3"/>
  <c r="S84" i="3"/>
  <c r="Q84" i="3" s="1"/>
  <c r="R84" i="3" s="1"/>
  <c r="AE87" i="18"/>
  <c r="O87" i="18"/>
  <c r="F87" i="18"/>
  <c r="S87" i="18"/>
  <c r="P87" i="18" s="1"/>
  <c r="AE100" i="18"/>
  <c r="F100" i="18"/>
  <c r="O100" i="18"/>
  <c r="AE50" i="20"/>
  <c r="S50" i="20"/>
  <c r="Q50" i="20" s="1"/>
  <c r="R50" i="20" s="1"/>
  <c r="S47" i="20"/>
  <c r="Q47" i="20" s="1"/>
  <c r="R47" i="20" s="1"/>
  <c r="F47" i="20"/>
  <c r="AE47" i="20"/>
  <c r="AE90" i="18"/>
  <c r="O46" i="20"/>
  <c r="F50" i="20"/>
  <c r="S33" i="18"/>
  <c r="P33" i="18" s="1"/>
  <c r="L33" i="18" s="1"/>
  <c r="X33" i="18" s="1"/>
  <c r="AE76" i="18"/>
  <c r="S78" i="18"/>
  <c r="Q78" i="18" s="1"/>
  <c r="R78" i="18" s="1"/>
  <c r="S82" i="6"/>
  <c r="Q82" i="6" s="1"/>
  <c r="R82" i="6" s="1"/>
  <c r="S100" i="3"/>
  <c r="Q100" i="3" s="1"/>
  <c r="R100" i="3" s="1"/>
  <c r="O62" i="20"/>
  <c r="O81" i="6"/>
  <c r="O36" i="18"/>
  <c r="F34" i="24"/>
  <c r="S40" i="6"/>
  <c r="Q40" i="6" s="1"/>
  <c r="R40" i="6" s="1"/>
  <c r="F40" i="6"/>
  <c r="AE56" i="18"/>
  <c r="F54" i="18"/>
  <c r="O86" i="18"/>
  <c r="O44" i="18"/>
  <c r="AE100" i="3"/>
  <c r="F90" i="9"/>
  <c r="O90" i="9"/>
  <c r="F51" i="9"/>
  <c r="S51" i="9"/>
  <c r="Q51" i="9" s="1"/>
  <c r="F32" i="3"/>
  <c r="AE32" i="3"/>
  <c r="F97" i="9"/>
  <c r="O97" i="9"/>
  <c r="S97" i="9"/>
  <c r="Q97" i="9" s="1"/>
  <c r="R97" i="9" s="1"/>
  <c r="F37" i="9"/>
  <c r="O37" i="9"/>
  <c r="S37" i="9"/>
  <c r="Q37" i="9" s="1"/>
  <c r="R37" i="9" s="1"/>
  <c r="Q38" i="1"/>
  <c r="R38" i="1" s="1"/>
  <c r="P38" i="1"/>
  <c r="AE59" i="13"/>
  <c r="S59" i="13"/>
  <c r="P59" i="13" s="1"/>
  <c r="S23" i="13"/>
  <c r="P23" i="13" s="1"/>
  <c r="O23" i="13"/>
  <c r="O71" i="6"/>
  <c r="S71" i="6"/>
  <c r="Q71" i="6" s="1"/>
  <c r="R71" i="6" s="1"/>
  <c r="S90" i="3"/>
  <c r="Q90" i="3" s="1"/>
  <c r="R90" i="3" s="1"/>
  <c r="O90" i="3"/>
  <c r="AE19" i="18"/>
  <c r="O19" i="18"/>
  <c r="O15" i="18"/>
  <c r="AE15" i="18"/>
  <c r="S15" i="18"/>
  <c r="F98" i="6"/>
  <c r="AE98" i="6"/>
  <c r="O98" i="6"/>
  <c r="O46" i="3"/>
  <c r="F46" i="3"/>
  <c r="S46" i="3"/>
  <c r="Q46" i="3" s="1"/>
  <c r="R46" i="3" s="1"/>
  <c r="AE85" i="6"/>
  <c r="O85" i="6"/>
  <c r="S85" i="6"/>
  <c r="Q85" i="6" s="1"/>
  <c r="R85" i="6" s="1"/>
  <c r="O91" i="20"/>
  <c r="F91" i="20"/>
  <c r="S91" i="20"/>
  <c r="Q91" i="20" s="1"/>
  <c r="R91" i="20" s="1"/>
  <c r="AE91" i="20"/>
  <c r="F74" i="18"/>
  <c r="S74" i="18"/>
  <c r="Q74" i="18" s="1"/>
  <c r="R74" i="18" s="1"/>
  <c r="AE74" i="18"/>
  <c r="AE62" i="20"/>
  <c r="F62" i="20"/>
  <c r="O53" i="3"/>
  <c r="AE53" i="3"/>
  <c r="O7" i="18"/>
  <c r="CQ7" i="17" s="1"/>
  <c r="S7" i="18"/>
  <c r="O12" i="18"/>
  <c r="S12" i="18"/>
  <c r="F12" i="18"/>
  <c r="AF12" i="8"/>
  <c r="O50" i="20"/>
  <c r="AE94" i="3"/>
  <c r="O40" i="6"/>
  <c r="S67" i="20"/>
  <c r="Q67" i="20" s="1"/>
  <c r="R67" i="20" s="1"/>
  <c r="AE40" i="20"/>
  <c r="AE57" i="3"/>
  <c r="O34" i="18"/>
  <c r="S63" i="24"/>
  <c r="Q63" i="24" s="1"/>
  <c r="R63" i="24" s="1"/>
  <c r="F63" i="24"/>
  <c r="AE99" i="18"/>
  <c r="F99" i="18"/>
  <c r="S99" i="18"/>
  <c r="Q99" i="18" s="1"/>
  <c r="R99" i="18" s="1"/>
  <c r="O56" i="20"/>
  <c r="F56" i="20"/>
  <c r="S56" i="20"/>
  <c r="O4" i="18"/>
  <c r="CQ4" i="17" s="1"/>
  <c r="AE4" i="18"/>
  <c r="F4" i="18"/>
  <c r="AE83" i="18"/>
  <c r="O83" i="18"/>
  <c r="S83" i="3"/>
  <c r="Q83" i="3" s="1"/>
  <c r="R83" i="3" s="1"/>
  <c r="AE83" i="3"/>
  <c r="S88" i="9"/>
  <c r="Q88" i="9" s="1"/>
  <c r="R88" i="9" s="1"/>
  <c r="F88" i="9"/>
  <c r="AE75" i="18"/>
  <c r="O75" i="18"/>
  <c r="S75" i="18"/>
  <c r="Q75" i="18" s="1"/>
  <c r="R75" i="18" s="1"/>
  <c r="O80" i="6"/>
  <c r="F80" i="6"/>
  <c r="O92" i="18"/>
  <c r="AE92" i="18"/>
  <c r="AE81" i="3"/>
  <c r="S81" i="3"/>
  <c r="Q81" i="3" s="1"/>
  <c r="R81" i="3" s="1"/>
  <c r="F27" i="18"/>
  <c r="O27" i="18"/>
  <c r="S27" i="18"/>
  <c r="F3" i="1"/>
  <c r="O3" i="1"/>
  <c r="CN3" i="17" s="1"/>
  <c r="S61" i="18"/>
  <c r="Q61" i="18" s="1"/>
  <c r="R61" i="18" s="1"/>
  <c r="F82" i="18"/>
  <c r="P26" i="18"/>
  <c r="S91" i="18"/>
  <c r="Q91" i="18" s="1"/>
  <c r="R91" i="18" s="1"/>
  <c r="S80" i="6"/>
  <c r="Q80" i="6" s="1"/>
  <c r="R80" i="6" s="1"/>
  <c r="O96" i="6"/>
  <c r="O81" i="3"/>
  <c r="AE98" i="9"/>
  <c r="F75" i="18"/>
  <c r="AE13" i="9"/>
  <c r="O24" i="21"/>
  <c r="O93" i="9"/>
  <c r="S93" i="9"/>
  <c r="Q93" i="9" s="1"/>
  <c r="R93" i="9" s="1"/>
  <c r="S77" i="3"/>
  <c r="Q77" i="3" s="1"/>
  <c r="R77" i="3" s="1"/>
  <c r="AE77" i="3"/>
  <c r="AE40" i="9"/>
  <c r="F40" i="9"/>
  <c r="S3" i="1"/>
  <c r="AE71" i="9"/>
  <c r="S71" i="9"/>
  <c r="Q71" i="9" s="1"/>
  <c r="R71" i="9" s="1"/>
  <c r="AE64" i="3"/>
  <c r="S64" i="3"/>
  <c r="Q64" i="3" s="1"/>
  <c r="R64" i="3" s="1"/>
  <c r="AE95" i="18"/>
  <c r="S95" i="18"/>
  <c r="Q95" i="18" s="1"/>
  <c r="R95" i="18" s="1"/>
  <c r="F95" i="18"/>
  <c r="S40" i="18"/>
  <c r="O40" i="18"/>
  <c r="F40" i="18"/>
  <c r="AE40" i="18"/>
  <c r="AE8" i="18"/>
  <c r="S8" i="18"/>
  <c r="F8" i="18"/>
  <c r="O8" i="18"/>
  <c r="CQ8" i="17" s="1"/>
  <c r="AE31" i="18"/>
  <c r="S31" i="18"/>
  <c r="Q31" i="18" s="1"/>
  <c r="R31" i="18" s="1"/>
  <c r="S56" i="9"/>
  <c r="Q56" i="9" s="1"/>
  <c r="R56" i="9" s="1"/>
  <c r="O95" i="18"/>
  <c r="O92" i="9"/>
  <c r="AE92" i="9"/>
  <c r="S45" i="9"/>
  <c r="Q45" i="9" s="1"/>
  <c r="R45" i="9" s="1"/>
  <c r="O64" i="3"/>
  <c r="O88" i="9"/>
  <c r="F81" i="3"/>
  <c r="F31" i="18"/>
  <c r="S66" i="3"/>
  <c r="Q66" i="3" s="1"/>
  <c r="R66" i="3" s="1"/>
  <c r="AE66" i="3"/>
  <c r="O82" i="9"/>
  <c r="AE82" i="9"/>
  <c r="F79" i="9"/>
  <c r="S79" i="9"/>
  <c r="Q79" i="9" s="1"/>
  <c r="R79" i="9" s="1"/>
  <c r="AE3" i="1"/>
  <c r="AE56" i="9"/>
  <c r="F45" i="9"/>
  <c r="F64" i="3"/>
  <c r="S34" i="13"/>
  <c r="Q34" i="13" s="1"/>
  <c r="R34" i="13" s="1"/>
  <c r="O94" i="16"/>
  <c r="S94" i="16"/>
  <c r="Q94" i="16" s="1"/>
  <c r="R94" i="16" s="1"/>
  <c r="S98" i="9"/>
  <c r="Q98" i="9" s="1"/>
  <c r="R98" i="9" s="1"/>
  <c r="F98" i="9"/>
  <c r="S61" i="3"/>
  <c r="Q61" i="3" s="1"/>
  <c r="R61" i="3" s="1"/>
  <c r="F61" i="3"/>
  <c r="S76" i="3"/>
  <c r="Q76" i="3" s="1"/>
  <c r="R76" i="3" s="1"/>
  <c r="F76" i="3"/>
  <c r="S63" i="9"/>
  <c r="Q63" i="9" s="1"/>
  <c r="R63" i="9" s="1"/>
  <c r="O63" i="9"/>
  <c r="S95" i="9"/>
  <c r="Q95" i="9" s="1"/>
  <c r="R95" i="9" s="1"/>
  <c r="O95" i="9"/>
  <c r="O58" i="3"/>
  <c r="S58" i="3"/>
  <c r="Q58" i="3" s="1"/>
  <c r="R58" i="3" s="1"/>
  <c r="O38" i="9"/>
  <c r="AE38" i="9"/>
  <c r="F48" i="9"/>
  <c r="O48" i="9"/>
  <c r="AE96" i="6"/>
  <c r="AE91" i="18"/>
  <c r="O91" i="18"/>
  <c r="S24" i="21"/>
  <c r="AE24" i="21"/>
  <c r="AE68" i="3"/>
  <c r="S68" i="3"/>
  <c r="Q68" i="3" s="1"/>
  <c r="R68" i="3" s="1"/>
  <c r="S48" i="6"/>
  <c r="Q48" i="6" s="1"/>
  <c r="R48" i="6" s="1"/>
  <c r="AE48" i="6"/>
  <c r="O6" i="18"/>
  <c r="CQ6" i="17" s="1"/>
  <c r="AE6" i="18"/>
  <c r="S6" i="18"/>
  <c r="F6" i="18"/>
  <c r="AE80" i="18"/>
  <c r="O72" i="18"/>
  <c r="AE45" i="9"/>
  <c r="O71" i="9"/>
  <c r="F68" i="3"/>
  <c r="O48" i="6"/>
  <c r="AE55" i="9"/>
  <c r="O55" i="9"/>
  <c r="S90" i="9"/>
  <c r="Q90" i="9" s="1"/>
  <c r="J90" i="9" s="1"/>
  <c r="AE90" i="9"/>
  <c r="O33" i="3"/>
  <c r="AE33" i="3"/>
  <c r="F33" i="3"/>
  <c r="O51" i="3"/>
  <c r="AE51" i="3"/>
  <c r="AE43" i="18"/>
  <c r="S43" i="18"/>
  <c r="P43" i="18" s="1"/>
  <c r="F83" i="18"/>
  <c r="F71" i="9"/>
  <c r="O13" i="9"/>
  <c r="F13" i="9"/>
  <c r="O34" i="13"/>
  <c r="AE34" i="13"/>
  <c r="AE100" i="6"/>
  <c r="S100" i="6"/>
  <c r="Q100" i="6" s="1"/>
  <c r="R100" i="6" s="1"/>
  <c r="AE72" i="3"/>
  <c r="O72" i="3"/>
  <c r="F88" i="3"/>
  <c r="AE88" i="3"/>
  <c r="AE22" i="18"/>
  <c r="F22" i="18"/>
  <c r="O22" i="18"/>
  <c r="F30" i="18"/>
  <c r="O30" i="18"/>
  <c r="AE30" i="18"/>
  <c r="S83" i="18"/>
  <c r="Q83" i="18" s="1"/>
  <c r="R83" i="18" s="1"/>
  <c r="F95" i="9"/>
  <c r="O61" i="3"/>
  <c r="O89" i="6"/>
  <c r="F63" i="9"/>
  <c r="F83" i="3"/>
  <c r="AE58" i="3"/>
  <c r="S88" i="3"/>
  <c r="Q88" i="3" s="1"/>
  <c r="R88" i="3" s="1"/>
  <c r="F79" i="13"/>
  <c r="AE79" i="13"/>
  <c r="AE49" i="9"/>
  <c r="F49" i="9"/>
  <c r="S49" i="9"/>
  <c r="AE36" i="9"/>
  <c r="S36" i="9"/>
  <c r="Q36" i="9" s="1"/>
  <c r="R36" i="9" s="1"/>
  <c r="F92" i="3"/>
  <c r="AE92" i="3"/>
  <c r="F59" i="13"/>
  <c r="O59" i="13"/>
  <c r="F58" i="13"/>
  <c r="O58" i="13"/>
  <c r="S58" i="13"/>
  <c r="Q58" i="13" s="1"/>
  <c r="R58" i="13" s="1"/>
  <c r="AE10" i="3"/>
  <c r="F10" i="3"/>
  <c r="O10" i="3"/>
  <c r="S10" i="3"/>
  <c r="F81" i="6"/>
  <c r="O14" i="18"/>
  <c r="F14" i="18"/>
  <c r="S14" i="18"/>
  <c r="AE14" i="18"/>
  <c r="AE9" i="24"/>
  <c r="F9" i="24"/>
  <c r="S9" i="5"/>
  <c r="F9" i="5"/>
  <c r="O9" i="5"/>
  <c r="CJ9" i="17" s="1"/>
  <c r="AE9" i="5"/>
  <c r="F28" i="18"/>
  <c r="AE28" i="18"/>
  <c r="S28" i="18"/>
  <c r="O28" i="18"/>
  <c r="O24" i="18"/>
  <c r="F24" i="18"/>
  <c r="AF24" i="18" s="1"/>
  <c r="AE24" i="18"/>
  <c r="AE20" i="18"/>
  <c r="O20" i="18"/>
  <c r="F20" i="18"/>
  <c r="AE5" i="18"/>
  <c r="O5" i="18"/>
  <c r="CQ5" i="17" s="1"/>
  <c r="F5" i="18"/>
  <c r="S5" i="18"/>
  <c r="AE23" i="13"/>
  <c r="F23" i="13"/>
  <c r="AE5" i="13"/>
  <c r="S6" i="21"/>
  <c r="P6" i="21" s="1"/>
  <c r="O78" i="13"/>
  <c r="O5" i="13"/>
  <c r="CM5" i="17" s="1"/>
  <c r="S15" i="6"/>
  <c r="F15" i="6"/>
  <c r="AE15" i="6"/>
  <c r="O15" i="6"/>
  <c r="F5" i="13"/>
  <c r="P8" i="1"/>
  <c r="Q8" i="1"/>
  <c r="AE16" i="21"/>
  <c r="O77" i="13"/>
  <c r="S50" i="16"/>
  <c r="Q50" i="16" s="1"/>
  <c r="R50" i="16" s="1"/>
  <c r="S11" i="21"/>
  <c r="Q11" i="21" s="1"/>
  <c r="F11" i="21"/>
  <c r="S51" i="13"/>
  <c r="P51" i="13" s="1"/>
  <c r="S79" i="13"/>
  <c r="P79" i="13" s="1"/>
  <c r="O43" i="16"/>
  <c r="AE77" i="13"/>
  <c r="O87" i="9"/>
  <c r="O51" i="13"/>
  <c r="O79" i="13"/>
  <c r="O11" i="21"/>
  <c r="AE37" i="3"/>
  <c r="S58" i="16"/>
  <c r="Q58" i="16" s="1"/>
  <c r="R58" i="16" s="1"/>
  <c r="F41" i="16"/>
  <c r="F16" i="21"/>
  <c r="F6" i="21"/>
  <c r="O6" i="21"/>
  <c r="F4" i="13"/>
  <c r="O4" i="13"/>
  <c r="CM4" i="17" s="1"/>
  <c r="S4" i="13"/>
  <c r="AE4" i="13"/>
  <c r="O16" i="21"/>
  <c r="S41" i="16"/>
  <c r="Q41" i="16" s="1"/>
  <c r="R41" i="16" s="1"/>
  <c r="O58" i="16"/>
  <c r="AE21" i="21"/>
  <c r="F43" i="16"/>
  <c r="AE21" i="13"/>
  <c r="S99" i="16"/>
  <c r="S21" i="13"/>
  <c r="S30" i="13"/>
  <c r="AE30" i="13"/>
  <c r="S37" i="3"/>
  <c r="P37" i="3" s="1"/>
  <c r="S21" i="21"/>
  <c r="Q21" i="21" s="1"/>
  <c r="F51" i="13"/>
  <c r="O21" i="21"/>
  <c r="O37" i="3"/>
  <c r="S38" i="16"/>
  <c r="F99" i="16"/>
  <c r="O38" i="16"/>
  <c r="S43" i="16"/>
  <c r="Q43" i="16" s="1"/>
  <c r="R43" i="16" s="1"/>
  <c r="F58" i="16"/>
  <c r="AE44" i="6"/>
  <c r="F38" i="16"/>
  <c r="O99" i="16"/>
  <c r="AE78" i="13"/>
  <c r="O30" i="13"/>
  <c r="S8" i="13"/>
  <c r="AE8" i="13"/>
  <c r="F8" i="13"/>
  <c r="O8" i="13"/>
  <c r="CM8" i="17" s="1"/>
  <c r="S16" i="13"/>
  <c r="AE16" i="13"/>
  <c r="F16" i="13"/>
  <c r="O16" i="13"/>
  <c r="O41" i="16"/>
  <c r="O21" i="13"/>
  <c r="F27" i="6"/>
  <c r="S27" i="6"/>
  <c r="AE27" i="6"/>
  <c r="Q44" i="1"/>
  <c r="R44" i="1" s="1"/>
  <c r="O65" i="16"/>
  <c r="F65" i="16"/>
  <c r="AE99" i="13"/>
  <c r="O23" i="16"/>
  <c r="AE23" i="16"/>
  <c r="F23" i="16"/>
  <c r="S23" i="16"/>
  <c r="S8" i="21"/>
  <c r="P8" i="21" s="1"/>
  <c r="F77" i="13"/>
  <c r="N29" i="26"/>
  <c r="F29" i="26" s="1"/>
  <c r="F94" i="16"/>
  <c r="N51" i="7"/>
  <c r="F51" i="7" s="1"/>
  <c r="AE94" i="16"/>
  <c r="AE41" i="13"/>
  <c r="AE14" i="16"/>
  <c r="F14" i="16"/>
  <c r="S14" i="16"/>
  <c r="O14" i="16"/>
  <c r="F25" i="16"/>
  <c r="O25" i="16"/>
  <c r="AE25" i="16"/>
  <c r="S25" i="16"/>
  <c r="N33" i="28"/>
  <c r="S33" i="28" s="1"/>
  <c r="AE65" i="16"/>
  <c r="N11" i="7"/>
  <c r="N25" i="7"/>
  <c r="N7" i="7"/>
  <c r="AE7" i="7" s="1"/>
  <c r="S65" i="6"/>
  <c r="P65" i="6" s="1"/>
  <c r="S13" i="13"/>
  <c r="O13" i="13"/>
  <c r="F13" i="13"/>
  <c r="AE13" i="13"/>
  <c r="F15" i="13"/>
  <c r="AE15" i="13"/>
  <c r="O15" i="13"/>
  <c r="S15" i="13"/>
  <c r="S11" i="13"/>
  <c r="F11" i="13"/>
  <c r="AE11" i="13"/>
  <c r="O11" i="13"/>
  <c r="F30" i="16"/>
  <c r="O30" i="16"/>
  <c r="AE30" i="16"/>
  <c r="S30" i="16"/>
  <c r="F11" i="16"/>
  <c r="AE11" i="16"/>
  <c r="S11" i="16"/>
  <c r="O11" i="16"/>
  <c r="N5" i="7"/>
  <c r="N32" i="7"/>
  <c r="O32" i="7" s="1"/>
  <c r="F50" i="16"/>
  <c r="F36" i="16"/>
  <c r="F18" i="6"/>
  <c r="AE18" i="6"/>
  <c r="F27" i="13"/>
  <c r="O27" i="13"/>
  <c r="S27" i="13"/>
  <c r="AE27" i="13"/>
  <c r="AE17" i="16"/>
  <c r="F17" i="16"/>
  <c r="S17" i="16"/>
  <c r="O17" i="16"/>
  <c r="O26" i="16"/>
  <c r="AE26" i="16"/>
  <c r="F26" i="16"/>
  <c r="S26" i="16"/>
  <c r="N42" i="28"/>
  <c r="AE36" i="16"/>
  <c r="O65" i="6"/>
  <c r="P38" i="23"/>
  <c r="L38" i="23" s="1"/>
  <c r="X38" i="23" s="1"/>
  <c r="AE24" i="16"/>
  <c r="S24" i="16"/>
  <c r="O24" i="16"/>
  <c r="F24" i="16"/>
  <c r="F26" i="13"/>
  <c r="AE26" i="13"/>
  <c r="O26" i="13"/>
  <c r="S26" i="13"/>
  <c r="S20" i="13"/>
  <c r="O20" i="13"/>
  <c r="AE20" i="13"/>
  <c r="F20" i="13"/>
  <c r="AE29" i="16"/>
  <c r="S29" i="16"/>
  <c r="F29" i="16"/>
  <c r="O29" i="16"/>
  <c r="AE13" i="16"/>
  <c r="O13" i="16"/>
  <c r="F13" i="16"/>
  <c r="S13" i="16"/>
  <c r="S29" i="13"/>
  <c r="F29" i="13"/>
  <c r="O29" i="13"/>
  <c r="O28" i="13"/>
  <c r="AE28" i="13"/>
  <c r="F28" i="13"/>
  <c r="S28" i="13"/>
  <c r="F9" i="13"/>
  <c r="AE9" i="13"/>
  <c r="O9" i="13"/>
  <c r="CM9" i="17" s="1"/>
  <c r="S9" i="13"/>
  <c r="AE14" i="3"/>
  <c r="S14" i="3"/>
  <c r="O14" i="3"/>
  <c r="F14" i="3"/>
  <c r="P55" i="23"/>
  <c r="N3" i="7"/>
  <c r="N28" i="7"/>
  <c r="F28" i="7" s="1"/>
  <c r="N27" i="7"/>
  <c r="N21" i="7"/>
  <c r="N50" i="7"/>
  <c r="F50" i="7" s="1"/>
  <c r="N26" i="7"/>
  <c r="S26" i="7" s="1"/>
  <c r="N21" i="28"/>
  <c r="AE50" i="16"/>
  <c r="S4" i="16"/>
  <c r="AE4" i="16"/>
  <c r="F4" i="16"/>
  <c r="O4" i="16"/>
  <c r="CL4" i="17" s="1"/>
  <c r="O18" i="16"/>
  <c r="F18" i="16"/>
  <c r="S18" i="16"/>
  <c r="AE18" i="16"/>
  <c r="N3" i="26"/>
  <c r="N10" i="27"/>
  <c r="AE10" i="27" s="1"/>
  <c r="N26" i="28"/>
  <c r="AE26" i="28" s="1"/>
  <c r="N18" i="7"/>
  <c r="N42" i="7"/>
  <c r="N10" i="28"/>
  <c r="N36" i="7"/>
  <c r="N15" i="28"/>
  <c r="N65" i="26"/>
  <c r="N6" i="7"/>
  <c r="N12" i="7"/>
  <c r="S36" i="16"/>
  <c r="AE61" i="13"/>
  <c r="N30" i="7"/>
  <c r="AE30" i="7" s="1"/>
  <c r="N29" i="7"/>
  <c r="O29" i="7" s="1"/>
  <c r="N74" i="7"/>
  <c r="N84" i="7"/>
  <c r="N95" i="7"/>
  <c r="N70" i="7"/>
  <c r="N98" i="7"/>
  <c r="N37" i="25"/>
  <c r="O37" i="25" s="1"/>
  <c r="N40" i="25"/>
  <c r="S40" i="25" s="1"/>
  <c r="S6" i="13"/>
  <c r="AE6" i="13"/>
  <c r="O6" i="13"/>
  <c r="CM6" i="17" s="1"/>
  <c r="F6" i="13"/>
  <c r="F36" i="13"/>
  <c r="O36" i="13"/>
  <c r="O10" i="13"/>
  <c r="AE10" i="13"/>
  <c r="S10" i="13"/>
  <c r="F10" i="13"/>
  <c r="O20" i="16"/>
  <c r="S20" i="16"/>
  <c r="F20" i="16"/>
  <c r="AE20" i="16"/>
  <c r="P84" i="5"/>
  <c r="AF84" i="5" s="1"/>
  <c r="O53" i="13"/>
  <c r="S53" i="13"/>
  <c r="F53" i="13"/>
  <c r="S7" i="13"/>
  <c r="F7" i="13"/>
  <c r="AE7" i="13"/>
  <c r="O7" i="13"/>
  <c r="CM7" i="17" s="1"/>
  <c r="P75" i="5"/>
  <c r="F19" i="16"/>
  <c r="S19" i="16"/>
  <c r="O19" i="16"/>
  <c r="AE19" i="16"/>
  <c r="Q84" i="5"/>
  <c r="R84" i="5" s="1"/>
  <c r="S76" i="13"/>
  <c r="F76" i="13"/>
  <c r="O76" i="13"/>
  <c r="S19" i="13"/>
  <c r="F19" i="13"/>
  <c r="AE19" i="13"/>
  <c r="O19" i="13"/>
  <c r="O44" i="13"/>
  <c r="F44" i="13"/>
  <c r="S36" i="13"/>
  <c r="F16" i="16"/>
  <c r="S16" i="16"/>
  <c r="O16" i="16"/>
  <c r="AE16" i="16"/>
  <c r="N15" i="7"/>
  <c r="N4" i="7"/>
  <c r="N5" i="25"/>
  <c r="N47" i="7"/>
  <c r="N68" i="7"/>
  <c r="N37" i="7"/>
  <c r="N90" i="7"/>
  <c r="N62" i="7"/>
  <c r="AE3" i="13"/>
  <c r="O3" i="13"/>
  <c r="CM3" i="17" s="1"/>
  <c r="F3" i="13"/>
  <c r="S3" i="13"/>
  <c r="F18" i="13"/>
  <c r="O18" i="13"/>
  <c r="S18" i="13"/>
  <c r="AE18" i="13"/>
  <c r="S12" i="13"/>
  <c r="O12" i="13"/>
  <c r="AE12" i="13"/>
  <c r="F12" i="13"/>
  <c r="S42" i="13"/>
  <c r="F42" i="13"/>
  <c r="O42" i="13"/>
  <c r="O61" i="16"/>
  <c r="S61" i="16"/>
  <c r="F61" i="16"/>
  <c r="F66" i="13"/>
  <c r="O66" i="13"/>
  <c r="O39" i="13"/>
  <c r="S39" i="13"/>
  <c r="F39" i="13"/>
  <c r="S7" i="16"/>
  <c r="AE7" i="16"/>
  <c r="O7" i="16"/>
  <c r="CL7" i="17" s="1"/>
  <c r="F7" i="16"/>
  <c r="S17" i="13"/>
  <c r="O17" i="13"/>
  <c r="F17" i="13"/>
  <c r="AE17" i="13"/>
  <c r="F41" i="13"/>
  <c r="O41" i="13"/>
  <c r="S22" i="16"/>
  <c r="F22" i="16"/>
  <c r="O22" i="16"/>
  <c r="AE22" i="16"/>
  <c r="O100" i="16"/>
  <c r="F100" i="16"/>
  <c r="S100" i="16"/>
  <c r="AE100" i="16"/>
  <c r="AE61" i="16"/>
  <c r="N38" i="7"/>
  <c r="N72" i="7"/>
  <c r="N89" i="7"/>
  <c r="N59" i="7"/>
  <c r="N78" i="7"/>
  <c r="F49" i="13"/>
  <c r="O49" i="13"/>
  <c r="S49" i="13"/>
  <c r="F25" i="13"/>
  <c r="O25" i="13"/>
  <c r="AE25" i="13"/>
  <c r="S25" i="13"/>
  <c r="S22" i="13"/>
  <c r="AE22" i="13"/>
  <c r="F22" i="13"/>
  <c r="O22" i="13"/>
  <c r="F12" i="16"/>
  <c r="O12" i="16"/>
  <c r="AE12" i="16"/>
  <c r="S12" i="16"/>
  <c r="F44" i="6"/>
  <c r="O44" i="6"/>
  <c r="AE15" i="16"/>
  <c r="F15" i="16"/>
  <c r="S15" i="16"/>
  <c r="O15" i="16"/>
  <c r="O99" i="13"/>
  <c r="F99" i="13"/>
  <c r="S44" i="13"/>
  <c r="Q94" i="5"/>
  <c r="R94" i="5" s="1"/>
  <c r="N14" i="7"/>
  <c r="N8" i="7"/>
  <c r="N96" i="7"/>
  <c r="N69" i="7"/>
  <c r="N77" i="25"/>
  <c r="AE33" i="16"/>
  <c r="AE8" i="16"/>
  <c r="S8" i="16"/>
  <c r="O8" i="16"/>
  <c r="CL8" i="17" s="1"/>
  <c r="F8" i="16"/>
  <c r="F24" i="13"/>
  <c r="O24" i="13"/>
  <c r="AE24" i="13"/>
  <c r="S24" i="13"/>
  <c r="O9" i="16"/>
  <c r="CL9" i="17" s="1"/>
  <c r="S9" i="16"/>
  <c r="F9" i="16"/>
  <c r="AE9" i="16"/>
  <c r="F14" i="13"/>
  <c r="AE14" i="13"/>
  <c r="S14" i="13"/>
  <c r="O14" i="13"/>
  <c r="O75" i="13"/>
  <c r="S75" i="13"/>
  <c r="F75" i="13"/>
  <c r="AE75" i="13"/>
  <c r="S10" i="16"/>
  <c r="O10" i="16"/>
  <c r="AE10" i="16"/>
  <c r="F10" i="16"/>
  <c r="O61" i="13"/>
  <c r="F61" i="13"/>
  <c r="AE27" i="16"/>
  <c r="F27" i="16"/>
  <c r="S27" i="16"/>
  <c r="O27" i="16"/>
  <c r="P77" i="5"/>
  <c r="S66" i="13"/>
  <c r="Q75" i="5"/>
  <c r="R75" i="5" s="1"/>
  <c r="N60" i="27"/>
  <c r="N41" i="27"/>
  <c r="N49" i="27"/>
  <c r="N73" i="27"/>
  <c r="N46" i="27"/>
  <c r="N37" i="27"/>
  <c r="O37" i="27" s="1"/>
  <c r="N32" i="27"/>
  <c r="AE32" i="27" s="1"/>
  <c r="N90" i="27"/>
  <c r="N20" i="27"/>
  <c r="N33" i="27"/>
  <c r="S33" i="27" s="1"/>
  <c r="N19" i="27"/>
  <c r="S19" i="27" s="1"/>
  <c r="N96" i="27"/>
  <c r="N27" i="27"/>
  <c r="N3" i="27"/>
  <c r="N62" i="27"/>
  <c r="N76" i="27"/>
  <c r="N34" i="27"/>
  <c r="F34" i="27" s="1"/>
  <c r="N67" i="27"/>
  <c r="N48" i="27"/>
  <c r="N5" i="27"/>
  <c r="N4" i="27"/>
  <c r="N17" i="27"/>
  <c r="N29" i="27"/>
  <c r="N13" i="27"/>
  <c r="AE13" i="27" s="1"/>
  <c r="N25" i="27"/>
  <c r="O25" i="27" s="1"/>
  <c r="N88" i="27"/>
  <c r="N47" i="27"/>
  <c r="N42" i="27"/>
  <c r="N52" i="27"/>
  <c r="N77" i="27"/>
  <c r="N57" i="27"/>
  <c r="N83" i="27"/>
  <c r="N68" i="27"/>
  <c r="N58" i="27"/>
  <c r="N64" i="27"/>
  <c r="N6" i="27"/>
  <c r="N22" i="27"/>
  <c r="N45" i="27"/>
  <c r="N44" i="27"/>
  <c r="S44" i="27" s="1"/>
  <c r="N8" i="27"/>
  <c r="O8" i="27" s="1"/>
  <c r="N9" i="27"/>
  <c r="N38" i="27"/>
  <c r="N15" i="27"/>
  <c r="O15" i="27" s="1"/>
  <c r="N86" i="27"/>
  <c r="N70" i="27"/>
  <c r="N14" i="27"/>
  <c r="N94" i="27"/>
  <c r="AE94" i="27" s="1"/>
  <c r="N21" i="27"/>
  <c r="O21" i="27" s="1"/>
  <c r="N36" i="27"/>
  <c r="N24" i="27"/>
  <c r="N100" i="27"/>
  <c r="N99" i="27"/>
  <c r="S21" i="3"/>
  <c r="AE21" i="3"/>
  <c r="F21" i="3"/>
  <c r="O21" i="3"/>
  <c r="F23" i="21"/>
  <c r="O23" i="21"/>
  <c r="AE23" i="21"/>
  <c r="S23" i="21"/>
  <c r="O8" i="21"/>
  <c r="AE8" i="21"/>
  <c r="N80" i="27"/>
  <c r="N54" i="27"/>
  <c r="N53" i="27"/>
  <c r="N85" i="27"/>
  <c r="S17" i="20"/>
  <c r="AE17" i="20"/>
  <c r="O17" i="20"/>
  <c r="F17" i="20"/>
  <c r="AE28" i="3"/>
  <c r="O28" i="3"/>
  <c r="F28" i="3"/>
  <c r="S28" i="3"/>
  <c r="N35" i="27"/>
  <c r="N11" i="27"/>
  <c r="N93" i="27"/>
  <c r="N40" i="27"/>
  <c r="F91" i="16"/>
  <c r="O91" i="16"/>
  <c r="S91" i="16"/>
  <c r="AE91" i="16"/>
  <c r="AE95" i="16"/>
  <c r="F95" i="16"/>
  <c r="O95" i="16"/>
  <c r="S95" i="16"/>
  <c r="F44" i="16"/>
  <c r="O44" i="16"/>
  <c r="AE44" i="16"/>
  <c r="F39" i="3"/>
  <c r="O39" i="3"/>
  <c r="AE39" i="3"/>
  <c r="S39" i="3"/>
  <c r="O6" i="3"/>
  <c r="CH6" i="17" s="1"/>
  <c r="AE6" i="3"/>
  <c r="S6" i="3"/>
  <c r="F6" i="3"/>
  <c r="O15" i="3"/>
  <c r="S15" i="3"/>
  <c r="F15" i="3"/>
  <c r="AE15" i="3"/>
  <c r="N33" i="25"/>
  <c r="N14" i="25"/>
  <c r="N21" i="25"/>
  <c r="N86" i="7"/>
  <c r="N61" i="7"/>
  <c r="N54" i="7"/>
  <c r="N35" i="7"/>
  <c r="N50" i="25"/>
  <c r="N91" i="7"/>
  <c r="N83" i="7"/>
  <c r="N64" i="7"/>
  <c r="N45" i="7"/>
  <c r="O42" i="4"/>
  <c r="S42" i="4"/>
  <c r="F42" i="4"/>
  <c r="S28" i="16"/>
  <c r="O28" i="16"/>
  <c r="F28" i="16"/>
  <c r="AE28" i="16"/>
  <c r="AE25" i="4"/>
  <c r="AE4" i="3"/>
  <c r="F4" i="3"/>
  <c r="O4" i="3"/>
  <c r="CH4" i="17" s="1"/>
  <c r="S4" i="3"/>
  <c r="F3" i="3"/>
  <c r="O3" i="3"/>
  <c r="CH3" i="17" s="1"/>
  <c r="S3" i="3"/>
  <c r="AE3" i="3"/>
  <c r="S11" i="3"/>
  <c r="F11" i="3"/>
  <c r="AE11" i="3"/>
  <c r="O11" i="3"/>
  <c r="S22" i="3"/>
  <c r="F22" i="3"/>
  <c r="O22" i="3"/>
  <c r="AE22" i="3"/>
  <c r="AE22" i="21"/>
  <c r="S22" i="21"/>
  <c r="F22" i="21"/>
  <c r="O22" i="21"/>
  <c r="N56" i="25"/>
  <c r="N75" i="25"/>
  <c r="N69" i="25"/>
  <c r="N71" i="25"/>
  <c r="N63" i="7"/>
  <c r="N31" i="7"/>
  <c r="N85" i="7"/>
  <c r="N100" i="7"/>
  <c r="N93" i="7"/>
  <c r="S98" i="16"/>
  <c r="AE98" i="16"/>
  <c r="F98" i="16"/>
  <c r="O98" i="16"/>
  <c r="S6" i="16"/>
  <c r="O6" i="16"/>
  <c r="CL6" i="17" s="1"/>
  <c r="AE6" i="16"/>
  <c r="F6" i="16"/>
  <c r="O8" i="3"/>
  <c r="CH8" i="17" s="1"/>
  <c r="S8" i="3"/>
  <c r="F8" i="3"/>
  <c r="AE8" i="3"/>
  <c r="S26" i="3"/>
  <c r="O26" i="3"/>
  <c r="F26" i="3"/>
  <c r="AE26" i="3"/>
  <c r="O52" i="3"/>
  <c r="AE52" i="3"/>
  <c r="F52" i="3"/>
  <c r="N43" i="25"/>
  <c r="N47" i="25"/>
  <c r="N46" i="25"/>
  <c r="N83" i="25"/>
  <c r="F33" i="16"/>
  <c r="O33" i="16"/>
  <c r="O21" i="16"/>
  <c r="S21" i="16"/>
  <c r="F21" i="16"/>
  <c r="AE21" i="16"/>
  <c r="S27" i="3"/>
  <c r="O27" i="3"/>
  <c r="F27" i="3"/>
  <c r="AE27" i="3"/>
  <c r="S20" i="3"/>
  <c r="F20" i="3"/>
  <c r="O20" i="3"/>
  <c r="AE20" i="3"/>
  <c r="S16" i="3"/>
  <c r="AE16" i="3"/>
  <c r="F16" i="3"/>
  <c r="O16" i="3"/>
  <c r="AE7" i="3"/>
  <c r="F7" i="3"/>
  <c r="O7" i="3"/>
  <c r="CH7" i="17" s="1"/>
  <c r="S7" i="3"/>
  <c r="AE18" i="21"/>
  <c r="S18" i="21"/>
  <c r="F18" i="21"/>
  <c r="O18" i="21"/>
  <c r="X31" i="8"/>
  <c r="O96" i="28"/>
  <c r="S96" i="28"/>
  <c r="Q96" i="28" s="1"/>
  <c r="R96" i="28" s="1"/>
  <c r="AE96" i="28"/>
  <c r="F96" i="28"/>
  <c r="F56" i="3"/>
  <c r="AE56" i="3"/>
  <c r="O56" i="3"/>
  <c r="S36" i="3"/>
  <c r="AE36" i="3"/>
  <c r="F36" i="3"/>
  <c r="O36" i="3"/>
  <c r="N61" i="26"/>
  <c r="S4" i="20"/>
  <c r="F4" i="20"/>
  <c r="O4" i="20"/>
  <c r="AE4" i="20"/>
  <c r="S45" i="3"/>
  <c r="O45" i="3"/>
  <c r="AE45" i="3"/>
  <c r="F45" i="3"/>
  <c r="N29" i="28"/>
  <c r="N28" i="26"/>
  <c r="N23" i="28"/>
  <c r="F18" i="9"/>
  <c r="AE18" i="9"/>
  <c r="O18" i="9"/>
  <c r="N12" i="26"/>
  <c r="O7" i="21"/>
  <c r="F7" i="21"/>
  <c r="AE7" i="21"/>
  <c r="S26" i="20"/>
  <c r="F26" i="20"/>
  <c r="O26" i="20"/>
  <c r="AE26" i="20"/>
  <c r="S6" i="20"/>
  <c r="O6" i="20"/>
  <c r="F6" i="20"/>
  <c r="AE6" i="20"/>
  <c r="AE8" i="9"/>
  <c r="F8" i="9"/>
  <c r="O8" i="9"/>
  <c r="N36" i="26"/>
  <c r="AE42" i="3"/>
  <c r="F42" i="3"/>
  <c r="O42" i="3"/>
  <c r="S42" i="3"/>
  <c r="N13" i="26"/>
  <c r="S11" i="20"/>
  <c r="F11" i="20"/>
  <c r="O11" i="20"/>
  <c r="AE11" i="20"/>
  <c r="N12" i="28"/>
  <c r="O20" i="21"/>
  <c r="AE20" i="21"/>
  <c r="F20" i="21"/>
  <c r="N28" i="28"/>
  <c r="S56" i="3"/>
  <c r="O10" i="21"/>
  <c r="AE10" i="21"/>
  <c r="F10" i="21"/>
  <c r="O20" i="9"/>
  <c r="F20" i="9"/>
  <c r="AE20" i="9"/>
  <c r="F13" i="21"/>
  <c r="AE13" i="21"/>
  <c r="O13" i="21"/>
  <c r="AE27" i="9"/>
  <c r="O27" i="9"/>
  <c r="F27" i="9"/>
  <c r="S27" i="9"/>
  <c r="N3" i="28"/>
  <c r="N66" i="26"/>
  <c r="F28" i="20"/>
  <c r="O28" i="20"/>
  <c r="AE28" i="20"/>
  <c r="S28" i="20"/>
  <c r="N20" i="28"/>
  <c r="N40" i="26"/>
  <c r="F3" i="20"/>
  <c r="S3" i="20"/>
  <c r="AE3" i="20"/>
  <c r="O3" i="20"/>
  <c r="S23" i="9"/>
  <c r="AE23" i="9"/>
  <c r="O23" i="9"/>
  <c r="F23" i="9"/>
  <c r="N17" i="26"/>
  <c r="AG3" i="25"/>
  <c r="N13" i="25"/>
  <c r="N20" i="25"/>
  <c r="N22" i="25"/>
  <c r="N58" i="25"/>
  <c r="N97" i="25"/>
  <c r="N15" i="25"/>
  <c r="N23" i="25"/>
  <c r="N19" i="25"/>
  <c r="N26" i="25"/>
  <c r="N67" i="25"/>
  <c r="N91" i="25"/>
  <c r="N27" i="25"/>
  <c r="N3" i="25"/>
  <c r="N11" i="25"/>
  <c r="N8" i="25"/>
  <c r="N7" i="25"/>
  <c r="N29" i="25"/>
  <c r="N24" i="25"/>
  <c r="N48" i="25"/>
  <c r="N81" i="25"/>
  <c r="N96" i="25"/>
  <c r="N25" i="25"/>
  <c r="N17" i="25"/>
  <c r="N30" i="25"/>
  <c r="N9" i="25"/>
  <c r="N4" i="25"/>
  <c r="N52" i="25"/>
  <c r="N82" i="25"/>
  <c r="S24" i="9"/>
  <c r="F24" i="9"/>
  <c r="O24" i="9"/>
  <c r="AE24" i="9"/>
  <c r="F31" i="3"/>
  <c r="O31" i="3"/>
  <c r="AE31" i="3"/>
  <c r="N31" i="25"/>
  <c r="N12" i="25"/>
  <c r="S30" i="20"/>
  <c r="AE30" i="20"/>
  <c r="F30" i="20"/>
  <c r="O30" i="20"/>
  <c r="N10" i="25"/>
  <c r="N16" i="25"/>
  <c r="N34" i="25"/>
  <c r="N78" i="28"/>
  <c r="N94" i="25"/>
  <c r="N85" i="26"/>
  <c r="N71" i="26"/>
  <c r="N70" i="25"/>
  <c r="N50" i="26"/>
  <c r="N87" i="28"/>
  <c r="N86" i="26"/>
  <c r="N40" i="28"/>
  <c r="N65" i="28"/>
  <c r="N86" i="25"/>
  <c r="N93" i="26"/>
  <c r="N58" i="26"/>
  <c r="N36" i="25"/>
  <c r="N80" i="26"/>
  <c r="N70" i="28"/>
  <c r="N85" i="25"/>
  <c r="N90" i="26"/>
  <c r="N82" i="26"/>
  <c r="N80" i="25"/>
  <c r="N56" i="26"/>
  <c r="N70" i="26"/>
  <c r="N88" i="25"/>
  <c r="N39" i="25"/>
  <c r="N95" i="25"/>
  <c r="N51" i="26"/>
  <c r="N100" i="28"/>
  <c r="N45" i="25"/>
  <c r="N33" i="26"/>
  <c r="N46" i="28"/>
  <c r="N68" i="25"/>
  <c r="N45" i="28"/>
  <c r="N68" i="28"/>
  <c r="N56" i="28"/>
  <c r="N72" i="28"/>
  <c r="N80" i="28"/>
  <c r="N32" i="28"/>
  <c r="S23" i="3"/>
  <c r="F23" i="3"/>
  <c r="AE23" i="3"/>
  <c r="O23" i="3"/>
  <c r="O5" i="20"/>
  <c r="AE5" i="20"/>
  <c r="S5" i="20"/>
  <c r="F5" i="20"/>
  <c r="F24" i="20"/>
  <c r="S24" i="20"/>
  <c r="O24" i="20"/>
  <c r="AE24" i="20"/>
  <c r="S10" i="9"/>
  <c r="O10" i="9"/>
  <c r="F10" i="9"/>
  <c r="AE10" i="9"/>
  <c r="F12" i="21"/>
  <c r="O12" i="21"/>
  <c r="AE12" i="21"/>
  <c r="F3" i="9"/>
  <c r="S3" i="9"/>
  <c r="O3" i="9"/>
  <c r="AE3" i="9"/>
  <c r="F25" i="20"/>
  <c r="S25" i="20"/>
  <c r="O25" i="20"/>
  <c r="AE25" i="20"/>
  <c r="AE4" i="9"/>
  <c r="O4" i="9"/>
  <c r="F4" i="9"/>
  <c r="S13" i="3"/>
  <c r="AE13" i="3"/>
  <c r="F13" i="3"/>
  <c r="O13" i="3"/>
  <c r="F27" i="20"/>
  <c r="S27" i="20"/>
  <c r="O27" i="20"/>
  <c r="AE27" i="20"/>
  <c r="S30" i="3"/>
  <c r="F30" i="3"/>
  <c r="AE30" i="3"/>
  <c r="O30" i="3"/>
  <c r="F5" i="21"/>
  <c r="O5" i="21"/>
  <c r="AE5" i="21"/>
  <c r="F16" i="9"/>
  <c r="AE16" i="9"/>
  <c r="O16" i="9"/>
  <c r="S5" i="21"/>
  <c r="S12" i="21"/>
  <c r="AE14" i="9"/>
  <c r="S14" i="9"/>
  <c r="F14" i="9"/>
  <c r="O14" i="9"/>
  <c r="F29" i="20"/>
  <c r="O29" i="20"/>
  <c r="AE29" i="20"/>
  <c r="AE24" i="3"/>
  <c r="S24" i="3"/>
  <c r="F24" i="3"/>
  <c r="O24" i="3"/>
  <c r="O16" i="20"/>
  <c r="S16" i="20"/>
  <c r="F16" i="20"/>
  <c r="AE16" i="20"/>
  <c r="O5" i="3"/>
  <c r="CH5" i="17" s="1"/>
  <c r="AE5" i="3"/>
  <c r="S5" i="3"/>
  <c r="F5" i="3"/>
  <c r="F18" i="3"/>
  <c r="O18" i="3"/>
  <c r="AE18" i="3"/>
  <c r="S18" i="3"/>
  <c r="AG3" i="26"/>
  <c r="N8" i="26"/>
  <c r="N15" i="26"/>
  <c r="N11" i="26"/>
  <c r="N6" i="26"/>
  <c r="N27" i="26"/>
  <c r="N22" i="26"/>
  <c r="N26" i="26"/>
  <c r="N21" i="26"/>
  <c r="N23" i="26"/>
  <c r="N25" i="26"/>
  <c r="N18" i="26"/>
  <c r="N20" i="26"/>
  <c r="N16" i="26"/>
  <c r="AG3" i="28"/>
  <c r="N14" i="28"/>
  <c r="N30" i="28"/>
  <c r="N27" i="28"/>
  <c r="N39" i="28"/>
  <c r="N8" i="28"/>
  <c r="N89" i="28"/>
  <c r="N24" i="28"/>
  <c r="N16" i="28"/>
  <c r="N19" i="28"/>
  <c r="N25" i="28"/>
  <c r="S12" i="9"/>
  <c r="O12" i="9"/>
  <c r="F12" i="9"/>
  <c r="AE12" i="9"/>
  <c r="N62" i="26"/>
  <c r="N49" i="28"/>
  <c r="N63" i="26"/>
  <c r="N35" i="26"/>
  <c r="S19" i="9"/>
  <c r="AE19" i="9"/>
  <c r="F19" i="9"/>
  <c r="O19" i="9"/>
  <c r="O9" i="9"/>
  <c r="AE9" i="9"/>
  <c r="F9" i="9"/>
  <c r="S9" i="9"/>
  <c r="O25" i="9"/>
  <c r="F25" i="9"/>
  <c r="AE25" i="9"/>
  <c r="S16" i="9"/>
  <c r="N59" i="26"/>
  <c r="N45" i="26"/>
  <c r="N76" i="28"/>
  <c r="N32" i="26"/>
  <c r="N63" i="28"/>
  <c r="N60" i="26"/>
  <c r="N90" i="28"/>
  <c r="N42" i="26"/>
  <c r="N92" i="28"/>
  <c r="N83" i="26"/>
  <c r="N74" i="26"/>
  <c r="N82" i="28"/>
  <c r="N78" i="26"/>
  <c r="N89" i="25"/>
  <c r="N67" i="26"/>
  <c r="N97" i="28"/>
  <c r="N65" i="25"/>
  <c r="N48" i="26"/>
  <c r="N75" i="28"/>
  <c r="N52" i="26"/>
  <c r="N37" i="26"/>
  <c r="N66" i="28"/>
  <c r="N57" i="25"/>
  <c r="N84" i="28"/>
  <c r="N98" i="26"/>
  <c r="N98" i="25"/>
  <c r="N76" i="26"/>
  <c r="N87" i="26"/>
  <c r="N52" i="28"/>
  <c r="N59" i="28"/>
  <c r="N55" i="28"/>
  <c r="N62" i="28"/>
  <c r="N81" i="28"/>
  <c r="N43" i="28"/>
  <c r="N34" i="26"/>
  <c r="N51" i="28"/>
  <c r="N63" i="25"/>
  <c r="S60" i="3"/>
  <c r="F60" i="3"/>
  <c r="AE60" i="3"/>
  <c r="O60" i="3"/>
  <c r="F34" i="3"/>
  <c r="O34" i="3"/>
  <c r="AE34" i="3"/>
  <c r="O21" i="20"/>
  <c r="AE21" i="20"/>
  <c r="S21" i="20"/>
  <c r="F21" i="20"/>
  <c r="N7" i="28"/>
  <c r="N22" i="28"/>
  <c r="N6" i="25"/>
  <c r="O12" i="3"/>
  <c r="F12" i="3"/>
  <c r="S12" i="3"/>
  <c r="AE12" i="3"/>
  <c r="N14" i="26"/>
  <c r="AE11" i="9"/>
  <c r="S11" i="9"/>
  <c r="O11" i="9"/>
  <c r="F11" i="9"/>
  <c r="O23" i="20"/>
  <c r="F23" i="20"/>
  <c r="AE23" i="20"/>
  <c r="F13" i="20"/>
  <c r="O13" i="20"/>
  <c r="S13" i="20"/>
  <c r="AE13" i="20"/>
  <c r="N38" i="25"/>
  <c r="S44" i="3"/>
  <c r="F44" i="3"/>
  <c r="AE44" i="3"/>
  <c r="O44" i="3"/>
  <c r="N61" i="25"/>
  <c r="N97" i="26"/>
  <c r="F19" i="20"/>
  <c r="O19" i="20"/>
  <c r="S19" i="20"/>
  <c r="AE19" i="20"/>
  <c r="N24" i="26"/>
  <c r="N11" i="28"/>
  <c r="N18" i="25"/>
  <c r="S34" i="3"/>
  <c r="N30" i="26"/>
  <c r="N5" i="26"/>
  <c r="O4" i="21"/>
  <c r="AE4" i="21"/>
  <c r="F4" i="21"/>
  <c r="O29" i="21"/>
  <c r="F29" i="21"/>
  <c r="AE29" i="21"/>
  <c r="S10" i="21"/>
  <c r="AE27" i="21"/>
  <c r="F27" i="21"/>
  <c r="O27" i="21"/>
  <c r="F17" i="21"/>
  <c r="AE17" i="21"/>
  <c r="O17" i="21"/>
  <c r="S27" i="21"/>
  <c r="O26" i="21"/>
  <c r="F26" i="21"/>
  <c r="AE26" i="21"/>
  <c r="F3" i="21"/>
  <c r="O3" i="21"/>
  <c r="AE3" i="21"/>
  <c r="S5" i="9"/>
  <c r="O5" i="9"/>
  <c r="AE5" i="9"/>
  <c r="F5" i="9"/>
  <c r="N34" i="28"/>
  <c r="N41" i="28"/>
  <c r="N28" i="25"/>
  <c r="AE15" i="20"/>
  <c r="S15" i="20"/>
  <c r="O15" i="20"/>
  <c r="F15" i="20"/>
  <c r="N4" i="26"/>
  <c r="N7" i="26"/>
  <c r="AG3" i="27"/>
  <c r="S7" i="9"/>
  <c r="F7" i="9"/>
  <c r="AE7" i="9"/>
  <c r="O7" i="9"/>
  <c r="N9" i="28"/>
  <c r="N55" i="25"/>
  <c r="N75" i="27"/>
  <c r="N64" i="26"/>
  <c r="O22" i="20"/>
  <c r="S22" i="20"/>
  <c r="AE22" i="20"/>
  <c r="F22" i="20"/>
  <c r="N43" i="27"/>
  <c r="N78" i="27"/>
  <c r="N7" i="27"/>
  <c r="O30" i="9"/>
  <c r="AE30" i="9"/>
  <c r="F30" i="9"/>
  <c r="S30" i="9"/>
  <c r="N16" i="27"/>
  <c r="F22" i="9"/>
  <c r="S22" i="9"/>
  <c r="AE22" i="9"/>
  <c r="O22" i="9"/>
  <c r="S20" i="9"/>
  <c r="S18" i="9"/>
  <c r="S4" i="9"/>
  <c r="F17" i="9"/>
  <c r="AE17" i="9"/>
  <c r="O17" i="9"/>
  <c r="AE6" i="9"/>
  <c r="O6" i="9"/>
  <c r="F6" i="9"/>
  <c r="N96" i="26"/>
  <c r="N73" i="25"/>
  <c r="N43" i="26"/>
  <c r="N99" i="28"/>
  <c r="N41" i="25"/>
  <c r="N95" i="27"/>
  <c r="N81" i="26"/>
  <c r="N74" i="27"/>
  <c r="N39" i="7"/>
  <c r="N31" i="26"/>
  <c r="N50" i="28"/>
  <c r="N79" i="25"/>
  <c r="N67" i="7"/>
  <c r="N33" i="7"/>
  <c r="N60" i="7"/>
  <c r="N61" i="27"/>
  <c r="N71" i="7"/>
  <c r="N95" i="26"/>
  <c r="N97" i="27"/>
  <c r="N90" i="25"/>
  <c r="N68" i="26"/>
  <c r="N98" i="28"/>
  <c r="N66" i="25"/>
  <c r="N49" i="26"/>
  <c r="N79" i="28"/>
  <c r="N73" i="26"/>
  <c r="N34" i="7"/>
  <c r="N53" i="7"/>
  <c r="N55" i="7"/>
  <c r="N94" i="7"/>
  <c r="N92" i="26"/>
  <c r="N57" i="26"/>
  <c r="N31" i="27"/>
  <c r="N54" i="25"/>
  <c r="N38" i="26"/>
  <c r="N60" i="28"/>
  <c r="N94" i="26"/>
  <c r="N89" i="27"/>
  <c r="N92" i="25"/>
  <c r="N87" i="27"/>
  <c r="N40" i="7"/>
  <c r="N71" i="28"/>
  <c r="N99" i="25"/>
  <c r="N58" i="7"/>
  <c r="N89" i="26"/>
  <c r="N81" i="27"/>
  <c r="N48" i="7"/>
  <c r="N72" i="26"/>
  <c r="N50" i="27"/>
  <c r="N72" i="25"/>
  <c r="N55" i="26"/>
  <c r="N56" i="27"/>
  <c r="N69" i="26"/>
  <c r="N94" i="28"/>
  <c r="N51" i="27"/>
  <c r="N37" i="28"/>
  <c r="N47" i="28"/>
  <c r="N48" i="28"/>
  <c r="N74" i="28"/>
  <c r="N67" i="28"/>
  <c r="O10" i="20"/>
  <c r="F10" i="20"/>
  <c r="S10" i="20"/>
  <c r="AE10" i="20"/>
  <c r="N100" i="26"/>
  <c r="N9" i="26"/>
  <c r="O29" i="3"/>
  <c r="AE29" i="3"/>
  <c r="S29" i="3"/>
  <c r="F29" i="3"/>
  <c r="S17" i="3"/>
  <c r="AE17" i="3"/>
  <c r="O17" i="3"/>
  <c r="F17" i="3"/>
  <c r="F26" i="9"/>
  <c r="AE26" i="9"/>
  <c r="O26" i="9"/>
  <c r="AE19" i="21"/>
  <c r="S19" i="21"/>
  <c r="O19" i="21"/>
  <c r="F19" i="21"/>
  <c r="F8" i="20"/>
  <c r="O8" i="20"/>
  <c r="AE8" i="20"/>
  <c r="S23" i="20"/>
  <c r="N39" i="27"/>
  <c r="N53" i="26"/>
  <c r="S9" i="3"/>
  <c r="AE9" i="3"/>
  <c r="F9" i="3"/>
  <c r="O9" i="3"/>
  <c r="CH9" i="17" s="1"/>
  <c r="N84" i="27"/>
  <c r="N31" i="28"/>
  <c r="N92" i="27"/>
  <c r="S9" i="20"/>
  <c r="O9" i="20"/>
  <c r="F9" i="20"/>
  <c r="AE9" i="20"/>
  <c r="AE19" i="3"/>
  <c r="S19" i="3"/>
  <c r="O19" i="3"/>
  <c r="F19" i="3"/>
  <c r="N13" i="28"/>
  <c r="O25" i="3"/>
  <c r="F25" i="3"/>
  <c r="S25" i="3"/>
  <c r="AE25" i="3"/>
  <c r="N19" i="26"/>
  <c r="N26" i="27"/>
  <c r="F21" i="9"/>
  <c r="O21" i="9"/>
  <c r="AE21" i="9"/>
  <c r="S21" i="9"/>
  <c r="F28" i="9"/>
  <c r="AE28" i="9"/>
  <c r="S28" i="9"/>
  <c r="O28" i="9"/>
  <c r="AE14" i="21"/>
  <c r="F14" i="21"/>
  <c r="O14" i="21"/>
  <c r="S26" i="21"/>
  <c r="S9" i="21"/>
  <c r="AE9" i="21"/>
  <c r="F9" i="21"/>
  <c r="O9" i="21"/>
  <c r="AE25" i="21"/>
  <c r="F25" i="21"/>
  <c r="O25" i="21"/>
  <c r="S4" i="21"/>
  <c r="O30" i="21"/>
  <c r="AE30" i="21"/>
  <c r="F30" i="21"/>
  <c r="O15" i="21"/>
  <c r="F15" i="21"/>
  <c r="AE15" i="21"/>
  <c r="N18" i="28"/>
  <c r="N85" i="28"/>
  <c r="O7" i="20"/>
  <c r="S7" i="20"/>
  <c r="F7" i="20"/>
  <c r="AE7" i="20"/>
  <c r="N35" i="25"/>
  <c r="N93" i="28"/>
  <c r="N44" i="28"/>
  <c r="N12" i="27"/>
  <c r="F14" i="20"/>
  <c r="S14" i="20"/>
  <c r="O14" i="20"/>
  <c r="AE14" i="20"/>
  <c r="N17" i="28"/>
  <c r="N4" i="28"/>
  <c r="N10" i="26"/>
  <c r="N28" i="27"/>
  <c r="N23" i="27"/>
  <c r="AG3" i="7"/>
  <c r="N17" i="7"/>
  <c r="N23" i="7"/>
  <c r="N9" i="7"/>
  <c r="N19" i="7"/>
  <c r="N20" i="7"/>
  <c r="N24" i="7"/>
  <c r="O24" i="7" s="1"/>
  <c r="N16" i="7"/>
  <c r="N13" i="7"/>
  <c r="N10" i="7"/>
  <c r="N22" i="7"/>
  <c r="N52" i="7"/>
  <c r="N81" i="7"/>
  <c r="N57" i="7"/>
  <c r="N66" i="7"/>
  <c r="N65" i="7"/>
  <c r="N56" i="7"/>
  <c r="N80" i="7"/>
  <c r="N87" i="7"/>
  <c r="N76" i="7"/>
  <c r="N92" i="7"/>
  <c r="N88" i="7"/>
  <c r="N75" i="7"/>
  <c r="N99" i="7"/>
  <c r="O28" i="21"/>
  <c r="S28" i="21"/>
  <c r="F28" i="21"/>
  <c r="AE28" i="21"/>
  <c r="N30" i="27"/>
  <c r="N5" i="28"/>
  <c r="N53" i="28"/>
  <c r="N82" i="27"/>
  <c r="N6" i="28"/>
  <c r="N71" i="27"/>
  <c r="F18" i="20"/>
  <c r="O18" i="20"/>
  <c r="AE18" i="20"/>
  <c r="S18" i="20"/>
  <c r="F12" i="20"/>
  <c r="AE12" i="20"/>
  <c r="O12" i="20"/>
  <c r="S12" i="20"/>
  <c r="O15" i="9"/>
  <c r="AE15" i="9"/>
  <c r="F15" i="9"/>
  <c r="S26" i="9"/>
  <c r="S17" i="9"/>
  <c r="S8" i="9"/>
  <c r="N36" i="28"/>
  <c r="N41" i="7"/>
  <c r="N42" i="25"/>
  <c r="N38" i="28"/>
  <c r="N44" i="7"/>
  <c r="N77" i="7"/>
  <c r="N49" i="25"/>
  <c r="N98" i="27"/>
  <c r="N77" i="28"/>
  <c r="N88" i="26"/>
  <c r="N65" i="27"/>
  <c r="N84" i="25"/>
  <c r="N75" i="26"/>
  <c r="N59" i="27"/>
  <c r="N64" i="25"/>
  <c r="N69" i="27"/>
  <c r="N91" i="28"/>
  <c r="N58" i="28"/>
  <c r="N43" i="7"/>
  <c r="N93" i="25"/>
  <c r="N84" i="26"/>
  <c r="N72" i="27"/>
  <c r="N60" i="25"/>
  <c r="N39" i="26"/>
  <c r="N64" i="28"/>
  <c r="N44" i="25"/>
  <c r="N91" i="27"/>
  <c r="N57" i="28"/>
  <c r="N54" i="26"/>
  <c r="N87" i="25"/>
  <c r="N100" i="25"/>
  <c r="N82" i="7"/>
  <c r="N62" i="25"/>
  <c r="N41" i="26"/>
  <c r="N88" i="28"/>
  <c r="N32" i="25"/>
  <c r="N79" i="27"/>
  <c r="N46" i="7"/>
  <c r="N79" i="26"/>
  <c r="N63" i="27"/>
  <c r="N99" i="26"/>
  <c r="N55" i="27"/>
  <c r="N51" i="25"/>
  <c r="N79" i="7"/>
  <c r="N78" i="25"/>
  <c r="N97" i="7"/>
  <c r="N76" i="25"/>
  <c r="N77" i="26"/>
  <c r="N66" i="27"/>
  <c r="N74" i="25"/>
  <c r="N46" i="26"/>
  <c r="N83" i="28"/>
  <c r="N59" i="25"/>
  <c r="N44" i="26"/>
  <c r="N69" i="28"/>
  <c r="N47" i="26"/>
  <c r="N61" i="28"/>
  <c r="N95" i="28"/>
  <c r="N73" i="28"/>
  <c r="N86" i="28"/>
  <c r="N49" i="7"/>
  <c r="N54" i="28"/>
  <c r="N35" i="28"/>
  <c r="L30" i="1"/>
  <c r="AF31" i="8"/>
  <c r="Q32" i="18"/>
  <c r="R32" i="18" s="1"/>
  <c r="Q19" i="18"/>
  <c r="R19" i="18" s="1"/>
  <c r="P79" i="18"/>
  <c r="P100" i="18"/>
  <c r="Q79" i="18"/>
  <c r="R79" i="18" s="1"/>
  <c r="AD68" i="8"/>
  <c r="P68" i="8"/>
  <c r="AF68" i="8" s="1"/>
  <c r="AD85" i="8"/>
  <c r="P85" i="8"/>
  <c r="AF85" i="8" s="1"/>
  <c r="P76" i="8"/>
  <c r="AD76" i="8"/>
  <c r="P55" i="16"/>
  <c r="P45" i="23"/>
  <c r="P94" i="20"/>
  <c r="P42" i="8"/>
  <c r="AF42" i="8" s="1"/>
  <c r="AD42" i="8"/>
  <c r="R32" i="9"/>
  <c r="J32" i="9"/>
  <c r="P100" i="21"/>
  <c r="Q45" i="23"/>
  <c r="R45" i="23" s="1"/>
  <c r="P78" i="8"/>
  <c r="AD78" i="8"/>
  <c r="P42" i="1"/>
  <c r="AD83" i="8"/>
  <c r="P83" i="8"/>
  <c r="AF83" i="8" s="1"/>
  <c r="P72" i="9"/>
  <c r="P35" i="16"/>
  <c r="P79" i="1"/>
  <c r="AF79" i="1" s="1"/>
  <c r="P72" i="13"/>
  <c r="P52" i="8"/>
  <c r="AF52" i="8" s="1"/>
  <c r="AD52" i="8"/>
  <c r="Q78" i="8"/>
  <c r="R78" i="8" s="1"/>
  <c r="R100" i="9"/>
  <c r="J100" i="9"/>
  <c r="P39" i="8"/>
  <c r="AF39" i="8" s="1"/>
  <c r="AD39" i="8"/>
  <c r="AD77" i="8"/>
  <c r="P77" i="8"/>
  <c r="AF77" i="8" s="1"/>
  <c r="Q39" i="8"/>
  <c r="R39" i="8" s="1"/>
  <c r="P39" i="18"/>
  <c r="P87" i="8"/>
  <c r="AF87" i="8" s="1"/>
  <c r="AD87" i="8"/>
  <c r="P34" i="8"/>
  <c r="AD34" i="8"/>
  <c r="P100" i="20"/>
  <c r="AD73" i="8"/>
  <c r="P73" i="8"/>
  <c r="AF73" i="8" s="1"/>
  <c r="AD54" i="8"/>
  <c r="P54" i="8"/>
  <c r="AF54" i="8" s="1"/>
  <c r="P47" i="9"/>
  <c r="P66" i="8"/>
  <c r="AF66" i="8" s="1"/>
  <c r="AD66" i="8"/>
  <c r="P55" i="9"/>
  <c r="P61" i="20"/>
  <c r="Q55" i="16"/>
  <c r="R55" i="16" s="1"/>
  <c r="AD93" i="8"/>
  <c r="P93" i="8"/>
  <c r="AF93" i="8" s="1"/>
  <c r="P34" i="21"/>
  <c r="P48" i="21"/>
  <c r="AD63" i="8"/>
  <c r="P63" i="8"/>
  <c r="P86" i="23"/>
  <c r="AF86" i="23" s="1"/>
  <c r="P84" i="13"/>
  <c r="P92" i="23"/>
  <c r="P70" i="8"/>
  <c r="L70" i="8" s="1"/>
  <c r="AD70" i="8"/>
  <c r="P34" i="20"/>
  <c r="P41" i="21"/>
  <c r="P58" i="21"/>
  <c r="P98" i="21"/>
  <c r="AF59" i="8"/>
  <c r="P78" i="23"/>
  <c r="P37" i="8"/>
  <c r="L37" i="8" s="1"/>
  <c r="AD37" i="8"/>
  <c r="P58" i="9"/>
  <c r="P47" i="8"/>
  <c r="AF47" i="8" s="1"/>
  <c r="AD47" i="8"/>
  <c r="P72" i="8"/>
  <c r="L72" i="8" s="1"/>
  <c r="AD72" i="8"/>
  <c r="P41" i="1"/>
  <c r="AF41" i="1" s="1"/>
  <c r="P70" i="9"/>
  <c r="P49" i="1"/>
  <c r="Q70" i="9"/>
  <c r="P77" i="21"/>
  <c r="P73" i="21"/>
  <c r="P39" i="21"/>
  <c r="AD55" i="8"/>
  <c r="P55" i="8"/>
  <c r="AF55" i="8" s="1"/>
  <c r="P42" i="18"/>
  <c r="AD95" i="8"/>
  <c r="P95" i="8"/>
  <c r="P64" i="8"/>
  <c r="AF64" i="8" s="1"/>
  <c r="AD64" i="8"/>
  <c r="AD44" i="8"/>
  <c r="P44" i="8"/>
  <c r="AF44" i="8" s="1"/>
  <c r="P97" i="13"/>
  <c r="P40" i="16"/>
  <c r="P57" i="13"/>
  <c r="L57" i="13" s="1"/>
  <c r="X57" i="13" s="1"/>
  <c r="P94" i="1"/>
  <c r="AF94" i="1" s="1"/>
  <c r="P81" i="13"/>
  <c r="P67" i="5"/>
  <c r="P86" i="8"/>
  <c r="AF86" i="8" s="1"/>
  <c r="AD86" i="8"/>
  <c r="P33" i="8"/>
  <c r="L33" i="8" s="1"/>
  <c r="AD33" i="8"/>
  <c r="P90" i="21"/>
  <c r="P42" i="9"/>
  <c r="AF42" i="9" s="1"/>
  <c r="Q35" i="16"/>
  <c r="R35" i="16" s="1"/>
  <c r="P71" i="8"/>
  <c r="AF71" i="8" s="1"/>
  <c r="AD71" i="8"/>
  <c r="P90" i="1"/>
  <c r="P44" i="23"/>
  <c r="R55" i="9"/>
  <c r="J55" i="9"/>
  <c r="Q72" i="13"/>
  <c r="R72" i="13" s="1"/>
  <c r="Q71" i="8"/>
  <c r="R71" i="8" s="1"/>
  <c r="P43" i="8"/>
  <c r="L43" i="8" s="1"/>
  <c r="AD43" i="8"/>
  <c r="P40" i="8"/>
  <c r="AF40" i="8" s="1"/>
  <c r="AD40" i="8"/>
  <c r="P32" i="9"/>
  <c r="P43" i="20"/>
  <c r="P51" i="21"/>
  <c r="P92" i="9"/>
  <c r="AD57" i="8"/>
  <c r="P57" i="8"/>
  <c r="L57" i="8" s="1"/>
  <c r="P54" i="3"/>
  <c r="P72" i="16"/>
  <c r="P99" i="21"/>
  <c r="P75" i="21"/>
  <c r="P72" i="3"/>
  <c r="P72" i="1"/>
  <c r="P69" i="8"/>
  <c r="AF69" i="8" s="1"/>
  <c r="AD69" i="8"/>
  <c r="P73" i="16"/>
  <c r="P52" i="16"/>
  <c r="P69" i="1"/>
  <c r="AF69" i="1" s="1"/>
  <c r="P85" i="23"/>
  <c r="P36" i="8"/>
  <c r="L36" i="8" s="1"/>
  <c r="AD36" i="8"/>
  <c r="P33" i="9"/>
  <c r="P97" i="1"/>
  <c r="P48" i="8"/>
  <c r="AF48" i="8" s="1"/>
  <c r="AD48" i="8"/>
  <c r="AD81" i="8"/>
  <c r="P81" i="8"/>
  <c r="L81" i="8" s="1"/>
  <c r="P47" i="13"/>
  <c r="AD41" i="8"/>
  <c r="P41" i="8"/>
  <c r="L41" i="8" s="1"/>
  <c r="AD75" i="8"/>
  <c r="P75" i="8"/>
  <c r="L75" i="8" s="1"/>
  <c r="P89" i="8"/>
  <c r="AF89" i="8" s="1"/>
  <c r="AD89" i="8"/>
  <c r="R72" i="9"/>
  <c r="J72" i="9"/>
  <c r="P49" i="8"/>
  <c r="L49" i="8" s="1"/>
  <c r="AD49" i="8"/>
  <c r="Q37" i="8"/>
  <c r="R37" i="8" s="1"/>
  <c r="AD99" i="8"/>
  <c r="P99" i="8"/>
  <c r="P36" i="5"/>
  <c r="P61" i="1"/>
  <c r="P79" i="8"/>
  <c r="AF79" i="8" s="1"/>
  <c r="AD79" i="8"/>
  <c r="P62" i="8"/>
  <c r="L62" i="8" s="1"/>
  <c r="AD62" i="8"/>
  <c r="P84" i="21"/>
  <c r="AD92" i="8"/>
  <c r="P92" i="8"/>
  <c r="AF92" i="8" s="1"/>
  <c r="Q85" i="8"/>
  <c r="R85" i="8" s="1"/>
  <c r="Q48" i="8"/>
  <c r="R48" i="8" s="1"/>
  <c r="P35" i="8"/>
  <c r="L35" i="8" s="1"/>
  <c r="AD35" i="8"/>
  <c r="P33" i="5"/>
  <c r="P31" i="16"/>
  <c r="P81" i="1"/>
  <c r="P97" i="18"/>
  <c r="P84" i="18"/>
  <c r="Q79" i="8"/>
  <c r="R79" i="8" s="1"/>
  <c r="Q92" i="8"/>
  <c r="R92" i="8" s="1"/>
  <c r="Q44" i="8"/>
  <c r="R44" i="8" s="1"/>
  <c r="P68" i="20"/>
  <c r="P49" i="21"/>
  <c r="AD84" i="8"/>
  <c r="P84" i="8"/>
  <c r="L84" i="8" s="1"/>
  <c r="R33" i="9"/>
  <c r="J33" i="9"/>
  <c r="AD97" i="8"/>
  <c r="P97" i="8"/>
  <c r="AF97" i="8" s="1"/>
  <c r="Q83" i="8"/>
  <c r="R83" i="8" s="1"/>
  <c r="Q52" i="8"/>
  <c r="R52" i="8" s="1"/>
  <c r="P82" i="8"/>
  <c r="AF82" i="8" s="1"/>
  <c r="AD82" i="8"/>
  <c r="P51" i="8"/>
  <c r="L51" i="8" s="1"/>
  <c r="AD51" i="8"/>
  <c r="Q42" i="8"/>
  <c r="R42" i="8" s="1"/>
  <c r="P74" i="21"/>
  <c r="P97" i="16"/>
  <c r="L97" i="16" s="1"/>
  <c r="X97" i="16" s="1"/>
  <c r="P78" i="1"/>
  <c r="AF78" i="1" s="1"/>
  <c r="P76" i="23"/>
  <c r="AD50" i="8"/>
  <c r="P50" i="8"/>
  <c r="Q86" i="8"/>
  <c r="R86" i="8" s="1"/>
  <c r="AD53" i="8"/>
  <c r="P53" i="8"/>
  <c r="AF53" i="8" s="1"/>
  <c r="Q75" i="8"/>
  <c r="R75" i="8" s="1"/>
  <c r="P88" i="8"/>
  <c r="L88" i="8" s="1"/>
  <c r="AD88" i="8"/>
  <c r="P96" i="21"/>
  <c r="Q97" i="16"/>
  <c r="R97" i="16" s="1"/>
  <c r="Q81" i="1"/>
  <c r="R81" i="1" s="1"/>
  <c r="Q42" i="18"/>
  <c r="R42" i="18" s="1"/>
  <c r="Q42" i="9"/>
  <c r="P45" i="8"/>
  <c r="L45" i="8" s="1"/>
  <c r="AD45" i="8"/>
  <c r="Q47" i="9"/>
  <c r="P80" i="20"/>
  <c r="P32" i="3"/>
  <c r="P54" i="13"/>
  <c r="P48" i="1"/>
  <c r="L48" i="1" s="1"/>
  <c r="X48" i="1" s="1"/>
  <c r="P72" i="21"/>
  <c r="P94" i="21"/>
  <c r="P100" i="9"/>
  <c r="P99" i="1"/>
  <c r="L99" i="1" s="1"/>
  <c r="X99" i="1" s="1"/>
  <c r="P67" i="8"/>
  <c r="L67" i="8" s="1"/>
  <c r="AD67" i="8"/>
  <c r="P36" i="21"/>
  <c r="P93" i="5"/>
  <c r="P48" i="16"/>
  <c r="P38" i="21"/>
  <c r="P96" i="1"/>
  <c r="P98" i="1"/>
  <c r="L98" i="1" s="1"/>
  <c r="X98" i="1" s="1"/>
  <c r="P97" i="21"/>
  <c r="P60" i="21"/>
  <c r="P71" i="21"/>
  <c r="P69" i="23"/>
  <c r="P55" i="1"/>
  <c r="P65" i="8"/>
  <c r="AD65" i="8"/>
  <c r="P96" i="8"/>
  <c r="AD96" i="8"/>
  <c r="Q32" i="8"/>
  <c r="R32" i="8" s="1"/>
  <c r="P32" i="8"/>
  <c r="AF32" i="8" s="1"/>
  <c r="AD32" i="8"/>
  <c r="R92" i="9"/>
  <c r="J92" i="9"/>
  <c r="Q47" i="13"/>
  <c r="R47" i="13" s="1"/>
  <c r="P56" i="8"/>
  <c r="AF56" i="8" s="1"/>
  <c r="AD56" i="8"/>
  <c r="R74" i="9"/>
  <c r="J74" i="9"/>
  <c r="P91" i="8"/>
  <c r="AD91" i="8"/>
  <c r="Q58" i="9"/>
  <c r="P93" i="16"/>
  <c r="L93" i="16" s="1"/>
  <c r="X93" i="16" s="1"/>
  <c r="P31" i="13"/>
  <c r="P38" i="13"/>
  <c r="P51" i="1"/>
  <c r="Q81" i="8"/>
  <c r="R81" i="8" s="1"/>
  <c r="Q84" i="21"/>
  <c r="R84" i="21" s="1"/>
  <c r="Q40" i="16"/>
  <c r="R40" i="16" s="1"/>
  <c r="Q97" i="13"/>
  <c r="R97" i="13" s="1"/>
  <c r="Q42" i="1"/>
  <c r="R42" i="1" s="1"/>
  <c r="P98" i="8"/>
  <c r="L98" i="8" s="1"/>
  <c r="AD98" i="8"/>
  <c r="P76" i="9"/>
  <c r="L76" i="9" s="1"/>
  <c r="X76" i="9" s="1"/>
  <c r="P81" i="21"/>
  <c r="P54" i="1"/>
  <c r="AF54" i="1" s="1"/>
  <c r="Q33" i="5"/>
  <c r="R33" i="5" s="1"/>
  <c r="Q77" i="21"/>
  <c r="R77" i="21" s="1"/>
  <c r="P46" i="8"/>
  <c r="L46" i="8" s="1"/>
  <c r="AD46" i="8"/>
  <c r="R46" i="9"/>
  <c r="J46" i="9"/>
  <c r="Q94" i="20"/>
  <c r="R94" i="20" s="1"/>
  <c r="Q79" i="1"/>
  <c r="R79" i="1" s="1"/>
  <c r="Q49" i="1"/>
  <c r="R49" i="1" s="1"/>
  <c r="Q39" i="18"/>
  <c r="R39" i="18" s="1"/>
  <c r="Q76" i="8"/>
  <c r="R76" i="8" s="1"/>
  <c r="Q46" i="8"/>
  <c r="R46" i="8" s="1"/>
  <c r="AD74" i="8"/>
  <c r="P74" i="8"/>
  <c r="AF74" i="8" s="1"/>
  <c r="P93" i="20"/>
  <c r="P89" i="13"/>
  <c r="P42" i="5"/>
  <c r="Q68" i="8"/>
  <c r="R68" i="8" s="1"/>
  <c r="P46" i="9"/>
  <c r="P90" i="8"/>
  <c r="AF90" i="8" s="1"/>
  <c r="AD90" i="8"/>
  <c r="Q43" i="8"/>
  <c r="R43" i="8" s="1"/>
  <c r="Q61" i="20"/>
  <c r="R61" i="20" s="1"/>
  <c r="Q40" i="8"/>
  <c r="R40" i="8" s="1"/>
  <c r="Q82" i="8"/>
  <c r="R82" i="8" s="1"/>
  <c r="AD94" i="8"/>
  <c r="P94" i="8"/>
  <c r="L94" i="8" s="1"/>
  <c r="Q76" i="9"/>
  <c r="Q100" i="21"/>
  <c r="R100" i="21" s="1"/>
  <c r="Q51" i="1"/>
  <c r="R51" i="1" s="1"/>
  <c r="Q84" i="18"/>
  <c r="R84" i="18" s="1"/>
  <c r="Q51" i="8"/>
  <c r="R51" i="8" s="1"/>
  <c r="AD38" i="8"/>
  <c r="P38" i="8"/>
  <c r="AF38" i="8" s="1"/>
  <c r="Q87" i="8"/>
  <c r="R87" i="8" s="1"/>
  <c r="P80" i="8"/>
  <c r="AF80" i="8" s="1"/>
  <c r="AD80" i="8"/>
  <c r="P89" i="21"/>
  <c r="P55" i="5"/>
  <c r="AF55" i="5" s="1"/>
  <c r="P73" i="1"/>
  <c r="P74" i="9"/>
  <c r="AF74" i="9" s="1"/>
  <c r="P69" i="3"/>
  <c r="P70" i="5"/>
  <c r="P56" i="13"/>
  <c r="P60" i="13"/>
  <c r="L60" i="13" s="1"/>
  <c r="X60" i="13" s="1"/>
  <c r="AD61" i="8"/>
  <c r="P61" i="8"/>
  <c r="L61" i="8" s="1"/>
  <c r="AD100" i="8"/>
  <c r="P100" i="8"/>
  <c r="L100" i="8" s="1"/>
  <c r="P60" i="16"/>
  <c r="AD58" i="8"/>
  <c r="P58" i="8"/>
  <c r="L58" i="8" s="1"/>
  <c r="P60" i="8"/>
  <c r="L60" i="8" s="1"/>
  <c r="AD60" i="8"/>
  <c r="P92" i="3"/>
  <c r="P65" i="3"/>
  <c r="P63" i="21"/>
  <c r="P79" i="21"/>
  <c r="P87" i="3"/>
  <c r="P99" i="5"/>
  <c r="P68" i="23"/>
  <c r="R26" i="18"/>
  <c r="R27" i="23"/>
  <c r="AF21" i="23"/>
  <c r="R29" i="1"/>
  <c r="R27" i="1"/>
  <c r="R18" i="1"/>
  <c r="R28" i="5"/>
  <c r="R19" i="5"/>
  <c r="R15" i="5"/>
  <c r="I5" i="2"/>
  <c r="I4" i="2"/>
  <c r="L20" i="8"/>
  <c r="T20" i="8" s="1"/>
  <c r="R30" i="8"/>
  <c r="L30" i="8"/>
  <c r="L29" i="8"/>
  <c r="T29" i="8" s="1"/>
  <c r="R28" i="8"/>
  <c r="R26" i="8"/>
  <c r="AF26" i="8"/>
  <c r="AF25" i="8"/>
  <c r="L24" i="8"/>
  <c r="R23" i="8"/>
  <c r="AF21" i="8"/>
  <c r="R20" i="8"/>
  <c r="L17" i="8"/>
  <c r="T17" i="8" s="1"/>
  <c r="AF15" i="8"/>
  <c r="R15" i="8"/>
  <c r="AF14" i="8"/>
  <c r="R14" i="8"/>
  <c r="L12" i="8"/>
  <c r="R12" i="8"/>
  <c r="R9" i="8"/>
  <c r="L8" i="8"/>
  <c r="T8" i="8" s="1"/>
  <c r="R8" i="8"/>
  <c r="L7" i="8"/>
  <c r="AF4" i="8"/>
  <c r="R4" i="8"/>
  <c r="P66" i="18"/>
  <c r="Q66" i="18"/>
  <c r="R66" i="18" s="1"/>
  <c r="Q72" i="18"/>
  <c r="R72" i="18" s="1"/>
  <c r="P72" i="18"/>
  <c r="P77" i="18"/>
  <c r="Q77" i="18"/>
  <c r="R77" i="18" s="1"/>
  <c r="Q82" i="18"/>
  <c r="R82" i="18" s="1"/>
  <c r="P82" i="18"/>
  <c r="Q80" i="18"/>
  <c r="R80" i="18" s="1"/>
  <c r="P80" i="18"/>
  <c r="P60" i="18"/>
  <c r="Q60" i="18"/>
  <c r="R60" i="18" s="1"/>
  <c r="Q65" i="18"/>
  <c r="R65" i="18" s="1"/>
  <c r="P65" i="18"/>
  <c r="Q63" i="18"/>
  <c r="R63" i="18" s="1"/>
  <c r="P63" i="18"/>
  <c r="AG1" i="18"/>
  <c r="Q28" i="1" l="1"/>
  <c r="R28" i="1" s="1"/>
  <c r="P60" i="1"/>
  <c r="AF60" i="1" s="1"/>
  <c r="L61" i="1"/>
  <c r="X61" i="1" s="1"/>
  <c r="T21" i="23"/>
  <c r="B21" i="23" s="1"/>
  <c r="AB21" i="23" s="1"/>
  <c r="P95" i="5"/>
  <c r="AF95" i="5" s="1"/>
  <c r="P43" i="1"/>
  <c r="AF43" i="1" s="1"/>
  <c r="AF28" i="1"/>
  <c r="J39" i="9"/>
  <c r="P39" i="9"/>
  <c r="AF39" i="9" s="1"/>
  <c r="P30" i="23"/>
  <c r="L30" i="23" s="1"/>
  <c r="T30" i="23" s="1"/>
  <c r="B30" i="23" s="1"/>
  <c r="AB30" i="23" s="1"/>
  <c r="L73" i="1"/>
  <c r="X73" i="1" s="1"/>
  <c r="P85" i="1"/>
  <c r="AF85" i="1" s="1"/>
  <c r="P88" i="18"/>
  <c r="AF88" i="18" s="1"/>
  <c r="R52" i="9"/>
  <c r="P59" i="1"/>
  <c r="L59" i="1" s="1"/>
  <c r="X59" i="1" s="1"/>
  <c r="AF61" i="6"/>
  <c r="L87" i="1"/>
  <c r="X87" i="1" s="1"/>
  <c r="P85" i="13"/>
  <c r="L85" i="13" s="1"/>
  <c r="X85" i="13" s="1"/>
  <c r="P35" i="20"/>
  <c r="L35" i="20" s="1"/>
  <c r="AF66" i="18"/>
  <c r="Q53" i="20"/>
  <c r="R53" i="20" s="1"/>
  <c r="P88" i="16"/>
  <c r="L88" i="16" s="1"/>
  <c r="X88" i="16" s="1"/>
  <c r="L80" i="20"/>
  <c r="X80" i="20" s="1"/>
  <c r="P100" i="1"/>
  <c r="AF100" i="1" s="1"/>
  <c r="AF100" i="20"/>
  <c r="S88" i="4"/>
  <c r="Q88" i="4" s="1"/>
  <c r="R88" i="4" s="1"/>
  <c r="S81" i="6"/>
  <c r="Q81" i="6" s="1"/>
  <c r="R81" i="6" s="1"/>
  <c r="AE71" i="6"/>
  <c r="S32" i="6"/>
  <c r="P32" i="6" s="1"/>
  <c r="L32" i="6" s="1"/>
  <c r="P37" i="21"/>
  <c r="L37" i="21" s="1"/>
  <c r="X37" i="21" s="1"/>
  <c r="P29" i="9"/>
  <c r="L29" i="9" s="1"/>
  <c r="T29" i="9" s="1"/>
  <c r="B29" i="9" s="1"/>
  <c r="AB29" i="9" s="1"/>
  <c r="O88" i="4"/>
  <c r="S52" i="6"/>
  <c r="Q52" i="6" s="1"/>
  <c r="R52" i="6" s="1"/>
  <c r="P61" i="23"/>
  <c r="L61" i="23" s="1"/>
  <c r="Q59" i="20"/>
  <c r="R59" i="20" s="1"/>
  <c r="P56" i="1"/>
  <c r="AF56" i="1" s="1"/>
  <c r="F52" i="6"/>
  <c r="S90" i="6"/>
  <c r="Q90" i="6" s="1"/>
  <c r="R90" i="6" s="1"/>
  <c r="AE42" i="6"/>
  <c r="F90" i="6"/>
  <c r="S54" i="24"/>
  <c r="Q54" i="24" s="1"/>
  <c r="R54" i="24" s="1"/>
  <c r="AF51" i="1"/>
  <c r="P66" i="5"/>
  <c r="L66" i="5" s="1"/>
  <c r="Q34" i="23"/>
  <c r="R34" i="23" s="1"/>
  <c r="AE52" i="6"/>
  <c r="O63" i="6"/>
  <c r="P63" i="16"/>
  <c r="AF63" i="16" s="1"/>
  <c r="P82" i="3"/>
  <c r="AF82" i="3" s="1"/>
  <c r="P86" i="20"/>
  <c r="AF86" i="20" s="1"/>
  <c r="AF72" i="16"/>
  <c r="AF84" i="21"/>
  <c r="P81" i="16"/>
  <c r="L81" i="16" s="1"/>
  <c r="X81" i="16" s="1"/>
  <c r="O12" i="24"/>
  <c r="AF49" i="1"/>
  <c r="F20" i="6"/>
  <c r="P95" i="13"/>
  <c r="AF95" i="13" s="1"/>
  <c r="L97" i="1"/>
  <c r="X97" i="1" s="1"/>
  <c r="P88" i="1"/>
  <c r="AF88" i="1" s="1"/>
  <c r="P86" i="1"/>
  <c r="L86" i="1" s="1"/>
  <c r="R29" i="9"/>
  <c r="F21" i="6"/>
  <c r="AE20" i="6"/>
  <c r="AE12" i="24"/>
  <c r="AE78" i="6"/>
  <c r="P22" i="1"/>
  <c r="L22" i="1" s="1"/>
  <c r="T22" i="1" s="1"/>
  <c r="B22" i="1" s="1"/>
  <c r="S20" i="6"/>
  <c r="P20" i="6" s="1"/>
  <c r="P46" i="5"/>
  <c r="AF46" i="5" s="1"/>
  <c r="P80" i="1"/>
  <c r="AF80" i="1" s="1"/>
  <c r="L55" i="1"/>
  <c r="X55" i="1" s="1"/>
  <c r="P52" i="9"/>
  <c r="AF52" i="9" s="1"/>
  <c r="F25" i="4"/>
  <c r="AE88" i="4"/>
  <c r="S18" i="6"/>
  <c r="Q18" i="6" s="1"/>
  <c r="F30" i="6"/>
  <c r="S17" i="6"/>
  <c r="P17" i="6" s="1"/>
  <c r="L17" i="6" s="1"/>
  <c r="T17" i="6" s="1"/>
  <c r="B17" i="6" s="1"/>
  <c r="AB17" i="6" s="1"/>
  <c r="F68" i="6"/>
  <c r="O91" i="6"/>
  <c r="L60" i="16"/>
  <c r="X60" i="16" s="1"/>
  <c r="F92" i="4"/>
  <c r="O30" i="6"/>
  <c r="F89" i="6"/>
  <c r="F49" i="6"/>
  <c r="S89" i="6"/>
  <c r="Q89" i="6" s="1"/>
  <c r="R89" i="6" s="1"/>
  <c r="F60" i="4"/>
  <c r="P71" i="3"/>
  <c r="AF71" i="3" s="1"/>
  <c r="F91" i="6"/>
  <c r="P86" i="13"/>
  <c r="AF86" i="13" s="1"/>
  <c r="P67" i="23"/>
  <c r="AF67" i="23" s="1"/>
  <c r="S92" i="4"/>
  <c r="P92" i="4" s="1"/>
  <c r="F26" i="4"/>
  <c r="AE30" i="6"/>
  <c r="S49" i="6"/>
  <c r="Q49" i="6" s="1"/>
  <c r="R49" i="6" s="1"/>
  <c r="F96" i="6"/>
  <c r="O55" i="24"/>
  <c r="AE49" i="6"/>
  <c r="S21" i="6"/>
  <c r="Q21" i="6" s="1"/>
  <c r="R21" i="6" s="1"/>
  <c r="S68" i="6"/>
  <c r="Q68" i="6" s="1"/>
  <c r="R68" i="6" s="1"/>
  <c r="S91" i="6"/>
  <c r="Q91" i="6" s="1"/>
  <c r="R91" i="6" s="1"/>
  <c r="P52" i="23"/>
  <c r="L52" i="23" s="1"/>
  <c r="X52" i="23" s="1"/>
  <c r="AF55" i="23"/>
  <c r="L39" i="23"/>
  <c r="X39" i="23" s="1"/>
  <c r="AF38" i="1"/>
  <c r="L40" i="5"/>
  <c r="X40" i="5" s="1"/>
  <c r="AF73" i="21"/>
  <c r="L51" i="21"/>
  <c r="X51" i="21" s="1"/>
  <c r="O41" i="6"/>
  <c r="F80" i="4"/>
  <c r="O88" i="6"/>
  <c r="S84" i="6"/>
  <c r="Q84" i="6" s="1"/>
  <c r="R84" i="6" s="1"/>
  <c r="F88" i="6"/>
  <c r="AE41" i="6"/>
  <c r="O21" i="6"/>
  <c r="P82" i="5"/>
  <c r="AF82" i="5" s="1"/>
  <c r="P62" i="16"/>
  <c r="L62" i="16" s="1"/>
  <c r="X62" i="16" s="1"/>
  <c r="L90" i="21"/>
  <c r="X90" i="21" s="1"/>
  <c r="P64" i="20"/>
  <c r="AF64" i="20" s="1"/>
  <c r="F63" i="6"/>
  <c r="AE26" i="6"/>
  <c r="AE80" i="4"/>
  <c r="O60" i="24"/>
  <c r="P11" i="1"/>
  <c r="L11" i="1" s="1"/>
  <c r="X11" i="1" s="1"/>
  <c r="AE84" i="6"/>
  <c r="O5" i="6"/>
  <c r="CK5" i="17" s="1"/>
  <c r="S41" i="6"/>
  <c r="Q41" i="6" s="1"/>
  <c r="R41" i="6" s="1"/>
  <c r="P91" i="23"/>
  <c r="L91" i="23" s="1"/>
  <c r="S63" i="6"/>
  <c r="Q63" i="6" s="1"/>
  <c r="R63" i="6" s="1"/>
  <c r="F5" i="6"/>
  <c r="S46" i="6"/>
  <c r="Q46" i="6" s="1"/>
  <c r="R46" i="6" s="1"/>
  <c r="S60" i="24"/>
  <c r="P60" i="24" s="1"/>
  <c r="AE46" i="24"/>
  <c r="O43" i="6"/>
  <c r="F84" i="6"/>
  <c r="AJ8" i="17"/>
  <c r="AF70" i="5"/>
  <c r="P95" i="23"/>
  <c r="L95" i="23" s="1"/>
  <c r="X95" i="23" s="1"/>
  <c r="P89" i="20"/>
  <c r="AF89" i="20" s="1"/>
  <c r="P35" i="1"/>
  <c r="AF35" i="1" s="1"/>
  <c r="S5" i="6"/>
  <c r="P5" i="6" s="1"/>
  <c r="F46" i="6"/>
  <c r="S46" i="24"/>
  <c r="Q46" i="24" s="1"/>
  <c r="R46" i="24" s="1"/>
  <c r="S25" i="4"/>
  <c r="P25" i="4" s="1"/>
  <c r="O63" i="24"/>
  <c r="S30" i="4"/>
  <c r="Q30" i="4" s="1"/>
  <c r="R30" i="4" s="1"/>
  <c r="S60" i="4"/>
  <c r="P60" i="4" s="1"/>
  <c r="O60" i="4"/>
  <c r="CQ10" i="17"/>
  <c r="F12" i="4"/>
  <c r="AE12" i="4"/>
  <c r="S12" i="24"/>
  <c r="Q12" i="24" s="1"/>
  <c r="CO10" i="17"/>
  <c r="CO11" i="17" s="1"/>
  <c r="CO12" i="17" s="1"/>
  <c r="CO13" i="17" s="1"/>
  <c r="L38" i="13"/>
  <c r="X38" i="13" s="1"/>
  <c r="CL10" i="17"/>
  <c r="CL11" i="17" s="1"/>
  <c r="CL12" i="17" s="1"/>
  <c r="O36" i="6"/>
  <c r="AE35" i="6"/>
  <c r="F29" i="6"/>
  <c r="AE29" i="6"/>
  <c r="AE11" i="6"/>
  <c r="P37" i="5"/>
  <c r="L37" i="5" s="1"/>
  <c r="X37" i="5" s="1"/>
  <c r="L36" i="5"/>
  <c r="X36" i="5" s="1"/>
  <c r="CJ10" i="17"/>
  <c r="CJ11" i="17" s="1"/>
  <c r="CJ12" i="17" s="1"/>
  <c r="CJ13" i="17" s="1"/>
  <c r="CJ14" i="17" s="1"/>
  <c r="CJ15" i="17" s="1"/>
  <c r="CJ16" i="17" s="1"/>
  <c r="CJ17" i="17" s="1"/>
  <c r="CJ18" i="17" s="1"/>
  <c r="CJ19" i="17" s="1"/>
  <c r="CJ20" i="17" s="1"/>
  <c r="CJ21" i="17" s="1"/>
  <c r="CJ22" i="17" s="1"/>
  <c r="AE34" i="4"/>
  <c r="F27" i="4"/>
  <c r="S15" i="4"/>
  <c r="Q15" i="4" s="1"/>
  <c r="CQ11" i="17"/>
  <c r="CQ12" i="17" s="1"/>
  <c r="CQ13" i="17" s="1"/>
  <c r="CQ14" i="17" s="1"/>
  <c r="CQ15" i="17" s="1"/>
  <c r="CQ16" i="17" s="1"/>
  <c r="CQ17" i="17" s="1"/>
  <c r="CQ18" i="17" s="1"/>
  <c r="CQ19" i="17" s="1"/>
  <c r="CQ20" i="17" s="1"/>
  <c r="CO14" i="17"/>
  <c r="CO15" i="17" s="1"/>
  <c r="CO16" i="17" s="1"/>
  <c r="CO17" i="17" s="1"/>
  <c r="CO18" i="17" s="1"/>
  <c r="CO19" i="17" s="1"/>
  <c r="CO20" i="17" s="1"/>
  <c r="CN10" i="17"/>
  <c r="CN11" i="17" s="1"/>
  <c r="CN12" i="17" s="1"/>
  <c r="CN13" i="17" s="1"/>
  <c r="CN14" i="17" s="1"/>
  <c r="CN15" i="17" s="1"/>
  <c r="CN16" i="17" s="1"/>
  <c r="CN17" i="17" s="1"/>
  <c r="CN18" i="17" s="1"/>
  <c r="CN19" i="17" s="1"/>
  <c r="CN20" i="17" s="1"/>
  <c r="CN21" i="17" s="1"/>
  <c r="CN22" i="17" s="1"/>
  <c r="CN23" i="17" s="1"/>
  <c r="CN24" i="17" s="1"/>
  <c r="CN25" i="17" s="1"/>
  <c r="CN26" i="17" s="1"/>
  <c r="CN27" i="17" s="1"/>
  <c r="CN28" i="17" s="1"/>
  <c r="CN29" i="17" s="1"/>
  <c r="CN30" i="17" s="1"/>
  <c r="CN31" i="17" s="1"/>
  <c r="CN32" i="17" s="1"/>
  <c r="CN33" i="17" s="1"/>
  <c r="CN34" i="17" s="1"/>
  <c r="CN35" i="17" s="1"/>
  <c r="CN36" i="17" s="1"/>
  <c r="CN37" i="17" s="1"/>
  <c r="CN38" i="17" s="1"/>
  <c r="CN39" i="17" s="1"/>
  <c r="CN40" i="17" s="1"/>
  <c r="CN41" i="17" s="1"/>
  <c r="CN42" i="17" s="1"/>
  <c r="CN43" i="17" s="1"/>
  <c r="CN44" i="17" s="1"/>
  <c r="CN45" i="17" s="1"/>
  <c r="CN46" i="17" s="1"/>
  <c r="CN47" i="17" s="1"/>
  <c r="CN48" i="17" s="1"/>
  <c r="CN49" i="17" s="1"/>
  <c r="CN50" i="17" s="1"/>
  <c r="CN51" i="17" s="1"/>
  <c r="CN52" i="17" s="1"/>
  <c r="CN53" i="17" s="1"/>
  <c r="CN54" i="17" s="1"/>
  <c r="CN55" i="17" s="1"/>
  <c r="CN56" i="17" s="1"/>
  <c r="CN57" i="17" s="1"/>
  <c r="CN58" i="17" s="1"/>
  <c r="CN59" i="17" s="1"/>
  <c r="CN60" i="17" s="1"/>
  <c r="CN61" i="17" s="1"/>
  <c r="CN62" i="17" s="1"/>
  <c r="CN63" i="17" s="1"/>
  <c r="CN64" i="17" s="1"/>
  <c r="CN65" i="17" s="1"/>
  <c r="CN66" i="17" s="1"/>
  <c r="CN67" i="17" s="1"/>
  <c r="CN68" i="17" s="1"/>
  <c r="CN69" i="17" s="1"/>
  <c r="CN70" i="17" s="1"/>
  <c r="CN71" i="17" s="1"/>
  <c r="CN72" i="17" s="1"/>
  <c r="CN73" i="17" s="1"/>
  <c r="CN74" i="17" s="1"/>
  <c r="CN75" i="17" s="1"/>
  <c r="CN76" i="17" s="1"/>
  <c r="CN77" i="17" s="1"/>
  <c r="CN78" i="17" s="1"/>
  <c r="CN79" i="17" s="1"/>
  <c r="CN80" i="17" s="1"/>
  <c r="CN81" i="17" s="1"/>
  <c r="CN82" i="17" s="1"/>
  <c r="CN83" i="17" s="1"/>
  <c r="CN84" i="17" s="1"/>
  <c r="CN85" i="17" s="1"/>
  <c r="CN86" i="17" s="1"/>
  <c r="CN87" i="17" s="1"/>
  <c r="CN88" i="17" s="1"/>
  <c r="CN89" i="17" s="1"/>
  <c r="CN90" i="17" s="1"/>
  <c r="CN91" i="17" s="1"/>
  <c r="CN92" i="17" s="1"/>
  <c r="CN93" i="17" s="1"/>
  <c r="CN94" i="17" s="1"/>
  <c r="CN95" i="17" s="1"/>
  <c r="CN96" i="17" s="1"/>
  <c r="CN97" i="17" s="1"/>
  <c r="CN98" i="17" s="1"/>
  <c r="CN99" i="17" s="1"/>
  <c r="CM10" i="17"/>
  <c r="CM11" i="17" s="1"/>
  <c r="CM12" i="17" s="1"/>
  <c r="CM13" i="17" s="1"/>
  <c r="CM14" i="17" s="1"/>
  <c r="CM15" i="17" s="1"/>
  <c r="CM16" i="17" s="1"/>
  <c r="CM17" i="17" s="1"/>
  <c r="CM18" i="17" s="1"/>
  <c r="CM19" i="17" s="1"/>
  <c r="CM20" i="17" s="1"/>
  <c r="CM21" i="17" s="1"/>
  <c r="CM22" i="17" s="1"/>
  <c r="CM23" i="17" s="1"/>
  <c r="CM24" i="17" s="1"/>
  <c r="CM25" i="17" s="1"/>
  <c r="CL13" i="17"/>
  <c r="CL14" i="17" s="1"/>
  <c r="CL15" i="17" s="1"/>
  <c r="CL16" i="17" s="1"/>
  <c r="CL17" i="17" s="1"/>
  <c r="CL18" i="17" s="1"/>
  <c r="CL19" i="17" s="1"/>
  <c r="CL20" i="17" s="1"/>
  <c r="CL21" i="17" s="1"/>
  <c r="S13" i="6"/>
  <c r="Q13" i="6" s="1"/>
  <c r="R13" i="6" s="1"/>
  <c r="O13" i="6"/>
  <c r="CH10" i="17"/>
  <c r="CH11" i="17" s="1"/>
  <c r="CH12" i="17" s="1"/>
  <c r="CH13" i="17" s="1"/>
  <c r="CH14" i="17" s="1"/>
  <c r="CH15" i="17" s="1"/>
  <c r="CH16" i="17" s="1"/>
  <c r="CH17" i="17" s="1"/>
  <c r="CH18" i="17" s="1"/>
  <c r="CH19" i="17" s="1"/>
  <c r="CH20" i="17" s="1"/>
  <c r="CH21" i="17" s="1"/>
  <c r="CH22" i="17" s="1"/>
  <c r="CH23" i="17" s="1"/>
  <c r="CH24" i="17" s="1"/>
  <c r="CH25" i="17" s="1"/>
  <c r="CH26" i="17" s="1"/>
  <c r="CH27" i="17" s="1"/>
  <c r="CH28" i="17" s="1"/>
  <c r="CH29" i="17" s="1"/>
  <c r="CH30" i="17" s="1"/>
  <c r="CH31" i="17" s="1"/>
  <c r="CH32" i="17" s="1"/>
  <c r="CH33" i="17" s="1"/>
  <c r="CH34" i="17" s="1"/>
  <c r="CH35" i="17" s="1"/>
  <c r="CH36" i="17" s="1"/>
  <c r="CH37" i="17" s="1"/>
  <c r="CH38" i="17" s="1"/>
  <c r="CH39" i="17" s="1"/>
  <c r="CH40" i="17" s="1"/>
  <c r="CH41" i="17" s="1"/>
  <c r="CH42" i="17" s="1"/>
  <c r="CH43" i="17" s="1"/>
  <c r="CH44" i="17" s="1"/>
  <c r="CH45" i="17" s="1"/>
  <c r="CH46" i="17" s="1"/>
  <c r="CH47" i="17" s="1"/>
  <c r="CH48" i="17" s="1"/>
  <c r="CH49" i="17" s="1"/>
  <c r="CH50" i="17" s="1"/>
  <c r="CH51" i="17" s="1"/>
  <c r="CH52" i="17" s="1"/>
  <c r="CH53" i="17" s="1"/>
  <c r="CH54" i="17" s="1"/>
  <c r="CH55" i="17" s="1"/>
  <c r="CH56" i="17" s="1"/>
  <c r="CH57" i="17" s="1"/>
  <c r="CH58" i="17" s="1"/>
  <c r="CH59" i="17" s="1"/>
  <c r="CH60" i="17" s="1"/>
  <c r="CH61" i="17" s="1"/>
  <c r="CH62" i="17" s="1"/>
  <c r="CH63" i="17" s="1"/>
  <c r="CH64" i="17" s="1"/>
  <c r="CH65" i="17" s="1"/>
  <c r="CH66" i="17" s="1"/>
  <c r="CH67" i="17" s="1"/>
  <c r="CH68" i="17" s="1"/>
  <c r="CH69" i="17" s="1"/>
  <c r="CH70" i="17" s="1"/>
  <c r="CH71" i="17" s="1"/>
  <c r="CH72" i="17" s="1"/>
  <c r="CH73" i="17" s="1"/>
  <c r="CH74" i="17" s="1"/>
  <c r="CH75" i="17" s="1"/>
  <c r="CH76" i="17" s="1"/>
  <c r="CH77" i="17" s="1"/>
  <c r="CH78" i="17" s="1"/>
  <c r="CH79" i="17" s="1"/>
  <c r="CH80" i="17" s="1"/>
  <c r="CH81" i="17" s="1"/>
  <c r="CH82" i="17" s="1"/>
  <c r="CH83" i="17" s="1"/>
  <c r="CH84" i="17" s="1"/>
  <c r="CH85" i="17" s="1"/>
  <c r="CH86" i="17" s="1"/>
  <c r="CH87" i="17" s="1"/>
  <c r="CH88" i="17" s="1"/>
  <c r="CH89" i="17" s="1"/>
  <c r="CH90" i="17" s="1"/>
  <c r="CH91" i="17" s="1"/>
  <c r="CH92" i="17" s="1"/>
  <c r="CH93" i="17" s="1"/>
  <c r="CH94" i="17" s="1"/>
  <c r="CH95" i="17" s="1"/>
  <c r="CH96" i="17" s="1"/>
  <c r="CH97" i="17" s="1"/>
  <c r="CH98" i="17" s="1"/>
  <c r="CH99" i="17" s="1"/>
  <c r="O27" i="4"/>
  <c r="S26" i="4"/>
  <c r="Q26" i="4" s="1"/>
  <c r="S72" i="6"/>
  <c r="Q72" i="6" s="1"/>
  <c r="R72" i="6" s="1"/>
  <c r="S38" i="6"/>
  <c r="Q38" i="6" s="1"/>
  <c r="R38" i="6" s="1"/>
  <c r="AE54" i="24"/>
  <c r="F48" i="24"/>
  <c r="O67" i="6"/>
  <c r="F67" i="6"/>
  <c r="S69" i="4"/>
  <c r="Q69" i="4" s="1"/>
  <c r="R69" i="4" s="1"/>
  <c r="S43" i="6"/>
  <c r="Q43" i="6" s="1"/>
  <c r="R43" i="6" s="1"/>
  <c r="AE27" i="4"/>
  <c r="O26" i="4"/>
  <c r="O72" i="6"/>
  <c r="AE32" i="6"/>
  <c r="AE48" i="24"/>
  <c r="O32" i="6"/>
  <c r="AE67" i="6"/>
  <c r="O54" i="24"/>
  <c r="F72" i="6"/>
  <c r="CW3" i="17"/>
  <c r="DJ3" i="17" s="1"/>
  <c r="DB7" i="17"/>
  <c r="DO7" i="17" s="1"/>
  <c r="O4" i="6"/>
  <c r="CK4" i="17" s="1"/>
  <c r="P70" i="1"/>
  <c r="AF70" i="1" s="1"/>
  <c r="DA8" i="17"/>
  <c r="DN8" i="17" s="1"/>
  <c r="Q29" i="23"/>
  <c r="R29" i="23" s="1"/>
  <c r="P93" i="3"/>
  <c r="AF93" i="3" s="1"/>
  <c r="X26" i="8"/>
  <c r="P69" i="21"/>
  <c r="L69" i="21" s="1"/>
  <c r="X69" i="21" s="1"/>
  <c r="P92" i="6"/>
  <c r="AF92" i="6" s="1"/>
  <c r="P42" i="23"/>
  <c r="AF42" i="23" s="1"/>
  <c r="Q44" i="9"/>
  <c r="J44" i="9" s="1"/>
  <c r="P89" i="9"/>
  <c r="L89" i="9" s="1"/>
  <c r="J89" i="9"/>
  <c r="P67" i="9"/>
  <c r="L67" i="9" s="1"/>
  <c r="X67" i="9" s="1"/>
  <c r="P62" i="23"/>
  <c r="AF62" i="23" s="1"/>
  <c r="L89" i="13"/>
  <c r="X89" i="13" s="1"/>
  <c r="AF72" i="13"/>
  <c r="Q4" i="18"/>
  <c r="AH8" i="17" s="1"/>
  <c r="AX8" i="17" s="1"/>
  <c r="Q7" i="5"/>
  <c r="R7" i="5" s="1"/>
  <c r="P25" i="1"/>
  <c r="L25" i="1" s="1"/>
  <c r="X25" i="1" s="1"/>
  <c r="Q6" i="5"/>
  <c r="R6" i="5" s="1"/>
  <c r="Q9" i="24"/>
  <c r="R9" i="24" s="1"/>
  <c r="P7" i="24"/>
  <c r="J84" i="9"/>
  <c r="Q4" i="24"/>
  <c r="AG8" i="17" s="1"/>
  <c r="AW8" i="17" s="1"/>
  <c r="P8" i="24"/>
  <c r="P83" i="23"/>
  <c r="AF83" i="23" s="1"/>
  <c r="P35" i="21"/>
  <c r="AF35" i="21" s="1"/>
  <c r="Q3" i="16"/>
  <c r="R3" i="16" s="1"/>
  <c r="P5" i="5"/>
  <c r="L5" i="5" s="1"/>
  <c r="X5" i="5" s="1"/>
  <c r="P4" i="1"/>
  <c r="L4" i="1" s="1"/>
  <c r="X4" i="1" s="1"/>
  <c r="P3" i="18"/>
  <c r="L3" i="18" s="1"/>
  <c r="X3" i="18" s="1"/>
  <c r="P7" i="1"/>
  <c r="DA7" i="17" s="1"/>
  <c r="DN7" i="17" s="1"/>
  <c r="Q8" i="5"/>
  <c r="R8" i="5" s="1"/>
  <c r="P5" i="1"/>
  <c r="L5" i="1" s="1"/>
  <c r="T5" i="1" s="1"/>
  <c r="B5" i="1" s="1"/>
  <c r="D5" i="1" s="1"/>
  <c r="P4" i="23"/>
  <c r="L4" i="23" s="1"/>
  <c r="X4" i="23" s="1"/>
  <c r="Q9" i="1"/>
  <c r="R9" i="1" s="1"/>
  <c r="Q4" i="5"/>
  <c r="R4" i="5" s="1"/>
  <c r="Q6" i="1"/>
  <c r="R6" i="1" s="1"/>
  <c r="Q49" i="18"/>
  <c r="R49" i="18" s="1"/>
  <c r="Q60" i="23"/>
  <c r="R60" i="23" s="1"/>
  <c r="P5" i="13"/>
  <c r="AF5" i="13" s="1"/>
  <c r="P89" i="5"/>
  <c r="L89" i="5" s="1"/>
  <c r="X89" i="5" s="1"/>
  <c r="P81" i="23"/>
  <c r="L81" i="23" s="1"/>
  <c r="X81" i="23" s="1"/>
  <c r="S4" i="6"/>
  <c r="AE4" i="6"/>
  <c r="P75" i="23"/>
  <c r="L75" i="23" s="1"/>
  <c r="X75" i="23" s="1"/>
  <c r="P95" i="21"/>
  <c r="L95" i="21" s="1"/>
  <c r="X95" i="21" s="1"/>
  <c r="P47" i="21"/>
  <c r="L47" i="21" s="1"/>
  <c r="X47" i="21" s="1"/>
  <c r="L98" i="21"/>
  <c r="X98" i="21" s="1"/>
  <c r="P55" i="20"/>
  <c r="AF55" i="20" s="1"/>
  <c r="J80" i="9"/>
  <c r="P96" i="16"/>
  <c r="AF96" i="16" s="1"/>
  <c r="L46" i="9"/>
  <c r="X46" i="9" s="1"/>
  <c r="L36" i="21"/>
  <c r="X36" i="21" s="1"/>
  <c r="P78" i="21"/>
  <c r="AF78" i="21" s="1"/>
  <c r="J67" i="9"/>
  <c r="Q35" i="5"/>
  <c r="R35" i="5" s="1"/>
  <c r="P87" i="5"/>
  <c r="L87" i="5" s="1"/>
  <c r="X87" i="5" s="1"/>
  <c r="P83" i="21"/>
  <c r="L83" i="21" s="1"/>
  <c r="X83" i="21" s="1"/>
  <c r="AF75" i="5"/>
  <c r="P64" i="18"/>
  <c r="L64" i="18" s="1"/>
  <c r="X64" i="18" s="1"/>
  <c r="P89" i="18"/>
  <c r="AF89" i="18" s="1"/>
  <c r="P47" i="1"/>
  <c r="L47" i="1" s="1"/>
  <c r="X47" i="1" s="1"/>
  <c r="L43" i="20"/>
  <c r="X43" i="20" s="1"/>
  <c r="P69" i="20"/>
  <c r="AF69" i="20" s="1"/>
  <c r="AF42" i="1"/>
  <c r="L32" i="18"/>
  <c r="X32" i="18" s="1"/>
  <c r="P86" i="21"/>
  <c r="AF86" i="21" s="1"/>
  <c r="P80" i="9"/>
  <c r="AF80" i="9" s="1"/>
  <c r="L77" i="9"/>
  <c r="X77" i="9" s="1"/>
  <c r="P67" i="1"/>
  <c r="L67" i="1" s="1"/>
  <c r="X67" i="1" s="1"/>
  <c r="P76" i="20"/>
  <c r="L76" i="20" s="1"/>
  <c r="P32" i="21"/>
  <c r="AF32" i="21" s="1"/>
  <c r="P34" i="5"/>
  <c r="AF34" i="5" s="1"/>
  <c r="P69" i="5"/>
  <c r="L69" i="5" s="1"/>
  <c r="X69" i="5" s="1"/>
  <c r="P54" i="21"/>
  <c r="AF54" i="21" s="1"/>
  <c r="Q48" i="23"/>
  <c r="R48" i="23" s="1"/>
  <c r="Q82" i="1"/>
  <c r="R82" i="1" s="1"/>
  <c r="P68" i="5"/>
  <c r="L68" i="5" s="1"/>
  <c r="X68" i="5" s="1"/>
  <c r="J86" i="9"/>
  <c r="L48" i="21"/>
  <c r="X48" i="21" s="1"/>
  <c r="P31" i="1"/>
  <c r="AF31" i="1" s="1"/>
  <c r="AF15" i="1"/>
  <c r="AF60" i="23"/>
  <c r="AF77" i="18"/>
  <c r="Q74" i="13"/>
  <c r="R74" i="13" s="1"/>
  <c r="F8" i="24"/>
  <c r="G10" i="10"/>
  <c r="AF95" i="1"/>
  <c r="P82" i="21"/>
  <c r="AF82" i="21" s="1"/>
  <c r="AF94" i="21"/>
  <c r="L96" i="21"/>
  <c r="X96" i="21" s="1"/>
  <c r="P33" i="21"/>
  <c r="L33" i="21" s="1"/>
  <c r="X33" i="21" s="1"/>
  <c r="P71" i="23"/>
  <c r="L71" i="23" s="1"/>
  <c r="P52" i="21"/>
  <c r="AF52" i="21" s="1"/>
  <c r="L79" i="18"/>
  <c r="X79" i="18" s="1"/>
  <c r="P43" i="5"/>
  <c r="L43" i="5" s="1"/>
  <c r="Q65" i="21"/>
  <c r="R65" i="21" s="1"/>
  <c r="AF29" i="23"/>
  <c r="P88" i="21"/>
  <c r="L88" i="21" s="1"/>
  <c r="X88" i="21" s="1"/>
  <c r="P46" i="21"/>
  <c r="L46" i="21" s="1"/>
  <c r="X46" i="21" s="1"/>
  <c r="P77" i="1"/>
  <c r="AF77" i="1" s="1"/>
  <c r="P39" i="1"/>
  <c r="AF39" i="1" s="1"/>
  <c r="J41" i="9"/>
  <c r="L72" i="9"/>
  <c r="X72" i="9" s="1"/>
  <c r="Q90" i="20"/>
  <c r="R90" i="20" s="1"/>
  <c r="L63" i="21"/>
  <c r="X63" i="21" s="1"/>
  <c r="Q70" i="21"/>
  <c r="R70" i="21" s="1"/>
  <c r="P77" i="23"/>
  <c r="L77" i="23" s="1"/>
  <c r="X77" i="23" s="1"/>
  <c r="P86" i="9"/>
  <c r="L86" i="9" s="1"/>
  <c r="Q32" i="23"/>
  <c r="R32" i="23" s="1"/>
  <c r="P100" i="5"/>
  <c r="L100" i="5" s="1"/>
  <c r="X100" i="5" s="1"/>
  <c r="P87" i="23"/>
  <c r="AF87" i="23" s="1"/>
  <c r="AF44" i="1"/>
  <c r="L38" i="21"/>
  <c r="X38" i="21" s="1"/>
  <c r="L63" i="1"/>
  <c r="X63" i="1" s="1"/>
  <c r="L36" i="1"/>
  <c r="X36" i="1" s="1"/>
  <c r="AF16" i="1"/>
  <c r="R4" i="10"/>
  <c r="R5" i="10"/>
  <c r="L49" i="21"/>
  <c r="X49" i="21" s="1"/>
  <c r="L74" i="13"/>
  <c r="X74" i="13" s="1"/>
  <c r="Q71" i="13"/>
  <c r="R71" i="13" s="1"/>
  <c r="J91" i="9"/>
  <c r="O62" i="6"/>
  <c r="Q33" i="23"/>
  <c r="R33" i="23" s="1"/>
  <c r="F50" i="24"/>
  <c r="F51" i="6"/>
  <c r="Q4" i="1"/>
  <c r="R4" i="1" s="1"/>
  <c r="F100" i="4"/>
  <c r="O23" i="6"/>
  <c r="O83" i="24"/>
  <c r="AF92" i="5"/>
  <c r="P64" i="24"/>
  <c r="P64" i="9"/>
  <c r="AF64" i="9" s="1"/>
  <c r="S95" i="6"/>
  <c r="Q95" i="6" s="1"/>
  <c r="R95" i="6" s="1"/>
  <c r="F54" i="6"/>
  <c r="P85" i="20"/>
  <c r="L85" i="20" s="1"/>
  <c r="X85" i="20" s="1"/>
  <c r="L71" i="21"/>
  <c r="X71" i="21" s="1"/>
  <c r="P45" i="16"/>
  <c r="L45" i="16" s="1"/>
  <c r="P50" i="21"/>
  <c r="L50" i="21" s="1"/>
  <c r="X50" i="21" s="1"/>
  <c r="P85" i="3"/>
  <c r="AF85" i="3" s="1"/>
  <c r="P42" i="20"/>
  <c r="AF42" i="20" s="1"/>
  <c r="AF78" i="23"/>
  <c r="AF61" i="20"/>
  <c r="AE40" i="4"/>
  <c r="S62" i="6"/>
  <c r="Q62" i="6" s="1"/>
  <c r="R62" i="6" s="1"/>
  <c r="S23" i="6"/>
  <c r="P23" i="6" s="1"/>
  <c r="F64" i="24"/>
  <c r="S69" i="24"/>
  <c r="P69" i="24" s="1"/>
  <c r="AF69" i="24" s="1"/>
  <c r="S51" i="6"/>
  <c r="Q51" i="6" s="1"/>
  <c r="R51" i="6" s="1"/>
  <c r="AE48" i="4"/>
  <c r="AE3" i="4"/>
  <c r="AF58" i="9"/>
  <c r="O97" i="6"/>
  <c r="S97" i="6"/>
  <c r="Q97" i="6" s="1"/>
  <c r="R97" i="6" s="1"/>
  <c r="F93" i="6"/>
  <c r="AE51" i="6"/>
  <c r="P62" i="1"/>
  <c r="L62" i="1" s="1"/>
  <c r="X62" i="1" s="1"/>
  <c r="Q95" i="1"/>
  <c r="R95" i="1" s="1"/>
  <c r="AF99" i="21"/>
  <c r="P81" i="20"/>
  <c r="AF81" i="20" s="1"/>
  <c r="S48" i="4"/>
  <c r="P48" i="4" s="1"/>
  <c r="AF57" i="5"/>
  <c r="AE13" i="6"/>
  <c r="O35" i="6"/>
  <c r="S11" i="6"/>
  <c r="P11" i="6" s="1"/>
  <c r="L11" i="6" s="1"/>
  <c r="X11" i="6" s="1"/>
  <c r="AE86" i="24"/>
  <c r="F42" i="6"/>
  <c r="AE95" i="6"/>
  <c r="O80" i="4"/>
  <c r="F66" i="6"/>
  <c r="F83" i="24"/>
  <c r="P63" i="23"/>
  <c r="AF63" i="23" s="1"/>
  <c r="F48" i="4"/>
  <c r="AE16" i="4"/>
  <c r="F26" i="6"/>
  <c r="S100" i="4"/>
  <c r="P100" i="4" s="1"/>
  <c r="AE55" i="24"/>
  <c r="O11" i="6"/>
  <c r="S42" i="6"/>
  <c r="Q42" i="6" s="1"/>
  <c r="R42" i="6" s="1"/>
  <c r="P52" i="1"/>
  <c r="AF52" i="1" s="1"/>
  <c r="AE58" i="6"/>
  <c r="P57" i="1"/>
  <c r="AF57" i="1" s="1"/>
  <c r="P68" i="21"/>
  <c r="AF68" i="21" s="1"/>
  <c r="AF47" i="9"/>
  <c r="P46" i="18"/>
  <c r="L46" i="18" s="1"/>
  <c r="Q39" i="16"/>
  <c r="R39" i="16" s="1"/>
  <c r="P37" i="16"/>
  <c r="L37" i="16" s="1"/>
  <c r="X37" i="16" s="1"/>
  <c r="L69" i="23"/>
  <c r="X69" i="23" s="1"/>
  <c r="P78" i="5"/>
  <c r="L78" i="5" s="1"/>
  <c r="X78" i="5" s="1"/>
  <c r="L97" i="18"/>
  <c r="X97" i="18" s="1"/>
  <c r="P54" i="9"/>
  <c r="AF54" i="9" s="1"/>
  <c r="S32" i="7"/>
  <c r="P32" i="7" s="1"/>
  <c r="S3" i="4"/>
  <c r="F16" i="4"/>
  <c r="O24" i="6"/>
  <c r="AE100" i="4"/>
  <c r="AE23" i="6"/>
  <c r="F25" i="6"/>
  <c r="S74" i="6"/>
  <c r="Q74" i="6" s="1"/>
  <c r="R74" i="6" s="1"/>
  <c r="AE52" i="24"/>
  <c r="Q16" i="1"/>
  <c r="R16" i="1" s="1"/>
  <c r="P6" i="1"/>
  <c r="AF6" i="1" s="1"/>
  <c r="O74" i="6"/>
  <c r="AE98" i="24"/>
  <c r="AE65" i="4"/>
  <c r="F32" i="7"/>
  <c r="F86" i="24"/>
  <c r="P73" i="18"/>
  <c r="L73" i="18" s="1"/>
  <c r="X73" i="18" s="1"/>
  <c r="P45" i="13"/>
  <c r="AF45" i="13" s="1"/>
  <c r="O76" i="6"/>
  <c r="F24" i="6"/>
  <c r="Q98" i="3"/>
  <c r="R98" i="3" s="1"/>
  <c r="P93" i="23"/>
  <c r="L93" i="23" s="1"/>
  <c r="X93" i="23" s="1"/>
  <c r="P64" i="21"/>
  <c r="L64" i="21" s="1"/>
  <c r="X64" i="21" s="1"/>
  <c r="P91" i="1"/>
  <c r="L91" i="1" s="1"/>
  <c r="X91" i="1" s="1"/>
  <c r="Q91" i="3"/>
  <c r="R91" i="3" s="1"/>
  <c r="J54" i="9"/>
  <c r="P57" i="21"/>
  <c r="AF57" i="21" s="1"/>
  <c r="AF94" i="20"/>
  <c r="S29" i="4"/>
  <c r="Q29" i="4" s="1"/>
  <c r="S16" i="4"/>
  <c r="Q16" i="4" s="1"/>
  <c r="S24" i="6"/>
  <c r="P24" i="6" s="1"/>
  <c r="AF39" i="23"/>
  <c r="S29" i="6"/>
  <c r="P29" i="6" s="1"/>
  <c r="F52" i="24"/>
  <c r="AF52" i="24" s="1"/>
  <c r="F95" i="6"/>
  <c r="AE38" i="6"/>
  <c r="O58" i="6"/>
  <c r="Q36" i="1"/>
  <c r="R36" i="1" s="1"/>
  <c r="O59" i="6"/>
  <c r="O87" i="24"/>
  <c r="AE21" i="24"/>
  <c r="L63" i="13"/>
  <c r="X63" i="13" s="1"/>
  <c r="AE72" i="4"/>
  <c r="P50" i="3"/>
  <c r="AF50" i="3" s="1"/>
  <c r="AE25" i="6"/>
  <c r="S66" i="6"/>
  <c r="Q66" i="6" s="1"/>
  <c r="R66" i="6" s="1"/>
  <c r="O52" i="24"/>
  <c r="AE74" i="6"/>
  <c r="S25" i="6"/>
  <c r="P25" i="6" s="1"/>
  <c r="F97" i="6"/>
  <c r="P82" i="16"/>
  <c r="L82" i="16" s="1"/>
  <c r="X82" i="16" s="1"/>
  <c r="P84" i="9"/>
  <c r="AF84" i="9" s="1"/>
  <c r="P67" i="21"/>
  <c r="AF67" i="21" s="1"/>
  <c r="P92" i="21"/>
  <c r="L92" i="21" s="1"/>
  <c r="X92" i="21" s="1"/>
  <c r="AE36" i="6"/>
  <c r="S12" i="4"/>
  <c r="P12" i="4" s="1"/>
  <c r="S26" i="6"/>
  <c r="Q26" i="6" s="1"/>
  <c r="AF40" i="1"/>
  <c r="AE62" i="6"/>
  <c r="O46" i="6"/>
  <c r="F82" i="24"/>
  <c r="S35" i="6"/>
  <c r="Q35" i="6" s="1"/>
  <c r="R35" i="6" s="1"/>
  <c r="AE73" i="24"/>
  <c r="O38" i="6"/>
  <c r="F58" i="6"/>
  <c r="F59" i="6"/>
  <c r="AE58" i="24"/>
  <c r="AE59" i="6"/>
  <c r="AF36" i="1"/>
  <c r="O86" i="24"/>
  <c r="P41" i="18"/>
  <c r="L41" i="18" s="1"/>
  <c r="F36" i="6"/>
  <c r="S72" i="4"/>
  <c r="Q72" i="4" s="1"/>
  <c r="R72" i="4" s="1"/>
  <c r="O3" i="4"/>
  <c r="CI3" i="17" s="1"/>
  <c r="X83" i="20"/>
  <c r="P84" i="16"/>
  <c r="AF84" i="16" s="1"/>
  <c r="P91" i="9"/>
  <c r="AF91" i="9" s="1"/>
  <c r="P87" i="13"/>
  <c r="L87" i="13" s="1"/>
  <c r="X87" i="13" s="1"/>
  <c r="P45" i="1"/>
  <c r="L45" i="1" s="1"/>
  <c r="X45" i="1" s="1"/>
  <c r="P87" i="21"/>
  <c r="L87" i="21" s="1"/>
  <c r="X87" i="21" s="1"/>
  <c r="P93" i="21"/>
  <c r="AF93" i="21" s="1"/>
  <c r="P61" i="21"/>
  <c r="AF61" i="21" s="1"/>
  <c r="O66" i="6"/>
  <c r="AE37" i="24"/>
  <c r="P12" i="23"/>
  <c r="L12" i="23" s="1"/>
  <c r="X12" i="23" s="1"/>
  <c r="L16" i="1"/>
  <c r="X16" i="1" s="1"/>
  <c r="O58" i="24"/>
  <c r="F84" i="4"/>
  <c r="F59" i="4"/>
  <c r="P90" i="5"/>
  <c r="AF90" i="5" s="1"/>
  <c r="L70" i="13"/>
  <c r="X70" i="13" s="1"/>
  <c r="P47" i="16"/>
  <c r="L47" i="16" s="1"/>
  <c r="X47" i="16" s="1"/>
  <c r="P62" i="5"/>
  <c r="AF62" i="5" s="1"/>
  <c r="P96" i="13"/>
  <c r="AF96" i="13" s="1"/>
  <c r="Q73" i="5"/>
  <c r="R73" i="5" s="1"/>
  <c r="P97" i="5"/>
  <c r="AF97" i="5" s="1"/>
  <c r="Q63" i="13"/>
  <c r="R63" i="13" s="1"/>
  <c r="L77" i="5"/>
  <c r="X77" i="5" s="1"/>
  <c r="AF39" i="16"/>
  <c r="Q70" i="13"/>
  <c r="R70" i="13" s="1"/>
  <c r="P88" i="13"/>
  <c r="AF88" i="13" s="1"/>
  <c r="Q57" i="5"/>
  <c r="R57" i="5" s="1"/>
  <c r="O45" i="6"/>
  <c r="F86" i="6"/>
  <c r="AE54" i="6"/>
  <c r="AF73" i="5"/>
  <c r="Q92" i="5"/>
  <c r="R92" i="5" s="1"/>
  <c r="S86" i="6"/>
  <c r="Q86" i="6" s="1"/>
  <c r="R86" i="6" s="1"/>
  <c r="O37" i="6"/>
  <c r="P74" i="16"/>
  <c r="AF74" i="16" s="1"/>
  <c r="L56" i="13"/>
  <c r="X56" i="13" s="1"/>
  <c r="P49" i="16"/>
  <c r="L49" i="16" s="1"/>
  <c r="X49" i="16" s="1"/>
  <c r="S54" i="6"/>
  <c r="P54" i="6" s="1"/>
  <c r="O79" i="6"/>
  <c r="P57" i="16"/>
  <c r="L57" i="16" s="1"/>
  <c r="X57" i="16" s="1"/>
  <c r="F45" i="6"/>
  <c r="P72" i="5"/>
  <c r="L72" i="5" s="1"/>
  <c r="X72" i="5" s="1"/>
  <c r="P71" i="16"/>
  <c r="L71" i="16" s="1"/>
  <c r="X71" i="16" s="1"/>
  <c r="AE45" i="6"/>
  <c r="Q89" i="24"/>
  <c r="R89" i="24" s="1"/>
  <c r="P89" i="24"/>
  <c r="F73" i="24"/>
  <c r="O69" i="24"/>
  <c r="AF74" i="1"/>
  <c r="P43" i="3"/>
  <c r="L43" i="3" s="1"/>
  <c r="X43" i="3" s="1"/>
  <c r="P55" i="21"/>
  <c r="AF55" i="21" s="1"/>
  <c r="AE93" i="6"/>
  <c r="AF67" i="18"/>
  <c r="AE59" i="4"/>
  <c r="P62" i="18"/>
  <c r="L62" i="18" s="1"/>
  <c r="X62" i="18" s="1"/>
  <c r="L72" i="18"/>
  <c r="X72" i="18" s="1"/>
  <c r="P68" i="9"/>
  <c r="AF68" i="9" s="1"/>
  <c r="P88" i="9"/>
  <c r="AF88" i="9" s="1"/>
  <c r="P66" i="23"/>
  <c r="AF66" i="23" s="1"/>
  <c r="P43" i="21"/>
  <c r="AF43" i="21" s="1"/>
  <c r="P65" i="13"/>
  <c r="L65" i="13" s="1"/>
  <c r="X65" i="13" s="1"/>
  <c r="P54" i="20"/>
  <c r="AF54" i="20" s="1"/>
  <c r="AF34" i="20"/>
  <c r="P78" i="9"/>
  <c r="AF78" i="9" s="1"/>
  <c r="P74" i="3"/>
  <c r="AF74" i="3" s="1"/>
  <c r="F40" i="4"/>
  <c r="AE62" i="24"/>
  <c r="S88" i="6"/>
  <c r="Q88" i="6" s="1"/>
  <c r="R88" i="6" s="1"/>
  <c r="AE92" i="24"/>
  <c r="L73" i="5"/>
  <c r="X73" i="5" s="1"/>
  <c r="S40" i="4"/>
  <c r="Q40" i="4" s="1"/>
  <c r="R40" i="4" s="1"/>
  <c r="S98" i="4"/>
  <c r="Q98" i="4" s="1"/>
  <c r="R98" i="4" s="1"/>
  <c r="F87" i="24"/>
  <c r="S87" i="24"/>
  <c r="Q87" i="24" s="1"/>
  <c r="R87" i="24" s="1"/>
  <c r="S73" i="24"/>
  <c r="P73" i="24" s="1"/>
  <c r="P32" i="20"/>
  <c r="AF32" i="20" s="1"/>
  <c r="L33" i="9"/>
  <c r="X33" i="9" s="1"/>
  <c r="P97" i="3"/>
  <c r="L97" i="3" s="1"/>
  <c r="X97" i="3" s="1"/>
  <c r="O70" i="6"/>
  <c r="O50" i="24"/>
  <c r="P95" i="3"/>
  <c r="L95" i="3" s="1"/>
  <c r="X95" i="3" s="1"/>
  <c r="P45" i="20"/>
  <c r="L45" i="20" s="1"/>
  <c r="X45" i="20" s="1"/>
  <c r="O91" i="4"/>
  <c r="F25" i="24"/>
  <c r="P67" i="13"/>
  <c r="AF67" i="13" s="1"/>
  <c r="Q93" i="4"/>
  <c r="R93" i="4" s="1"/>
  <c r="P91" i="21"/>
  <c r="L91" i="21" s="1"/>
  <c r="X91" i="21" s="1"/>
  <c r="AD83" i="20"/>
  <c r="P76" i="5"/>
  <c r="AF76" i="5" s="1"/>
  <c r="L65" i="21"/>
  <c r="X65" i="21" s="1"/>
  <c r="AF65" i="1"/>
  <c r="O50" i="7"/>
  <c r="S94" i="27"/>
  <c r="Q94" i="27" s="1"/>
  <c r="R94" i="27" s="1"/>
  <c r="AE29" i="4"/>
  <c r="F15" i="4"/>
  <c r="F57" i="24"/>
  <c r="L32" i="23"/>
  <c r="X32" i="23" s="1"/>
  <c r="F49" i="24"/>
  <c r="AE56" i="4"/>
  <c r="S83" i="24"/>
  <c r="Q83" i="24" s="1"/>
  <c r="R83" i="24" s="1"/>
  <c r="S21" i="24"/>
  <c r="P21" i="24" s="1"/>
  <c r="F61" i="4"/>
  <c r="F91" i="4"/>
  <c r="AE25" i="24"/>
  <c r="AF49" i="18"/>
  <c r="P66" i="16"/>
  <c r="L66" i="16" s="1"/>
  <c r="P76" i="21"/>
  <c r="L76" i="21" s="1"/>
  <c r="X76" i="21" s="1"/>
  <c r="L89" i="21"/>
  <c r="X89" i="21" s="1"/>
  <c r="D83" i="20"/>
  <c r="F79" i="6"/>
  <c r="S91" i="4"/>
  <c r="Q91" i="4" s="1"/>
  <c r="R91" i="4" s="1"/>
  <c r="P85" i="21"/>
  <c r="L85" i="21" s="1"/>
  <c r="X85" i="21" s="1"/>
  <c r="P46" i="1"/>
  <c r="L46" i="1" s="1"/>
  <c r="X46" i="1" s="1"/>
  <c r="J68" i="9"/>
  <c r="P72" i="20"/>
  <c r="L72" i="20" s="1"/>
  <c r="X72" i="20" s="1"/>
  <c r="L81" i="1"/>
  <c r="X81" i="1" s="1"/>
  <c r="P75" i="1"/>
  <c r="L75" i="1" s="1"/>
  <c r="X75" i="1" s="1"/>
  <c r="F73" i="4"/>
  <c r="F29" i="4"/>
  <c r="AE15" i="4"/>
  <c r="O57" i="24"/>
  <c r="AE87" i="6"/>
  <c r="S69" i="6"/>
  <c r="Q69" i="6" s="1"/>
  <c r="R69" i="6" s="1"/>
  <c r="S93" i="6"/>
  <c r="Q93" i="6" s="1"/>
  <c r="R93" i="6" s="1"/>
  <c r="AE69" i="24"/>
  <c r="AE49" i="24"/>
  <c r="S37" i="6"/>
  <c r="Q37" i="6" s="1"/>
  <c r="R37" i="6" s="1"/>
  <c r="S42" i="24"/>
  <c r="P42" i="24" s="1"/>
  <c r="S44" i="24"/>
  <c r="P44" i="24" s="1"/>
  <c r="AE94" i="4"/>
  <c r="S25" i="24"/>
  <c r="P25" i="24" s="1"/>
  <c r="F69" i="4"/>
  <c r="O69" i="4"/>
  <c r="AF93" i="4"/>
  <c r="P80" i="23"/>
  <c r="L80" i="23" s="1"/>
  <c r="X80" i="23" s="1"/>
  <c r="L53" i="20"/>
  <c r="X53" i="20" s="1"/>
  <c r="O22" i="6"/>
  <c r="P65" i="20"/>
  <c r="AF65" i="20" s="1"/>
  <c r="S57" i="24"/>
  <c r="Q57" i="24" s="1"/>
  <c r="R57" i="24" s="1"/>
  <c r="O94" i="4"/>
  <c r="S94" i="4"/>
  <c r="Q94" i="4" s="1"/>
  <c r="R94" i="4" s="1"/>
  <c r="P93" i="13"/>
  <c r="AF93" i="13" s="1"/>
  <c r="P54" i="23"/>
  <c r="AF54" i="23" s="1"/>
  <c r="J78" i="9"/>
  <c r="AF85" i="23"/>
  <c r="AF58" i="21"/>
  <c r="P67" i="20"/>
  <c r="AF67" i="20" s="1"/>
  <c r="P92" i="1"/>
  <c r="AF92" i="1" s="1"/>
  <c r="AF39" i="18"/>
  <c r="AF45" i="23"/>
  <c r="S50" i="7"/>
  <c r="P50" i="7" s="1"/>
  <c r="AF50" i="7" s="1"/>
  <c r="AE79" i="6"/>
  <c r="Q39" i="23"/>
  <c r="R39" i="23" s="1"/>
  <c r="S50" i="24"/>
  <c r="Q50" i="24" s="1"/>
  <c r="R50" i="24" s="1"/>
  <c r="F37" i="6"/>
  <c r="P79" i="5"/>
  <c r="L79" i="5" s="1"/>
  <c r="X79" i="5" s="1"/>
  <c r="F21" i="24"/>
  <c r="F41" i="24"/>
  <c r="S85" i="4"/>
  <c r="P85" i="4" s="1"/>
  <c r="O85" i="4"/>
  <c r="O56" i="4"/>
  <c r="F56" i="4"/>
  <c r="AE19" i="4"/>
  <c r="S73" i="4"/>
  <c r="P73" i="4" s="1"/>
  <c r="F33" i="4"/>
  <c r="AE82" i="4"/>
  <c r="O82" i="4"/>
  <c r="O89" i="4"/>
  <c r="AF87" i="3"/>
  <c r="P55" i="3"/>
  <c r="L55" i="3" s="1"/>
  <c r="O19" i="4"/>
  <c r="AE73" i="4"/>
  <c r="S87" i="4"/>
  <c r="Q87" i="4" s="1"/>
  <c r="R87" i="4" s="1"/>
  <c r="F82" i="4"/>
  <c r="P82" i="4"/>
  <c r="F19" i="4"/>
  <c r="O72" i="4"/>
  <c r="O65" i="4"/>
  <c r="S63" i="4"/>
  <c r="Q63" i="4" s="1"/>
  <c r="R63" i="4" s="1"/>
  <c r="O87" i="4"/>
  <c r="F85" i="4"/>
  <c r="F45" i="4"/>
  <c r="P63" i="3"/>
  <c r="L63" i="3" s="1"/>
  <c r="X63" i="3" s="1"/>
  <c r="O63" i="4"/>
  <c r="AE70" i="4"/>
  <c r="AE87" i="4"/>
  <c r="Q95" i="4"/>
  <c r="R95" i="4" s="1"/>
  <c r="P95" i="4"/>
  <c r="O51" i="7"/>
  <c r="F81" i="4"/>
  <c r="F44" i="24"/>
  <c r="F60" i="24"/>
  <c r="F94" i="6"/>
  <c r="AE73" i="7"/>
  <c r="P89" i="23"/>
  <c r="L89" i="23" s="1"/>
  <c r="X89" i="23" s="1"/>
  <c r="L96" i="1"/>
  <c r="X96" i="1" s="1"/>
  <c r="P85" i="9"/>
  <c r="AF85" i="9" s="1"/>
  <c r="P56" i="21"/>
  <c r="L56" i="21" s="1"/>
  <c r="X56" i="21" s="1"/>
  <c r="P97" i="23"/>
  <c r="AF97" i="23" s="1"/>
  <c r="AF41" i="21"/>
  <c r="AF84" i="13"/>
  <c r="P41" i="5"/>
  <c r="AF41" i="5" s="1"/>
  <c r="AE33" i="28"/>
  <c r="S91" i="26"/>
  <c r="P91" i="26" s="1"/>
  <c r="AE62" i="4"/>
  <c r="S81" i="4"/>
  <c r="P81" i="4" s="1"/>
  <c r="F83" i="6"/>
  <c r="AE70" i="6"/>
  <c r="AE68" i="24"/>
  <c r="F78" i="24"/>
  <c r="S94" i="6"/>
  <c r="Q94" i="6" s="1"/>
  <c r="R94" i="6" s="1"/>
  <c r="O51" i="24"/>
  <c r="S84" i="24"/>
  <c r="Q84" i="24" s="1"/>
  <c r="R84" i="24" s="1"/>
  <c r="O43" i="24"/>
  <c r="O71" i="24"/>
  <c r="O61" i="4"/>
  <c r="S61" i="4"/>
  <c r="Q61" i="4" s="1"/>
  <c r="R61" i="4" s="1"/>
  <c r="AE95" i="4"/>
  <c r="F65" i="24"/>
  <c r="AF96" i="5"/>
  <c r="L20" i="23"/>
  <c r="T20" i="23" s="1"/>
  <c r="B20" i="23" s="1"/>
  <c r="AB20" i="23" s="1"/>
  <c r="P48" i="13"/>
  <c r="L48" i="13" s="1"/>
  <c r="X48" i="13" s="1"/>
  <c r="O83" i="6"/>
  <c r="S79" i="4"/>
  <c r="AE79" i="4"/>
  <c r="F79" i="4"/>
  <c r="P73" i="23"/>
  <c r="L73" i="23" s="1"/>
  <c r="X73" i="23" s="1"/>
  <c r="Q63" i="1"/>
  <c r="R63" i="1" s="1"/>
  <c r="F69" i="6"/>
  <c r="P64" i="13"/>
  <c r="AF64" i="13" s="1"/>
  <c r="P41" i="3"/>
  <c r="L41" i="3" s="1"/>
  <c r="X41" i="3" s="1"/>
  <c r="AE44" i="24"/>
  <c r="F58" i="24"/>
  <c r="F70" i="6"/>
  <c r="AE83" i="6"/>
  <c r="P99" i="9"/>
  <c r="L99" i="9" s="1"/>
  <c r="X99" i="9" s="1"/>
  <c r="P50" i="5"/>
  <c r="L50" i="5" s="1"/>
  <c r="X50" i="5" s="1"/>
  <c r="L44" i="9"/>
  <c r="X44" i="9" s="1"/>
  <c r="J99" i="9"/>
  <c r="P41" i="23"/>
  <c r="L41" i="23" s="1"/>
  <c r="X41" i="23" s="1"/>
  <c r="P90" i="16"/>
  <c r="AF90" i="16" s="1"/>
  <c r="P93" i="1"/>
  <c r="AF93" i="1" s="1"/>
  <c r="J85" i="9"/>
  <c r="S78" i="24"/>
  <c r="Q78" i="24" s="1"/>
  <c r="R78" i="24" s="1"/>
  <c r="O94" i="6"/>
  <c r="Q32" i="5"/>
  <c r="R32" i="5" s="1"/>
  <c r="O41" i="24"/>
  <c r="O68" i="24"/>
  <c r="O53" i="24"/>
  <c r="F95" i="4"/>
  <c r="AE63" i="4"/>
  <c r="S43" i="24"/>
  <c r="Q43" i="24" s="1"/>
  <c r="R43" i="24" s="1"/>
  <c r="AE45" i="4"/>
  <c r="S73" i="7"/>
  <c r="Q73" i="7" s="1"/>
  <c r="R73" i="7" s="1"/>
  <c r="AE81" i="4"/>
  <c r="O69" i="6"/>
  <c r="P53" i="23"/>
  <c r="AF53" i="23" s="1"/>
  <c r="P45" i="18"/>
  <c r="L45" i="18" s="1"/>
  <c r="P100" i="13"/>
  <c r="L100" i="13" s="1"/>
  <c r="X100" i="13" s="1"/>
  <c r="P66" i="1"/>
  <c r="L66" i="1" s="1"/>
  <c r="X66" i="1" s="1"/>
  <c r="P75" i="16"/>
  <c r="AF75" i="16" s="1"/>
  <c r="P87" i="20"/>
  <c r="AF87" i="20" s="1"/>
  <c r="O62" i="4"/>
  <c r="F98" i="24"/>
  <c r="O64" i="24"/>
  <c r="O92" i="24"/>
  <c r="O78" i="24"/>
  <c r="O79" i="4"/>
  <c r="O74" i="4"/>
  <c r="S48" i="24"/>
  <c r="P48" i="24" s="1"/>
  <c r="S41" i="24"/>
  <c r="P41" i="24" s="1"/>
  <c r="Q53" i="5"/>
  <c r="R53" i="5" s="1"/>
  <c r="J96" i="9"/>
  <c r="F91" i="26"/>
  <c r="Q74" i="1"/>
  <c r="R74" i="1" s="1"/>
  <c r="O95" i="4"/>
  <c r="P52" i="13"/>
  <c r="L52" i="13" s="1"/>
  <c r="X52" i="13" s="1"/>
  <c r="AF97" i="21"/>
  <c r="P60" i="20"/>
  <c r="L60" i="20" s="1"/>
  <c r="X60" i="20" s="1"/>
  <c r="P68" i="1"/>
  <c r="L68" i="1" s="1"/>
  <c r="X68" i="1" s="1"/>
  <c r="P83" i="13"/>
  <c r="L83" i="13" s="1"/>
  <c r="X83" i="13" s="1"/>
  <c r="P37" i="13"/>
  <c r="AF37" i="13" s="1"/>
  <c r="P51" i="16"/>
  <c r="AF51" i="16" s="1"/>
  <c r="F62" i="4"/>
  <c r="O98" i="24"/>
  <c r="AE64" i="24"/>
  <c r="S92" i="24"/>
  <c r="Q92" i="24" s="1"/>
  <c r="R92" i="24" s="1"/>
  <c r="S68" i="24"/>
  <c r="P68" i="24" s="1"/>
  <c r="L68" i="24" s="1"/>
  <c r="X68" i="24" s="1"/>
  <c r="F84" i="24"/>
  <c r="AE84" i="24"/>
  <c r="O90" i="24"/>
  <c r="S45" i="4"/>
  <c r="Q45" i="4" s="1"/>
  <c r="R45" i="4" s="1"/>
  <c r="F31" i="24"/>
  <c r="S31" i="24"/>
  <c r="Q31" i="24" s="1"/>
  <c r="R31" i="24" s="1"/>
  <c r="Q20" i="23"/>
  <c r="R20" i="23" s="1"/>
  <c r="L31" i="13"/>
  <c r="X31" i="13" s="1"/>
  <c r="P30" i="5"/>
  <c r="AF30" i="5" s="1"/>
  <c r="S28" i="4"/>
  <c r="Q28" i="4" s="1"/>
  <c r="O26" i="7"/>
  <c r="Q31" i="5"/>
  <c r="R31" i="5" s="1"/>
  <c r="AF19" i="5"/>
  <c r="P50" i="23"/>
  <c r="AF50" i="23" s="1"/>
  <c r="Q89" i="1"/>
  <c r="R89" i="1" s="1"/>
  <c r="AF27" i="1"/>
  <c r="P76" i="16"/>
  <c r="L76" i="16" s="1"/>
  <c r="X76" i="16" s="1"/>
  <c r="AF33" i="5"/>
  <c r="P73" i="3"/>
  <c r="AF73" i="3" s="1"/>
  <c r="P81" i="5"/>
  <c r="L81" i="5" s="1"/>
  <c r="X81" i="5" s="1"/>
  <c r="P96" i="9"/>
  <c r="L96" i="9" s="1"/>
  <c r="X96" i="9" s="1"/>
  <c r="AF93" i="18"/>
  <c r="P73" i="13"/>
  <c r="AF73" i="13" s="1"/>
  <c r="Q37" i="18"/>
  <c r="R37" i="18" s="1"/>
  <c r="P51" i="20"/>
  <c r="L51" i="20" s="1"/>
  <c r="X51" i="20" s="1"/>
  <c r="P74" i="18"/>
  <c r="AF74" i="18" s="1"/>
  <c r="P45" i="5"/>
  <c r="AF45" i="5" s="1"/>
  <c r="AF75" i="21"/>
  <c r="P42" i="16"/>
  <c r="AF42" i="16" s="1"/>
  <c r="AF44" i="23"/>
  <c r="P38" i="3"/>
  <c r="L38" i="3" s="1"/>
  <c r="X38" i="3" s="1"/>
  <c r="P59" i="5"/>
  <c r="AF59" i="5" s="1"/>
  <c r="P96" i="23"/>
  <c r="AF96" i="23" s="1"/>
  <c r="P88" i="23"/>
  <c r="AF88" i="23" s="1"/>
  <c r="P90" i="24"/>
  <c r="P90" i="4"/>
  <c r="L90" i="4" s="1"/>
  <c r="X90" i="4" s="1"/>
  <c r="P37" i="23"/>
  <c r="L37" i="23" s="1"/>
  <c r="X37" i="23" s="1"/>
  <c r="P73" i="9"/>
  <c r="L73" i="9" s="1"/>
  <c r="X73" i="9" s="1"/>
  <c r="P82" i="23"/>
  <c r="L82" i="23" s="1"/>
  <c r="X82" i="23" s="1"/>
  <c r="AF72" i="1"/>
  <c r="P41" i="20"/>
  <c r="AF41" i="20" s="1"/>
  <c r="P60" i="5"/>
  <c r="L60" i="5" s="1"/>
  <c r="X60" i="5" s="1"/>
  <c r="AF20" i="23"/>
  <c r="Q40" i="1"/>
  <c r="R40" i="1" s="1"/>
  <c r="P66" i="20"/>
  <c r="AF66" i="20" s="1"/>
  <c r="AF74" i="21"/>
  <c r="P86" i="24"/>
  <c r="P98" i="13"/>
  <c r="AF98" i="13" s="1"/>
  <c r="P3" i="16"/>
  <c r="L3" i="16" s="1"/>
  <c r="P50" i="13"/>
  <c r="AF50" i="13" s="1"/>
  <c r="P95" i="18"/>
  <c r="AF95" i="18" s="1"/>
  <c r="P80" i="21"/>
  <c r="L80" i="21" s="1"/>
  <c r="X80" i="21" s="1"/>
  <c r="P79" i="16"/>
  <c r="AF79" i="16" s="1"/>
  <c r="P60" i="9"/>
  <c r="L60" i="9" s="1"/>
  <c r="X60" i="9" s="1"/>
  <c r="P83" i="5"/>
  <c r="AF83" i="5" s="1"/>
  <c r="P37" i="1"/>
  <c r="L37" i="1" s="1"/>
  <c r="X37" i="1" s="1"/>
  <c r="Q25" i="23"/>
  <c r="R25" i="23" s="1"/>
  <c r="L68" i="20"/>
  <c r="X68" i="20" s="1"/>
  <c r="P74" i="4"/>
  <c r="R94" i="9"/>
  <c r="L94" i="5"/>
  <c r="X94" i="5" s="1"/>
  <c r="P59" i="21"/>
  <c r="L59" i="21" s="1"/>
  <c r="X59" i="21" s="1"/>
  <c r="P51" i="3"/>
  <c r="AF51" i="3" s="1"/>
  <c r="P87" i="9"/>
  <c r="AF87" i="9" s="1"/>
  <c r="P82" i="9"/>
  <c r="AF82" i="9" s="1"/>
  <c r="P84" i="20"/>
  <c r="L84" i="20" s="1"/>
  <c r="Q61" i="6"/>
  <c r="R61" i="6" s="1"/>
  <c r="P51" i="5"/>
  <c r="AF51" i="5" s="1"/>
  <c r="P55" i="24"/>
  <c r="J43" i="9"/>
  <c r="P63" i="20"/>
  <c r="L63" i="20" s="1"/>
  <c r="X63" i="20" s="1"/>
  <c r="P64" i="1"/>
  <c r="AF64" i="1" s="1"/>
  <c r="L96" i="5"/>
  <c r="X96" i="5" s="1"/>
  <c r="P26" i="1"/>
  <c r="AF26" i="1" s="1"/>
  <c r="AF32" i="5"/>
  <c r="R82" i="9"/>
  <c r="P92" i="16"/>
  <c r="AF92" i="16" s="1"/>
  <c r="X59" i="8"/>
  <c r="S13" i="24"/>
  <c r="Q13" i="24" s="1"/>
  <c r="S3" i="24"/>
  <c r="L25" i="23"/>
  <c r="X25" i="23" s="1"/>
  <c r="AF13" i="23"/>
  <c r="L11" i="23"/>
  <c r="X11" i="23" s="1"/>
  <c r="P27" i="5"/>
  <c r="AF27" i="5" s="1"/>
  <c r="S20" i="4"/>
  <c r="Q20" i="4" s="1"/>
  <c r="S17" i="4"/>
  <c r="P17" i="4" s="1"/>
  <c r="X23" i="8"/>
  <c r="AF23" i="8"/>
  <c r="AF27" i="8"/>
  <c r="X14" i="8"/>
  <c r="X21" i="8"/>
  <c r="AF11" i="23"/>
  <c r="Q11" i="23"/>
  <c r="R11" i="23" s="1"/>
  <c r="AF16" i="5"/>
  <c r="F22" i="6"/>
  <c r="Q25" i="18"/>
  <c r="R25" i="18" s="1"/>
  <c r="S22" i="4"/>
  <c r="P22" i="4" s="1"/>
  <c r="L22" i="4" s="1"/>
  <c r="X22" i="4" s="1"/>
  <c r="O10" i="4"/>
  <c r="Q16" i="5"/>
  <c r="R16" i="5" s="1"/>
  <c r="S34" i="24"/>
  <c r="Q34" i="24" s="1"/>
  <c r="R34" i="24" s="1"/>
  <c r="T32" i="5"/>
  <c r="B32" i="5" s="1"/>
  <c r="AB32" i="5" s="1"/>
  <c r="S22" i="6"/>
  <c r="Q22" i="6" s="1"/>
  <c r="L19" i="8"/>
  <c r="O31" i="4"/>
  <c r="P39" i="5"/>
  <c r="AF39" i="5" s="1"/>
  <c r="F16" i="24"/>
  <c r="F31" i="4"/>
  <c r="L23" i="23"/>
  <c r="X23" i="23" s="1"/>
  <c r="AE31" i="4"/>
  <c r="Q33" i="16"/>
  <c r="R33" i="16" s="1"/>
  <c r="AE17" i="4"/>
  <c r="S18" i="4"/>
  <c r="Q18" i="4" s="1"/>
  <c r="O5" i="4"/>
  <c r="CI5" i="17" s="1"/>
  <c r="O3" i="24"/>
  <c r="CP3" i="17" s="1"/>
  <c r="AE34" i="24"/>
  <c r="Q34" i="1"/>
  <c r="R34" i="1" s="1"/>
  <c r="P14" i="1"/>
  <c r="AF14" i="1" s="1"/>
  <c r="F17" i="4"/>
  <c r="L16" i="5"/>
  <c r="X16" i="5" s="1"/>
  <c r="F3" i="24"/>
  <c r="F35" i="24"/>
  <c r="AF34" i="9"/>
  <c r="AE36" i="24"/>
  <c r="AE20" i="4"/>
  <c r="L7" i="23"/>
  <c r="X7" i="23" s="1"/>
  <c r="Q23" i="23"/>
  <c r="R23" i="23" s="1"/>
  <c r="L18" i="8"/>
  <c r="X18" i="8" s="1"/>
  <c r="L31" i="16"/>
  <c r="X31" i="16" s="1"/>
  <c r="AE9" i="4"/>
  <c r="AE13" i="24"/>
  <c r="AE15" i="24"/>
  <c r="O37" i="24"/>
  <c r="S23" i="24"/>
  <c r="Q23" i="24" s="1"/>
  <c r="P19" i="1"/>
  <c r="AF19" i="1" s="1"/>
  <c r="AF23" i="23"/>
  <c r="F37" i="24"/>
  <c r="L37" i="24" s="1"/>
  <c r="X37" i="24" s="1"/>
  <c r="P38" i="20"/>
  <c r="AF38" i="20" s="1"/>
  <c r="T29" i="23"/>
  <c r="B29" i="23" s="1"/>
  <c r="AB29" i="23" s="1"/>
  <c r="P39" i="20"/>
  <c r="AF39" i="20" s="1"/>
  <c r="F13" i="24"/>
  <c r="O15" i="24"/>
  <c r="O23" i="24"/>
  <c r="Q5" i="1"/>
  <c r="L15" i="5"/>
  <c r="X15" i="5" s="1"/>
  <c r="O28" i="4"/>
  <c r="O6" i="24"/>
  <c r="CP6" i="17" s="1"/>
  <c r="T27" i="8"/>
  <c r="AF10" i="1"/>
  <c r="AF39" i="21"/>
  <c r="F28" i="4"/>
  <c r="F15" i="24"/>
  <c r="F23" i="24"/>
  <c r="P34" i="16"/>
  <c r="L34" i="16" s="1"/>
  <c r="X34" i="16" s="1"/>
  <c r="L26" i="18"/>
  <c r="X26" i="18" s="1"/>
  <c r="L27" i="23"/>
  <c r="X27" i="23" s="1"/>
  <c r="P33" i="20"/>
  <c r="L33" i="20" s="1"/>
  <c r="X33" i="20" s="1"/>
  <c r="Q20" i="21"/>
  <c r="R20" i="21" s="1"/>
  <c r="S9" i="4"/>
  <c r="P37" i="20"/>
  <c r="L37" i="20" s="1"/>
  <c r="X37" i="20" s="1"/>
  <c r="O34" i="4"/>
  <c r="P38" i="5"/>
  <c r="AF38" i="5" s="1"/>
  <c r="P47" i="23"/>
  <c r="L47" i="23" s="1"/>
  <c r="X47" i="23" s="1"/>
  <c r="Q3" i="18"/>
  <c r="AH7" i="17" s="1"/>
  <c r="AX7" i="17" s="1"/>
  <c r="P89" i="4"/>
  <c r="P70" i="3"/>
  <c r="L70" i="3" s="1"/>
  <c r="X70" i="3" s="1"/>
  <c r="P94" i="23"/>
  <c r="AF94" i="23" s="1"/>
  <c r="P85" i="16"/>
  <c r="L85" i="16" s="1"/>
  <c r="X85" i="16" s="1"/>
  <c r="P53" i="9"/>
  <c r="AF53" i="9" s="1"/>
  <c r="P71" i="1"/>
  <c r="L71" i="1" s="1"/>
  <c r="X71" i="1" s="1"/>
  <c r="P24" i="23"/>
  <c r="L24" i="23" s="1"/>
  <c r="T24" i="23" s="1"/>
  <c r="B24" i="23" s="1"/>
  <c r="AB24" i="23" s="1"/>
  <c r="P8" i="5"/>
  <c r="AF8" i="5" s="1"/>
  <c r="AF40" i="16"/>
  <c r="L56" i="23"/>
  <c r="X56" i="23" s="1"/>
  <c r="P53" i="21"/>
  <c r="AF53" i="21" s="1"/>
  <c r="P40" i="23"/>
  <c r="AF40" i="23" s="1"/>
  <c r="L43" i="18"/>
  <c r="X43" i="18" s="1"/>
  <c r="AF7" i="23"/>
  <c r="L17" i="23"/>
  <c r="X17" i="23" s="1"/>
  <c r="R20" i="1"/>
  <c r="P76" i="1"/>
  <c r="AF76" i="1" s="1"/>
  <c r="R31" i="9"/>
  <c r="P54" i="16"/>
  <c r="AF54" i="16" s="1"/>
  <c r="AF23" i="18"/>
  <c r="L34" i="20"/>
  <c r="X34" i="20" s="1"/>
  <c r="L76" i="23"/>
  <c r="X76" i="23" s="1"/>
  <c r="P35" i="3"/>
  <c r="AF35" i="3" s="1"/>
  <c r="AF100" i="21"/>
  <c r="P64" i="23"/>
  <c r="L64" i="23" s="1"/>
  <c r="P82" i="13"/>
  <c r="AF82" i="13" s="1"/>
  <c r="P99" i="3"/>
  <c r="AF99" i="3" s="1"/>
  <c r="P98" i="6"/>
  <c r="L98" i="6" s="1"/>
  <c r="X98" i="6" s="1"/>
  <c r="P43" i="23"/>
  <c r="AF43" i="23" s="1"/>
  <c r="J88" i="9"/>
  <c r="P47" i="3"/>
  <c r="AF47" i="3" s="1"/>
  <c r="P46" i="13"/>
  <c r="AF46" i="13" s="1"/>
  <c r="P77" i="16"/>
  <c r="AF77" i="16" s="1"/>
  <c r="P65" i="5"/>
  <c r="L65" i="5" s="1"/>
  <c r="P71" i="5"/>
  <c r="L71" i="5" s="1"/>
  <c r="T71" i="5" s="1"/>
  <c r="B71" i="5" s="1"/>
  <c r="AB71" i="5" s="1"/>
  <c r="P69" i="16"/>
  <c r="AF69" i="16" s="1"/>
  <c r="L19" i="23"/>
  <c r="T19" i="23" s="1"/>
  <c r="B19" i="23" s="1"/>
  <c r="AB19" i="23" s="1"/>
  <c r="L49" i="23"/>
  <c r="X49" i="23" s="1"/>
  <c r="Q93" i="18"/>
  <c r="R93" i="18" s="1"/>
  <c r="P51" i="23"/>
  <c r="L51" i="23" s="1"/>
  <c r="X51" i="23" s="1"/>
  <c r="P69" i="13"/>
  <c r="AF69" i="13" s="1"/>
  <c r="P80" i="5"/>
  <c r="L80" i="5" s="1"/>
  <c r="X80" i="5" s="1"/>
  <c r="AF52" i="16"/>
  <c r="P67" i="6"/>
  <c r="Q32" i="16"/>
  <c r="R32" i="16" s="1"/>
  <c r="AF49" i="23"/>
  <c r="L40" i="21"/>
  <c r="X40" i="21" s="1"/>
  <c r="P58" i="23"/>
  <c r="L58" i="23" s="1"/>
  <c r="X58" i="23" s="1"/>
  <c r="Q10" i="5"/>
  <c r="R10" i="5" s="1"/>
  <c r="P90" i="23"/>
  <c r="L90" i="23" s="1"/>
  <c r="X90" i="23" s="1"/>
  <c r="P67" i="3"/>
  <c r="AF67" i="3" s="1"/>
  <c r="P59" i="3"/>
  <c r="L59" i="3" s="1"/>
  <c r="X59" i="3" s="1"/>
  <c r="P74" i="23"/>
  <c r="L74" i="23" s="1"/>
  <c r="P49" i="24"/>
  <c r="AF25" i="23"/>
  <c r="L48" i="23"/>
  <c r="X48" i="23" s="1"/>
  <c r="P13" i="1"/>
  <c r="L13" i="1" s="1"/>
  <c r="L63" i="18"/>
  <c r="X63" i="18" s="1"/>
  <c r="P66" i="21"/>
  <c r="L66" i="21" s="1"/>
  <c r="X66" i="21" s="1"/>
  <c r="P64" i="16"/>
  <c r="L64" i="16" s="1"/>
  <c r="X64" i="16" s="1"/>
  <c r="AF93" i="20"/>
  <c r="AF82" i="1"/>
  <c r="P12" i="1"/>
  <c r="L12" i="1" s="1"/>
  <c r="X12" i="1" s="1"/>
  <c r="L26" i="5"/>
  <c r="T26" i="5" s="1"/>
  <c r="B26" i="5" s="1"/>
  <c r="AB26" i="5" s="1"/>
  <c r="Q67" i="18"/>
  <c r="R67" i="18" s="1"/>
  <c r="P62" i="3"/>
  <c r="L62" i="3" s="1"/>
  <c r="X62" i="3" s="1"/>
  <c r="P74" i="5"/>
  <c r="L74" i="5" s="1"/>
  <c r="X74" i="5" s="1"/>
  <c r="P80" i="16"/>
  <c r="L80" i="16" s="1"/>
  <c r="X80" i="16" s="1"/>
  <c r="P98" i="24"/>
  <c r="P31" i="21"/>
  <c r="L31" i="21" s="1"/>
  <c r="P20" i="1"/>
  <c r="L20" i="1" s="1"/>
  <c r="X20" i="1" s="1"/>
  <c r="Q22" i="23"/>
  <c r="R22" i="23" s="1"/>
  <c r="P90" i="13"/>
  <c r="AF90" i="13" s="1"/>
  <c r="P98" i="20"/>
  <c r="AF98" i="20" s="1"/>
  <c r="L65" i="18"/>
  <c r="X65" i="18" s="1"/>
  <c r="P89" i="16"/>
  <c r="L89" i="16" s="1"/>
  <c r="X89" i="16" s="1"/>
  <c r="P90" i="18"/>
  <c r="AF90" i="18" s="1"/>
  <c r="P56" i="16"/>
  <c r="L56" i="16" s="1"/>
  <c r="X56" i="16" s="1"/>
  <c r="P79" i="6"/>
  <c r="L54" i="13"/>
  <c r="X54" i="13" s="1"/>
  <c r="P99" i="23"/>
  <c r="AF99" i="23" s="1"/>
  <c r="P64" i="5"/>
  <c r="L64" i="5" s="1"/>
  <c r="X64" i="5" s="1"/>
  <c r="P22" i="5"/>
  <c r="AF22" i="5" s="1"/>
  <c r="L17" i="5"/>
  <c r="X17" i="5" s="1"/>
  <c r="AF25" i="18"/>
  <c r="L25" i="18"/>
  <c r="T25" i="18" s="1"/>
  <c r="B25" i="18" s="1"/>
  <c r="AB25" i="18" s="1"/>
  <c r="P10" i="18"/>
  <c r="AF10" i="18" s="1"/>
  <c r="AF58" i="18"/>
  <c r="Q58" i="18"/>
  <c r="R58" i="18" s="1"/>
  <c r="O30" i="24"/>
  <c r="O27" i="24"/>
  <c r="F27" i="24"/>
  <c r="AE27" i="24"/>
  <c r="AE26" i="24"/>
  <c r="S26" i="24"/>
  <c r="Q26" i="24" s="1"/>
  <c r="O26" i="24"/>
  <c r="S17" i="24"/>
  <c r="P17" i="24" s="1"/>
  <c r="AE17" i="24"/>
  <c r="O16" i="24"/>
  <c r="AE16" i="24"/>
  <c r="F7" i="24"/>
  <c r="AE6" i="24"/>
  <c r="F6" i="24"/>
  <c r="S5" i="24"/>
  <c r="F55" i="24"/>
  <c r="P15" i="23"/>
  <c r="Q15" i="23"/>
  <c r="R15" i="23" s="1"/>
  <c r="P10" i="23"/>
  <c r="AF10" i="23" s="1"/>
  <c r="Q56" i="23"/>
  <c r="R56" i="23" s="1"/>
  <c r="L29" i="1"/>
  <c r="X29" i="1" s="1"/>
  <c r="P9" i="1"/>
  <c r="L9" i="1" s="1"/>
  <c r="T9" i="1" s="1"/>
  <c r="B9" i="1" s="1"/>
  <c r="D9" i="1" s="1"/>
  <c r="P58" i="1"/>
  <c r="AF58" i="1" s="1"/>
  <c r="F28" i="6"/>
  <c r="O19" i="6"/>
  <c r="S16" i="6"/>
  <c r="Q16" i="6" s="1"/>
  <c r="O16" i="6"/>
  <c r="F14" i="6"/>
  <c r="AE14" i="6"/>
  <c r="S14" i="6"/>
  <c r="Q14" i="6" s="1"/>
  <c r="AE12" i="6"/>
  <c r="AE7" i="6"/>
  <c r="O3" i="6"/>
  <c r="CK3" i="17" s="1"/>
  <c r="AE53" i="6"/>
  <c r="L29" i="5"/>
  <c r="T29" i="5" s="1"/>
  <c r="B29" i="5" s="1"/>
  <c r="AB29" i="5" s="1"/>
  <c r="L28" i="5"/>
  <c r="X28" i="5" s="1"/>
  <c r="AF28" i="5"/>
  <c r="AF23" i="5"/>
  <c r="Q23" i="5"/>
  <c r="R23" i="5" s="1"/>
  <c r="L23" i="5"/>
  <c r="X23" i="5" s="1"/>
  <c r="L21" i="5"/>
  <c r="X21" i="5" s="1"/>
  <c r="P20" i="5"/>
  <c r="AF20" i="5" s="1"/>
  <c r="P14" i="5"/>
  <c r="Q13" i="5"/>
  <c r="R13" i="5" s="1"/>
  <c r="R12" i="5"/>
  <c r="P7" i="5"/>
  <c r="AF7" i="5" s="1"/>
  <c r="P54" i="5"/>
  <c r="L54" i="5" s="1"/>
  <c r="F24" i="4"/>
  <c r="S24" i="4"/>
  <c r="Q24" i="4" s="1"/>
  <c r="AE24" i="4"/>
  <c r="AE18" i="4"/>
  <c r="F18" i="4"/>
  <c r="AE14" i="4"/>
  <c r="S14" i="4"/>
  <c r="Q14" i="4" s="1"/>
  <c r="F14" i="4"/>
  <c r="S13" i="4"/>
  <c r="P13" i="4" s="1"/>
  <c r="O13" i="4"/>
  <c r="S10" i="4"/>
  <c r="P10" i="4" s="1"/>
  <c r="AE10" i="4"/>
  <c r="O9" i="4"/>
  <c r="CI9" i="17" s="1"/>
  <c r="O8" i="4"/>
  <c r="CI8" i="17" s="1"/>
  <c r="F8" i="4"/>
  <c r="S7" i="4"/>
  <c r="O7" i="4"/>
  <c r="CI7" i="17" s="1"/>
  <c r="F7" i="4"/>
  <c r="S6" i="4"/>
  <c r="O4" i="4"/>
  <c r="CI4" i="17" s="1"/>
  <c r="S4" i="4"/>
  <c r="S15" i="27"/>
  <c r="Q15" i="27" s="1"/>
  <c r="R15" i="27" s="1"/>
  <c r="AE29" i="26"/>
  <c r="J53" i="9"/>
  <c r="X25" i="8"/>
  <c r="L13" i="8"/>
  <c r="T13" i="8" s="1"/>
  <c r="AF28" i="8"/>
  <c r="X28" i="8"/>
  <c r="AF22" i="8"/>
  <c r="X15" i="8"/>
  <c r="R10" i="8"/>
  <c r="Q94" i="24"/>
  <c r="R94" i="24" s="1"/>
  <c r="P94" i="24"/>
  <c r="Q75" i="3"/>
  <c r="R75" i="3" s="1"/>
  <c r="P75" i="3"/>
  <c r="L75" i="3" s="1"/>
  <c r="X75" i="3" s="1"/>
  <c r="Q42" i="21"/>
  <c r="R42" i="21" s="1"/>
  <c r="P42" i="21"/>
  <c r="AF42" i="21" s="1"/>
  <c r="AE76" i="4"/>
  <c r="O76" i="4"/>
  <c r="S76" i="4"/>
  <c r="Q76" i="4" s="1"/>
  <c r="R76" i="4" s="1"/>
  <c r="F76" i="4"/>
  <c r="F19" i="24"/>
  <c r="AE19" i="24"/>
  <c r="O19" i="24"/>
  <c r="S19" i="24"/>
  <c r="P19" i="24" s="1"/>
  <c r="AF73" i="16"/>
  <c r="S53" i="25"/>
  <c r="Q53" i="25" s="1"/>
  <c r="R53" i="25" s="1"/>
  <c r="F53" i="25"/>
  <c r="AE99" i="6"/>
  <c r="S99" i="6"/>
  <c r="F99" i="6"/>
  <c r="AE9" i="6"/>
  <c r="F9" i="6"/>
  <c r="O9" i="6"/>
  <c r="CK9" i="17" s="1"/>
  <c r="O64" i="4"/>
  <c r="F64" i="4"/>
  <c r="Q100" i="23"/>
  <c r="R100" i="23" s="1"/>
  <c r="P100" i="23"/>
  <c r="L100" i="23" s="1"/>
  <c r="X100" i="23" s="1"/>
  <c r="Q84" i="1"/>
  <c r="R84" i="1" s="1"/>
  <c r="P84" i="1"/>
  <c r="AF84" i="1" s="1"/>
  <c r="Q35" i="4"/>
  <c r="R35" i="4" s="1"/>
  <c r="P35" i="4"/>
  <c r="F28" i="24"/>
  <c r="AE28" i="24"/>
  <c r="P24" i="1"/>
  <c r="Q24" i="1"/>
  <c r="R24" i="1" s="1"/>
  <c r="AF13" i="5"/>
  <c r="L13" i="5"/>
  <c r="X13" i="5" s="1"/>
  <c r="L22" i="23"/>
  <c r="X22" i="23" s="1"/>
  <c r="AF22" i="23"/>
  <c r="S52" i="4"/>
  <c r="P52" i="4" s="1"/>
  <c r="F52" i="4"/>
  <c r="O52" i="4"/>
  <c r="F47" i="24"/>
  <c r="O47" i="24"/>
  <c r="AE47" i="24"/>
  <c r="S47" i="24"/>
  <c r="Q47" i="24" s="1"/>
  <c r="R47" i="24" s="1"/>
  <c r="P62" i="13"/>
  <c r="AF62" i="13" s="1"/>
  <c r="S37" i="27"/>
  <c r="P37" i="27" s="1"/>
  <c r="S64" i="4"/>
  <c r="Q64" i="4" s="1"/>
  <c r="R64" i="4" s="1"/>
  <c r="AE68" i="4"/>
  <c r="O29" i="26"/>
  <c r="S29" i="26"/>
  <c r="P29" i="26" s="1"/>
  <c r="L29" i="26" s="1"/>
  <c r="T29" i="26" s="1"/>
  <c r="B29" i="26" s="1"/>
  <c r="AB29" i="26" s="1"/>
  <c r="O99" i="6"/>
  <c r="P15" i="24"/>
  <c r="Q15" i="24"/>
  <c r="R15" i="24" s="1"/>
  <c r="AG1" i="23"/>
  <c r="U29" i="29" s="1"/>
  <c r="L3" i="5"/>
  <c r="X3" i="5" s="1"/>
  <c r="AF3" i="5"/>
  <c r="Q35" i="13"/>
  <c r="R35" i="13" s="1"/>
  <c r="P35" i="13"/>
  <c r="AF35" i="13" s="1"/>
  <c r="O28" i="6"/>
  <c r="AE28" i="6"/>
  <c r="S8" i="6"/>
  <c r="F8" i="6"/>
  <c r="AE8" i="6"/>
  <c r="O12" i="6"/>
  <c r="F12" i="6"/>
  <c r="S75" i="24"/>
  <c r="Q75" i="24" s="1"/>
  <c r="R75" i="24" s="1"/>
  <c r="F75" i="24"/>
  <c r="AE75" i="24"/>
  <c r="O78" i="4"/>
  <c r="AE78" i="4"/>
  <c r="Q86" i="5"/>
  <c r="R86" i="5" s="1"/>
  <c r="P86" i="5"/>
  <c r="Q62" i="21"/>
  <c r="R62" i="21" s="1"/>
  <c r="P62" i="21"/>
  <c r="AF62" i="21" s="1"/>
  <c r="Q86" i="16"/>
  <c r="R86" i="16" s="1"/>
  <c r="P86" i="16"/>
  <c r="L86" i="16" s="1"/>
  <c r="X86" i="16" s="1"/>
  <c r="O74" i="24"/>
  <c r="AE74" i="24"/>
  <c r="S74" i="24"/>
  <c r="P74" i="24" s="1"/>
  <c r="F74" i="24"/>
  <c r="Q78" i="3"/>
  <c r="R78" i="3" s="1"/>
  <c r="P78" i="3"/>
  <c r="L78" i="3" s="1"/>
  <c r="X78" i="3" s="1"/>
  <c r="Q99" i="20"/>
  <c r="R99" i="20" s="1"/>
  <c r="P99" i="20"/>
  <c r="AF99" i="20" s="1"/>
  <c r="AE99" i="24"/>
  <c r="F99" i="24"/>
  <c r="O99" i="24"/>
  <c r="S99" i="24"/>
  <c r="Q91" i="13"/>
  <c r="R91" i="13" s="1"/>
  <c r="P91" i="13"/>
  <c r="L91" i="13" s="1"/>
  <c r="X91" i="13" s="1"/>
  <c r="S21" i="4"/>
  <c r="P21" i="4" s="1"/>
  <c r="F21" i="4"/>
  <c r="O21" i="4"/>
  <c r="AE21" i="4"/>
  <c r="AE38" i="4"/>
  <c r="S38" i="4"/>
  <c r="Q38" i="4" s="1"/>
  <c r="R38" i="4" s="1"/>
  <c r="O38" i="4"/>
  <c r="P59" i="23"/>
  <c r="L59" i="23" s="1"/>
  <c r="X59" i="23" s="1"/>
  <c r="Q59" i="23"/>
  <c r="R59" i="23" s="1"/>
  <c r="O24" i="24"/>
  <c r="F24" i="24"/>
  <c r="S24" i="24"/>
  <c r="P24" i="24" s="1"/>
  <c r="Q91" i="5"/>
  <c r="R91" i="5" s="1"/>
  <c r="P91" i="5"/>
  <c r="AF91" i="5" s="1"/>
  <c r="F94" i="24"/>
  <c r="AE94" i="24"/>
  <c r="O83" i="4"/>
  <c r="S83" i="4"/>
  <c r="P83" i="4" s="1"/>
  <c r="L83" i="4" s="1"/>
  <c r="X83" i="4" s="1"/>
  <c r="AE83" i="4"/>
  <c r="P53" i="1"/>
  <c r="L53" i="1" s="1"/>
  <c r="X53" i="1" s="1"/>
  <c r="F68" i="4"/>
  <c r="P98" i="5"/>
  <c r="AF98" i="5" s="1"/>
  <c r="S65" i="26"/>
  <c r="P65" i="26" s="1"/>
  <c r="F65" i="26"/>
  <c r="O65" i="26"/>
  <c r="AE52" i="4"/>
  <c r="AE64" i="4"/>
  <c r="S36" i="4"/>
  <c r="P36" i="4" s="1"/>
  <c r="AE36" i="4"/>
  <c r="F23" i="4"/>
  <c r="O23" i="4"/>
  <c r="S23" i="4"/>
  <c r="P23" i="4" s="1"/>
  <c r="AE23" i="4"/>
  <c r="O22" i="24"/>
  <c r="F22" i="24"/>
  <c r="S22" i="24"/>
  <c r="P22" i="24" s="1"/>
  <c r="O94" i="24"/>
  <c r="Q61" i="9"/>
  <c r="P61" i="9"/>
  <c r="L61" i="9" s="1"/>
  <c r="X61" i="9" s="1"/>
  <c r="S97" i="24"/>
  <c r="AE97" i="24"/>
  <c r="O97" i="24"/>
  <c r="F97" i="24"/>
  <c r="O96" i="24"/>
  <c r="S96" i="24"/>
  <c r="P96" i="24" s="1"/>
  <c r="AE96" i="24"/>
  <c r="F96" i="24"/>
  <c r="P17" i="1"/>
  <c r="AF17" i="1" s="1"/>
  <c r="Q17" i="1"/>
  <c r="R17" i="1" s="1"/>
  <c r="Q53" i="24"/>
  <c r="R53" i="24" s="1"/>
  <c r="P53" i="24"/>
  <c r="L47" i="5"/>
  <c r="X47" i="5" s="1"/>
  <c r="AF47" i="5"/>
  <c r="Q40" i="13"/>
  <c r="R40" i="13" s="1"/>
  <c r="P40" i="13"/>
  <c r="AF40" i="13" s="1"/>
  <c r="S88" i="24"/>
  <c r="F88" i="24"/>
  <c r="P98" i="23"/>
  <c r="L98" i="23" s="1"/>
  <c r="X98" i="23" s="1"/>
  <c r="O68" i="4"/>
  <c r="O53" i="25"/>
  <c r="O88" i="24"/>
  <c r="S9" i="6"/>
  <c r="Q69" i="9"/>
  <c r="P69" i="9"/>
  <c r="AF69" i="9" s="1"/>
  <c r="P17" i="21"/>
  <c r="L17" i="21" s="1"/>
  <c r="Q17" i="21"/>
  <c r="R17" i="21" s="1"/>
  <c r="P3" i="21"/>
  <c r="AF3" i="21" s="1"/>
  <c r="Q3" i="21"/>
  <c r="W7" i="17" s="1"/>
  <c r="AM7" i="17" s="1"/>
  <c r="AF18" i="1"/>
  <c r="L18" i="1"/>
  <c r="X18" i="1" s="1"/>
  <c r="F96" i="4"/>
  <c r="O96" i="4"/>
  <c r="AE96" i="4"/>
  <c r="S96" i="4"/>
  <c r="P96" i="4" s="1"/>
  <c r="S85" i="24"/>
  <c r="Q85" i="24" s="1"/>
  <c r="R85" i="24" s="1"/>
  <c r="AE85" i="24"/>
  <c r="O85" i="24"/>
  <c r="F85" i="24"/>
  <c r="AF89" i="1"/>
  <c r="P49" i="5"/>
  <c r="AF49" i="5" s="1"/>
  <c r="Q8" i="23"/>
  <c r="P8" i="23"/>
  <c r="AF8" i="23" s="1"/>
  <c r="Q49" i="4"/>
  <c r="R49" i="4" s="1"/>
  <c r="P49" i="4"/>
  <c r="F76" i="24"/>
  <c r="AE76" i="24"/>
  <c r="S76" i="24"/>
  <c r="Q76" i="24" s="1"/>
  <c r="R76" i="24" s="1"/>
  <c r="Q68" i="16"/>
  <c r="R68" i="16" s="1"/>
  <c r="P68" i="16"/>
  <c r="L68" i="16" s="1"/>
  <c r="X68" i="16" s="1"/>
  <c r="Q65" i="4"/>
  <c r="R65" i="4" s="1"/>
  <c r="P65" i="4"/>
  <c r="Q6" i="23"/>
  <c r="P6" i="23"/>
  <c r="L6" i="23" s="1"/>
  <c r="X6" i="23" s="1"/>
  <c r="P26" i="23"/>
  <c r="L26" i="23" s="1"/>
  <c r="X26" i="23" s="1"/>
  <c r="Q26" i="23"/>
  <c r="R26" i="23" s="1"/>
  <c r="P48" i="3"/>
  <c r="AF48" i="3" s="1"/>
  <c r="S45" i="24"/>
  <c r="Q45" i="24" s="1"/>
  <c r="R45" i="24" s="1"/>
  <c r="F45" i="24"/>
  <c r="O45" i="24"/>
  <c r="O76" i="24"/>
  <c r="Q6" i="9"/>
  <c r="R6" i="9" s="1"/>
  <c r="P6" i="9"/>
  <c r="L6" i="9" s="1"/>
  <c r="X6" i="9" s="1"/>
  <c r="AE59" i="24"/>
  <c r="S59" i="24"/>
  <c r="Q59" i="24" s="1"/>
  <c r="R59" i="24" s="1"/>
  <c r="F59" i="24"/>
  <c r="Q78" i="16"/>
  <c r="R78" i="16" s="1"/>
  <c r="P78" i="16"/>
  <c r="L78" i="16" s="1"/>
  <c r="X78" i="16" s="1"/>
  <c r="Q75" i="9"/>
  <c r="R75" i="9" s="1"/>
  <c r="P75" i="9"/>
  <c r="AF75" i="9" s="1"/>
  <c r="Q28" i="23"/>
  <c r="R28" i="23" s="1"/>
  <c r="P28" i="23"/>
  <c r="AF28" i="23" s="1"/>
  <c r="P49" i="20"/>
  <c r="AF49" i="20" s="1"/>
  <c r="AE35" i="4"/>
  <c r="O35" i="4"/>
  <c r="P81" i="18"/>
  <c r="L81" i="18" s="1"/>
  <c r="X81" i="18" s="1"/>
  <c r="P77" i="20"/>
  <c r="AF77" i="20" s="1"/>
  <c r="P46" i="16"/>
  <c r="L46" i="16" s="1"/>
  <c r="X46" i="16" s="1"/>
  <c r="P67" i="16"/>
  <c r="AF67" i="16" s="1"/>
  <c r="P55" i="13"/>
  <c r="AF55" i="13" s="1"/>
  <c r="AF55" i="9"/>
  <c r="AF35" i="16"/>
  <c r="Q43" i="18"/>
  <c r="R43" i="18" s="1"/>
  <c r="Q13" i="9"/>
  <c r="J13" i="9" s="1"/>
  <c r="F20" i="4"/>
  <c r="S34" i="4"/>
  <c r="P34" i="4" s="1"/>
  <c r="L34" i="4" s="1"/>
  <c r="P33" i="1"/>
  <c r="L33" i="1" s="1"/>
  <c r="X33" i="1" s="1"/>
  <c r="S6" i="6"/>
  <c r="Q5" i="5"/>
  <c r="R5" i="5" s="1"/>
  <c r="L94" i="18"/>
  <c r="X94" i="18" s="1"/>
  <c r="Q26" i="5"/>
  <c r="R26" i="5" s="1"/>
  <c r="O82" i="24"/>
  <c r="F46" i="24"/>
  <c r="L20" i="20"/>
  <c r="T20" i="20" s="1"/>
  <c r="B20" i="20" s="1"/>
  <c r="AB20" i="20" s="1"/>
  <c r="F35" i="4"/>
  <c r="AE65" i="24"/>
  <c r="F65" i="4"/>
  <c r="F89" i="4"/>
  <c r="AE89" i="4"/>
  <c r="O84" i="4"/>
  <c r="S84" i="4"/>
  <c r="Q16" i="23"/>
  <c r="R16" i="23" s="1"/>
  <c r="P16" i="23"/>
  <c r="L84" i="18"/>
  <c r="X84" i="18" s="1"/>
  <c r="S82" i="24"/>
  <c r="Q82" i="24" s="1"/>
  <c r="R82" i="24" s="1"/>
  <c r="R10" i="18"/>
  <c r="L99" i="5"/>
  <c r="X99" i="5" s="1"/>
  <c r="P83" i="9"/>
  <c r="AF83" i="9" s="1"/>
  <c r="P58" i="5"/>
  <c r="AF58" i="5" s="1"/>
  <c r="P41" i="9"/>
  <c r="L41" i="9" s="1"/>
  <c r="X41" i="9" s="1"/>
  <c r="P57" i="20"/>
  <c r="L57" i="20" s="1"/>
  <c r="X57" i="20" s="1"/>
  <c r="P31" i="23"/>
  <c r="AF31" i="23" s="1"/>
  <c r="AF55" i="16"/>
  <c r="AE6" i="4"/>
  <c r="P57" i="23"/>
  <c r="L57" i="23" s="1"/>
  <c r="X57" i="23" s="1"/>
  <c r="O6" i="6"/>
  <c r="CK6" i="17" s="1"/>
  <c r="P32" i="1"/>
  <c r="L32" i="1" s="1"/>
  <c r="X32" i="1" s="1"/>
  <c r="AE19" i="6"/>
  <c r="P4" i="5"/>
  <c r="L4" i="5" s="1"/>
  <c r="X4" i="5" s="1"/>
  <c r="P6" i="5"/>
  <c r="L6" i="5" s="1"/>
  <c r="X6" i="5" s="1"/>
  <c r="AE60" i="6"/>
  <c r="S65" i="24"/>
  <c r="S29" i="24"/>
  <c r="Q29" i="24" s="1"/>
  <c r="R29" i="24" s="1"/>
  <c r="AE33" i="4"/>
  <c r="O33" i="4"/>
  <c r="S53" i="4"/>
  <c r="AE53" i="4"/>
  <c r="F53" i="4"/>
  <c r="P36" i="23"/>
  <c r="L36" i="23" s="1"/>
  <c r="Q36" i="23"/>
  <c r="R36" i="23" s="1"/>
  <c r="S19" i="6"/>
  <c r="Q19" i="6" s="1"/>
  <c r="AE49" i="4"/>
  <c r="F49" i="4"/>
  <c r="F32" i="24"/>
  <c r="S32" i="24"/>
  <c r="L81" i="21"/>
  <c r="X81" i="21" s="1"/>
  <c r="P70" i="23"/>
  <c r="L70" i="23" s="1"/>
  <c r="X70" i="23" s="1"/>
  <c r="P52" i="20"/>
  <c r="L52" i="20" s="1"/>
  <c r="X52" i="20" s="1"/>
  <c r="P59" i="4"/>
  <c r="P61" i="5"/>
  <c r="AF61" i="5" s="1"/>
  <c r="Q40" i="21"/>
  <c r="R40" i="21" s="1"/>
  <c r="P68" i="13"/>
  <c r="AF68" i="13" s="1"/>
  <c r="AE91" i="26"/>
  <c r="S8" i="4"/>
  <c r="AE13" i="4"/>
  <c r="O6" i="4"/>
  <c r="CI6" i="17" s="1"/>
  <c r="O57" i="6"/>
  <c r="O67" i="24"/>
  <c r="Q7" i="24"/>
  <c r="AE32" i="24"/>
  <c r="AE43" i="24"/>
  <c r="O49" i="4"/>
  <c r="AE44" i="4"/>
  <c r="S44" i="4"/>
  <c r="F44" i="4"/>
  <c r="P9" i="23"/>
  <c r="DB9" i="17" s="1"/>
  <c r="Q9" i="23"/>
  <c r="P53" i="16"/>
  <c r="L53" i="16" s="1"/>
  <c r="X53" i="16" s="1"/>
  <c r="L93" i="5"/>
  <c r="X93" i="5" s="1"/>
  <c r="Q85" i="18"/>
  <c r="R85" i="18" s="1"/>
  <c r="P51" i="18"/>
  <c r="L51" i="18" s="1"/>
  <c r="L95" i="5"/>
  <c r="X95" i="5" s="1"/>
  <c r="P65" i="23"/>
  <c r="L65" i="23" s="1"/>
  <c r="X65" i="23" s="1"/>
  <c r="L60" i="18"/>
  <c r="X60" i="18" s="1"/>
  <c r="P79" i="23"/>
  <c r="L79" i="23" s="1"/>
  <c r="X79" i="23" s="1"/>
  <c r="P45" i="21"/>
  <c r="L45" i="21" s="1"/>
  <c r="X45" i="21" s="1"/>
  <c r="P44" i="21"/>
  <c r="AF44" i="21" s="1"/>
  <c r="L33" i="23"/>
  <c r="X33" i="23" s="1"/>
  <c r="P83" i="1"/>
  <c r="L83" i="1" s="1"/>
  <c r="X83" i="1" s="1"/>
  <c r="AE7" i="24"/>
  <c r="AG1" i="5"/>
  <c r="U24" i="29" s="1"/>
  <c r="AE67" i="24"/>
  <c r="AF29" i="18"/>
  <c r="P85" i="5"/>
  <c r="L85" i="5" s="1"/>
  <c r="X85" i="5" s="1"/>
  <c r="P11" i="5"/>
  <c r="L11" i="5" s="1"/>
  <c r="X11" i="5" s="1"/>
  <c r="AF26" i="5"/>
  <c r="F73" i="7"/>
  <c r="O36" i="24"/>
  <c r="AE98" i="4"/>
  <c r="AE90" i="24"/>
  <c r="F90" i="24"/>
  <c r="Q23" i="1"/>
  <c r="R23" i="1" s="1"/>
  <c r="P23" i="1"/>
  <c r="P5" i="4"/>
  <c r="Q5" i="4"/>
  <c r="R5" i="4" s="1"/>
  <c r="Q93" i="24"/>
  <c r="R93" i="24" s="1"/>
  <c r="P93" i="24"/>
  <c r="P77" i="24"/>
  <c r="Q77" i="24"/>
  <c r="R77" i="24" s="1"/>
  <c r="Q100" i="24"/>
  <c r="R100" i="24" s="1"/>
  <c r="P100" i="24"/>
  <c r="Q60" i="6"/>
  <c r="R60" i="6" s="1"/>
  <c r="P60" i="6"/>
  <c r="AE39" i="4"/>
  <c r="S39" i="4"/>
  <c r="F39" i="4"/>
  <c r="AF42" i="5"/>
  <c r="AE22" i="24"/>
  <c r="S46" i="4"/>
  <c r="AE46" i="4"/>
  <c r="F46" i="4"/>
  <c r="F58" i="4"/>
  <c r="O58" i="4"/>
  <c r="AE58" i="4"/>
  <c r="S58" i="4"/>
  <c r="F81" i="24"/>
  <c r="O81" i="24"/>
  <c r="AE81" i="24"/>
  <c r="S81" i="24"/>
  <c r="AE53" i="24"/>
  <c r="F53" i="24"/>
  <c r="P82" i="6"/>
  <c r="AF82" i="6" s="1"/>
  <c r="P94" i="9"/>
  <c r="AF94" i="9" s="1"/>
  <c r="P89" i="3"/>
  <c r="AF89" i="3" s="1"/>
  <c r="AE31" i="6"/>
  <c r="AE45" i="24"/>
  <c r="AE39" i="6"/>
  <c r="F50" i="4"/>
  <c r="O50" i="4"/>
  <c r="S50" i="4"/>
  <c r="AE50" i="4"/>
  <c r="F75" i="4"/>
  <c r="O75" i="4"/>
  <c r="S75" i="4"/>
  <c r="AE75" i="4"/>
  <c r="AE70" i="24"/>
  <c r="F70" i="24"/>
  <c r="S70" i="24"/>
  <c r="P96" i="6"/>
  <c r="P100" i="3"/>
  <c r="L100" i="3" s="1"/>
  <c r="X100" i="3" s="1"/>
  <c r="P40" i="6"/>
  <c r="L40" i="6" s="1"/>
  <c r="P35" i="9"/>
  <c r="AF35" i="9" s="1"/>
  <c r="AF42" i="18"/>
  <c r="P46" i="20"/>
  <c r="L46" i="20" s="1"/>
  <c r="X46" i="20" s="1"/>
  <c r="P86" i="3"/>
  <c r="AF86" i="3" s="1"/>
  <c r="F32" i="4"/>
  <c r="F34" i="6"/>
  <c r="F61" i="24"/>
  <c r="S39" i="6"/>
  <c r="Q39" i="6" s="1"/>
  <c r="R39" i="6" s="1"/>
  <c r="AE55" i="6"/>
  <c r="F62" i="24"/>
  <c r="F91" i="24"/>
  <c r="AE71" i="4"/>
  <c r="O71" i="4"/>
  <c r="S71" i="4"/>
  <c r="F71" i="4"/>
  <c r="AE41" i="4"/>
  <c r="O41" i="4"/>
  <c r="F41" i="4"/>
  <c r="O43" i="4"/>
  <c r="AE43" i="4"/>
  <c r="F43" i="4"/>
  <c r="S43" i="4"/>
  <c r="O35" i="24"/>
  <c r="F72" i="24"/>
  <c r="AE72" i="24"/>
  <c r="O72" i="24"/>
  <c r="S72" i="24"/>
  <c r="P91" i="18"/>
  <c r="L91" i="18" s="1"/>
  <c r="X91" i="18" s="1"/>
  <c r="P96" i="3"/>
  <c r="L96" i="3" s="1"/>
  <c r="X96" i="3" s="1"/>
  <c r="P82" i="20"/>
  <c r="AF82" i="20" s="1"/>
  <c r="AF17" i="5"/>
  <c r="O36" i="4"/>
  <c r="P41" i="16"/>
  <c r="L41" i="16" s="1"/>
  <c r="X41" i="16" s="1"/>
  <c r="O70" i="4"/>
  <c r="F5" i="24"/>
  <c r="S10" i="6"/>
  <c r="Q10" i="6" s="1"/>
  <c r="AE66" i="24"/>
  <c r="AE57" i="6"/>
  <c r="AE6" i="6"/>
  <c r="S33" i="6"/>
  <c r="Q33" i="6" s="1"/>
  <c r="R33" i="6" s="1"/>
  <c r="AE38" i="24"/>
  <c r="AE3" i="6"/>
  <c r="Q17" i="5"/>
  <c r="R17" i="5" s="1"/>
  <c r="F77" i="4"/>
  <c r="S77" i="4"/>
  <c r="AE77" i="4"/>
  <c r="P70" i="16"/>
  <c r="L70" i="16" s="1"/>
  <c r="X70" i="16" s="1"/>
  <c r="P36" i="20"/>
  <c r="L36" i="20" s="1"/>
  <c r="X36" i="20" s="1"/>
  <c r="P31" i="4"/>
  <c r="P52" i="5"/>
  <c r="L52" i="5" s="1"/>
  <c r="X52" i="5" s="1"/>
  <c r="Q57" i="9"/>
  <c r="R57" i="9" s="1"/>
  <c r="P40" i="3"/>
  <c r="AF40" i="3" s="1"/>
  <c r="L47" i="13"/>
  <c r="X47" i="13" s="1"/>
  <c r="P57" i="4"/>
  <c r="P72" i="23"/>
  <c r="AF72" i="23" s="1"/>
  <c r="F36" i="4"/>
  <c r="F86" i="4"/>
  <c r="O22" i="4"/>
  <c r="S55" i="6"/>
  <c r="P55" i="6" s="1"/>
  <c r="L55" i="6" s="1"/>
  <c r="X55" i="6" s="1"/>
  <c r="F5" i="4"/>
  <c r="F16" i="6"/>
  <c r="AE10" i="24"/>
  <c r="AE5" i="24"/>
  <c r="O10" i="6"/>
  <c r="F64" i="6"/>
  <c r="S66" i="24"/>
  <c r="Q66" i="24" s="1"/>
  <c r="R66" i="24" s="1"/>
  <c r="O60" i="6"/>
  <c r="F57" i="6"/>
  <c r="AE20" i="24"/>
  <c r="AE33" i="6"/>
  <c r="O28" i="24"/>
  <c r="S91" i="24"/>
  <c r="AE64" i="6"/>
  <c r="S67" i="24"/>
  <c r="Q67" i="24" s="1"/>
  <c r="R67" i="24" s="1"/>
  <c r="O73" i="6"/>
  <c r="O11" i="4"/>
  <c r="AE42" i="24"/>
  <c r="Q29" i="5"/>
  <c r="R29" i="5" s="1"/>
  <c r="F3" i="6"/>
  <c r="Q77" i="9"/>
  <c r="AE56" i="6"/>
  <c r="O32" i="4"/>
  <c r="S34" i="6"/>
  <c r="F76" i="6"/>
  <c r="O31" i="24"/>
  <c r="AE14" i="24"/>
  <c r="F14" i="24"/>
  <c r="S14" i="24"/>
  <c r="O64" i="6"/>
  <c r="O86" i="6"/>
  <c r="AE50" i="6"/>
  <c r="F50" i="6"/>
  <c r="S50" i="6"/>
  <c r="AE74" i="4"/>
  <c r="F74" i="4"/>
  <c r="O4" i="24"/>
  <c r="CP4" i="17" s="1"/>
  <c r="AE4" i="24"/>
  <c r="F4" i="24"/>
  <c r="S39" i="24"/>
  <c r="AE95" i="24"/>
  <c r="F95" i="24"/>
  <c r="S95" i="24"/>
  <c r="O100" i="24"/>
  <c r="F71" i="24"/>
  <c r="AE71" i="24"/>
  <c r="AE97" i="4"/>
  <c r="F97" i="4"/>
  <c r="O97" i="4"/>
  <c r="F80" i="24"/>
  <c r="AE80" i="24"/>
  <c r="F93" i="24"/>
  <c r="AE93" i="24"/>
  <c r="AE8" i="24"/>
  <c r="S53" i="6"/>
  <c r="Q53" i="6" s="1"/>
  <c r="R53" i="6" s="1"/>
  <c r="S73" i="6"/>
  <c r="Q73" i="6" s="1"/>
  <c r="R73" i="6" s="1"/>
  <c r="F53" i="6"/>
  <c r="F39" i="6"/>
  <c r="P31" i="9"/>
  <c r="L31" i="9" s="1"/>
  <c r="X31" i="9" s="1"/>
  <c r="AG1" i="1"/>
  <c r="U28" i="29" s="1"/>
  <c r="O75" i="24"/>
  <c r="P4" i="24"/>
  <c r="F78" i="4"/>
  <c r="S56" i="6"/>
  <c r="S30" i="24"/>
  <c r="Q18" i="5"/>
  <c r="R18" i="5" s="1"/>
  <c r="P18" i="5"/>
  <c r="S11" i="24"/>
  <c r="P59" i="6"/>
  <c r="P40" i="9"/>
  <c r="L40" i="9" s="1"/>
  <c r="X40" i="9" s="1"/>
  <c r="AF54" i="3"/>
  <c r="P92" i="20"/>
  <c r="AF92" i="20" s="1"/>
  <c r="P94" i="3"/>
  <c r="AF94" i="3" s="1"/>
  <c r="F17" i="24"/>
  <c r="S61" i="24"/>
  <c r="Q61" i="24" s="1"/>
  <c r="R61" i="24" s="1"/>
  <c r="O62" i="24"/>
  <c r="F38" i="24"/>
  <c r="F31" i="6"/>
  <c r="AE100" i="24"/>
  <c r="O10" i="24"/>
  <c r="CP10" i="17" s="1"/>
  <c r="CP11" i="17" s="1"/>
  <c r="S2" i="23"/>
  <c r="F99" i="4"/>
  <c r="AE99" i="4"/>
  <c r="O99" i="4"/>
  <c r="S99" i="4"/>
  <c r="P25" i="5"/>
  <c r="Q25" i="5"/>
  <c r="R25" i="5" s="1"/>
  <c r="P84" i="23"/>
  <c r="L84" i="23" s="1"/>
  <c r="X84" i="23" s="1"/>
  <c r="J71" i="9"/>
  <c r="S78" i="4"/>
  <c r="P78" i="4" s="1"/>
  <c r="O20" i="24"/>
  <c r="S28" i="24"/>
  <c r="Q28" i="24" s="1"/>
  <c r="AE11" i="4"/>
  <c r="F42" i="24"/>
  <c r="F56" i="6"/>
  <c r="AE33" i="24"/>
  <c r="S33" i="24"/>
  <c r="AF21" i="1"/>
  <c r="P83" i="16"/>
  <c r="L83" i="16" s="1"/>
  <c r="X83" i="16" s="1"/>
  <c r="J95" i="9"/>
  <c r="P79" i="3"/>
  <c r="L79" i="3" s="1"/>
  <c r="X79" i="3" s="1"/>
  <c r="P71" i="20"/>
  <c r="AF71" i="20" s="1"/>
  <c r="P43" i="13"/>
  <c r="AF43" i="13" s="1"/>
  <c r="P79" i="24"/>
  <c r="P94" i="13"/>
  <c r="AF94" i="13" s="1"/>
  <c r="J83" i="9"/>
  <c r="AE53" i="25"/>
  <c r="S86" i="4"/>
  <c r="P86" i="4" s="1"/>
  <c r="AE22" i="4"/>
  <c r="AE5" i="4"/>
  <c r="AE4" i="4"/>
  <c r="Q20" i="20"/>
  <c r="R20" i="20" s="1"/>
  <c r="F10" i="24"/>
  <c r="F36" i="24"/>
  <c r="AE30" i="24"/>
  <c r="O7" i="24"/>
  <c r="CP7" i="17" s="1"/>
  <c r="F10" i="6"/>
  <c r="O66" i="24"/>
  <c r="F60" i="6"/>
  <c r="S7" i="6"/>
  <c r="S51" i="24"/>
  <c r="Q51" i="24" s="1"/>
  <c r="R51" i="24" s="1"/>
  <c r="AF29" i="5"/>
  <c r="S20" i="24"/>
  <c r="Q20" i="24" s="1"/>
  <c r="F33" i="6"/>
  <c r="O91" i="24"/>
  <c r="AE35" i="24"/>
  <c r="O87" i="6"/>
  <c r="P30" i="18"/>
  <c r="AF30" i="18" s="1"/>
  <c r="AE73" i="6"/>
  <c r="P24" i="5"/>
  <c r="L24" i="5" s="1"/>
  <c r="S11" i="4"/>
  <c r="Q11" i="4" s="1"/>
  <c r="P14" i="23"/>
  <c r="AF14" i="23" s="1"/>
  <c r="O7" i="6"/>
  <c r="CK7" i="17" s="1"/>
  <c r="F100" i="24"/>
  <c r="S38" i="24"/>
  <c r="P12" i="5"/>
  <c r="AF12" i="5" s="1"/>
  <c r="AE79" i="24"/>
  <c r="F79" i="24"/>
  <c r="O79" i="24"/>
  <c r="AE54" i="4"/>
  <c r="S54" i="4"/>
  <c r="F54" i="4"/>
  <c r="F40" i="24"/>
  <c r="AE40" i="24"/>
  <c r="S40" i="24"/>
  <c r="O46" i="4"/>
  <c r="S97" i="4"/>
  <c r="AE66" i="4"/>
  <c r="S66" i="4"/>
  <c r="F66" i="4"/>
  <c r="F67" i="4"/>
  <c r="O67" i="4"/>
  <c r="S67" i="4"/>
  <c r="AE67" i="4"/>
  <c r="S80" i="24"/>
  <c r="AE55" i="4"/>
  <c r="S55" i="4"/>
  <c r="F55" i="4"/>
  <c r="AE89" i="24"/>
  <c r="F89" i="24"/>
  <c r="O89" i="24"/>
  <c r="AE11" i="24"/>
  <c r="F11" i="24"/>
  <c r="P76" i="6"/>
  <c r="P50" i="1"/>
  <c r="L50" i="1" s="1"/>
  <c r="X50" i="1" s="1"/>
  <c r="AF32" i="3"/>
  <c r="P41" i="4"/>
  <c r="F47" i="6"/>
  <c r="O47" i="6"/>
  <c r="S47" i="6"/>
  <c r="AF92" i="9"/>
  <c r="R40" i="9"/>
  <c r="AF77" i="9"/>
  <c r="F77" i="6"/>
  <c r="AE77" i="6"/>
  <c r="S77" i="6"/>
  <c r="F37" i="4"/>
  <c r="AE37" i="4"/>
  <c r="O37" i="4"/>
  <c r="AE51" i="4"/>
  <c r="O51" i="4"/>
  <c r="F51" i="4"/>
  <c r="S51" i="4"/>
  <c r="F29" i="24"/>
  <c r="AE29" i="24"/>
  <c r="P48" i="5"/>
  <c r="L48" i="5" s="1"/>
  <c r="X48" i="5" s="1"/>
  <c r="Q34" i="9"/>
  <c r="J34" i="9" s="1"/>
  <c r="S32" i="4"/>
  <c r="P32" i="4" s="1"/>
  <c r="P88" i="5"/>
  <c r="L88" i="5" s="1"/>
  <c r="X88" i="5" s="1"/>
  <c r="O55" i="6"/>
  <c r="S2" i="5"/>
  <c r="S2" i="1"/>
  <c r="Q4" i="23"/>
  <c r="R4" i="23" s="1"/>
  <c r="AE77" i="24"/>
  <c r="O77" i="24"/>
  <c r="F77" i="24"/>
  <c r="P68" i="3"/>
  <c r="AF68" i="3" s="1"/>
  <c r="P87" i="16"/>
  <c r="AF87" i="16" s="1"/>
  <c r="AE86" i="4"/>
  <c r="Q49" i="23"/>
  <c r="R49" i="23" s="1"/>
  <c r="AE34" i="6"/>
  <c r="AF46" i="23"/>
  <c r="AE47" i="6"/>
  <c r="AE76" i="6"/>
  <c r="AE39" i="24"/>
  <c r="F39" i="24"/>
  <c r="O39" i="4"/>
  <c r="F56" i="24"/>
  <c r="S56" i="24"/>
  <c r="AE56" i="24"/>
  <c r="O56" i="24"/>
  <c r="O70" i="24"/>
  <c r="O80" i="24"/>
  <c r="AE18" i="24"/>
  <c r="S18" i="24"/>
  <c r="F18" i="24"/>
  <c r="P35" i="23"/>
  <c r="Q35" i="23"/>
  <c r="R35" i="23" s="1"/>
  <c r="Q52" i="18"/>
  <c r="R52" i="18" s="1"/>
  <c r="Q86" i="18"/>
  <c r="R86" i="18" s="1"/>
  <c r="AF10" i="5"/>
  <c r="T21" i="1"/>
  <c r="B21" i="1" s="1"/>
  <c r="AB21" i="1" s="1"/>
  <c r="P33" i="4"/>
  <c r="P92" i="13"/>
  <c r="L92" i="13" s="1"/>
  <c r="X92" i="13" s="1"/>
  <c r="P44" i="5"/>
  <c r="AF44" i="5" s="1"/>
  <c r="P63" i="5"/>
  <c r="AF63" i="5" s="1"/>
  <c r="AF20" i="20"/>
  <c r="S31" i="6"/>
  <c r="P31" i="6" s="1"/>
  <c r="S70" i="4"/>
  <c r="P70" i="4" s="1"/>
  <c r="AF70" i="4" s="1"/>
  <c r="O8" i="24"/>
  <c r="CP8" i="17" s="1"/>
  <c r="F51" i="24"/>
  <c r="S87" i="6"/>
  <c r="Q87" i="6" s="1"/>
  <c r="R87" i="6" s="1"/>
  <c r="O33" i="24"/>
  <c r="Q7" i="1"/>
  <c r="AF70" i="20"/>
  <c r="P56" i="5"/>
  <c r="P18" i="23"/>
  <c r="L18" i="23" s="1"/>
  <c r="X18" i="23" s="1"/>
  <c r="O61" i="24"/>
  <c r="L36" i="18"/>
  <c r="X36" i="18" s="1"/>
  <c r="L47" i="18"/>
  <c r="X47" i="18" s="1"/>
  <c r="Q21" i="1"/>
  <c r="R21" i="1" s="1"/>
  <c r="Q5" i="23"/>
  <c r="P5" i="23"/>
  <c r="DB5" i="17" s="1"/>
  <c r="DO5" i="17" s="1"/>
  <c r="O77" i="4"/>
  <c r="F47" i="4"/>
  <c r="O47" i="4"/>
  <c r="S47" i="4"/>
  <c r="AE47" i="4"/>
  <c r="S37" i="4"/>
  <c r="F57" i="4"/>
  <c r="O57" i="4"/>
  <c r="AE57" i="4"/>
  <c r="O93" i="24"/>
  <c r="Q3" i="23"/>
  <c r="AF7" i="17" s="1"/>
  <c r="AV7" i="17" s="1"/>
  <c r="X22" i="8"/>
  <c r="P30" i="21"/>
  <c r="AF30" i="21" s="1"/>
  <c r="O18" i="27"/>
  <c r="P3" i="23"/>
  <c r="AF3" i="23" s="1"/>
  <c r="AG1" i="20"/>
  <c r="U15" i="29" s="1"/>
  <c r="S18" i="27"/>
  <c r="P18" i="27" s="1"/>
  <c r="P18" i="18"/>
  <c r="L18" i="18" s="1"/>
  <c r="T18" i="18" s="1"/>
  <c r="B18" i="18" s="1"/>
  <c r="AB18" i="18" s="1"/>
  <c r="AE18" i="27"/>
  <c r="P11" i="21"/>
  <c r="L11" i="21" s="1"/>
  <c r="P4" i="18"/>
  <c r="AF4" i="18" s="1"/>
  <c r="AF3" i="8"/>
  <c r="L10" i="8"/>
  <c r="T10" i="8" s="1"/>
  <c r="P33" i="3"/>
  <c r="L33" i="3" s="1"/>
  <c r="P31" i="18"/>
  <c r="AF31" i="18" s="1"/>
  <c r="AF50" i="18"/>
  <c r="P44" i="20"/>
  <c r="L44" i="20" s="1"/>
  <c r="X44" i="20" s="1"/>
  <c r="P62" i="9"/>
  <c r="AF62" i="9" s="1"/>
  <c r="P66" i="3"/>
  <c r="L66" i="3" s="1"/>
  <c r="X66" i="3" s="1"/>
  <c r="Q87" i="18"/>
  <c r="R87" i="18" s="1"/>
  <c r="J48" i="9"/>
  <c r="P16" i="21"/>
  <c r="AF16" i="21" s="1"/>
  <c r="AF32" i="23"/>
  <c r="AF78" i="20"/>
  <c r="Q61" i="13"/>
  <c r="R61" i="13" s="1"/>
  <c r="T9" i="17"/>
  <c r="AJ9" i="17" s="1"/>
  <c r="L37" i="3"/>
  <c r="X37" i="3" s="1"/>
  <c r="Q70" i="18"/>
  <c r="R70" i="18" s="1"/>
  <c r="J87" i="9"/>
  <c r="AF72" i="3"/>
  <c r="P48" i="9"/>
  <c r="AF48" i="9" s="1"/>
  <c r="J59" i="9"/>
  <c r="L57" i="18"/>
  <c r="X57" i="18" s="1"/>
  <c r="P59" i="9"/>
  <c r="L59" i="9" s="1"/>
  <c r="X59" i="9" s="1"/>
  <c r="X5" i="8"/>
  <c r="L13" i="18"/>
  <c r="X13" i="18" s="1"/>
  <c r="P75" i="6"/>
  <c r="AF75" i="6" s="1"/>
  <c r="P68" i="18"/>
  <c r="AF68" i="18" s="1"/>
  <c r="L92" i="9"/>
  <c r="X92" i="9" s="1"/>
  <c r="L35" i="16"/>
  <c r="X35" i="16" s="1"/>
  <c r="AF70" i="18"/>
  <c r="Q59" i="18"/>
  <c r="R59" i="18" s="1"/>
  <c r="P65" i="9"/>
  <c r="L65" i="9" s="1"/>
  <c r="X65" i="9" s="1"/>
  <c r="R5" i="8"/>
  <c r="P31" i="20"/>
  <c r="AF31" i="20" s="1"/>
  <c r="L69" i="3"/>
  <c r="X69" i="3" s="1"/>
  <c r="AF36" i="18"/>
  <c r="AF40" i="5"/>
  <c r="X11" i="8"/>
  <c r="R11" i="8"/>
  <c r="AF6" i="8"/>
  <c r="T10" i="17"/>
  <c r="AF5" i="8"/>
  <c r="AF57" i="9"/>
  <c r="L57" i="9"/>
  <c r="X57" i="9" s="1"/>
  <c r="AF32" i="13"/>
  <c r="R3" i="8"/>
  <c r="R6" i="10"/>
  <c r="AF15" i="5"/>
  <c r="AF27" i="23"/>
  <c r="AF30" i="23"/>
  <c r="P63" i="24"/>
  <c r="L63" i="24" s="1"/>
  <c r="X63" i="24" s="1"/>
  <c r="Q70" i="20"/>
  <c r="R70" i="20" s="1"/>
  <c r="P38" i="9"/>
  <c r="AF38" i="9" s="1"/>
  <c r="Q8" i="20"/>
  <c r="P7" i="21"/>
  <c r="L7" i="21" s="1"/>
  <c r="X7" i="21" s="1"/>
  <c r="Q52" i="24"/>
  <c r="R52" i="24" s="1"/>
  <c r="L59" i="18"/>
  <c r="T59" i="18" s="1"/>
  <c r="B59" i="18" s="1"/>
  <c r="AI1" i="8"/>
  <c r="V13" i="29" s="1"/>
  <c r="AF78" i="13"/>
  <c r="L19" i="5"/>
  <c r="X19" i="5" s="1"/>
  <c r="Q6" i="21"/>
  <c r="P45" i="6"/>
  <c r="L38" i="1"/>
  <c r="T38" i="1" s="1"/>
  <c r="B38" i="1" s="1"/>
  <c r="AB38" i="1" s="1"/>
  <c r="AF85" i="18"/>
  <c r="Q50" i="18"/>
  <c r="R50" i="18" s="1"/>
  <c r="L86" i="20"/>
  <c r="X86" i="20" s="1"/>
  <c r="J38" i="9"/>
  <c r="P64" i="3"/>
  <c r="AF64" i="3" s="1"/>
  <c r="P81" i="9"/>
  <c r="AF81" i="9" s="1"/>
  <c r="S2" i="21"/>
  <c r="Q29" i="21"/>
  <c r="R29" i="21" s="1"/>
  <c r="P31" i="3"/>
  <c r="L31" i="3" s="1"/>
  <c r="X31" i="3" s="1"/>
  <c r="P14" i="21"/>
  <c r="AF14" i="21" s="1"/>
  <c r="Q52" i="3"/>
  <c r="R52" i="3" s="1"/>
  <c r="P44" i="16"/>
  <c r="L44" i="16" s="1"/>
  <c r="AA7" i="17"/>
  <c r="AQ7" i="17" s="1"/>
  <c r="R10" i="1"/>
  <c r="R7" i="10"/>
  <c r="R8" i="10" s="1"/>
  <c r="R9" i="10" s="1"/>
  <c r="R10" i="10" s="1"/>
  <c r="R11" i="10" s="1"/>
  <c r="R12" i="10" s="1"/>
  <c r="R13" i="10" s="1"/>
  <c r="R14" i="10" s="1"/>
  <c r="R15" i="10" s="1"/>
  <c r="R16" i="10" s="1"/>
  <c r="R17" i="10" s="1"/>
  <c r="R18" i="10" s="1"/>
  <c r="R19" i="10" s="1"/>
  <c r="R20" i="10" s="1"/>
  <c r="R21" i="10" s="1"/>
  <c r="R22" i="10" s="1"/>
  <c r="R23" i="10" s="1"/>
  <c r="R24" i="10" s="1"/>
  <c r="R25" i="10" s="1"/>
  <c r="R26" i="10" s="1"/>
  <c r="R27" i="10" s="1"/>
  <c r="R28" i="10" s="1"/>
  <c r="R29" i="10" s="1"/>
  <c r="R30" i="10" s="1"/>
  <c r="R31" i="10" s="1"/>
  <c r="R32" i="10" s="1"/>
  <c r="R33" i="10" s="1"/>
  <c r="R34" i="10" s="1"/>
  <c r="R35" i="10" s="1"/>
  <c r="R36" i="10" s="1"/>
  <c r="R37" i="10" s="1"/>
  <c r="R38" i="10" s="1"/>
  <c r="R39" i="10" s="1"/>
  <c r="R40" i="10" s="1"/>
  <c r="R41" i="10" s="1"/>
  <c r="R42" i="10" s="1"/>
  <c r="R43" i="10" s="1"/>
  <c r="R44" i="10" s="1"/>
  <c r="R45" i="10" s="1"/>
  <c r="R46" i="10" s="1"/>
  <c r="R47" i="10" s="1"/>
  <c r="R48" i="10" s="1"/>
  <c r="R49" i="10" s="1"/>
  <c r="R50" i="10" s="1"/>
  <c r="R51" i="10" s="1"/>
  <c r="R52" i="10" s="1"/>
  <c r="R53" i="10" s="1"/>
  <c r="R54" i="10" s="1"/>
  <c r="R55" i="10" s="1"/>
  <c r="R56" i="10" s="1"/>
  <c r="R57" i="10" s="1"/>
  <c r="R58" i="10" s="1"/>
  <c r="R59" i="10" s="1"/>
  <c r="R60" i="10" s="1"/>
  <c r="R61" i="10" s="1"/>
  <c r="R62" i="10" s="1"/>
  <c r="R63" i="10" s="1"/>
  <c r="R64" i="10" s="1"/>
  <c r="R65" i="10" s="1"/>
  <c r="R66" i="10" s="1"/>
  <c r="R67" i="10" s="1"/>
  <c r="R68" i="10" s="1"/>
  <c r="R69" i="10" s="1"/>
  <c r="R70" i="10" s="1"/>
  <c r="R71" i="10" s="1"/>
  <c r="R72" i="10" s="1"/>
  <c r="R73" i="10" s="1"/>
  <c r="R74" i="10" s="1"/>
  <c r="R75" i="10" s="1"/>
  <c r="R76" i="10" s="1"/>
  <c r="R77" i="10" s="1"/>
  <c r="R78" i="10" s="1"/>
  <c r="R79" i="10" s="1"/>
  <c r="R80" i="10" s="1"/>
  <c r="R81" i="10" s="1"/>
  <c r="R82" i="10" s="1"/>
  <c r="R83" i="10" s="1"/>
  <c r="R84" i="10" s="1"/>
  <c r="R85" i="10" s="1"/>
  <c r="R86" i="10" s="1"/>
  <c r="R87" i="10" s="1"/>
  <c r="R88" i="10" s="1"/>
  <c r="R89" i="10" s="1"/>
  <c r="R90" i="10" s="1"/>
  <c r="R91" i="10" s="1"/>
  <c r="R92" i="10" s="1"/>
  <c r="R93" i="10" s="1"/>
  <c r="R94" i="10" s="1"/>
  <c r="R95" i="10" s="1"/>
  <c r="R96" i="10" s="1"/>
  <c r="R97" i="10" s="1"/>
  <c r="R98" i="10" s="1"/>
  <c r="R99" i="10" s="1"/>
  <c r="R100" i="10" s="1"/>
  <c r="P75" i="20"/>
  <c r="L75" i="20" s="1"/>
  <c r="X75" i="20" s="1"/>
  <c r="AF19" i="18"/>
  <c r="L16" i="8"/>
  <c r="X16" i="8" s="1"/>
  <c r="Q8" i="24"/>
  <c r="L69" i="18"/>
  <c r="X69" i="18" s="1"/>
  <c r="AF86" i="18"/>
  <c r="Q69" i="18"/>
  <c r="R69" i="18" s="1"/>
  <c r="AF11" i="8"/>
  <c r="P78" i="6"/>
  <c r="AF78" i="6" s="1"/>
  <c r="P44" i="18"/>
  <c r="L44" i="18" s="1"/>
  <c r="X44" i="18" s="1"/>
  <c r="P66" i="9"/>
  <c r="L66" i="9" s="1"/>
  <c r="X66" i="9" s="1"/>
  <c r="R50" i="9"/>
  <c r="L100" i="18"/>
  <c r="X100" i="18" s="1"/>
  <c r="Q41" i="13"/>
  <c r="R41" i="13" s="1"/>
  <c r="P77" i="13"/>
  <c r="AF77" i="13" s="1"/>
  <c r="Q36" i="18"/>
  <c r="R36" i="18" s="1"/>
  <c r="R3" i="5"/>
  <c r="Q32" i="13"/>
  <c r="R32" i="13" s="1"/>
  <c r="T28" i="1"/>
  <c r="B28" i="1" s="1"/>
  <c r="AB28" i="1" s="1"/>
  <c r="P53" i="3"/>
  <c r="L53" i="3" s="1"/>
  <c r="X53" i="3" s="1"/>
  <c r="P73" i="20"/>
  <c r="L73" i="20" s="1"/>
  <c r="X73" i="20" s="1"/>
  <c r="L89" i="1"/>
  <c r="X89" i="1" s="1"/>
  <c r="P92" i="18"/>
  <c r="L92" i="18" s="1"/>
  <c r="X92" i="18" s="1"/>
  <c r="Q57" i="18"/>
  <c r="R57" i="18" s="1"/>
  <c r="P80" i="13"/>
  <c r="L80" i="13" s="1"/>
  <c r="X80" i="13" s="1"/>
  <c r="P13" i="21"/>
  <c r="L13" i="21" s="1"/>
  <c r="L70" i="18"/>
  <c r="T70" i="18" s="1"/>
  <c r="B70" i="18" s="1"/>
  <c r="D70" i="18" s="1"/>
  <c r="P78" i="18"/>
  <c r="AF78" i="18" s="1"/>
  <c r="P83" i="18"/>
  <c r="L83" i="18" s="1"/>
  <c r="X83" i="18" s="1"/>
  <c r="P55" i="18"/>
  <c r="L55" i="18" s="1"/>
  <c r="P22" i="18"/>
  <c r="L22" i="18" s="1"/>
  <c r="Q47" i="18"/>
  <c r="R47" i="18" s="1"/>
  <c r="Q33" i="18"/>
  <c r="R33" i="18" s="1"/>
  <c r="P20" i="18"/>
  <c r="AF20" i="18" s="1"/>
  <c r="L80" i="18"/>
  <c r="X80" i="18" s="1"/>
  <c r="P54" i="18"/>
  <c r="AF54" i="18" s="1"/>
  <c r="P35" i="18"/>
  <c r="L35" i="18" s="1"/>
  <c r="L17" i="18"/>
  <c r="Q37" i="24"/>
  <c r="R37" i="24" s="1"/>
  <c r="P71" i="24"/>
  <c r="Q71" i="24"/>
  <c r="R71" i="24" s="1"/>
  <c r="Q27" i="24"/>
  <c r="R27" i="24" s="1"/>
  <c r="P27" i="24"/>
  <c r="P35" i="24"/>
  <c r="P9" i="24"/>
  <c r="AF9" i="24" s="1"/>
  <c r="P58" i="24"/>
  <c r="T13" i="23"/>
  <c r="B13" i="23" s="1"/>
  <c r="AB13" i="23" s="1"/>
  <c r="X13" i="23"/>
  <c r="T30" i="1"/>
  <c r="B30" i="1" s="1"/>
  <c r="AB30" i="1" s="1"/>
  <c r="X30" i="1"/>
  <c r="T65" i="1"/>
  <c r="B65" i="1" s="1"/>
  <c r="AB65" i="1" s="1"/>
  <c r="X65" i="1"/>
  <c r="T15" i="1"/>
  <c r="B15" i="1" s="1"/>
  <c r="AB15" i="1" s="1"/>
  <c r="X15" i="1"/>
  <c r="Q99" i="13"/>
  <c r="R99" i="13" s="1"/>
  <c r="Q78" i="13"/>
  <c r="R78" i="13" s="1"/>
  <c r="Q5" i="13"/>
  <c r="L72" i="13"/>
  <c r="X72" i="13" s="1"/>
  <c r="Q79" i="13"/>
  <c r="R79" i="13" s="1"/>
  <c r="P5" i="16"/>
  <c r="AF5" i="16" s="1"/>
  <c r="Q5" i="16"/>
  <c r="P65" i="16"/>
  <c r="AF65" i="16" s="1"/>
  <c r="P59" i="16"/>
  <c r="L59" i="16" s="1"/>
  <c r="X59" i="16" s="1"/>
  <c r="P58" i="6"/>
  <c r="AF65" i="6"/>
  <c r="Q30" i="6"/>
  <c r="R30" i="6" s="1"/>
  <c r="P30" i="6"/>
  <c r="Q44" i="6"/>
  <c r="R44" i="6" s="1"/>
  <c r="P71" i="6"/>
  <c r="AF71" i="6" s="1"/>
  <c r="T10" i="5"/>
  <c r="B10" i="5" s="1"/>
  <c r="P77" i="3"/>
  <c r="AF77" i="3" s="1"/>
  <c r="P80" i="3"/>
  <c r="AF80" i="3" s="1"/>
  <c r="L92" i="3"/>
  <c r="X92" i="3" s="1"/>
  <c r="P76" i="3"/>
  <c r="AF76" i="3" s="1"/>
  <c r="P90" i="3"/>
  <c r="L90" i="3" s="1"/>
  <c r="X90" i="3" s="1"/>
  <c r="P88" i="3"/>
  <c r="L88" i="3" s="1"/>
  <c r="P57" i="3"/>
  <c r="AF57" i="3" s="1"/>
  <c r="Q37" i="3"/>
  <c r="R37" i="3" s="1"/>
  <c r="O31" i="28"/>
  <c r="S14" i="28"/>
  <c r="P14" i="28" s="1"/>
  <c r="O22" i="28"/>
  <c r="S89" i="28"/>
  <c r="P89" i="28" s="1"/>
  <c r="S3" i="28"/>
  <c r="Q3" i="28" s="1"/>
  <c r="O42" i="28"/>
  <c r="O41" i="28"/>
  <c r="O5" i="28"/>
  <c r="S34" i="28"/>
  <c r="P34" i="28" s="1"/>
  <c r="O20" i="28"/>
  <c r="O44" i="28"/>
  <c r="O25" i="28"/>
  <c r="O27" i="28"/>
  <c r="S4" i="28"/>
  <c r="P4" i="28" s="1"/>
  <c r="S9" i="28"/>
  <c r="P9" i="28" s="1"/>
  <c r="S19" i="28"/>
  <c r="Q19" i="28" s="1"/>
  <c r="AE42" i="28"/>
  <c r="O29" i="28"/>
  <c r="S55" i="28"/>
  <c r="Q55" i="28" s="1"/>
  <c r="R55" i="28" s="1"/>
  <c r="O8" i="28"/>
  <c r="S15" i="28"/>
  <c r="Q15" i="28" s="1"/>
  <c r="S42" i="28"/>
  <c r="P42" i="28" s="1"/>
  <c r="O23" i="28"/>
  <c r="O36" i="28"/>
  <c r="S17" i="28"/>
  <c r="Q17" i="28" s="1"/>
  <c r="O51" i="28"/>
  <c r="O30" i="28"/>
  <c r="F26" i="28"/>
  <c r="F33" i="28"/>
  <c r="F9" i="27"/>
  <c r="AE21" i="27"/>
  <c r="O86" i="27"/>
  <c r="F6" i="27"/>
  <c r="O42" i="27"/>
  <c r="F5" i="27"/>
  <c r="O73" i="27"/>
  <c r="S10" i="27"/>
  <c r="P10" i="27" s="1"/>
  <c r="F10" i="27"/>
  <c r="O94" i="27"/>
  <c r="AE15" i="27"/>
  <c r="O64" i="27"/>
  <c r="S48" i="27"/>
  <c r="P48" i="27" s="1"/>
  <c r="AE19" i="27"/>
  <c r="S49" i="27"/>
  <c r="P49" i="27" s="1"/>
  <c r="F14" i="27"/>
  <c r="F88" i="27"/>
  <c r="O26" i="27"/>
  <c r="S16" i="27"/>
  <c r="Q16" i="27" s="1"/>
  <c r="R16" i="27" s="1"/>
  <c r="S60" i="27"/>
  <c r="P60" i="27" s="1"/>
  <c r="S84" i="27"/>
  <c r="P84" i="27" s="1"/>
  <c r="S21" i="27"/>
  <c r="Q21" i="27" s="1"/>
  <c r="R21" i="27" s="1"/>
  <c r="O40" i="27"/>
  <c r="F8" i="27"/>
  <c r="O13" i="27"/>
  <c r="S76" i="27"/>
  <c r="S8" i="27"/>
  <c r="Q8" i="27" s="1"/>
  <c r="R8" i="27" s="1"/>
  <c r="S100" i="27"/>
  <c r="Q100" i="27" s="1"/>
  <c r="R100" i="27" s="1"/>
  <c r="AE44" i="27"/>
  <c r="O57" i="27"/>
  <c r="S29" i="27"/>
  <c r="P29" i="27" s="1"/>
  <c r="S62" i="27"/>
  <c r="P62" i="27" s="1"/>
  <c r="F25" i="27"/>
  <c r="O23" i="27"/>
  <c r="F11" i="27"/>
  <c r="F45" i="27"/>
  <c r="O77" i="27"/>
  <c r="S17" i="27"/>
  <c r="Q17" i="27" s="1"/>
  <c r="R17" i="27" s="1"/>
  <c r="O3" i="27"/>
  <c r="AE37" i="27"/>
  <c r="S43" i="27"/>
  <c r="P43" i="27" s="1"/>
  <c r="O58" i="27"/>
  <c r="O33" i="27"/>
  <c r="AE34" i="27"/>
  <c r="O30" i="27"/>
  <c r="AE22" i="27"/>
  <c r="AE4" i="27"/>
  <c r="S46" i="27"/>
  <c r="Q46" i="27" s="1"/>
  <c r="R46" i="27" s="1"/>
  <c r="O100" i="26"/>
  <c r="S40" i="26"/>
  <c r="P40" i="26" s="1"/>
  <c r="O35" i="26"/>
  <c r="O16" i="26"/>
  <c r="S13" i="26"/>
  <c r="Q13" i="26" s="1"/>
  <c r="R13" i="26" s="1"/>
  <c r="S64" i="26"/>
  <c r="Q64" i="26" s="1"/>
  <c r="R64" i="26" s="1"/>
  <c r="S18" i="26"/>
  <c r="P18" i="26" s="1"/>
  <c r="O28" i="26"/>
  <c r="O8" i="26"/>
  <c r="O14" i="26"/>
  <c r="O36" i="26"/>
  <c r="O7" i="26"/>
  <c r="O62" i="26"/>
  <c r="O25" i="26"/>
  <c r="S11" i="26"/>
  <c r="P11" i="26" s="1"/>
  <c r="O37" i="26"/>
  <c r="O12" i="26"/>
  <c r="S4" i="26"/>
  <c r="P4" i="26" s="1"/>
  <c r="S26" i="26"/>
  <c r="P26" i="26" s="1"/>
  <c r="S17" i="26"/>
  <c r="P17" i="26" s="1"/>
  <c r="AE65" i="26"/>
  <c r="O20" i="26"/>
  <c r="S53" i="26"/>
  <c r="Q53" i="26" s="1"/>
  <c r="R53" i="26" s="1"/>
  <c r="O23" i="26"/>
  <c r="S15" i="26"/>
  <c r="P15" i="26" s="1"/>
  <c r="O25" i="25"/>
  <c r="S15" i="25"/>
  <c r="P15" i="25" s="1"/>
  <c r="S4" i="25"/>
  <c r="Q4" i="25" s="1"/>
  <c r="R4" i="25" s="1"/>
  <c r="O20" i="25"/>
  <c r="O14" i="25"/>
  <c r="S63" i="25"/>
  <c r="Q63" i="25" s="1"/>
  <c r="R63" i="25" s="1"/>
  <c r="AE21" i="25"/>
  <c r="O28" i="25"/>
  <c r="S9" i="25"/>
  <c r="Q9" i="25" s="1"/>
  <c r="R9" i="25" s="1"/>
  <c r="S29" i="25"/>
  <c r="P29" i="25" s="1"/>
  <c r="O26" i="25"/>
  <c r="O13" i="25"/>
  <c r="S12" i="25"/>
  <c r="P12" i="25" s="1"/>
  <c r="S3" i="25"/>
  <c r="P3" i="25" s="1"/>
  <c r="S31" i="25"/>
  <c r="P31" i="25" s="1"/>
  <c r="O27" i="25"/>
  <c r="O55" i="25"/>
  <c r="O30" i="25"/>
  <c r="S7" i="25"/>
  <c r="P7" i="25" s="1"/>
  <c r="O19" i="25"/>
  <c r="AE33" i="25"/>
  <c r="O40" i="25"/>
  <c r="S5" i="25"/>
  <c r="P5" i="25" s="1"/>
  <c r="S22" i="25"/>
  <c r="Q22" i="25" s="1"/>
  <c r="R22" i="25" s="1"/>
  <c r="O35" i="25"/>
  <c r="O8" i="25"/>
  <c r="S23" i="25"/>
  <c r="Q23" i="25" s="1"/>
  <c r="R23" i="25" s="1"/>
  <c r="S77" i="25"/>
  <c r="P77" i="25" s="1"/>
  <c r="F37" i="25"/>
  <c r="S27" i="7"/>
  <c r="P27" i="7" s="1"/>
  <c r="S28" i="7"/>
  <c r="P28" i="7" s="1"/>
  <c r="S24" i="7"/>
  <c r="Q24" i="7" s="1"/>
  <c r="F8" i="7"/>
  <c r="O3" i="7"/>
  <c r="CG3" i="17" s="1"/>
  <c r="AE32" i="7"/>
  <c r="F68" i="7"/>
  <c r="S20" i="7"/>
  <c r="Q20" i="7" s="1"/>
  <c r="F14" i="7"/>
  <c r="F4" i="7"/>
  <c r="AE95" i="7"/>
  <c r="O5" i="7"/>
  <c r="CG5" i="17" s="1"/>
  <c r="S30" i="7"/>
  <c r="P30" i="7" s="1"/>
  <c r="AE15" i="7"/>
  <c r="S84" i="7"/>
  <c r="Q84" i="7" s="1"/>
  <c r="R84" i="7" s="1"/>
  <c r="F25" i="7"/>
  <c r="O10" i="7"/>
  <c r="AE72" i="7"/>
  <c r="S9" i="7"/>
  <c r="O34" i="7"/>
  <c r="F6" i="7"/>
  <c r="O42" i="7"/>
  <c r="F26" i="7"/>
  <c r="F11" i="7"/>
  <c r="AE51" i="7"/>
  <c r="O17" i="7"/>
  <c r="F30" i="7"/>
  <c r="F12" i="7"/>
  <c r="O7" i="7"/>
  <c r="CG7" i="17" s="1"/>
  <c r="S7" i="7"/>
  <c r="S22" i="7"/>
  <c r="Q22" i="7" s="1"/>
  <c r="S23" i="7"/>
  <c r="P23" i="7" s="1"/>
  <c r="F89" i="7"/>
  <c r="S90" i="7"/>
  <c r="Q90" i="7" s="1"/>
  <c r="R90" i="7" s="1"/>
  <c r="AE29" i="7"/>
  <c r="AE18" i="7"/>
  <c r="AE50" i="7"/>
  <c r="P25" i="21"/>
  <c r="L25" i="21" s="1"/>
  <c r="Q15" i="21"/>
  <c r="R15" i="21" s="1"/>
  <c r="AG1" i="21"/>
  <c r="U16" i="29" s="1"/>
  <c r="AF8" i="21"/>
  <c r="P74" i="20"/>
  <c r="Q74" i="20"/>
  <c r="R74" i="20" s="1"/>
  <c r="P50" i="20"/>
  <c r="AF50" i="20" s="1"/>
  <c r="P29" i="20"/>
  <c r="L29" i="20" s="1"/>
  <c r="X29" i="20" s="1"/>
  <c r="P58" i="20"/>
  <c r="AF58" i="20" s="1"/>
  <c r="P79" i="20"/>
  <c r="AF79" i="20" s="1"/>
  <c r="P96" i="20"/>
  <c r="L96" i="20" s="1"/>
  <c r="X96" i="20" s="1"/>
  <c r="P62" i="20"/>
  <c r="AF62" i="20" s="1"/>
  <c r="P97" i="20"/>
  <c r="AF97" i="20" s="1"/>
  <c r="Q78" i="20"/>
  <c r="R78" i="20" s="1"/>
  <c r="P88" i="20"/>
  <c r="AF88" i="20" s="1"/>
  <c r="P95" i="20"/>
  <c r="AF95" i="20" s="1"/>
  <c r="P50" i="9"/>
  <c r="L50" i="9" s="1"/>
  <c r="X50" i="9" s="1"/>
  <c r="P15" i="9"/>
  <c r="L15" i="9" s="1"/>
  <c r="X15" i="9" s="1"/>
  <c r="J93" i="9"/>
  <c r="P98" i="9"/>
  <c r="L98" i="9" s="1"/>
  <c r="P93" i="9"/>
  <c r="AF93" i="9" s="1"/>
  <c r="J65" i="9"/>
  <c r="P95" i="9"/>
  <c r="AF95" i="9" s="1"/>
  <c r="J98" i="9"/>
  <c r="Q25" i="9"/>
  <c r="J25" i="9" s="1"/>
  <c r="J97" i="9"/>
  <c r="AG1" i="9"/>
  <c r="U14" i="29" s="1"/>
  <c r="P97" i="9"/>
  <c r="AF97" i="9" s="1"/>
  <c r="J66" i="9"/>
  <c r="P90" i="9"/>
  <c r="AF90" i="9" s="1"/>
  <c r="P43" i="9"/>
  <c r="AF43" i="9" s="1"/>
  <c r="S2" i="18"/>
  <c r="P56" i="18"/>
  <c r="L56" i="18" s="1"/>
  <c r="X56" i="18" s="1"/>
  <c r="T10" i="1"/>
  <c r="B10" i="1" s="1"/>
  <c r="S2" i="13"/>
  <c r="P58" i="16"/>
  <c r="AF58" i="16" s="1"/>
  <c r="AG1" i="16"/>
  <c r="U26" i="29" s="1"/>
  <c r="S2" i="16"/>
  <c r="P58" i="3"/>
  <c r="AF58" i="3" s="1"/>
  <c r="AG1" i="3"/>
  <c r="U22" i="29" s="1"/>
  <c r="O10" i="27"/>
  <c r="O6" i="27"/>
  <c r="AE5" i="27"/>
  <c r="O5" i="27"/>
  <c r="S12" i="7"/>
  <c r="P12" i="7" s="1"/>
  <c r="O8" i="7"/>
  <c r="CG8" i="17" s="1"/>
  <c r="S8" i="7"/>
  <c r="AE8" i="7"/>
  <c r="J56" i="9"/>
  <c r="AE28" i="7"/>
  <c r="L27" i="1"/>
  <c r="X27" i="1" s="1"/>
  <c r="AF29" i="1"/>
  <c r="AE26" i="7"/>
  <c r="O15" i="7"/>
  <c r="AF17" i="18"/>
  <c r="O15" i="28"/>
  <c r="P16" i="18"/>
  <c r="Q16" i="18"/>
  <c r="R16" i="18" s="1"/>
  <c r="AG1" i="13"/>
  <c r="U27" i="29" s="1"/>
  <c r="S2" i="3"/>
  <c r="F3" i="27"/>
  <c r="S4" i="7"/>
  <c r="O4" i="7"/>
  <c r="CG4" i="17" s="1"/>
  <c r="AE4" i="7"/>
  <c r="P71" i="18"/>
  <c r="AF71" i="18" s="1"/>
  <c r="Q8" i="21"/>
  <c r="L38" i="18"/>
  <c r="P3" i="6"/>
  <c r="P64" i="6"/>
  <c r="T23" i="18"/>
  <c r="B23" i="18" s="1"/>
  <c r="D23" i="18" s="1"/>
  <c r="T44" i="1"/>
  <c r="B44" i="1" s="1"/>
  <c r="AB44" i="1" s="1"/>
  <c r="Q94" i="18"/>
  <c r="R94" i="18" s="1"/>
  <c r="P48" i="18"/>
  <c r="L48" i="18" s="1"/>
  <c r="P84" i="3"/>
  <c r="AF84" i="3" s="1"/>
  <c r="L86" i="8"/>
  <c r="T86" i="8" s="1"/>
  <c r="S2" i="9"/>
  <c r="S2" i="20"/>
  <c r="AF6" i="21"/>
  <c r="AF87" i="1"/>
  <c r="L24" i="18"/>
  <c r="P91" i="20"/>
  <c r="L91" i="20" s="1"/>
  <c r="R90" i="9"/>
  <c r="J37" i="9"/>
  <c r="P56" i="9"/>
  <c r="L56" i="9" s="1"/>
  <c r="X56" i="9" s="1"/>
  <c r="P96" i="18"/>
  <c r="L96" i="18" s="1"/>
  <c r="X96" i="18" s="1"/>
  <c r="P70" i="6"/>
  <c r="L46" i="23"/>
  <c r="X46" i="23" s="1"/>
  <c r="P36" i="9"/>
  <c r="AF36" i="9" s="1"/>
  <c r="L53" i="5"/>
  <c r="X53" i="5" s="1"/>
  <c r="T7" i="17"/>
  <c r="AJ7" i="17" s="1"/>
  <c r="Q3" i="6"/>
  <c r="S4" i="27"/>
  <c r="P4" i="27" s="1"/>
  <c r="X4" i="8"/>
  <c r="F4" i="27"/>
  <c r="AE3" i="7"/>
  <c r="BP9" i="17"/>
  <c r="T12" i="17"/>
  <c r="T3" i="8"/>
  <c r="X3" i="8"/>
  <c r="I6" i="2"/>
  <c r="D8" i="2"/>
  <c r="B9" i="2"/>
  <c r="D9" i="2" s="1"/>
  <c r="BP10" i="17"/>
  <c r="L23" i="13"/>
  <c r="X23" i="13" s="1"/>
  <c r="AE14" i="27"/>
  <c r="F15" i="28"/>
  <c r="P57" i="6"/>
  <c r="AE15" i="28"/>
  <c r="O49" i="27"/>
  <c r="Q23" i="13"/>
  <c r="P16" i="24"/>
  <c r="Q16" i="24"/>
  <c r="AE25" i="7"/>
  <c r="P11" i="18"/>
  <c r="L11" i="18" s="1"/>
  <c r="X11" i="18" s="1"/>
  <c r="Q11" i="18"/>
  <c r="T9" i="8"/>
  <c r="P76" i="18"/>
  <c r="AF76" i="18" s="1"/>
  <c r="O28" i="7"/>
  <c r="S42" i="7"/>
  <c r="P42" i="7" s="1"/>
  <c r="AE14" i="7"/>
  <c r="AF9" i="8"/>
  <c r="R24" i="23"/>
  <c r="P45" i="9"/>
  <c r="AF45" i="9" s="1"/>
  <c r="P46" i="3"/>
  <c r="AF46" i="3" s="1"/>
  <c r="P40" i="20"/>
  <c r="L40" i="20" s="1"/>
  <c r="P96" i="28"/>
  <c r="L96" i="28" s="1"/>
  <c r="L52" i="8"/>
  <c r="T52" i="8" s="1"/>
  <c r="AF59" i="18"/>
  <c r="P51" i="9"/>
  <c r="L29" i="18"/>
  <c r="X29" i="18" s="1"/>
  <c r="Q59" i="13"/>
  <c r="R59" i="13" s="1"/>
  <c r="S14" i="7"/>
  <c r="Q14" i="7" s="1"/>
  <c r="O14" i="7"/>
  <c r="AE42" i="7"/>
  <c r="P58" i="13"/>
  <c r="AF58" i="13" s="1"/>
  <c r="AF51" i="13"/>
  <c r="P56" i="20"/>
  <c r="Q56" i="20"/>
  <c r="R56" i="20" s="1"/>
  <c r="P6" i="24"/>
  <c r="Q6" i="24"/>
  <c r="P7" i="18"/>
  <c r="DD7" i="17" s="1"/>
  <c r="DQ7" i="17" s="1"/>
  <c r="Q7" i="18"/>
  <c r="Q15" i="18"/>
  <c r="P15" i="18"/>
  <c r="L15" i="18" s="1"/>
  <c r="X15" i="18" s="1"/>
  <c r="Q51" i="13"/>
  <c r="R51" i="13" s="1"/>
  <c r="L52" i="18"/>
  <c r="X52" i="18" s="1"/>
  <c r="L65" i="3"/>
  <c r="X65" i="3" s="1"/>
  <c r="L41" i="21"/>
  <c r="X41" i="21" s="1"/>
  <c r="J63" i="9"/>
  <c r="P83" i="6"/>
  <c r="P75" i="18"/>
  <c r="L75" i="18" s="1"/>
  <c r="S18" i="7"/>
  <c r="P18" i="7" s="1"/>
  <c r="O30" i="7"/>
  <c r="S51" i="7"/>
  <c r="P51" i="7" s="1"/>
  <c r="AF51" i="7" s="1"/>
  <c r="F42" i="7"/>
  <c r="S25" i="27"/>
  <c r="Q25" i="27" s="1"/>
  <c r="R25" i="27" s="1"/>
  <c r="P33" i="13"/>
  <c r="L33" i="13" s="1"/>
  <c r="X33" i="13" s="1"/>
  <c r="O33" i="28"/>
  <c r="P48" i="6"/>
  <c r="AF48" i="6" s="1"/>
  <c r="P81" i="3"/>
  <c r="AF81" i="3" s="1"/>
  <c r="P47" i="20"/>
  <c r="L47" i="20" s="1"/>
  <c r="X47" i="20" s="1"/>
  <c r="P100" i="6"/>
  <c r="AF100" i="6" s="1"/>
  <c r="P48" i="20"/>
  <c r="AF48" i="20" s="1"/>
  <c r="Q38" i="18"/>
  <c r="R38" i="18" s="1"/>
  <c r="S25" i="7"/>
  <c r="Q25" i="7" s="1"/>
  <c r="F7" i="7"/>
  <c r="O34" i="27"/>
  <c r="F42" i="28"/>
  <c r="S37" i="25"/>
  <c r="Q37" i="25" s="1"/>
  <c r="R37" i="25" s="1"/>
  <c r="AF59" i="13"/>
  <c r="P34" i="18"/>
  <c r="AF34" i="18" s="1"/>
  <c r="Q34" i="18"/>
  <c r="R34" i="18" s="1"/>
  <c r="P9" i="18"/>
  <c r="DD9" i="17" s="1"/>
  <c r="Q9" i="18"/>
  <c r="P98" i="18"/>
  <c r="Q98" i="18"/>
  <c r="R98" i="18" s="1"/>
  <c r="P85" i="6"/>
  <c r="AF85" i="6" s="1"/>
  <c r="O25" i="7"/>
  <c r="AE37" i="25"/>
  <c r="P12" i="18"/>
  <c r="L12" i="18" s="1"/>
  <c r="X12" i="18" s="1"/>
  <c r="Q12" i="18"/>
  <c r="Q21" i="18"/>
  <c r="P21" i="18"/>
  <c r="L21" i="18" s="1"/>
  <c r="X21" i="18" s="1"/>
  <c r="AF82" i="18"/>
  <c r="P53" i="18"/>
  <c r="L53" i="18" s="1"/>
  <c r="X53" i="18" s="1"/>
  <c r="L47" i="9"/>
  <c r="P49" i="3"/>
  <c r="AF49" i="3" s="1"/>
  <c r="P63" i="9"/>
  <c r="L63" i="9" s="1"/>
  <c r="X63" i="9" s="1"/>
  <c r="P37" i="9"/>
  <c r="P99" i="18"/>
  <c r="L99" i="18" s="1"/>
  <c r="X99" i="18" s="1"/>
  <c r="S34" i="27"/>
  <c r="P34" i="27" s="1"/>
  <c r="AF34" i="27" s="1"/>
  <c r="AE11" i="7"/>
  <c r="P94" i="16"/>
  <c r="L94" i="16" s="1"/>
  <c r="X94" i="16" s="1"/>
  <c r="AF79" i="13"/>
  <c r="U31" i="29"/>
  <c r="AF78" i="8"/>
  <c r="L78" i="8"/>
  <c r="T78" i="8" s="1"/>
  <c r="AF81" i="13"/>
  <c r="L81" i="13"/>
  <c r="AF95" i="8"/>
  <c r="L95" i="8"/>
  <c r="T95" i="8" s="1"/>
  <c r="O13" i="7"/>
  <c r="S13" i="7"/>
  <c r="P13" i="7" s="1"/>
  <c r="AE21" i="7"/>
  <c r="O21" i="7"/>
  <c r="S21" i="7"/>
  <c r="Q21" i="7" s="1"/>
  <c r="F21" i="7"/>
  <c r="AE5" i="7"/>
  <c r="F5" i="7"/>
  <c r="S5" i="7"/>
  <c r="P10" i="3"/>
  <c r="L10" i="3" s="1"/>
  <c r="X10" i="3" s="1"/>
  <c r="Q10" i="3"/>
  <c r="O38" i="7"/>
  <c r="S38" i="7"/>
  <c r="AE36" i="7"/>
  <c r="O36" i="7"/>
  <c r="S36" i="7"/>
  <c r="P36" i="7" s="1"/>
  <c r="AF34" i="21"/>
  <c r="L34" i="21"/>
  <c r="AE24" i="27"/>
  <c r="O24" i="27"/>
  <c r="S24" i="27"/>
  <c r="Q24" i="27" s="1"/>
  <c r="R24" i="27" s="1"/>
  <c r="F24" i="27"/>
  <c r="F32" i="27"/>
  <c r="S32" i="27"/>
  <c r="Q32" i="27" s="1"/>
  <c r="R32" i="27" s="1"/>
  <c r="O32" i="27"/>
  <c r="Q38" i="16"/>
  <c r="R38" i="16" s="1"/>
  <c r="P38" i="16"/>
  <c r="L38" i="16" s="1"/>
  <c r="X38" i="16" s="1"/>
  <c r="P99" i="16"/>
  <c r="AF99" i="16" s="1"/>
  <c r="Q99" i="16"/>
  <c r="R99" i="16" s="1"/>
  <c r="L13" i="9"/>
  <c r="X13" i="9" s="1"/>
  <c r="AF34" i="1"/>
  <c r="L34" i="1"/>
  <c r="X34" i="1" s="1"/>
  <c r="AF26" i="18"/>
  <c r="P80" i="6"/>
  <c r="L80" i="6" s="1"/>
  <c r="L55" i="8"/>
  <c r="X55" i="8" s="1"/>
  <c r="J79" i="9"/>
  <c r="O12" i="7"/>
  <c r="O11" i="7"/>
  <c r="F18" i="7"/>
  <c r="O4" i="27"/>
  <c r="AE3" i="27"/>
  <c r="F40" i="25"/>
  <c r="O26" i="28"/>
  <c r="F27" i="7"/>
  <c r="P21" i="21"/>
  <c r="AF21" i="21" s="1"/>
  <c r="P43" i="16"/>
  <c r="AF43" i="16" s="1"/>
  <c r="Q3" i="1"/>
  <c r="P3" i="1"/>
  <c r="DA3" i="17" s="1"/>
  <c r="DN3" i="17" s="1"/>
  <c r="L72" i="3"/>
  <c r="X72" i="3" s="1"/>
  <c r="S11" i="7"/>
  <c r="P11" i="7" s="1"/>
  <c r="P61" i="18"/>
  <c r="L61" i="18" s="1"/>
  <c r="R30" i="18"/>
  <c r="L54" i="8"/>
  <c r="X54" i="8" s="1"/>
  <c r="J45" i="9"/>
  <c r="J36" i="9"/>
  <c r="O18" i="7"/>
  <c r="F29" i="7"/>
  <c r="O11" i="27"/>
  <c r="S3" i="27"/>
  <c r="L51" i="13"/>
  <c r="X51" i="13" s="1"/>
  <c r="AE40" i="25"/>
  <c r="P50" i="16"/>
  <c r="L50" i="16" s="1"/>
  <c r="L79" i="13"/>
  <c r="X79" i="13" s="1"/>
  <c r="Q5" i="18"/>
  <c r="P5" i="18"/>
  <c r="DD5" i="17" s="1"/>
  <c r="DQ5" i="17" s="1"/>
  <c r="P8" i="18"/>
  <c r="DD8" i="17" s="1"/>
  <c r="DQ8" i="17" s="1"/>
  <c r="Q8" i="18"/>
  <c r="P27" i="18"/>
  <c r="Q27" i="18"/>
  <c r="P36" i="24"/>
  <c r="Q36" i="24"/>
  <c r="R36" i="24" s="1"/>
  <c r="P40" i="18"/>
  <c r="AF40" i="18" s="1"/>
  <c r="Q40" i="18"/>
  <c r="R40" i="18" s="1"/>
  <c r="P71" i="9"/>
  <c r="L71" i="9" s="1"/>
  <c r="P61" i="3"/>
  <c r="L61" i="3" s="1"/>
  <c r="X61" i="3" s="1"/>
  <c r="L94" i="1"/>
  <c r="X94" i="1" s="1"/>
  <c r="P62" i="24"/>
  <c r="S3" i="7"/>
  <c r="S29" i="7"/>
  <c r="Q29" i="7" s="1"/>
  <c r="P34" i="13"/>
  <c r="L34" i="13" s="1"/>
  <c r="X34" i="13" s="1"/>
  <c r="F37" i="27"/>
  <c r="F3" i="7"/>
  <c r="S14" i="27"/>
  <c r="P14" i="27" s="1"/>
  <c r="O14" i="27"/>
  <c r="F94" i="27"/>
  <c r="S26" i="28"/>
  <c r="P26" i="28" s="1"/>
  <c r="S13" i="25"/>
  <c r="P13" i="25" s="1"/>
  <c r="L59" i="13"/>
  <c r="P9" i="5"/>
  <c r="CW9" i="17" s="1"/>
  <c r="Q9" i="5"/>
  <c r="Q49" i="9"/>
  <c r="P49" i="9"/>
  <c r="AF49" i="9" s="1"/>
  <c r="Q10" i="24"/>
  <c r="P10" i="24"/>
  <c r="Q28" i="18"/>
  <c r="P28" i="18"/>
  <c r="L28" i="18" s="1"/>
  <c r="X28" i="18" s="1"/>
  <c r="Q6" i="18"/>
  <c r="P6" i="18"/>
  <c r="DD6" i="17" s="1"/>
  <c r="DQ6" i="17" s="1"/>
  <c r="Q24" i="21"/>
  <c r="P24" i="21"/>
  <c r="Q28" i="6"/>
  <c r="P28" i="6"/>
  <c r="P83" i="3"/>
  <c r="L83" i="3" s="1"/>
  <c r="X83" i="3" s="1"/>
  <c r="F15" i="27"/>
  <c r="Q14" i="18"/>
  <c r="P14" i="18"/>
  <c r="P12" i="6"/>
  <c r="Q12" i="6"/>
  <c r="P79" i="9"/>
  <c r="L79" i="9" s="1"/>
  <c r="X79" i="9" s="1"/>
  <c r="O19" i="27"/>
  <c r="AE12" i="7"/>
  <c r="AF23" i="13"/>
  <c r="L52" i="16"/>
  <c r="L73" i="8"/>
  <c r="T73" i="8" s="1"/>
  <c r="L39" i="18"/>
  <c r="X39" i="18" s="1"/>
  <c r="L39" i="8"/>
  <c r="T39" i="8" s="1"/>
  <c r="L39" i="21"/>
  <c r="L61" i="6"/>
  <c r="X61" i="6" s="1"/>
  <c r="L100" i="21"/>
  <c r="L82" i="1"/>
  <c r="X82" i="1" s="1"/>
  <c r="R8" i="1"/>
  <c r="AF8" i="1"/>
  <c r="L8" i="1"/>
  <c r="X8" i="1" s="1"/>
  <c r="Q15" i="6"/>
  <c r="P15" i="6"/>
  <c r="L33" i="5"/>
  <c r="L42" i="18"/>
  <c r="L78" i="1"/>
  <c r="AE25" i="27"/>
  <c r="P4" i="13"/>
  <c r="CZ4" i="17" s="1"/>
  <c r="DM4" i="17" s="1"/>
  <c r="Q4" i="13"/>
  <c r="F36" i="7"/>
  <c r="L97" i="21"/>
  <c r="L97" i="8"/>
  <c r="T97" i="8" s="1"/>
  <c r="L40" i="16"/>
  <c r="X40" i="16" s="1"/>
  <c r="L58" i="9"/>
  <c r="O22" i="27"/>
  <c r="AE8" i="27"/>
  <c r="L78" i="20"/>
  <c r="X78" i="20" s="1"/>
  <c r="L44" i="23"/>
  <c r="L74" i="1"/>
  <c r="X74" i="1" s="1"/>
  <c r="L86" i="23"/>
  <c r="X86" i="23" s="1"/>
  <c r="L83" i="8"/>
  <c r="T83" i="8" s="1"/>
  <c r="L94" i="20"/>
  <c r="L85" i="8"/>
  <c r="X85" i="8" s="1"/>
  <c r="O44" i="27"/>
  <c r="F44" i="27"/>
  <c r="S23" i="28"/>
  <c r="P23" i="28" s="1"/>
  <c r="L60" i="1"/>
  <c r="L77" i="8"/>
  <c r="T77" i="8" s="1"/>
  <c r="L70" i="20"/>
  <c r="L45" i="23"/>
  <c r="L79" i="1"/>
  <c r="AE6" i="27"/>
  <c r="P21" i="13"/>
  <c r="Q21" i="13"/>
  <c r="P30" i="13"/>
  <c r="Q30" i="13"/>
  <c r="L82" i="8"/>
  <c r="T82" i="8" s="1"/>
  <c r="AF37" i="3"/>
  <c r="L64" i="8"/>
  <c r="T64" i="8" s="1"/>
  <c r="S13" i="27"/>
  <c r="P13" i="27" s="1"/>
  <c r="S5" i="27"/>
  <c r="P5" i="27" s="1"/>
  <c r="O46" i="27"/>
  <c r="S86" i="27"/>
  <c r="P86" i="27" s="1"/>
  <c r="F13" i="27"/>
  <c r="S29" i="28"/>
  <c r="P29" i="28" s="1"/>
  <c r="F21" i="27"/>
  <c r="S6" i="27"/>
  <c r="P6" i="27" s="1"/>
  <c r="S11" i="27"/>
  <c r="Q11" i="27" s="1"/>
  <c r="R11" i="27" s="1"/>
  <c r="O77" i="25"/>
  <c r="P16" i="13"/>
  <c r="Q16" i="13"/>
  <c r="Q8" i="13"/>
  <c r="P8" i="13"/>
  <c r="CZ8" i="17" s="1"/>
  <c r="DM8" i="17" s="1"/>
  <c r="L73" i="21"/>
  <c r="L74" i="21"/>
  <c r="P27" i="6"/>
  <c r="Q27" i="6"/>
  <c r="L69" i="8"/>
  <c r="T69" i="8" s="1"/>
  <c r="L58" i="21"/>
  <c r="L87" i="8"/>
  <c r="T87" i="8" s="1"/>
  <c r="L55" i="16"/>
  <c r="X55" i="16" s="1"/>
  <c r="F19" i="27"/>
  <c r="L78" i="13"/>
  <c r="X78" i="13" s="1"/>
  <c r="L72" i="1"/>
  <c r="L54" i="3"/>
  <c r="X54" i="3" s="1"/>
  <c r="S20" i="28"/>
  <c r="Q20" i="28" s="1"/>
  <c r="F77" i="25"/>
  <c r="P23" i="16"/>
  <c r="Q23" i="16"/>
  <c r="Q80" i="4"/>
  <c r="R80" i="4" s="1"/>
  <c r="P80" i="4"/>
  <c r="L42" i="8"/>
  <c r="T42" i="8" s="1"/>
  <c r="L15" i="21"/>
  <c r="X15" i="21" s="1"/>
  <c r="O33" i="25"/>
  <c r="L84" i="21"/>
  <c r="O19" i="28"/>
  <c r="O17" i="26"/>
  <c r="S14" i="25"/>
  <c r="P14" i="25" s="1"/>
  <c r="F14" i="25"/>
  <c r="S95" i="7"/>
  <c r="AE77" i="25"/>
  <c r="L34" i="23"/>
  <c r="L85" i="23"/>
  <c r="X85" i="23" s="1"/>
  <c r="L61" i="20"/>
  <c r="X61" i="20" s="1"/>
  <c r="L6" i="21"/>
  <c r="X6" i="21" s="1"/>
  <c r="O3" i="28"/>
  <c r="L65" i="6"/>
  <c r="P14" i="16"/>
  <c r="Q14" i="16"/>
  <c r="S25" i="26"/>
  <c r="P25" i="26" s="1"/>
  <c r="T32" i="13"/>
  <c r="B32" i="13" s="1"/>
  <c r="AB32" i="13" s="1"/>
  <c r="P25" i="16"/>
  <c r="Q25" i="16"/>
  <c r="L84" i="13"/>
  <c r="X84" i="13" s="1"/>
  <c r="L93" i="8"/>
  <c r="T93" i="8" s="1"/>
  <c r="F72" i="7"/>
  <c r="Q65" i="6"/>
  <c r="R65" i="6" s="1"/>
  <c r="AF25" i="9"/>
  <c r="AE11" i="27"/>
  <c r="S72" i="7"/>
  <c r="S73" i="27"/>
  <c r="Q73" i="27" s="1"/>
  <c r="R73" i="27" s="1"/>
  <c r="L75" i="5"/>
  <c r="X75" i="5" s="1"/>
  <c r="AE14" i="25"/>
  <c r="O95" i="7"/>
  <c r="S89" i="7"/>
  <c r="P89" i="7" s="1"/>
  <c r="L60" i="23"/>
  <c r="AF63" i="1"/>
  <c r="T40" i="1"/>
  <c r="B40" i="1" s="1"/>
  <c r="AB40" i="1" s="1"/>
  <c r="L66" i="18"/>
  <c r="X66" i="18" s="1"/>
  <c r="L8" i="21"/>
  <c r="O89" i="7"/>
  <c r="F95" i="7"/>
  <c r="AF33" i="23"/>
  <c r="Q26" i="13"/>
  <c r="P26" i="13"/>
  <c r="AF38" i="23"/>
  <c r="Q11" i="16"/>
  <c r="P11" i="16"/>
  <c r="Q15" i="13"/>
  <c r="P15" i="13"/>
  <c r="AF56" i="23"/>
  <c r="T38" i="23"/>
  <c r="B38" i="23" s="1"/>
  <c r="AB38" i="23" s="1"/>
  <c r="Q13" i="13"/>
  <c r="P13" i="13"/>
  <c r="O40" i="26"/>
  <c r="AF20" i="21"/>
  <c r="O21" i="25"/>
  <c r="O9" i="25"/>
  <c r="S33" i="25"/>
  <c r="P33" i="25" s="1"/>
  <c r="O68" i="7"/>
  <c r="O72" i="7"/>
  <c r="L92" i="5"/>
  <c r="L99" i="13"/>
  <c r="X99" i="13" s="1"/>
  <c r="AF44" i="6"/>
  <c r="L55" i="23"/>
  <c r="X55" i="23" s="1"/>
  <c r="P24" i="16"/>
  <c r="Q24" i="16"/>
  <c r="P26" i="16"/>
  <c r="Q26" i="16"/>
  <c r="P11" i="13"/>
  <c r="Q11" i="13"/>
  <c r="L40" i="8"/>
  <c r="X40" i="8" s="1"/>
  <c r="L42" i="9"/>
  <c r="X42" i="9" s="1"/>
  <c r="S25" i="28"/>
  <c r="Q25" i="28" s="1"/>
  <c r="O3" i="25"/>
  <c r="S21" i="25"/>
  <c r="P21" i="25" s="1"/>
  <c r="F33" i="25"/>
  <c r="AE68" i="7"/>
  <c r="AE89" i="7"/>
  <c r="AF61" i="13"/>
  <c r="Q17" i="16"/>
  <c r="P17" i="16"/>
  <c r="Q27" i="13"/>
  <c r="P27" i="13"/>
  <c r="AF27" i="13" s="1"/>
  <c r="P30" i="16"/>
  <c r="Q30" i="16"/>
  <c r="S61" i="26"/>
  <c r="P61" i="26" s="1"/>
  <c r="O61" i="26"/>
  <c r="S47" i="27"/>
  <c r="Q47" i="27" s="1"/>
  <c r="R47" i="27" s="1"/>
  <c r="O47" i="27"/>
  <c r="O29" i="27"/>
  <c r="F29" i="27"/>
  <c r="AE96" i="27"/>
  <c r="F96" i="27"/>
  <c r="S96" i="27"/>
  <c r="P96" i="27" s="1"/>
  <c r="O90" i="27"/>
  <c r="S90" i="27"/>
  <c r="P90" i="27" s="1"/>
  <c r="S6" i="7"/>
  <c r="AE6" i="7"/>
  <c r="O6" i="7"/>
  <c r="CG6" i="17" s="1"/>
  <c r="O10" i="28"/>
  <c r="F10" i="28"/>
  <c r="S10" i="28"/>
  <c r="Q10" i="28" s="1"/>
  <c r="S3" i="26"/>
  <c r="F3" i="26"/>
  <c r="O3" i="26"/>
  <c r="AE3" i="26"/>
  <c r="P13" i="16"/>
  <c r="Q13" i="16"/>
  <c r="S28" i="26"/>
  <c r="P28" i="26" s="1"/>
  <c r="S66" i="26"/>
  <c r="P66" i="26" s="1"/>
  <c r="O66" i="26"/>
  <c r="AE38" i="27"/>
  <c r="S38" i="27"/>
  <c r="P38" i="27" s="1"/>
  <c r="O38" i="27"/>
  <c r="F38" i="27"/>
  <c r="AE45" i="27"/>
  <c r="S45" i="27"/>
  <c r="P45" i="27" s="1"/>
  <c r="P29" i="13"/>
  <c r="AF29" i="13" s="1"/>
  <c r="Q29" i="13"/>
  <c r="AE10" i="28"/>
  <c r="O43" i="25"/>
  <c r="F43" i="25"/>
  <c r="S43" i="25"/>
  <c r="P43" i="25" s="1"/>
  <c r="AE43" i="25"/>
  <c r="O90" i="7"/>
  <c r="AE90" i="7"/>
  <c r="F90" i="7"/>
  <c r="O5" i="25"/>
  <c r="F5" i="25"/>
  <c r="AE5" i="25"/>
  <c r="L79" i="21"/>
  <c r="X79" i="21" s="1"/>
  <c r="AF79" i="21"/>
  <c r="L48" i="8"/>
  <c r="T48" i="8" s="1"/>
  <c r="AF97" i="13"/>
  <c r="L97" i="13"/>
  <c r="AF91" i="3"/>
  <c r="L91" i="3"/>
  <c r="X91" i="3" s="1"/>
  <c r="AF87" i="18"/>
  <c r="L87" i="18"/>
  <c r="AF63" i="8"/>
  <c r="L63" i="8"/>
  <c r="T63" i="8" s="1"/>
  <c r="AF34" i="8"/>
  <c r="L34" i="8"/>
  <c r="T34" i="8" s="1"/>
  <c r="AF37" i="18"/>
  <c r="L37" i="18"/>
  <c r="O96" i="27"/>
  <c r="O45" i="27"/>
  <c r="O13" i="26"/>
  <c r="AE29" i="27"/>
  <c r="L35" i="5"/>
  <c r="X35" i="5" s="1"/>
  <c r="AF35" i="5"/>
  <c r="Q18" i="16"/>
  <c r="P18" i="16"/>
  <c r="F21" i="28"/>
  <c r="AE21" i="28"/>
  <c r="O21" i="28"/>
  <c r="S21" i="28"/>
  <c r="P21" i="28" s="1"/>
  <c r="O27" i="7"/>
  <c r="AE27" i="7"/>
  <c r="AF60" i="16"/>
  <c r="S10" i="7"/>
  <c r="P10" i="7" s="1"/>
  <c r="P4" i="16"/>
  <c r="CY4" i="17" s="1"/>
  <c r="DL4" i="17" s="1"/>
  <c r="Q4" i="16"/>
  <c r="P14" i="3"/>
  <c r="Q14" i="3"/>
  <c r="P9" i="13"/>
  <c r="CZ9" i="17" s="1"/>
  <c r="Q9" i="13"/>
  <c r="P28" i="13"/>
  <c r="Q28" i="13"/>
  <c r="P29" i="16"/>
  <c r="Q29" i="16"/>
  <c r="L44" i="8"/>
  <c r="T44" i="8" s="1"/>
  <c r="L90" i="20"/>
  <c r="X90" i="20" s="1"/>
  <c r="L29" i="21"/>
  <c r="F21" i="25"/>
  <c r="L52" i="3"/>
  <c r="X52" i="3" s="1"/>
  <c r="S68" i="7"/>
  <c r="L84" i="5"/>
  <c r="X84" i="5" s="1"/>
  <c r="P20" i="13"/>
  <c r="AF20" i="13" s="1"/>
  <c r="Q20" i="13"/>
  <c r="L41" i="1"/>
  <c r="X41" i="1" s="1"/>
  <c r="L78" i="23"/>
  <c r="X78" i="23" s="1"/>
  <c r="L100" i="20"/>
  <c r="X100" i="20" s="1"/>
  <c r="L95" i="1"/>
  <c r="X95" i="1" s="1"/>
  <c r="L42" i="1"/>
  <c r="X42" i="1" s="1"/>
  <c r="S17" i="7"/>
  <c r="Q17" i="7" s="1"/>
  <c r="O18" i="26"/>
  <c r="S42" i="27"/>
  <c r="Q42" i="27" s="1"/>
  <c r="R42" i="27" s="1"/>
  <c r="S57" i="27"/>
  <c r="AF41" i="13"/>
  <c r="Q36" i="16"/>
  <c r="R36" i="16" s="1"/>
  <c r="P36" i="16"/>
  <c r="S8" i="25"/>
  <c r="Q8" i="25" s="1"/>
  <c r="R8" i="25" s="1"/>
  <c r="L72" i="16"/>
  <c r="X72" i="16" s="1"/>
  <c r="L98" i="3"/>
  <c r="O100" i="27"/>
  <c r="L96" i="8"/>
  <c r="T96" i="8" s="1"/>
  <c r="AF96" i="8"/>
  <c r="AF99" i="8"/>
  <c r="L99" i="8"/>
  <c r="X99" i="8" s="1"/>
  <c r="AF32" i="9"/>
  <c r="L32" i="9"/>
  <c r="AF77" i="21"/>
  <c r="L77" i="21"/>
  <c r="AF59" i="20"/>
  <c r="L59" i="20"/>
  <c r="X59" i="20" s="1"/>
  <c r="AF35" i="20"/>
  <c r="F27" i="27"/>
  <c r="AE27" i="27"/>
  <c r="S27" i="27"/>
  <c r="P27" i="27" s="1"/>
  <c r="S20" i="27"/>
  <c r="P20" i="27" s="1"/>
  <c r="O20" i="27"/>
  <c r="F20" i="27"/>
  <c r="L68" i="23"/>
  <c r="X68" i="23" s="1"/>
  <c r="AF68" i="23"/>
  <c r="AF67" i="5"/>
  <c r="L67" i="5"/>
  <c r="AF32" i="16"/>
  <c r="L32" i="16"/>
  <c r="AF76" i="8"/>
  <c r="L76" i="8"/>
  <c r="T76" i="8" s="1"/>
  <c r="O27" i="27"/>
  <c r="S80" i="27"/>
  <c r="P80" i="27" s="1"/>
  <c r="O80" i="27"/>
  <c r="S88" i="27"/>
  <c r="P88" i="27" s="1"/>
  <c r="O88" i="27"/>
  <c r="AE88" i="27"/>
  <c r="F17" i="27"/>
  <c r="AE17" i="27"/>
  <c r="O17" i="27"/>
  <c r="Q14" i="13"/>
  <c r="P14" i="13"/>
  <c r="P24" i="13"/>
  <c r="Q24" i="13"/>
  <c r="F69" i="7"/>
  <c r="O69" i="7"/>
  <c r="AE69" i="7"/>
  <c r="S69" i="7"/>
  <c r="P61" i="16"/>
  <c r="AF61" i="16" s="1"/>
  <c r="Q61" i="16"/>
  <c r="R61" i="16" s="1"/>
  <c r="P42" i="13"/>
  <c r="AF42" i="13" s="1"/>
  <c r="Q42" i="13"/>
  <c r="R42" i="13" s="1"/>
  <c r="P18" i="13"/>
  <c r="Q18" i="13"/>
  <c r="P76" i="13"/>
  <c r="AF76" i="13" s="1"/>
  <c r="Q76" i="13"/>
  <c r="R76" i="13" s="1"/>
  <c r="L66" i="8"/>
  <c r="T66" i="8" s="1"/>
  <c r="AF50" i="8"/>
  <c r="L50" i="8"/>
  <c r="T50" i="8" s="1"/>
  <c r="AF90" i="1"/>
  <c r="L90" i="1"/>
  <c r="AF70" i="9"/>
  <c r="L70" i="9"/>
  <c r="X70" i="9" s="1"/>
  <c r="AF92" i="23"/>
  <c r="L92" i="23"/>
  <c r="S24" i="28"/>
  <c r="Q24" i="28" s="1"/>
  <c r="O24" i="28"/>
  <c r="AE20" i="27"/>
  <c r="O72" i="28"/>
  <c r="S72" i="28"/>
  <c r="S40" i="27"/>
  <c r="P40" i="27" s="1"/>
  <c r="AE40" i="27"/>
  <c r="AE36" i="27"/>
  <c r="F36" i="27"/>
  <c r="S36" i="27"/>
  <c r="Q36" i="27" s="1"/>
  <c r="R36" i="27" s="1"/>
  <c r="O36" i="27"/>
  <c r="AF99" i="13"/>
  <c r="L55" i="9"/>
  <c r="AF60" i="21"/>
  <c r="L60" i="21"/>
  <c r="L31" i="5"/>
  <c r="X31" i="5" s="1"/>
  <c r="AF31" i="5"/>
  <c r="S22" i="26"/>
  <c r="P22" i="26" s="1"/>
  <c r="O22" i="26"/>
  <c r="F40" i="27"/>
  <c r="S28" i="28"/>
  <c r="P28" i="28" s="1"/>
  <c r="O28" i="28"/>
  <c r="S12" i="28"/>
  <c r="Q12" i="28" s="1"/>
  <c r="O12" i="28"/>
  <c r="S35" i="27"/>
  <c r="P35" i="27" s="1"/>
  <c r="O35" i="27"/>
  <c r="S9" i="27"/>
  <c r="Q9" i="27" s="1"/>
  <c r="R9" i="27" s="1"/>
  <c r="AE9" i="27"/>
  <c r="O9" i="27"/>
  <c r="S22" i="27"/>
  <c r="P22" i="27" s="1"/>
  <c r="F22" i="27"/>
  <c r="AE59" i="7"/>
  <c r="F59" i="7"/>
  <c r="O59" i="7"/>
  <c r="S59" i="7"/>
  <c r="Q100" i="16"/>
  <c r="R100" i="16" s="1"/>
  <c r="P100" i="16"/>
  <c r="L100" i="16" s="1"/>
  <c r="X100" i="16" s="1"/>
  <c r="O62" i="7"/>
  <c r="S62" i="7"/>
  <c r="AE62" i="7"/>
  <c r="F62" i="7"/>
  <c r="F47" i="7"/>
  <c r="AE47" i="7"/>
  <c r="O47" i="7"/>
  <c r="S47" i="7"/>
  <c r="F15" i="7"/>
  <c r="S15" i="7"/>
  <c r="Q15" i="7" s="1"/>
  <c r="O84" i="7"/>
  <c r="AE84" i="7"/>
  <c r="F84" i="7"/>
  <c r="AF69" i="3"/>
  <c r="AF100" i="18"/>
  <c r="L8" i="20"/>
  <c r="S22" i="28"/>
  <c r="P22" i="28" s="1"/>
  <c r="S14" i="26"/>
  <c r="P14" i="26" s="1"/>
  <c r="AF77" i="5"/>
  <c r="Q27" i="16"/>
  <c r="P27" i="16"/>
  <c r="P10" i="16"/>
  <c r="AF10" i="16" s="1"/>
  <c r="Q10" i="16"/>
  <c r="P75" i="13"/>
  <c r="L75" i="13" s="1"/>
  <c r="X75" i="13" s="1"/>
  <c r="Q75" i="13"/>
  <c r="R75" i="13" s="1"/>
  <c r="AE96" i="7"/>
  <c r="F96" i="7"/>
  <c r="O96" i="7"/>
  <c r="S96" i="7"/>
  <c r="P44" i="13"/>
  <c r="L44" i="13" s="1"/>
  <c r="X44" i="13" s="1"/>
  <c r="Q44" i="13"/>
  <c r="R44" i="13" s="1"/>
  <c r="P12" i="16"/>
  <c r="Q12" i="16"/>
  <c r="Q25" i="13"/>
  <c r="P25" i="13"/>
  <c r="L41" i="13"/>
  <c r="X41" i="13" s="1"/>
  <c r="P7" i="16"/>
  <c r="CY7" i="17" s="1"/>
  <c r="DL7" i="17" s="1"/>
  <c r="Q7" i="16"/>
  <c r="T57" i="5"/>
  <c r="B57" i="5" s="1"/>
  <c r="AB57" i="5" s="1"/>
  <c r="P36" i="13"/>
  <c r="L36" i="13" s="1"/>
  <c r="X36" i="13" s="1"/>
  <c r="Q36" i="13"/>
  <c r="R36" i="13" s="1"/>
  <c r="P19" i="13"/>
  <c r="Q19" i="13"/>
  <c r="P7" i="13"/>
  <c r="CZ7" i="17" s="1"/>
  <c r="DM7" i="17" s="1"/>
  <c r="Q7" i="13"/>
  <c r="F98" i="7"/>
  <c r="O98" i="7"/>
  <c r="S98" i="7"/>
  <c r="AE98" i="7"/>
  <c r="F74" i="7"/>
  <c r="S74" i="7"/>
  <c r="AE74" i="7"/>
  <c r="O74" i="7"/>
  <c r="L61" i="13"/>
  <c r="X61" i="13" s="1"/>
  <c r="O76" i="27"/>
  <c r="P9" i="16"/>
  <c r="CY9" i="17" s="1"/>
  <c r="Q9" i="16"/>
  <c r="Q8" i="16"/>
  <c r="P8" i="16"/>
  <c r="AF8" i="16" s="1"/>
  <c r="P36" i="6"/>
  <c r="Q36" i="6"/>
  <c r="R36" i="6" s="1"/>
  <c r="P22" i="13"/>
  <c r="AF22" i="13" s="1"/>
  <c r="Q22" i="13"/>
  <c r="P22" i="16"/>
  <c r="Q22" i="16"/>
  <c r="Q12" i="13"/>
  <c r="P12" i="13"/>
  <c r="O37" i="7"/>
  <c r="S37" i="7"/>
  <c r="F37" i="7"/>
  <c r="AE37" i="7"/>
  <c r="Q19" i="16"/>
  <c r="P19" i="16"/>
  <c r="P10" i="13"/>
  <c r="Q10" i="13"/>
  <c r="P19" i="4"/>
  <c r="Q19" i="4"/>
  <c r="Q6" i="13"/>
  <c r="P6" i="13"/>
  <c r="CZ6" i="17" s="1"/>
  <c r="DM6" i="17" s="1"/>
  <c r="S70" i="7"/>
  <c r="F70" i="7"/>
  <c r="AE70" i="7"/>
  <c r="O70" i="7"/>
  <c r="O14" i="28"/>
  <c r="S8" i="28"/>
  <c r="P8" i="28" s="1"/>
  <c r="S20" i="25"/>
  <c r="Q20" i="25" s="1"/>
  <c r="R20" i="25" s="1"/>
  <c r="P66" i="13"/>
  <c r="L66" i="13" s="1"/>
  <c r="X66" i="13" s="1"/>
  <c r="Q66" i="13"/>
  <c r="R66" i="13" s="1"/>
  <c r="Q15" i="16"/>
  <c r="P15" i="16"/>
  <c r="P49" i="13"/>
  <c r="AF49" i="13" s="1"/>
  <c r="Q49" i="13"/>
  <c r="R49" i="13" s="1"/>
  <c r="AE78" i="7"/>
  <c r="F78" i="7"/>
  <c r="O78" i="7"/>
  <c r="S78" i="7"/>
  <c r="AE38" i="7"/>
  <c r="F38" i="7"/>
  <c r="Q17" i="13"/>
  <c r="P17" i="13"/>
  <c r="Q39" i="13"/>
  <c r="R39" i="13" s="1"/>
  <c r="P39" i="13"/>
  <c r="P3" i="13"/>
  <c r="CZ3" i="17" s="1"/>
  <c r="DM3" i="17" s="1"/>
  <c r="Q3" i="13"/>
  <c r="P16" i="16"/>
  <c r="Q16" i="16"/>
  <c r="Q53" i="13"/>
  <c r="R53" i="13" s="1"/>
  <c r="P53" i="13"/>
  <c r="P20" i="16"/>
  <c r="Q20" i="16"/>
  <c r="L44" i="6"/>
  <c r="X44" i="6" s="1"/>
  <c r="AF92" i="3"/>
  <c r="AF60" i="8"/>
  <c r="AF58" i="8"/>
  <c r="AF61" i="8"/>
  <c r="AF55" i="1"/>
  <c r="AF93" i="5"/>
  <c r="S27" i="28"/>
  <c r="P27" i="28" s="1"/>
  <c r="S51" i="28"/>
  <c r="P51" i="28" s="1"/>
  <c r="O26" i="26"/>
  <c r="O7" i="25"/>
  <c r="S19" i="25"/>
  <c r="P19" i="25" s="1"/>
  <c r="S30" i="25"/>
  <c r="Q30" i="25" s="1"/>
  <c r="R30" i="25" s="1"/>
  <c r="S27" i="25"/>
  <c r="Q27" i="25" s="1"/>
  <c r="R27" i="25" s="1"/>
  <c r="Q16" i="3"/>
  <c r="P16" i="3"/>
  <c r="Q20" i="3"/>
  <c r="P20" i="3"/>
  <c r="P27" i="3"/>
  <c r="Q27" i="3"/>
  <c r="Q56" i="4"/>
  <c r="R56" i="4" s="1"/>
  <c r="P56" i="4"/>
  <c r="F85" i="7"/>
  <c r="O85" i="7"/>
  <c r="AE85" i="7"/>
  <c r="S85" i="7"/>
  <c r="O69" i="25"/>
  <c r="F69" i="25"/>
  <c r="AE69" i="25"/>
  <c r="S69" i="25"/>
  <c r="P22" i="3"/>
  <c r="Q22" i="3"/>
  <c r="P11" i="3"/>
  <c r="Q11" i="3"/>
  <c r="S91" i="7"/>
  <c r="AE91" i="7"/>
  <c r="O91" i="7"/>
  <c r="F91" i="7"/>
  <c r="F61" i="7"/>
  <c r="AE61" i="7"/>
  <c r="O61" i="7"/>
  <c r="S61" i="7"/>
  <c r="Q39" i="3"/>
  <c r="R39" i="3" s="1"/>
  <c r="P39" i="3"/>
  <c r="P27" i="4"/>
  <c r="Q27" i="4"/>
  <c r="P91" i="16"/>
  <c r="L91" i="16" s="1"/>
  <c r="X91" i="16" s="1"/>
  <c r="Q91" i="16"/>
  <c r="R91" i="16" s="1"/>
  <c r="F93" i="27"/>
  <c r="AE93" i="27"/>
  <c r="AE35" i="27"/>
  <c r="F35" i="27"/>
  <c r="P28" i="3"/>
  <c r="Q28" i="3"/>
  <c r="F85" i="27"/>
  <c r="AE85" i="27"/>
  <c r="O85" i="27"/>
  <c r="AE54" i="27"/>
  <c r="F54" i="27"/>
  <c r="AE80" i="27"/>
  <c r="F80" i="27"/>
  <c r="Q21" i="3"/>
  <c r="P21" i="3"/>
  <c r="O54" i="27"/>
  <c r="F68" i="27"/>
  <c r="AE68" i="27"/>
  <c r="F52" i="27"/>
  <c r="AE52" i="27"/>
  <c r="AE47" i="27"/>
  <c r="F47" i="27"/>
  <c r="F48" i="27"/>
  <c r="AE48" i="27"/>
  <c r="O48" i="27"/>
  <c r="AE62" i="27"/>
  <c r="F62" i="27"/>
  <c r="O68" i="27"/>
  <c r="AE33" i="27"/>
  <c r="F33" i="27"/>
  <c r="F41" i="27"/>
  <c r="AE41" i="27"/>
  <c r="S23" i="27"/>
  <c r="P23" i="27" s="1"/>
  <c r="Q7" i="3"/>
  <c r="P7" i="3"/>
  <c r="CU7" i="17" s="1"/>
  <c r="DH7" i="17" s="1"/>
  <c r="S83" i="25"/>
  <c r="F83" i="25"/>
  <c r="O83" i="25"/>
  <c r="AE83" i="25"/>
  <c r="Q8" i="3"/>
  <c r="P8" i="3"/>
  <c r="CU8" i="17" s="1"/>
  <c r="DH8" i="17" s="1"/>
  <c r="P68" i="4"/>
  <c r="Q68" i="4"/>
  <c r="R68" i="4" s="1"/>
  <c r="F31" i="7"/>
  <c r="O31" i="7"/>
  <c r="S31" i="7"/>
  <c r="AE31" i="7"/>
  <c r="O75" i="25"/>
  <c r="AE75" i="25"/>
  <c r="F75" i="25"/>
  <c r="S75" i="25"/>
  <c r="P28" i="16"/>
  <c r="Q28" i="16"/>
  <c r="S45" i="7"/>
  <c r="AE45" i="7"/>
  <c r="F45" i="7"/>
  <c r="O45" i="7"/>
  <c r="O50" i="25"/>
  <c r="S50" i="25"/>
  <c r="AE50" i="25"/>
  <c r="F50" i="25"/>
  <c r="O86" i="7"/>
  <c r="S86" i="7"/>
  <c r="AE86" i="7"/>
  <c r="F86" i="7"/>
  <c r="AF52" i="3"/>
  <c r="AE53" i="27"/>
  <c r="F53" i="27"/>
  <c r="P23" i="21"/>
  <c r="Q23" i="21"/>
  <c r="AE99" i="27"/>
  <c r="F99" i="27"/>
  <c r="AE86" i="27"/>
  <c r="F86" i="27"/>
  <c r="F83" i="27"/>
  <c r="AE83" i="27"/>
  <c r="S83" i="27"/>
  <c r="AE42" i="27"/>
  <c r="F42" i="27"/>
  <c r="S99" i="27"/>
  <c r="AE67" i="27"/>
  <c r="F67" i="27"/>
  <c r="O67" i="27"/>
  <c r="O83" i="27"/>
  <c r="O99" i="27"/>
  <c r="AE46" i="27"/>
  <c r="F46" i="27"/>
  <c r="F60" i="27"/>
  <c r="AE60" i="27"/>
  <c r="AF45" i="8"/>
  <c r="O43" i="27"/>
  <c r="S30" i="28"/>
  <c r="Q30" i="28" s="1"/>
  <c r="O15" i="26"/>
  <c r="S35" i="26"/>
  <c r="P35" i="26" s="1"/>
  <c r="S26" i="25"/>
  <c r="P26" i="25" s="1"/>
  <c r="O31" i="25"/>
  <c r="P21" i="16"/>
  <c r="Q21" i="16"/>
  <c r="F46" i="25"/>
  <c r="AE46" i="25"/>
  <c r="O46" i="25"/>
  <c r="S46" i="25"/>
  <c r="Q26" i="3"/>
  <c r="P26" i="3"/>
  <c r="P6" i="16"/>
  <c r="AF6" i="16" s="1"/>
  <c r="Q6" i="16"/>
  <c r="Q98" i="16"/>
  <c r="R98" i="16" s="1"/>
  <c r="P98" i="16"/>
  <c r="O93" i="7"/>
  <c r="F93" i="7"/>
  <c r="S93" i="7"/>
  <c r="AE93" i="7"/>
  <c r="O63" i="7"/>
  <c r="AE63" i="7"/>
  <c r="S63" i="7"/>
  <c r="F63" i="7"/>
  <c r="O56" i="25"/>
  <c r="S56" i="25"/>
  <c r="F56" i="25"/>
  <c r="AE56" i="25"/>
  <c r="Q3" i="3"/>
  <c r="P3" i="3"/>
  <c r="CU3" i="17" s="1"/>
  <c r="DH3" i="17" s="1"/>
  <c r="Q4" i="3"/>
  <c r="P4" i="3"/>
  <c r="CU4" i="17" s="1"/>
  <c r="DH4" i="17" s="1"/>
  <c r="O64" i="7"/>
  <c r="S64" i="7"/>
  <c r="AE64" i="7"/>
  <c r="F64" i="7"/>
  <c r="O35" i="7"/>
  <c r="S35" i="7"/>
  <c r="AE35" i="7"/>
  <c r="F35" i="7"/>
  <c r="Q6" i="3"/>
  <c r="P6" i="3"/>
  <c r="AF6" i="3" s="1"/>
  <c r="S54" i="27"/>
  <c r="L33" i="16"/>
  <c r="X33" i="16" s="1"/>
  <c r="O62" i="27"/>
  <c r="AE100" i="27"/>
  <c r="F100" i="27"/>
  <c r="AE70" i="27"/>
  <c r="F70" i="27"/>
  <c r="S85" i="27"/>
  <c r="AE64" i="27"/>
  <c r="F64" i="27"/>
  <c r="AE57" i="27"/>
  <c r="F57" i="27"/>
  <c r="O70" i="27"/>
  <c r="S67" i="27"/>
  <c r="O60" i="27"/>
  <c r="S41" i="27"/>
  <c r="S64" i="27"/>
  <c r="AE90" i="27"/>
  <c r="F90" i="27"/>
  <c r="F73" i="27"/>
  <c r="AE73" i="27"/>
  <c r="AF85" i="13"/>
  <c r="AF94" i="8"/>
  <c r="AF98" i="8"/>
  <c r="AF80" i="20"/>
  <c r="L68" i="8"/>
  <c r="T68" i="8" s="1"/>
  <c r="AF15" i="21"/>
  <c r="S8" i="26"/>
  <c r="P8" i="26" s="1"/>
  <c r="Q18" i="21"/>
  <c r="P18" i="21"/>
  <c r="F47" i="25"/>
  <c r="AE47" i="25"/>
  <c r="O47" i="25"/>
  <c r="S47" i="25"/>
  <c r="P62" i="4"/>
  <c r="Q62" i="4"/>
  <c r="R62" i="4" s="1"/>
  <c r="S100" i="7"/>
  <c r="AE100" i="7"/>
  <c r="O100" i="7"/>
  <c r="F100" i="7"/>
  <c r="S71" i="25"/>
  <c r="F71" i="25"/>
  <c r="O71" i="25"/>
  <c r="AE71" i="25"/>
  <c r="Q22" i="21"/>
  <c r="P22" i="21"/>
  <c r="P42" i="4"/>
  <c r="L42" i="4" s="1"/>
  <c r="X42" i="4" s="1"/>
  <c r="Q42" i="4"/>
  <c r="R42" i="4" s="1"/>
  <c r="O83" i="7"/>
  <c r="F83" i="7"/>
  <c r="S83" i="7"/>
  <c r="AE83" i="7"/>
  <c r="S54" i="7"/>
  <c r="AE54" i="7"/>
  <c r="O54" i="7"/>
  <c r="F54" i="7"/>
  <c r="Q15" i="3"/>
  <c r="P15" i="3"/>
  <c r="P95" i="16"/>
  <c r="AF95" i="16" s="1"/>
  <c r="Q95" i="16"/>
  <c r="R95" i="16" s="1"/>
  <c r="S93" i="27"/>
  <c r="P17" i="20"/>
  <c r="Q17" i="20"/>
  <c r="AF33" i="16"/>
  <c r="O53" i="27"/>
  <c r="S68" i="27"/>
  <c r="AE58" i="27"/>
  <c r="F58" i="27"/>
  <c r="F77" i="27"/>
  <c r="AE77" i="27"/>
  <c r="S77" i="27"/>
  <c r="O41" i="27"/>
  <c r="S58" i="27"/>
  <c r="S53" i="27"/>
  <c r="S52" i="27"/>
  <c r="F76" i="27"/>
  <c r="AE76" i="27"/>
  <c r="O93" i="27"/>
  <c r="S70" i="27"/>
  <c r="O52" i="27"/>
  <c r="F49" i="27"/>
  <c r="AE49" i="27"/>
  <c r="AF99" i="5"/>
  <c r="AF56" i="13"/>
  <c r="L91" i="8"/>
  <c r="T91" i="8" s="1"/>
  <c r="AF91" i="8"/>
  <c r="L48" i="16"/>
  <c r="X48" i="16" s="1"/>
  <c r="AF48" i="16"/>
  <c r="L100" i="9"/>
  <c r="AF100" i="9"/>
  <c r="AF80" i="18"/>
  <c r="L65" i="8"/>
  <c r="T65" i="8" s="1"/>
  <c r="AF65" i="8"/>
  <c r="L72" i="21"/>
  <c r="AF72" i="21"/>
  <c r="AF97" i="18"/>
  <c r="L34" i="9"/>
  <c r="F35" i="28"/>
  <c r="S35" i="28"/>
  <c r="O35" i="28"/>
  <c r="AE35" i="28"/>
  <c r="O73" i="28"/>
  <c r="S73" i="28"/>
  <c r="AE73" i="28"/>
  <c r="F73" i="28"/>
  <c r="S69" i="28"/>
  <c r="O69" i="28"/>
  <c r="F69" i="28"/>
  <c r="AE69" i="28"/>
  <c r="F46" i="26"/>
  <c r="S46" i="26"/>
  <c r="AE46" i="26"/>
  <c r="O46" i="26"/>
  <c r="AE76" i="25"/>
  <c r="O76" i="25"/>
  <c r="F76" i="25"/>
  <c r="S76" i="25"/>
  <c r="AE63" i="27"/>
  <c r="O63" i="27"/>
  <c r="S63" i="27"/>
  <c r="F63" i="27"/>
  <c r="S32" i="25"/>
  <c r="F32" i="25"/>
  <c r="AE32" i="25"/>
  <c r="O32" i="25"/>
  <c r="AE82" i="7"/>
  <c r="O82" i="7"/>
  <c r="S82" i="7"/>
  <c r="F82" i="7"/>
  <c r="AE54" i="26"/>
  <c r="F54" i="26"/>
  <c r="S54" i="26"/>
  <c r="O54" i="26"/>
  <c r="AE64" i="28"/>
  <c r="F64" i="28"/>
  <c r="S64" i="28"/>
  <c r="O64" i="28"/>
  <c r="AE84" i="26"/>
  <c r="O84" i="26"/>
  <c r="S84" i="26"/>
  <c r="F84" i="26"/>
  <c r="O58" i="28"/>
  <c r="S58" i="28"/>
  <c r="F58" i="28"/>
  <c r="AE58" i="28"/>
  <c r="F59" i="27"/>
  <c r="S59" i="27"/>
  <c r="O59" i="27"/>
  <c r="AE59" i="27"/>
  <c r="AE88" i="26"/>
  <c r="F88" i="26"/>
  <c r="S88" i="26"/>
  <c r="O88" i="26"/>
  <c r="AE77" i="7"/>
  <c r="O77" i="7"/>
  <c r="S77" i="7"/>
  <c r="F77" i="7"/>
  <c r="AE41" i="7"/>
  <c r="O41" i="7"/>
  <c r="F41" i="7"/>
  <c r="S41" i="7"/>
  <c r="P26" i="9"/>
  <c r="AF26" i="9" s="1"/>
  <c r="Q26" i="9"/>
  <c r="AE71" i="27"/>
  <c r="F71" i="27"/>
  <c r="O6" i="28"/>
  <c r="F6" i="28"/>
  <c r="AE6" i="28"/>
  <c r="AE82" i="27"/>
  <c r="F82" i="27"/>
  <c r="O22" i="7"/>
  <c r="S99" i="7"/>
  <c r="F99" i="7"/>
  <c r="AE99" i="7"/>
  <c r="O99" i="7"/>
  <c r="O76" i="7"/>
  <c r="AE76" i="7"/>
  <c r="F76" i="7"/>
  <c r="S76" i="7"/>
  <c r="AE65" i="7"/>
  <c r="F65" i="7"/>
  <c r="O65" i="7"/>
  <c r="S65" i="7"/>
  <c r="O52" i="7"/>
  <c r="AE52" i="7"/>
  <c r="F52" i="7"/>
  <c r="S52" i="7"/>
  <c r="F16" i="7"/>
  <c r="AE16" i="7"/>
  <c r="F23" i="7"/>
  <c r="AE23" i="7"/>
  <c r="F28" i="27"/>
  <c r="AE28" i="27"/>
  <c r="F12" i="27"/>
  <c r="AE12" i="27"/>
  <c r="F85" i="28"/>
  <c r="AE85" i="28"/>
  <c r="F18" i="28"/>
  <c r="AE18" i="28"/>
  <c r="P4" i="21"/>
  <c r="AF4" i="21" s="1"/>
  <c r="Q4" i="21"/>
  <c r="P26" i="21"/>
  <c r="L26" i="21" s="1"/>
  <c r="X26" i="21" s="1"/>
  <c r="Q26" i="21"/>
  <c r="P28" i="9"/>
  <c r="Q28" i="9"/>
  <c r="F19" i="26"/>
  <c r="AE19" i="26"/>
  <c r="Q19" i="3"/>
  <c r="P19" i="3"/>
  <c r="AE92" i="27"/>
  <c r="F92" i="27"/>
  <c r="AE39" i="27"/>
  <c r="F39" i="27"/>
  <c r="F9" i="26"/>
  <c r="AE9" i="26"/>
  <c r="F74" i="28"/>
  <c r="AE74" i="28"/>
  <c r="S74" i="28"/>
  <c r="O74" i="28"/>
  <c r="F51" i="27"/>
  <c r="AE51" i="27"/>
  <c r="S51" i="27"/>
  <c r="O51" i="27"/>
  <c r="AE55" i="26"/>
  <c r="S55" i="26"/>
  <c r="O55" i="26"/>
  <c r="F55" i="26"/>
  <c r="AE48" i="7"/>
  <c r="F48" i="7"/>
  <c r="O48" i="7"/>
  <c r="S48" i="7"/>
  <c r="S99" i="25"/>
  <c r="O99" i="25"/>
  <c r="F99" i="25"/>
  <c r="AE99" i="25"/>
  <c r="F87" i="27"/>
  <c r="AE87" i="27"/>
  <c r="S87" i="27"/>
  <c r="O87" i="27"/>
  <c r="S60" i="28"/>
  <c r="F60" i="28"/>
  <c r="O60" i="28"/>
  <c r="AE60" i="28"/>
  <c r="O57" i="26"/>
  <c r="F57" i="26"/>
  <c r="AE57" i="26"/>
  <c r="S57" i="26"/>
  <c r="F53" i="7"/>
  <c r="S53" i="7"/>
  <c r="AE53" i="7"/>
  <c r="O53" i="7"/>
  <c r="F49" i="26"/>
  <c r="S49" i="26"/>
  <c r="AE49" i="26"/>
  <c r="O49" i="26"/>
  <c r="S90" i="25"/>
  <c r="O90" i="25"/>
  <c r="F90" i="25"/>
  <c r="AE90" i="25"/>
  <c r="S61" i="27"/>
  <c r="AE61" i="27"/>
  <c r="F61" i="27"/>
  <c r="O61" i="27"/>
  <c r="F79" i="25"/>
  <c r="O79" i="25"/>
  <c r="S79" i="25"/>
  <c r="AE79" i="25"/>
  <c r="AE39" i="7"/>
  <c r="F39" i="7"/>
  <c r="O39" i="7"/>
  <c r="S39" i="7"/>
  <c r="AE41" i="25"/>
  <c r="O41" i="25"/>
  <c r="F41" i="25"/>
  <c r="S41" i="25"/>
  <c r="S96" i="26"/>
  <c r="O96" i="26"/>
  <c r="AE96" i="26"/>
  <c r="F96" i="26"/>
  <c r="AE7" i="27"/>
  <c r="F7" i="27"/>
  <c r="AE75" i="27"/>
  <c r="F75" i="27"/>
  <c r="P33" i="27"/>
  <c r="Q33" i="27"/>
  <c r="R33" i="27" s="1"/>
  <c r="S75" i="27"/>
  <c r="P15" i="20"/>
  <c r="Q15" i="20"/>
  <c r="AE18" i="25"/>
  <c r="F18" i="25"/>
  <c r="P19" i="20"/>
  <c r="AF19" i="20" s="1"/>
  <c r="Q19" i="20"/>
  <c r="AE97" i="26"/>
  <c r="F97" i="26"/>
  <c r="AE61" i="25"/>
  <c r="F61" i="25"/>
  <c r="Q44" i="3"/>
  <c r="R44" i="3" s="1"/>
  <c r="P44" i="3"/>
  <c r="F7" i="28"/>
  <c r="AE7" i="28"/>
  <c r="F43" i="28"/>
  <c r="S43" i="28"/>
  <c r="AE43" i="28"/>
  <c r="O43" i="28"/>
  <c r="AE59" i="28"/>
  <c r="F59" i="28"/>
  <c r="O59" i="28"/>
  <c r="S59" i="28"/>
  <c r="S98" i="25"/>
  <c r="AE98" i="25"/>
  <c r="O98" i="25"/>
  <c r="F98" i="25"/>
  <c r="O66" i="28"/>
  <c r="S66" i="28"/>
  <c r="AE66" i="28"/>
  <c r="F66" i="28"/>
  <c r="F48" i="26"/>
  <c r="AE48" i="26"/>
  <c r="S48" i="26"/>
  <c r="O48" i="26"/>
  <c r="AE89" i="25"/>
  <c r="S89" i="25"/>
  <c r="O89" i="25"/>
  <c r="F89" i="25"/>
  <c r="S83" i="26"/>
  <c r="O83" i="26"/>
  <c r="AE83" i="26"/>
  <c r="F83" i="26"/>
  <c r="O60" i="26"/>
  <c r="AE60" i="26"/>
  <c r="S60" i="26"/>
  <c r="F60" i="26"/>
  <c r="O45" i="26"/>
  <c r="S45" i="26"/>
  <c r="F45" i="26"/>
  <c r="AE45" i="26"/>
  <c r="AF13" i="9"/>
  <c r="AE63" i="26"/>
  <c r="F63" i="26"/>
  <c r="S6" i="28"/>
  <c r="O9" i="28"/>
  <c r="O18" i="28"/>
  <c r="F16" i="28"/>
  <c r="AE16" i="28"/>
  <c r="AE39" i="28"/>
  <c r="F39" i="28"/>
  <c r="S41" i="28"/>
  <c r="O9" i="26"/>
  <c r="AE16" i="26"/>
  <c r="F16" i="26"/>
  <c r="F23" i="26"/>
  <c r="AE23" i="26"/>
  <c r="F22" i="26"/>
  <c r="AE22" i="26"/>
  <c r="AE8" i="26"/>
  <c r="F8" i="26"/>
  <c r="O64" i="26"/>
  <c r="O53" i="26"/>
  <c r="P5" i="3"/>
  <c r="CU5" i="17" s="1"/>
  <c r="DH5" i="17" s="1"/>
  <c r="Q5" i="3"/>
  <c r="Q12" i="21"/>
  <c r="P12" i="21"/>
  <c r="L12" i="21" s="1"/>
  <c r="X12" i="21" s="1"/>
  <c r="P5" i="21"/>
  <c r="L5" i="21" s="1"/>
  <c r="X5" i="21" s="1"/>
  <c r="Q5" i="21"/>
  <c r="P27" i="20"/>
  <c r="AF27" i="20" s="1"/>
  <c r="Q27" i="20"/>
  <c r="Q25" i="20"/>
  <c r="P25" i="20"/>
  <c r="L25" i="20" s="1"/>
  <c r="X25" i="20" s="1"/>
  <c r="Q3" i="9"/>
  <c r="P3" i="9"/>
  <c r="AF3" i="9" s="1"/>
  <c r="Q24" i="20"/>
  <c r="P24" i="20"/>
  <c r="AF24" i="20" s="1"/>
  <c r="F72" i="28"/>
  <c r="AE72" i="28"/>
  <c r="F68" i="25"/>
  <c r="S68" i="25"/>
  <c r="O68" i="25"/>
  <c r="AE68" i="25"/>
  <c r="S100" i="28"/>
  <c r="AE100" i="28"/>
  <c r="F100" i="28"/>
  <c r="O100" i="28"/>
  <c r="F88" i="25"/>
  <c r="S88" i="25"/>
  <c r="AE88" i="25"/>
  <c r="O88" i="25"/>
  <c r="AE82" i="26"/>
  <c r="F82" i="26"/>
  <c r="S82" i="26"/>
  <c r="O82" i="26"/>
  <c r="F80" i="26"/>
  <c r="AE80" i="26"/>
  <c r="S80" i="26"/>
  <c r="O80" i="26"/>
  <c r="AE86" i="25"/>
  <c r="S86" i="25"/>
  <c r="F86" i="25"/>
  <c r="O86" i="25"/>
  <c r="F87" i="28"/>
  <c r="O87" i="28"/>
  <c r="AE87" i="28"/>
  <c r="S87" i="28"/>
  <c r="S85" i="26"/>
  <c r="AE85" i="26"/>
  <c r="F85" i="26"/>
  <c r="O85" i="26"/>
  <c r="S16" i="25"/>
  <c r="F16" i="25"/>
  <c r="AE16" i="25"/>
  <c r="S10" i="25"/>
  <c r="AE10" i="25"/>
  <c r="F10" i="25"/>
  <c r="Q30" i="20"/>
  <c r="P30" i="20"/>
  <c r="L30" i="20" s="1"/>
  <c r="X30" i="20" s="1"/>
  <c r="S25" i="25"/>
  <c r="O18" i="25"/>
  <c r="S52" i="25"/>
  <c r="AE52" i="25"/>
  <c r="F52" i="25"/>
  <c r="O52" i="25"/>
  <c r="F17" i="25"/>
  <c r="AE17" i="25"/>
  <c r="AE48" i="25"/>
  <c r="F48" i="25"/>
  <c r="O48" i="25"/>
  <c r="S48" i="25"/>
  <c r="AE8" i="25"/>
  <c r="F8" i="25"/>
  <c r="O91" i="25"/>
  <c r="F91" i="25"/>
  <c r="S91" i="25"/>
  <c r="AE91" i="25"/>
  <c r="F23" i="25"/>
  <c r="AE23" i="25"/>
  <c r="AE22" i="25"/>
  <c r="F22" i="25"/>
  <c r="Q28" i="20"/>
  <c r="P28" i="20"/>
  <c r="L28" i="20" s="1"/>
  <c r="X28" i="20" s="1"/>
  <c r="R14" i="21"/>
  <c r="AE28" i="28"/>
  <c r="F28" i="28"/>
  <c r="F13" i="26"/>
  <c r="AE13" i="26"/>
  <c r="F23" i="28"/>
  <c r="AE23" i="28"/>
  <c r="L25" i="9"/>
  <c r="X25" i="9" s="1"/>
  <c r="S54" i="28"/>
  <c r="F54" i="28"/>
  <c r="AE54" i="28"/>
  <c r="O54" i="28"/>
  <c r="S95" i="28"/>
  <c r="AE95" i="28"/>
  <c r="O95" i="28"/>
  <c r="F95" i="28"/>
  <c r="O44" i="26"/>
  <c r="F44" i="26"/>
  <c r="S44" i="26"/>
  <c r="AE44" i="26"/>
  <c r="F74" i="25"/>
  <c r="S74" i="25"/>
  <c r="AE74" i="25"/>
  <c r="O74" i="25"/>
  <c r="AE97" i="7"/>
  <c r="O97" i="7"/>
  <c r="S97" i="7"/>
  <c r="F97" i="7"/>
  <c r="F51" i="25"/>
  <c r="O51" i="25"/>
  <c r="S51" i="25"/>
  <c r="AE51" i="25"/>
  <c r="AE79" i="26"/>
  <c r="S79" i="26"/>
  <c r="O79" i="26"/>
  <c r="F79" i="26"/>
  <c r="O88" i="28"/>
  <c r="S88" i="28"/>
  <c r="AE88" i="28"/>
  <c r="F88" i="28"/>
  <c r="O100" i="25"/>
  <c r="F100" i="25"/>
  <c r="AE100" i="25"/>
  <c r="S100" i="25"/>
  <c r="O57" i="28"/>
  <c r="S57" i="28"/>
  <c r="AE57" i="28"/>
  <c r="F57" i="28"/>
  <c r="AE39" i="26"/>
  <c r="O39" i="26"/>
  <c r="F39" i="26"/>
  <c r="S39" i="26"/>
  <c r="AE93" i="25"/>
  <c r="S93" i="25"/>
  <c r="O93" i="25"/>
  <c r="F93" i="25"/>
  <c r="S91" i="28"/>
  <c r="AE91" i="28"/>
  <c r="F91" i="28"/>
  <c r="O91" i="28"/>
  <c r="AE75" i="26"/>
  <c r="S75" i="26"/>
  <c r="O75" i="26"/>
  <c r="F75" i="26"/>
  <c r="AE77" i="28"/>
  <c r="O77" i="28"/>
  <c r="S77" i="28"/>
  <c r="F77" i="28"/>
  <c r="S44" i="7"/>
  <c r="F44" i="7"/>
  <c r="AE44" i="7"/>
  <c r="O44" i="7"/>
  <c r="AE36" i="28"/>
  <c r="F36" i="28"/>
  <c r="O53" i="28"/>
  <c r="F53" i="28"/>
  <c r="AE53" i="28"/>
  <c r="Q26" i="7"/>
  <c r="P26" i="7"/>
  <c r="F75" i="7"/>
  <c r="AE75" i="7"/>
  <c r="S75" i="7"/>
  <c r="O75" i="7"/>
  <c r="AE87" i="7"/>
  <c r="O87" i="7"/>
  <c r="S87" i="7"/>
  <c r="F87" i="7"/>
  <c r="AE66" i="7"/>
  <c r="O66" i="7"/>
  <c r="S66" i="7"/>
  <c r="F66" i="7"/>
  <c r="F22" i="7"/>
  <c r="AE22" i="7"/>
  <c r="AE24" i="7"/>
  <c r="F24" i="7"/>
  <c r="AE19" i="7"/>
  <c r="F19" i="7"/>
  <c r="F17" i="7"/>
  <c r="AE17" i="7"/>
  <c r="AE10" i="26"/>
  <c r="F10" i="26"/>
  <c r="AE44" i="28"/>
  <c r="F44" i="28"/>
  <c r="R25" i="21"/>
  <c r="F13" i="28"/>
  <c r="AE13" i="28"/>
  <c r="Q9" i="20"/>
  <c r="P9" i="20"/>
  <c r="AF9" i="20" s="1"/>
  <c r="F31" i="28"/>
  <c r="AE31" i="28"/>
  <c r="P23" i="20"/>
  <c r="L23" i="20" s="1"/>
  <c r="X23" i="20" s="1"/>
  <c r="Q23" i="20"/>
  <c r="P17" i="3"/>
  <c r="Q17" i="3"/>
  <c r="Q29" i="3"/>
  <c r="P29" i="3"/>
  <c r="L29" i="3" s="1"/>
  <c r="X29" i="3" s="1"/>
  <c r="Q10" i="20"/>
  <c r="P10" i="20"/>
  <c r="AF10" i="20" s="1"/>
  <c r="O48" i="28"/>
  <c r="F48" i="28"/>
  <c r="AE48" i="28"/>
  <c r="S48" i="28"/>
  <c r="F94" i="28"/>
  <c r="AE94" i="28"/>
  <c r="O94" i="28"/>
  <c r="S94" i="28"/>
  <c r="AE72" i="25"/>
  <c r="O72" i="25"/>
  <c r="F72" i="25"/>
  <c r="S72" i="25"/>
  <c r="S81" i="27"/>
  <c r="O81" i="27"/>
  <c r="F81" i="27"/>
  <c r="AE81" i="27"/>
  <c r="S92" i="25"/>
  <c r="O92" i="25"/>
  <c r="AE92" i="25"/>
  <c r="F92" i="25"/>
  <c r="AE38" i="26"/>
  <c r="S38" i="26"/>
  <c r="O38" i="26"/>
  <c r="F38" i="26"/>
  <c r="F92" i="26"/>
  <c r="AE92" i="26"/>
  <c r="S92" i="26"/>
  <c r="O92" i="26"/>
  <c r="AE34" i="7"/>
  <c r="F34" i="7"/>
  <c r="AE66" i="25"/>
  <c r="O66" i="25"/>
  <c r="S66" i="25"/>
  <c r="F66" i="25"/>
  <c r="O97" i="27"/>
  <c r="F97" i="27"/>
  <c r="S97" i="27"/>
  <c r="AE97" i="27"/>
  <c r="F60" i="7"/>
  <c r="O60" i="7"/>
  <c r="AE60" i="7"/>
  <c r="S60" i="7"/>
  <c r="S74" i="27"/>
  <c r="F74" i="27"/>
  <c r="O74" i="27"/>
  <c r="AE74" i="27"/>
  <c r="F99" i="28"/>
  <c r="O99" i="28"/>
  <c r="S99" i="28"/>
  <c r="AE99" i="28"/>
  <c r="Q4" i="9"/>
  <c r="P4" i="9"/>
  <c r="AF4" i="9" s="1"/>
  <c r="F16" i="27"/>
  <c r="AE16" i="27"/>
  <c r="S78" i="27"/>
  <c r="AE78" i="27"/>
  <c r="F78" i="27"/>
  <c r="P22" i="20"/>
  <c r="AF22" i="20" s="1"/>
  <c r="Q22" i="20"/>
  <c r="AE55" i="25"/>
  <c r="F55" i="25"/>
  <c r="AE9" i="28"/>
  <c r="F9" i="28"/>
  <c r="P7" i="9"/>
  <c r="L7" i="9" s="1"/>
  <c r="X7" i="9" s="1"/>
  <c r="Q7" i="9"/>
  <c r="S12" i="27"/>
  <c r="O16" i="27"/>
  <c r="O71" i="27"/>
  <c r="S82" i="27"/>
  <c r="S39" i="27"/>
  <c r="O92" i="27"/>
  <c r="F4" i="26"/>
  <c r="AE4" i="26"/>
  <c r="AE41" i="28"/>
  <c r="F41" i="28"/>
  <c r="P5" i="9"/>
  <c r="AF5" i="9" s="1"/>
  <c r="Q5" i="9"/>
  <c r="P27" i="21"/>
  <c r="L27" i="21" s="1"/>
  <c r="X27" i="21" s="1"/>
  <c r="Q27" i="21"/>
  <c r="P10" i="21"/>
  <c r="AF10" i="21" s="1"/>
  <c r="Q10" i="21"/>
  <c r="AE5" i="26"/>
  <c r="F5" i="26"/>
  <c r="AE11" i="28"/>
  <c r="F11" i="28"/>
  <c r="F38" i="25"/>
  <c r="AE38" i="25"/>
  <c r="P60" i="3"/>
  <c r="L60" i="3" s="1"/>
  <c r="X60" i="3" s="1"/>
  <c r="Q60" i="3"/>
  <c r="R60" i="3" s="1"/>
  <c r="F81" i="28"/>
  <c r="AE81" i="28"/>
  <c r="S81" i="28"/>
  <c r="O81" i="28"/>
  <c r="O52" i="28"/>
  <c r="S52" i="28"/>
  <c r="AE52" i="28"/>
  <c r="F52" i="28"/>
  <c r="AE98" i="26"/>
  <c r="O98" i="26"/>
  <c r="F98" i="26"/>
  <c r="S98" i="26"/>
  <c r="AE37" i="26"/>
  <c r="F37" i="26"/>
  <c r="O65" i="25"/>
  <c r="S65" i="25"/>
  <c r="AE65" i="25"/>
  <c r="F65" i="25"/>
  <c r="AE78" i="26"/>
  <c r="O78" i="26"/>
  <c r="S78" i="26"/>
  <c r="F78" i="26"/>
  <c r="O92" i="28"/>
  <c r="S92" i="28"/>
  <c r="F92" i="28"/>
  <c r="AE92" i="28"/>
  <c r="O63" i="28"/>
  <c r="F63" i="28"/>
  <c r="AE63" i="28"/>
  <c r="S63" i="28"/>
  <c r="O59" i="26"/>
  <c r="F59" i="26"/>
  <c r="S59" i="26"/>
  <c r="AE59" i="26"/>
  <c r="Q19" i="9"/>
  <c r="P19" i="9"/>
  <c r="AF19" i="9" s="1"/>
  <c r="AE49" i="28"/>
  <c r="F49" i="28"/>
  <c r="S7" i="28"/>
  <c r="S18" i="28"/>
  <c r="F24" i="28"/>
  <c r="AE24" i="28"/>
  <c r="S31" i="28"/>
  <c r="P33" i="28"/>
  <c r="Q33" i="28"/>
  <c r="R33" i="28" s="1"/>
  <c r="S36" i="28"/>
  <c r="S49" i="28"/>
  <c r="S10" i="26"/>
  <c r="S5" i="26"/>
  <c r="F20" i="26"/>
  <c r="AE20" i="26"/>
  <c r="AE21" i="26"/>
  <c r="F21" i="26"/>
  <c r="AE27" i="26"/>
  <c r="F27" i="26"/>
  <c r="AE6" i="26"/>
  <c r="F6" i="26"/>
  <c r="O63" i="26"/>
  <c r="Q16" i="20"/>
  <c r="P16" i="20"/>
  <c r="AF16" i="20" s="1"/>
  <c r="Q14" i="9"/>
  <c r="P14" i="9"/>
  <c r="L14" i="9" s="1"/>
  <c r="X14" i="9" s="1"/>
  <c r="R7" i="21"/>
  <c r="P30" i="3"/>
  <c r="Q30" i="3"/>
  <c r="P23" i="3"/>
  <c r="Q23" i="3"/>
  <c r="S56" i="28"/>
  <c r="AE56" i="28"/>
  <c r="O56" i="28"/>
  <c r="F56" i="28"/>
  <c r="O46" i="28"/>
  <c r="AE46" i="28"/>
  <c r="S46" i="28"/>
  <c r="F46" i="28"/>
  <c r="AE51" i="26"/>
  <c r="S51" i="26"/>
  <c r="O51" i="26"/>
  <c r="F51" i="26"/>
  <c r="AE70" i="26"/>
  <c r="F70" i="26"/>
  <c r="O70" i="26"/>
  <c r="S70" i="26"/>
  <c r="O90" i="26"/>
  <c r="AE90" i="26"/>
  <c r="F90" i="26"/>
  <c r="S90" i="26"/>
  <c r="S36" i="25"/>
  <c r="O36" i="25"/>
  <c r="AE36" i="25"/>
  <c r="F36" i="25"/>
  <c r="S65" i="28"/>
  <c r="F65" i="28"/>
  <c r="AE65" i="28"/>
  <c r="O65" i="28"/>
  <c r="O50" i="26"/>
  <c r="F50" i="26"/>
  <c r="S50" i="26"/>
  <c r="AE50" i="26"/>
  <c r="S94" i="25"/>
  <c r="O94" i="25"/>
  <c r="F94" i="25"/>
  <c r="AE94" i="25"/>
  <c r="F12" i="25"/>
  <c r="AE12" i="25"/>
  <c r="Q24" i="9"/>
  <c r="P24" i="9"/>
  <c r="F4" i="25"/>
  <c r="AE4" i="25"/>
  <c r="F25" i="25"/>
  <c r="AE25" i="25"/>
  <c r="F24" i="25"/>
  <c r="AE24" i="25"/>
  <c r="AE11" i="25"/>
  <c r="F11" i="25"/>
  <c r="F67" i="25"/>
  <c r="S67" i="25"/>
  <c r="AE67" i="25"/>
  <c r="O67" i="25"/>
  <c r="AE15" i="25"/>
  <c r="F15" i="25"/>
  <c r="AE20" i="25"/>
  <c r="F20" i="25"/>
  <c r="S55" i="25"/>
  <c r="O61" i="25"/>
  <c r="S61" i="25"/>
  <c r="F17" i="26"/>
  <c r="AE17" i="26"/>
  <c r="AE3" i="28"/>
  <c r="F3" i="28"/>
  <c r="R13" i="21"/>
  <c r="AE12" i="28"/>
  <c r="F12" i="28"/>
  <c r="P42" i="3"/>
  <c r="Q42" i="3"/>
  <c r="R42" i="3" s="1"/>
  <c r="AE28" i="26"/>
  <c r="F28" i="26"/>
  <c r="AF84" i="8"/>
  <c r="AE49" i="7"/>
  <c r="O49" i="7"/>
  <c r="S49" i="7"/>
  <c r="F49" i="7"/>
  <c r="AE61" i="28"/>
  <c r="O61" i="28"/>
  <c r="S61" i="28"/>
  <c r="F61" i="28"/>
  <c r="AE59" i="25"/>
  <c r="F59" i="25"/>
  <c r="O59" i="25"/>
  <c r="S59" i="25"/>
  <c r="O66" i="27"/>
  <c r="F66" i="27"/>
  <c r="AE66" i="27"/>
  <c r="S66" i="27"/>
  <c r="S78" i="25"/>
  <c r="O78" i="25"/>
  <c r="F78" i="25"/>
  <c r="AE78" i="25"/>
  <c r="AE55" i="27"/>
  <c r="F55" i="27"/>
  <c r="S55" i="27"/>
  <c r="O55" i="27"/>
  <c r="S46" i="7"/>
  <c r="AE46" i="7"/>
  <c r="F46" i="7"/>
  <c r="O46" i="7"/>
  <c r="AE41" i="26"/>
  <c r="S41" i="26"/>
  <c r="O41" i="26"/>
  <c r="F41" i="26"/>
  <c r="O91" i="27"/>
  <c r="F91" i="27"/>
  <c r="S91" i="27"/>
  <c r="AE91" i="27"/>
  <c r="O60" i="25"/>
  <c r="S60" i="25"/>
  <c r="F60" i="25"/>
  <c r="AE60" i="25"/>
  <c r="S43" i="7"/>
  <c r="AE43" i="7"/>
  <c r="F43" i="7"/>
  <c r="O43" i="7"/>
  <c r="S69" i="27"/>
  <c r="AE69" i="27"/>
  <c r="O69" i="27"/>
  <c r="F69" i="27"/>
  <c r="AE84" i="25"/>
  <c r="F84" i="25"/>
  <c r="O84" i="25"/>
  <c r="S84" i="25"/>
  <c r="AE98" i="27"/>
  <c r="F98" i="27"/>
  <c r="O98" i="27"/>
  <c r="S98" i="27"/>
  <c r="O38" i="28"/>
  <c r="S38" i="28"/>
  <c r="AE38" i="28"/>
  <c r="F38" i="28"/>
  <c r="Q8" i="9"/>
  <c r="P8" i="9"/>
  <c r="AF8" i="9" s="1"/>
  <c r="F5" i="28"/>
  <c r="AE5" i="28"/>
  <c r="Q28" i="21"/>
  <c r="P28" i="21"/>
  <c r="S19" i="7"/>
  <c r="S16" i="7"/>
  <c r="S88" i="7"/>
  <c r="AE88" i="7"/>
  <c r="F88" i="7"/>
  <c r="O88" i="7"/>
  <c r="S80" i="7"/>
  <c r="O80" i="7"/>
  <c r="F80" i="7"/>
  <c r="AE80" i="7"/>
  <c r="S57" i="7"/>
  <c r="O57" i="7"/>
  <c r="AE57" i="7"/>
  <c r="F57" i="7"/>
  <c r="AE10" i="7"/>
  <c r="F10" i="7"/>
  <c r="AE20" i="7"/>
  <c r="F20" i="7"/>
  <c r="F9" i="7"/>
  <c r="AE9" i="7"/>
  <c r="F4" i="28"/>
  <c r="AE4" i="28"/>
  <c r="Q14" i="20"/>
  <c r="P14" i="20"/>
  <c r="AE93" i="28"/>
  <c r="F93" i="28"/>
  <c r="P7" i="20"/>
  <c r="L7" i="20" s="1"/>
  <c r="X7" i="20" s="1"/>
  <c r="Q7" i="20"/>
  <c r="Q25" i="3"/>
  <c r="P25" i="3"/>
  <c r="AE84" i="27"/>
  <c r="F84" i="27"/>
  <c r="Q9" i="3"/>
  <c r="P9" i="3"/>
  <c r="CU9" i="17" s="1"/>
  <c r="F47" i="28"/>
  <c r="O47" i="28"/>
  <c r="S47" i="28"/>
  <c r="AE47" i="28"/>
  <c r="F69" i="26"/>
  <c r="O69" i="26"/>
  <c r="S69" i="26"/>
  <c r="AE69" i="26"/>
  <c r="O50" i="27"/>
  <c r="F50" i="27"/>
  <c r="S50" i="27"/>
  <c r="AE50" i="27"/>
  <c r="F89" i="26"/>
  <c r="S89" i="26"/>
  <c r="O89" i="26"/>
  <c r="AE89" i="26"/>
  <c r="O71" i="28"/>
  <c r="AE71" i="28"/>
  <c r="F71" i="28"/>
  <c r="S71" i="28"/>
  <c r="AE89" i="27"/>
  <c r="S89" i="27"/>
  <c r="O89" i="27"/>
  <c r="F89" i="27"/>
  <c r="AE54" i="25"/>
  <c r="O54" i="25"/>
  <c r="S54" i="25"/>
  <c r="F54" i="25"/>
  <c r="F94" i="7"/>
  <c r="O94" i="7"/>
  <c r="S94" i="7"/>
  <c r="AE94" i="7"/>
  <c r="F73" i="26"/>
  <c r="O73" i="26"/>
  <c r="AE73" i="26"/>
  <c r="S73" i="26"/>
  <c r="S98" i="28"/>
  <c r="F98" i="28"/>
  <c r="O98" i="28"/>
  <c r="AE98" i="28"/>
  <c r="S95" i="26"/>
  <c r="AE95" i="26"/>
  <c r="F95" i="26"/>
  <c r="O95" i="26"/>
  <c r="AE33" i="7"/>
  <c r="S33" i="7"/>
  <c r="F33" i="7"/>
  <c r="O33" i="7"/>
  <c r="F50" i="28"/>
  <c r="O50" i="28"/>
  <c r="AE50" i="28"/>
  <c r="S50" i="28"/>
  <c r="F81" i="26"/>
  <c r="AE81" i="26"/>
  <c r="O81" i="26"/>
  <c r="S81" i="26"/>
  <c r="O43" i="26"/>
  <c r="AE43" i="26"/>
  <c r="F43" i="26"/>
  <c r="S43" i="26"/>
  <c r="Q18" i="9"/>
  <c r="P18" i="9"/>
  <c r="AF18" i="9" s="1"/>
  <c r="Q30" i="9"/>
  <c r="P30" i="9"/>
  <c r="AE43" i="27"/>
  <c r="F43" i="27"/>
  <c r="S28" i="27"/>
  <c r="O12" i="27"/>
  <c r="S71" i="27"/>
  <c r="O39" i="27"/>
  <c r="O84" i="27"/>
  <c r="AE7" i="26"/>
  <c r="F7" i="26"/>
  <c r="AE28" i="25"/>
  <c r="F28" i="25"/>
  <c r="AE34" i="28"/>
  <c r="F34" i="28"/>
  <c r="AE30" i="26"/>
  <c r="F30" i="26"/>
  <c r="AE24" i="26"/>
  <c r="F24" i="26"/>
  <c r="P13" i="20"/>
  <c r="AF13" i="20" s="1"/>
  <c r="Q13" i="20"/>
  <c r="AF8" i="20"/>
  <c r="AE6" i="25"/>
  <c r="F6" i="25"/>
  <c r="Q21" i="20"/>
  <c r="P21" i="20"/>
  <c r="L21" i="20" s="1"/>
  <c r="X21" i="20" s="1"/>
  <c r="AE63" i="25"/>
  <c r="F63" i="25"/>
  <c r="F62" i="28"/>
  <c r="AE62" i="28"/>
  <c r="O62" i="28"/>
  <c r="S62" i="28"/>
  <c r="AE87" i="26"/>
  <c r="O87" i="26"/>
  <c r="F87" i="26"/>
  <c r="S87" i="26"/>
  <c r="AE84" i="28"/>
  <c r="F84" i="28"/>
  <c r="S84" i="28"/>
  <c r="O84" i="28"/>
  <c r="F52" i="26"/>
  <c r="O52" i="26"/>
  <c r="AE52" i="26"/>
  <c r="S52" i="26"/>
  <c r="F97" i="28"/>
  <c r="AE97" i="28"/>
  <c r="O97" i="28"/>
  <c r="S97" i="28"/>
  <c r="F82" i="28"/>
  <c r="S82" i="28"/>
  <c r="O82" i="28"/>
  <c r="AE82" i="28"/>
  <c r="F42" i="26"/>
  <c r="AE42" i="26"/>
  <c r="O42" i="26"/>
  <c r="S42" i="26"/>
  <c r="F32" i="26"/>
  <c r="O32" i="26"/>
  <c r="AE32" i="26"/>
  <c r="S32" i="26"/>
  <c r="P16" i="9"/>
  <c r="L16" i="9" s="1"/>
  <c r="X16" i="9" s="1"/>
  <c r="Q16" i="9"/>
  <c r="AE62" i="26"/>
  <c r="F62" i="26"/>
  <c r="P12" i="9"/>
  <c r="L12" i="9" s="1"/>
  <c r="X12" i="9" s="1"/>
  <c r="Q12" i="9"/>
  <c r="S11" i="28"/>
  <c r="O11" i="28"/>
  <c r="S16" i="28"/>
  <c r="S5" i="28"/>
  <c r="O13" i="28"/>
  <c r="S53" i="28"/>
  <c r="F25" i="28"/>
  <c r="AE25" i="28"/>
  <c r="F89" i="28"/>
  <c r="AE89" i="28"/>
  <c r="S85" i="28"/>
  <c r="F30" i="28"/>
  <c r="AE30" i="28"/>
  <c r="O89" i="28"/>
  <c r="S44" i="28"/>
  <c r="S93" i="28"/>
  <c r="O49" i="28"/>
  <c r="O10" i="26"/>
  <c r="O19" i="26"/>
  <c r="O4" i="26"/>
  <c r="S9" i="26"/>
  <c r="S16" i="26"/>
  <c r="O21" i="26"/>
  <c r="S23" i="26"/>
  <c r="O6" i="26"/>
  <c r="S19" i="26"/>
  <c r="O27" i="26"/>
  <c r="F18" i="26"/>
  <c r="AE18" i="26"/>
  <c r="AE26" i="26"/>
  <c r="F26" i="26"/>
  <c r="F11" i="26"/>
  <c r="AE11" i="26"/>
  <c r="S63" i="26"/>
  <c r="S97" i="26"/>
  <c r="O97" i="26"/>
  <c r="AF29" i="21"/>
  <c r="P13" i="3"/>
  <c r="Q13" i="3"/>
  <c r="F32" i="28"/>
  <c r="O32" i="28"/>
  <c r="AE32" i="28"/>
  <c r="S32" i="28"/>
  <c r="O68" i="28"/>
  <c r="F68" i="28"/>
  <c r="S68" i="28"/>
  <c r="AE68" i="28"/>
  <c r="F33" i="26"/>
  <c r="AE33" i="26"/>
  <c r="S33" i="26"/>
  <c r="O33" i="26"/>
  <c r="AE95" i="25"/>
  <c r="S95" i="25"/>
  <c r="O95" i="25"/>
  <c r="F95" i="25"/>
  <c r="O56" i="26"/>
  <c r="AE56" i="26"/>
  <c r="S56" i="26"/>
  <c r="F56" i="26"/>
  <c r="AE85" i="25"/>
  <c r="F85" i="25"/>
  <c r="O85" i="25"/>
  <c r="S85" i="25"/>
  <c r="O58" i="26"/>
  <c r="AE58" i="26"/>
  <c r="F58" i="26"/>
  <c r="S58" i="26"/>
  <c r="AE40" i="28"/>
  <c r="O40" i="28"/>
  <c r="S40" i="28"/>
  <c r="F40" i="28"/>
  <c r="S70" i="25"/>
  <c r="O70" i="25"/>
  <c r="F70" i="25"/>
  <c r="AE70" i="25"/>
  <c r="S78" i="28"/>
  <c r="AE78" i="28"/>
  <c r="O78" i="28"/>
  <c r="F78" i="28"/>
  <c r="F31" i="25"/>
  <c r="AE31" i="25"/>
  <c r="O4" i="25"/>
  <c r="O10" i="25"/>
  <c r="O15" i="25"/>
  <c r="O6" i="25"/>
  <c r="O16" i="25"/>
  <c r="O23" i="25"/>
  <c r="S28" i="25"/>
  <c r="S18" i="25"/>
  <c r="AE9" i="25"/>
  <c r="F9" i="25"/>
  <c r="O96" i="25"/>
  <c r="F96" i="25"/>
  <c r="AE96" i="25"/>
  <c r="S96" i="25"/>
  <c r="F29" i="25"/>
  <c r="AE29" i="25"/>
  <c r="AE3" i="25"/>
  <c r="F3" i="25"/>
  <c r="F26" i="25"/>
  <c r="AE26" i="25"/>
  <c r="O97" i="25"/>
  <c r="S97" i="25"/>
  <c r="F97" i="25"/>
  <c r="AE97" i="25"/>
  <c r="F13" i="25"/>
  <c r="AE13" i="25"/>
  <c r="S38" i="25"/>
  <c r="P40" i="25"/>
  <c r="Q40" i="25"/>
  <c r="R40" i="25" s="1"/>
  <c r="O63" i="25"/>
  <c r="Q3" i="20"/>
  <c r="P3" i="20"/>
  <c r="AF3" i="20" s="1"/>
  <c r="AE40" i="26"/>
  <c r="F40" i="26"/>
  <c r="AE66" i="26"/>
  <c r="F66" i="26"/>
  <c r="Q27" i="9"/>
  <c r="P27" i="9"/>
  <c r="AF27" i="9" s="1"/>
  <c r="R11" i="21"/>
  <c r="L20" i="21"/>
  <c r="X20" i="21" s="1"/>
  <c r="P6" i="20"/>
  <c r="AF6" i="20" s="1"/>
  <c r="Q6" i="20"/>
  <c r="Q26" i="20"/>
  <c r="P26" i="20"/>
  <c r="L26" i="20" s="1"/>
  <c r="X26" i="20" s="1"/>
  <c r="F29" i="28"/>
  <c r="AE29" i="28"/>
  <c r="P45" i="3"/>
  <c r="AF45" i="3" s="1"/>
  <c r="Q45" i="3"/>
  <c r="R45" i="3" s="1"/>
  <c r="Q4" i="20"/>
  <c r="P4" i="20"/>
  <c r="AE61" i="26"/>
  <c r="F61" i="26"/>
  <c r="AF99" i="1"/>
  <c r="L94" i="21"/>
  <c r="AF48" i="1"/>
  <c r="AF76" i="23"/>
  <c r="AF36" i="5"/>
  <c r="AF72" i="8"/>
  <c r="AF72" i="9"/>
  <c r="S86" i="28"/>
  <c r="AE86" i="28"/>
  <c r="F86" i="28"/>
  <c r="O86" i="28"/>
  <c r="AE47" i="26"/>
  <c r="O47" i="26"/>
  <c r="F47" i="26"/>
  <c r="S47" i="26"/>
  <c r="S83" i="28"/>
  <c r="F83" i="28"/>
  <c r="AE83" i="28"/>
  <c r="O83" i="28"/>
  <c r="F77" i="26"/>
  <c r="O77" i="26"/>
  <c r="S77" i="26"/>
  <c r="AE77" i="26"/>
  <c r="F79" i="7"/>
  <c r="AE79" i="7"/>
  <c r="O79" i="7"/>
  <c r="S79" i="7"/>
  <c r="S99" i="26"/>
  <c r="AE99" i="26"/>
  <c r="F99" i="26"/>
  <c r="O99" i="26"/>
  <c r="F79" i="27"/>
  <c r="AE79" i="27"/>
  <c r="S79" i="27"/>
  <c r="O79" i="27"/>
  <c r="F62" i="25"/>
  <c r="O62" i="25"/>
  <c r="AE62" i="25"/>
  <c r="S62" i="25"/>
  <c r="S87" i="25"/>
  <c r="O87" i="25"/>
  <c r="F87" i="25"/>
  <c r="AE87" i="25"/>
  <c r="AE44" i="25"/>
  <c r="F44" i="25"/>
  <c r="O44" i="25"/>
  <c r="S44" i="25"/>
  <c r="F72" i="27"/>
  <c r="S72" i="27"/>
  <c r="AE72" i="27"/>
  <c r="O72" i="27"/>
  <c r="R16" i="21"/>
  <c r="O64" i="25"/>
  <c r="S64" i="25"/>
  <c r="AE64" i="25"/>
  <c r="F64" i="25"/>
  <c r="AE65" i="27"/>
  <c r="S65" i="27"/>
  <c r="F65" i="27"/>
  <c r="O65" i="27"/>
  <c r="AE49" i="25"/>
  <c r="F49" i="25"/>
  <c r="S49" i="25"/>
  <c r="O49" i="25"/>
  <c r="S42" i="25"/>
  <c r="F42" i="25"/>
  <c r="O42" i="25"/>
  <c r="AE42" i="25"/>
  <c r="P17" i="9"/>
  <c r="L17" i="9" s="1"/>
  <c r="X17" i="9" s="1"/>
  <c r="Q17" i="9"/>
  <c r="Q12" i="20"/>
  <c r="P12" i="20"/>
  <c r="Q18" i="20"/>
  <c r="P18" i="20"/>
  <c r="F30" i="27"/>
  <c r="AE30" i="27"/>
  <c r="O9" i="7"/>
  <c r="CG9" i="17" s="1"/>
  <c r="O20" i="7"/>
  <c r="O23" i="7"/>
  <c r="O16" i="7"/>
  <c r="O19" i="7"/>
  <c r="AE92" i="7"/>
  <c r="S92" i="7"/>
  <c r="F92" i="7"/>
  <c r="O92" i="7"/>
  <c r="O56" i="7"/>
  <c r="F56" i="7"/>
  <c r="AE56" i="7"/>
  <c r="S56" i="7"/>
  <c r="F81" i="7"/>
  <c r="S81" i="7"/>
  <c r="AE81" i="7"/>
  <c r="O81" i="7"/>
  <c r="AE13" i="7"/>
  <c r="F13" i="7"/>
  <c r="S34" i="7"/>
  <c r="AE23" i="27"/>
  <c r="F23" i="27"/>
  <c r="F17" i="28"/>
  <c r="AE17" i="28"/>
  <c r="AE35" i="25"/>
  <c r="F35" i="25"/>
  <c r="P9" i="21"/>
  <c r="AF9" i="21" s="1"/>
  <c r="Q9" i="21"/>
  <c r="P21" i="9"/>
  <c r="Q21" i="9"/>
  <c r="AE26" i="27"/>
  <c r="F26" i="27"/>
  <c r="AE53" i="26"/>
  <c r="F53" i="26"/>
  <c r="Q19" i="21"/>
  <c r="P19" i="21"/>
  <c r="AF19" i="21" s="1"/>
  <c r="S100" i="26"/>
  <c r="AE100" i="26"/>
  <c r="F100" i="26"/>
  <c r="O67" i="28"/>
  <c r="S67" i="28"/>
  <c r="F67" i="28"/>
  <c r="AE67" i="28"/>
  <c r="AE37" i="28"/>
  <c r="F37" i="28"/>
  <c r="S37" i="28"/>
  <c r="O37" i="28"/>
  <c r="AE56" i="27"/>
  <c r="O56" i="27"/>
  <c r="S56" i="27"/>
  <c r="F56" i="27"/>
  <c r="F72" i="26"/>
  <c r="O72" i="26"/>
  <c r="S72" i="26"/>
  <c r="AE72" i="26"/>
  <c r="AE58" i="7"/>
  <c r="F58" i="7"/>
  <c r="S58" i="7"/>
  <c r="O58" i="7"/>
  <c r="O40" i="7"/>
  <c r="AE40" i="7"/>
  <c r="S40" i="7"/>
  <c r="F40" i="7"/>
  <c r="O94" i="26"/>
  <c r="S94" i="26"/>
  <c r="AE94" i="26"/>
  <c r="F94" i="26"/>
  <c r="F31" i="27"/>
  <c r="AE31" i="27"/>
  <c r="O31" i="27"/>
  <c r="S31" i="27"/>
  <c r="F55" i="7"/>
  <c r="S55" i="7"/>
  <c r="O55" i="7"/>
  <c r="AE55" i="7"/>
  <c r="O79" i="28"/>
  <c r="S79" i="28"/>
  <c r="AE79" i="28"/>
  <c r="F79" i="28"/>
  <c r="F68" i="26"/>
  <c r="AE68" i="26"/>
  <c r="O68" i="26"/>
  <c r="S68" i="26"/>
  <c r="O71" i="7"/>
  <c r="S71" i="7"/>
  <c r="AE71" i="7"/>
  <c r="F71" i="7"/>
  <c r="F67" i="7"/>
  <c r="O67" i="7"/>
  <c r="AE67" i="7"/>
  <c r="S67" i="7"/>
  <c r="AE31" i="26"/>
  <c r="F31" i="26"/>
  <c r="S31" i="26"/>
  <c r="O31" i="26"/>
  <c r="AE95" i="27"/>
  <c r="S95" i="27"/>
  <c r="O95" i="27"/>
  <c r="F95" i="27"/>
  <c r="O73" i="25"/>
  <c r="S73" i="25"/>
  <c r="F73" i="25"/>
  <c r="AE73" i="25"/>
  <c r="Q20" i="9"/>
  <c r="P20" i="9"/>
  <c r="L20" i="9" s="1"/>
  <c r="X20" i="9" s="1"/>
  <c r="Q22" i="9"/>
  <c r="P22" i="9"/>
  <c r="AF22" i="9" s="1"/>
  <c r="AE64" i="26"/>
  <c r="F64" i="26"/>
  <c r="Q19" i="27"/>
  <c r="R19" i="27" s="1"/>
  <c r="P19" i="27"/>
  <c r="S26" i="27"/>
  <c r="O7" i="27"/>
  <c r="S30" i="27"/>
  <c r="S7" i="27"/>
  <c r="O28" i="27"/>
  <c r="O78" i="27"/>
  <c r="S92" i="27"/>
  <c r="O75" i="27"/>
  <c r="O82" i="27"/>
  <c r="P44" i="27"/>
  <c r="Q44" i="27"/>
  <c r="R44" i="27" s="1"/>
  <c r="P34" i="3"/>
  <c r="AF34" i="3" s="1"/>
  <c r="Q34" i="3"/>
  <c r="R34" i="3" s="1"/>
  <c r="P11" i="9"/>
  <c r="AF11" i="9" s="1"/>
  <c r="Q11" i="9"/>
  <c r="AE14" i="26"/>
  <c r="F14" i="26"/>
  <c r="Q12" i="3"/>
  <c r="P12" i="3"/>
  <c r="F22" i="28"/>
  <c r="AE22" i="28"/>
  <c r="AE51" i="28"/>
  <c r="F51" i="28"/>
  <c r="AE34" i="26"/>
  <c r="F34" i="26"/>
  <c r="F55" i="28"/>
  <c r="AE55" i="28"/>
  <c r="O55" i="28"/>
  <c r="AE76" i="26"/>
  <c r="O76" i="26"/>
  <c r="F76" i="26"/>
  <c r="S76" i="26"/>
  <c r="S57" i="25"/>
  <c r="AE57" i="25"/>
  <c r="F57" i="25"/>
  <c r="O57" i="25"/>
  <c r="AE75" i="28"/>
  <c r="O75" i="28"/>
  <c r="S75" i="28"/>
  <c r="F75" i="28"/>
  <c r="S67" i="26"/>
  <c r="O67" i="26"/>
  <c r="AE67" i="26"/>
  <c r="F67" i="26"/>
  <c r="S74" i="26"/>
  <c r="F74" i="26"/>
  <c r="AE74" i="26"/>
  <c r="O74" i="26"/>
  <c r="O90" i="28"/>
  <c r="S90" i="28"/>
  <c r="AE90" i="28"/>
  <c r="F90" i="28"/>
  <c r="O76" i="28"/>
  <c r="S76" i="28"/>
  <c r="AE76" i="28"/>
  <c r="F76" i="28"/>
  <c r="P9" i="9"/>
  <c r="L9" i="9" s="1"/>
  <c r="X9" i="9" s="1"/>
  <c r="Q9" i="9"/>
  <c r="AE35" i="26"/>
  <c r="F35" i="26"/>
  <c r="O4" i="28"/>
  <c r="O17" i="28"/>
  <c r="S13" i="28"/>
  <c r="O7" i="28"/>
  <c r="O16" i="28"/>
  <c r="O34" i="28"/>
  <c r="AE19" i="28"/>
  <c r="F19" i="28"/>
  <c r="AE8" i="28"/>
  <c r="F8" i="28"/>
  <c r="F27" i="28"/>
  <c r="AE27" i="28"/>
  <c r="AE14" i="28"/>
  <c r="F14" i="28"/>
  <c r="O85" i="28"/>
  <c r="S39" i="28"/>
  <c r="O39" i="28"/>
  <c r="O93" i="28"/>
  <c r="O11" i="26"/>
  <c r="S20" i="26"/>
  <c r="S27" i="26"/>
  <c r="O5" i="26"/>
  <c r="O24" i="26"/>
  <c r="S6" i="26"/>
  <c r="S24" i="26"/>
  <c r="S30" i="26"/>
  <c r="S7" i="26"/>
  <c r="S21" i="26"/>
  <c r="O30" i="26"/>
  <c r="S37" i="26"/>
  <c r="F25" i="26"/>
  <c r="AE25" i="26"/>
  <c r="AE15" i="26"/>
  <c r="F15" i="26"/>
  <c r="S62" i="26"/>
  <c r="O34" i="26"/>
  <c r="S34" i="26"/>
  <c r="P18" i="3"/>
  <c r="L18" i="3" s="1"/>
  <c r="X18" i="3" s="1"/>
  <c r="Q18" i="3"/>
  <c r="Q24" i="3"/>
  <c r="P24" i="3"/>
  <c r="R29" i="20"/>
  <c r="P10" i="9"/>
  <c r="L10" i="9" s="1"/>
  <c r="X10" i="9" s="1"/>
  <c r="Q10" i="9"/>
  <c r="Q5" i="20"/>
  <c r="P5" i="20"/>
  <c r="O80" i="28"/>
  <c r="S80" i="28"/>
  <c r="AE80" i="28"/>
  <c r="F80" i="28"/>
  <c r="AE45" i="28"/>
  <c r="F45" i="28"/>
  <c r="O45" i="28"/>
  <c r="S45" i="28"/>
  <c r="O45" i="25"/>
  <c r="S45" i="25"/>
  <c r="AE45" i="25"/>
  <c r="F45" i="25"/>
  <c r="O39" i="25"/>
  <c r="S39" i="25"/>
  <c r="AE39" i="25"/>
  <c r="F39" i="25"/>
  <c r="S80" i="25"/>
  <c r="F80" i="25"/>
  <c r="AE80" i="25"/>
  <c r="O80" i="25"/>
  <c r="S70" i="28"/>
  <c r="AE70" i="28"/>
  <c r="F70" i="28"/>
  <c r="O70" i="28"/>
  <c r="O93" i="26"/>
  <c r="F93" i="26"/>
  <c r="AE93" i="26"/>
  <c r="S93" i="26"/>
  <c r="S86" i="26"/>
  <c r="O86" i="26"/>
  <c r="F86" i="26"/>
  <c r="AE86" i="26"/>
  <c r="S71" i="26"/>
  <c r="F71" i="26"/>
  <c r="AE71" i="26"/>
  <c r="O71" i="26"/>
  <c r="S34" i="25"/>
  <c r="O34" i="25"/>
  <c r="F34" i="25"/>
  <c r="AE34" i="25"/>
  <c r="R15" i="9"/>
  <c r="J15" i="9"/>
  <c r="S6" i="25"/>
  <c r="O12" i="25"/>
  <c r="O17" i="25"/>
  <c r="O24" i="25"/>
  <c r="S11" i="25"/>
  <c r="S17" i="25"/>
  <c r="S24" i="25"/>
  <c r="O29" i="25"/>
  <c r="O22" i="25"/>
  <c r="O11" i="25"/>
  <c r="F82" i="25"/>
  <c r="S82" i="25"/>
  <c r="AE82" i="25"/>
  <c r="O82" i="25"/>
  <c r="F30" i="25"/>
  <c r="AE30" i="25"/>
  <c r="AE81" i="25"/>
  <c r="F81" i="25"/>
  <c r="S81" i="25"/>
  <c r="O81" i="25"/>
  <c r="F7" i="25"/>
  <c r="AE7" i="25"/>
  <c r="AE27" i="25"/>
  <c r="F27" i="25"/>
  <c r="AE19" i="25"/>
  <c r="F19" i="25"/>
  <c r="F58" i="25"/>
  <c r="O58" i="25"/>
  <c r="S58" i="25"/>
  <c r="AE58" i="25"/>
  <c r="S35" i="25"/>
  <c r="O38" i="25"/>
  <c r="Q23" i="9"/>
  <c r="P23" i="9"/>
  <c r="L23" i="9" s="1"/>
  <c r="X23" i="9" s="1"/>
  <c r="F20" i="28"/>
  <c r="AE20" i="28"/>
  <c r="R30" i="21"/>
  <c r="R21" i="21"/>
  <c r="P56" i="3"/>
  <c r="L56" i="3" s="1"/>
  <c r="X56" i="3" s="1"/>
  <c r="Q56" i="3"/>
  <c r="R56" i="3" s="1"/>
  <c r="Q11" i="20"/>
  <c r="P11" i="20"/>
  <c r="S36" i="26"/>
  <c r="AE36" i="26"/>
  <c r="F36" i="26"/>
  <c r="S12" i="26"/>
  <c r="AE12" i="26"/>
  <c r="F12" i="26"/>
  <c r="P36" i="3"/>
  <c r="L36" i="3" s="1"/>
  <c r="X36" i="3" s="1"/>
  <c r="Q36" i="3"/>
  <c r="R36" i="3" s="1"/>
  <c r="AF100" i="8"/>
  <c r="AF46" i="9"/>
  <c r="AF46" i="8"/>
  <c r="AF31" i="13"/>
  <c r="AF98" i="1"/>
  <c r="AF96" i="1"/>
  <c r="AF36" i="21"/>
  <c r="AF47" i="13"/>
  <c r="AF43" i="20"/>
  <c r="AF93" i="16"/>
  <c r="AF62" i="8"/>
  <c r="AF44" i="9"/>
  <c r="AF41" i="8"/>
  <c r="AF57" i="13"/>
  <c r="X20" i="8"/>
  <c r="AF76" i="9"/>
  <c r="AF38" i="13"/>
  <c r="L39" i="16"/>
  <c r="X39" i="16" s="1"/>
  <c r="AF51" i="8"/>
  <c r="AF68" i="20"/>
  <c r="AF74" i="13"/>
  <c r="AF57" i="8"/>
  <c r="AF37" i="8"/>
  <c r="AF57" i="18"/>
  <c r="AF52" i="18"/>
  <c r="AF65" i="18"/>
  <c r="AF79" i="18"/>
  <c r="L85" i="18"/>
  <c r="X85" i="18" s="1"/>
  <c r="AF69" i="18"/>
  <c r="AF47" i="18"/>
  <c r="AF43" i="18"/>
  <c r="T58" i="18"/>
  <c r="B58" i="18" s="1"/>
  <c r="AB58" i="18" s="1"/>
  <c r="AF84" i="18"/>
  <c r="AF38" i="18"/>
  <c r="T60" i="13"/>
  <c r="B60" i="13" s="1"/>
  <c r="AB60" i="13" s="1"/>
  <c r="T48" i="1"/>
  <c r="B48" i="1" s="1"/>
  <c r="AB48" i="1" s="1"/>
  <c r="T57" i="13"/>
  <c r="B57" i="13" s="1"/>
  <c r="AB57" i="13" s="1"/>
  <c r="T70" i="8"/>
  <c r="X70" i="8"/>
  <c r="T100" i="8"/>
  <c r="X100" i="8"/>
  <c r="T98" i="8"/>
  <c r="X98" i="8"/>
  <c r="T99" i="1"/>
  <c r="B99" i="1" s="1"/>
  <c r="AB99" i="1" s="1"/>
  <c r="T45" i="8"/>
  <c r="X45" i="8"/>
  <c r="T35" i="8"/>
  <c r="X35" i="8"/>
  <c r="T62" i="8"/>
  <c r="X62" i="8"/>
  <c r="T75" i="8"/>
  <c r="X75" i="8"/>
  <c r="T60" i="8"/>
  <c r="X60" i="8"/>
  <c r="T61" i="8"/>
  <c r="X61" i="8"/>
  <c r="T76" i="9"/>
  <c r="B76" i="9" s="1"/>
  <c r="AB76" i="9" s="1"/>
  <c r="T67" i="8"/>
  <c r="X67" i="8"/>
  <c r="T88" i="8"/>
  <c r="X88" i="8"/>
  <c r="T49" i="8"/>
  <c r="X49" i="8"/>
  <c r="T57" i="8"/>
  <c r="X57" i="8"/>
  <c r="T58" i="8"/>
  <c r="X58" i="8"/>
  <c r="T60" i="16"/>
  <c r="B60" i="16" s="1"/>
  <c r="AB60" i="16" s="1"/>
  <c r="T94" i="8"/>
  <c r="X94" i="8"/>
  <c r="T46" i="8"/>
  <c r="X46" i="8"/>
  <c r="T93" i="16"/>
  <c r="B93" i="16" s="1"/>
  <c r="AB93" i="16" s="1"/>
  <c r="T98" i="1"/>
  <c r="B98" i="1" s="1"/>
  <c r="AB98" i="1" s="1"/>
  <c r="T97" i="16"/>
  <c r="B97" i="16" s="1"/>
  <c r="AB97" i="16" s="1"/>
  <c r="T51" i="8"/>
  <c r="X51" i="8"/>
  <c r="T84" i="8"/>
  <c r="X84" i="8"/>
  <c r="T41" i="8"/>
  <c r="X41" i="8"/>
  <c r="T81" i="8"/>
  <c r="X81" i="8"/>
  <c r="T36" i="8"/>
  <c r="X36" i="8"/>
  <c r="T43" i="8"/>
  <c r="X43" i="8"/>
  <c r="T33" i="8"/>
  <c r="X33" i="8"/>
  <c r="T72" i="8"/>
  <c r="X72" i="8"/>
  <c r="T37" i="8"/>
  <c r="X37" i="8"/>
  <c r="L67" i="18"/>
  <c r="AF63" i="18"/>
  <c r="L93" i="18"/>
  <c r="X93" i="18" s="1"/>
  <c r="AF63" i="21"/>
  <c r="AF65" i="3"/>
  <c r="AF60" i="13"/>
  <c r="AF89" i="21"/>
  <c r="AF89" i="13"/>
  <c r="AF63" i="13"/>
  <c r="AF69" i="23"/>
  <c r="AF71" i="21"/>
  <c r="AF54" i="13"/>
  <c r="L55" i="5"/>
  <c r="X55" i="5" s="1"/>
  <c r="AF96" i="21"/>
  <c r="R62" i="9"/>
  <c r="J62" i="9"/>
  <c r="AF88" i="8"/>
  <c r="AF49" i="21"/>
  <c r="AF81" i="1"/>
  <c r="AF75" i="8"/>
  <c r="L32" i="8"/>
  <c r="AF53" i="20"/>
  <c r="AF97" i="1"/>
  <c r="L87" i="3"/>
  <c r="X87" i="3" s="1"/>
  <c r="AF33" i="9"/>
  <c r="AF51" i="21"/>
  <c r="L93" i="20"/>
  <c r="X93" i="20" s="1"/>
  <c r="AF90" i="21"/>
  <c r="L93" i="4"/>
  <c r="X93" i="4" s="1"/>
  <c r="T33" i="18"/>
  <c r="B33" i="18" s="1"/>
  <c r="AB33" i="18" s="1"/>
  <c r="AF40" i="21"/>
  <c r="L79" i="8"/>
  <c r="L56" i="8"/>
  <c r="AF98" i="21"/>
  <c r="L75" i="21"/>
  <c r="X75" i="21" s="1"/>
  <c r="L99" i="21"/>
  <c r="X99" i="21" s="1"/>
  <c r="AF48" i="21"/>
  <c r="L32" i="3"/>
  <c r="X32" i="3" s="1"/>
  <c r="L53" i="8"/>
  <c r="L70" i="21"/>
  <c r="X70" i="21" s="1"/>
  <c r="L71" i="8"/>
  <c r="J51" i="9"/>
  <c r="R51" i="9"/>
  <c r="AF65" i="21"/>
  <c r="L71" i="13"/>
  <c r="X71" i="13" s="1"/>
  <c r="L47" i="8"/>
  <c r="J64" i="9"/>
  <c r="R64" i="9"/>
  <c r="R81" i="9"/>
  <c r="J81" i="9"/>
  <c r="J73" i="9"/>
  <c r="R73" i="9"/>
  <c r="J58" i="9"/>
  <c r="R58" i="9"/>
  <c r="L80" i="8"/>
  <c r="J42" i="9"/>
  <c r="R42" i="9"/>
  <c r="L74" i="9"/>
  <c r="X74" i="9" s="1"/>
  <c r="L90" i="8"/>
  <c r="L51" i="1"/>
  <c r="X51" i="1" s="1"/>
  <c r="L92" i="8"/>
  <c r="AF73" i="1"/>
  <c r="L82" i="5"/>
  <c r="X82" i="5" s="1"/>
  <c r="AF31" i="16"/>
  <c r="AF35" i="8"/>
  <c r="AF49" i="8"/>
  <c r="AF81" i="8"/>
  <c r="AF36" i="8"/>
  <c r="L42" i="5"/>
  <c r="X42" i="5" s="1"/>
  <c r="J60" i="9"/>
  <c r="R60" i="9"/>
  <c r="AF33" i="8"/>
  <c r="L54" i="1"/>
  <c r="X54" i="1" s="1"/>
  <c r="L69" i="1"/>
  <c r="X69" i="1" s="1"/>
  <c r="L73" i="16"/>
  <c r="X73" i="16" s="1"/>
  <c r="AF70" i="8"/>
  <c r="L70" i="5"/>
  <c r="X70" i="5" s="1"/>
  <c r="L38" i="8"/>
  <c r="L74" i="8"/>
  <c r="L49" i="1"/>
  <c r="X49" i="1" s="1"/>
  <c r="L89" i="8"/>
  <c r="R76" i="9"/>
  <c r="J76" i="9"/>
  <c r="AF81" i="21"/>
  <c r="AF38" i="21"/>
  <c r="AF67" i="8"/>
  <c r="R47" i="9"/>
  <c r="J47" i="9"/>
  <c r="R35" i="9"/>
  <c r="J35" i="9"/>
  <c r="AF70" i="13"/>
  <c r="AF97" i="16"/>
  <c r="AF61" i="1"/>
  <c r="AF43" i="8"/>
  <c r="AF33" i="18"/>
  <c r="J70" i="9"/>
  <c r="R70" i="9"/>
  <c r="T19" i="18"/>
  <c r="B19" i="18" s="1"/>
  <c r="AB19" i="18" s="1"/>
  <c r="D21" i="23"/>
  <c r="AD21" i="23"/>
  <c r="X29" i="8"/>
  <c r="X17" i="8"/>
  <c r="X8" i="8"/>
  <c r="X6" i="8"/>
  <c r="X30" i="8"/>
  <c r="T30" i="8"/>
  <c r="T24" i="8"/>
  <c r="X24" i="8"/>
  <c r="T12" i="8"/>
  <c r="X12" i="8"/>
  <c r="T7" i="8"/>
  <c r="X7" i="8"/>
  <c r="AF94" i="18"/>
  <c r="AF60" i="18"/>
  <c r="L77" i="18"/>
  <c r="X77" i="18" s="1"/>
  <c r="L82" i="18"/>
  <c r="X82" i="18" s="1"/>
  <c r="L50" i="18"/>
  <c r="X50" i="18" s="1"/>
  <c r="L86" i="18"/>
  <c r="X86" i="18" s="1"/>
  <c r="L49" i="18"/>
  <c r="X49" i="18" s="1"/>
  <c r="AF72" i="18"/>
  <c r="L100" i="1" l="1"/>
  <c r="L71" i="3"/>
  <c r="X71" i="3" s="1"/>
  <c r="L43" i="1"/>
  <c r="L39" i="9"/>
  <c r="X39" i="9" s="1"/>
  <c r="T61" i="1"/>
  <c r="B61" i="1" s="1"/>
  <c r="AB61" i="1" s="1"/>
  <c r="X29" i="9"/>
  <c r="L52" i="9"/>
  <c r="T52" i="9" s="1"/>
  <c r="B52" i="9" s="1"/>
  <c r="AB52" i="9" s="1"/>
  <c r="AF29" i="9"/>
  <c r="T87" i="1"/>
  <c r="B87" i="1" s="1"/>
  <c r="AB87" i="1" s="1"/>
  <c r="Q20" i="6"/>
  <c r="R20" i="6" s="1"/>
  <c r="AF59" i="1"/>
  <c r="T73" i="1"/>
  <c r="B73" i="1" s="1"/>
  <c r="AB73" i="1" s="1"/>
  <c r="L88" i="18"/>
  <c r="X88" i="18" s="1"/>
  <c r="L85" i="1"/>
  <c r="X85" i="1" s="1"/>
  <c r="AF66" i="5"/>
  <c r="P18" i="6"/>
  <c r="L18" i="6" s="1"/>
  <c r="X18" i="6" s="1"/>
  <c r="L67" i="23"/>
  <c r="T67" i="23" s="1"/>
  <c r="B67" i="23" s="1"/>
  <c r="AB67" i="23" s="1"/>
  <c r="X30" i="23"/>
  <c r="T85" i="13"/>
  <c r="B85" i="13" s="1"/>
  <c r="AB85" i="13" s="1"/>
  <c r="T39" i="9"/>
  <c r="B39" i="9" s="1"/>
  <c r="AB39" i="9" s="1"/>
  <c r="AF61" i="23"/>
  <c r="L86" i="13"/>
  <c r="Q32" i="6"/>
  <c r="R32" i="6" s="1"/>
  <c r="AF88" i="16"/>
  <c r="T59" i="1"/>
  <c r="B59" i="1" s="1"/>
  <c r="AB59" i="1" s="1"/>
  <c r="L56" i="1"/>
  <c r="T56" i="1" s="1"/>
  <c r="B56" i="1" s="1"/>
  <c r="AB56" i="1" s="1"/>
  <c r="Q17" i="6"/>
  <c r="R17" i="6" s="1"/>
  <c r="T80" i="20"/>
  <c r="B80" i="20" s="1"/>
  <c r="AB80" i="20" s="1"/>
  <c r="AF37" i="21"/>
  <c r="T38" i="13"/>
  <c r="B38" i="13" s="1"/>
  <c r="AB38" i="13" s="1"/>
  <c r="L25" i="4"/>
  <c r="X25" i="4" s="1"/>
  <c r="T55" i="1"/>
  <c r="B55" i="1" s="1"/>
  <c r="AB55" i="1" s="1"/>
  <c r="L82" i="3"/>
  <c r="T82" i="3" s="1"/>
  <c r="B82" i="3" s="1"/>
  <c r="AB82" i="3" s="1"/>
  <c r="P88" i="4"/>
  <c r="L88" i="4" s="1"/>
  <c r="X88" i="4" s="1"/>
  <c r="P54" i="24"/>
  <c r="L54" i="24" s="1"/>
  <c r="X54" i="24" s="1"/>
  <c r="P90" i="6"/>
  <c r="L90" i="6" s="1"/>
  <c r="T90" i="6" s="1"/>
  <c r="B90" i="6" s="1"/>
  <c r="AB90" i="6" s="1"/>
  <c r="AF32" i="6"/>
  <c r="P81" i="6"/>
  <c r="L81" i="6" s="1"/>
  <c r="X81" i="6" s="1"/>
  <c r="L63" i="16"/>
  <c r="X63" i="16" s="1"/>
  <c r="T39" i="23"/>
  <c r="B39" i="23" s="1"/>
  <c r="AB39" i="23" s="1"/>
  <c r="P52" i="6"/>
  <c r="L52" i="6" s="1"/>
  <c r="X52" i="6" s="1"/>
  <c r="AF91" i="23"/>
  <c r="AF20" i="6"/>
  <c r="L96" i="6"/>
  <c r="X96" i="6" s="1"/>
  <c r="CP12" i="17"/>
  <c r="CP13" i="17" s="1"/>
  <c r="CP14" i="17" s="1"/>
  <c r="L88" i="1"/>
  <c r="L89" i="20"/>
  <c r="T89" i="20" s="1"/>
  <c r="B89" i="20" s="1"/>
  <c r="AB89" i="20" s="1"/>
  <c r="L95" i="13"/>
  <c r="X95" i="13" s="1"/>
  <c r="AF60" i="4"/>
  <c r="T81" i="16"/>
  <c r="B81" i="16" s="1"/>
  <c r="AB81" i="16" s="1"/>
  <c r="AF81" i="16"/>
  <c r="P21" i="6"/>
  <c r="AF21" i="6" s="1"/>
  <c r="P91" i="6"/>
  <c r="AF91" i="6" s="1"/>
  <c r="AF11" i="1"/>
  <c r="AF86" i="1"/>
  <c r="T97" i="1"/>
  <c r="B97" i="1" s="1"/>
  <c r="AB97" i="1" s="1"/>
  <c r="P49" i="6"/>
  <c r="AF49" i="6" s="1"/>
  <c r="P89" i="6"/>
  <c r="L89" i="6" s="1"/>
  <c r="X89" i="6" s="1"/>
  <c r="L46" i="5"/>
  <c r="X46" i="5" s="1"/>
  <c r="AF22" i="1"/>
  <c r="Q60" i="4"/>
  <c r="R60" i="4" s="1"/>
  <c r="L80" i="1"/>
  <c r="X80" i="1" s="1"/>
  <c r="AF52" i="23"/>
  <c r="T90" i="21"/>
  <c r="B90" i="21" s="1"/>
  <c r="AB90" i="21" s="1"/>
  <c r="T52" i="23"/>
  <c r="B52" i="23" s="1"/>
  <c r="AB52" i="23" s="1"/>
  <c r="Q92" i="4"/>
  <c r="R92" i="4" s="1"/>
  <c r="P46" i="6"/>
  <c r="AF46" i="6" s="1"/>
  <c r="AF30" i="6"/>
  <c r="P68" i="6"/>
  <c r="L68" i="6" s="1"/>
  <c r="X68" i="6" s="1"/>
  <c r="AF17" i="6"/>
  <c r="P69" i="4"/>
  <c r="L69" i="4" s="1"/>
  <c r="X69" i="4" s="1"/>
  <c r="T11" i="1"/>
  <c r="B11" i="1" s="1"/>
  <c r="D11" i="1" s="1"/>
  <c r="T87" i="5"/>
  <c r="B87" i="5" s="1"/>
  <c r="AB87" i="5" s="1"/>
  <c r="T40" i="5"/>
  <c r="B40" i="5" s="1"/>
  <c r="AB40" i="5" s="1"/>
  <c r="AF89" i="9"/>
  <c r="AF60" i="24"/>
  <c r="AF95" i="23"/>
  <c r="P63" i="6"/>
  <c r="AF63" i="6" s="1"/>
  <c r="L35" i="1"/>
  <c r="X35" i="1" s="1"/>
  <c r="Q60" i="24"/>
  <c r="R60" i="24" s="1"/>
  <c r="P30" i="4"/>
  <c r="L30" i="4" s="1"/>
  <c r="X30" i="4" s="1"/>
  <c r="AF67" i="6"/>
  <c r="T51" i="21"/>
  <c r="B51" i="21" s="1"/>
  <c r="AB51" i="21" s="1"/>
  <c r="CX5" i="17"/>
  <c r="DK5" i="17" s="1"/>
  <c r="T68" i="20"/>
  <c r="B68" i="20" s="1"/>
  <c r="AB68" i="20" s="1"/>
  <c r="P74" i="6"/>
  <c r="AF74" i="6" s="1"/>
  <c r="Q25" i="4"/>
  <c r="R25" i="4" s="1"/>
  <c r="AF69" i="21"/>
  <c r="AF62" i="16"/>
  <c r="Q5" i="6"/>
  <c r="R5" i="6" s="1"/>
  <c r="P72" i="6"/>
  <c r="AF72" i="6" s="1"/>
  <c r="P46" i="24"/>
  <c r="AF46" i="24" s="1"/>
  <c r="P15" i="4"/>
  <c r="L15" i="4" s="1"/>
  <c r="X15" i="4" s="1"/>
  <c r="Q24" i="6"/>
  <c r="R24" i="6" s="1"/>
  <c r="L70" i="1"/>
  <c r="X70" i="1" s="1"/>
  <c r="R44" i="9"/>
  <c r="AF64" i="21"/>
  <c r="L64" i="20"/>
  <c r="T64" i="20" s="1"/>
  <c r="B64" i="20" s="1"/>
  <c r="AB64" i="20" s="1"/>
  <c r="P41" i="6"/>
  <c r="AF41" i="6" s="1"/>
  <c r="P84" i="6"/>
  <c r="L84" i="6" s="1"/>
  <c r="X84" i="6" s="1"/>
  <c r="P12" i="24"/>
  <c r="L12" i="24" s="1"/>
  <c r="X12" i="24" s="1"/>
  <c r="AF12" i="4"/>
  <c r="CG10" i="17"/>
  <c r="P38" i="7"/>
  <c r="AF38" i="7" s="1"/>
  <c r="Q38" i="7"/>
  <c r="R38" i="7" s="1"/>
  <c r="CP15" i="17"/>
  <c r="CP16" i="17" s="1"/>
  <c r="CP17" i="17" s="1"/>
  <c r="CP18" i="17" s="1"/>
  <c r="CP19" i="17" s="1"/>
  <c r="CP20" i="17" s="1"/>
  <c r="CP21" i="17" s="1"/>
  <c r="CP22" i="17" s="1"/>
  <c r="CP23" i="17" s="1"/>
  <c r="CP24" i="17" s="1"/>
  <c r="CP25" i="17" s="1"/>
  <c r="CP26" i="17" s="1"/>
  <c r="CP27" i="17" s="1"/>
  <c r="CP28" i="17" s="1"/>
  <c r="CP29" i="17" s="1"/>
  <c r="CP30" i="17" s="1"/>
  <c r="CP31" i="17" s="1"/>
  <c r="CP32" i="17" s="1"/>
  <c r="CP33" i="17" s="1"/>
  <c r="CP34" i="17" s="1"/>
  <c r="CP35" i="17" s="1"/>
  <c r="CP36" i="17" s="1"/>
  <c r="CP37" i="17" s="1"/>
  <c r="CP38" i="17" s="1"/>
  <c r="CP39" i="17" s="1"/>
  <c r="CP40" i="17" s="1"/>
  <c r="CP41" i="17" s="1"/>
  <c r="CP42" i="17" s="1"/>
  <c r="CP43" i="17" s="1"/>
  <c r="CP44" i="17" s="1"/>
  <c r="CP45" i="17" s="1"/>
  <c r="CP46" i="17" s="1"/>
  <c r="CP47" i="17" s="1"/>
  <c r="CP48" i="17" s="1"/>
  <c r="CP49" i="17" s="1"/>
  <c r="CP50" i="17" s="1"/>
  <c r="CP51" i="17" s="1"/>
  <c r="CP52" i="17" s="1"/>
  <c r="CP53" i="17" s="1"/>
  <c r="CP54" i="17" s="1"/>
  <c r="CP55" i="17" s="1"/>
  <c r="CP56" i="17" s="1"/>
  <c r="CP57" i="17" s="1"/>
  <c r="CP58" i="17" s="1"/>
  <c r="CP59" i="17" s="1"/>
  <c r="CP60" i="17" s="1"/>
  <c r="CP61" i="17" s="1"/>
  <c r="CP62" i="17" s="1"/>
  <c r="CP63" i="17" s="1"/>
  <c r="CP64" i="17" s="1"/>
  <c r="CP65" i="17" s="1"/>
  <c r="CP66" i="17" s="1"/>
  <c r="CP67" i="17" s="1"/>
  <c r="CP68" i="17" s="1"/>
  <c r="CP69" i="17" s="1"/>
  <c r="CP70" i="17" s="1"/>
  <c r="CP71" i="17" s="1"/>
  <c r="CP72" i="17" s="1"/>
  <c r="CP73" i="17" s="1"/>
  <c r="CP74" i="17" s="1"/>
  <c r="CP75" i="17" s="1"/>
  <c r="CP76" i="17" s="1"/>
  <c r="CP77" i="17" s="1"/>
  <c r="CP78" i="17" s="1"/>
  <c r="CP79" i="17" s="1"/>
  <c r="CP80" i="17" s="1"/>
  <c r="CP81" i="17" s="1"/>
  <c r="CP82" i="17" s="1"/>
  <c r="CP83" i="17" s="1"/>
  <c r="CP84" i="17" s="1"/>
  <c r="CP85" i="17" s="1"/>
  <c r="CP86" i="17" s="1"/>
  <c r="CP87" i="17" s="1"/>
  <c r="CP88" i="17" s="1"/>
  <c r="CP89" i="17" s="1"/>
  <c r="CP90" i="17" s="1"/>
  <c r="CP91" i="17" s="1"/>
  <c r="CP92" i="17" s="1"/>
  <c r="CP93" i="17" s="1"/>
  <c r="CP94" i="17" s="1"/>
  <c r="CP95" i="17" s="1"/>
  <c r="CP96" i="17" s="1"/>
  <c r="CP97" i="17" s="1"/>
  <c r="CP98" i="17" s="1"/>
  <c r="CP99" i="17" s="1"/>
  <c r="P38" i="6"/>
  <c r="AF38" i="6" s="1"/>
  <c r="T37" i="5"/>
  <c r="B37" i="5" s="1"/>
  <c r="AB37" i="5" s="1"/>
  <c r="AF37" i="5"/>
  <c r="T36" i="5"/>
  <c r="B36" i="5" s="1"/>
  <c r="AB36" i="5" s="1"/>
  <c r="CI10" i="17"/>
  <c r="P13" i="6"/>
  <c r="L13" i="6" s="1"/>
  <c r="X13" i="6" s="1"/>
  <c r="CK10" i="17"/>
  <c r="CK11" i="17" s="1"/>
  <c r="CK12" i="17" s="1"/>
  <c r="CK13" i="17" s="1"/>
  <c r="CK14" i="17" s="1"/>
  <c r="CK15" i="17" s="1"/>
  <c r="CK16" i="17" s="1"/>
  <c r="CK17" i="17" s="1"/>
  <c r="CK18" i="17" s="1"/>
  <c r="CK19" i="17" s="1"/>
  <c r="CK20" i="17" s="1"/>
  <c r="CK21" i="17" s="1"/>
  <c r="CK22" i="17" s="1"/>
  <c r="CK23" i="17" s="1"/>
  <c r="CK24" i="17" s="1"/>
  <c r="P26" i="4"/>
  <c r="L26" i="4" s="1"/>
  <c r="X26" i="4" s="1"/>
  <c r="CI11" i="17"/>
  <c r="CI12" i="17" s="1"/>
  <c r="CI13" i="17" s="1"/>
  <c r="CI14" i="17" s="1"/>
  <c r="CI15" i="17" s="1"/>
  <c r="CI16" i="17" s="1"/>
  <c r="CI17" i="17" s="1"/>
  <c r="CI18" i="17" s="1"/>
  <c r="CI19" i="17" s="1"/>
  <c r="CI20" i="17" s="1"/>
  <c r="CI21" i="17" s="1"/>
  <c r="CI22" i="17" s="1"/>
  <c r="CI23" i="17" s="1"/>
  <c r="CI24" i="17" s="1"/>
  <c r="CI25" i="17" s="1"/>
  <c r="CI26" i="17" s="1"/>
  <c r="CI27" i="17" s="1"/>
  <c r="CI28" i="17" s="1"/>
  <c r="CI29" i="17" s="1"/>
  <c r="CI30" i="17" s="1"/>
  <c r="CI31" i="17" s="1"/>
  <c r="CI32" i="17" s="1"/>
  <c r="CI33" i="17" s="1"/>
  <c r="CI34" i="17" s="1"/>
  <c r="CI35" i="17" s="1"/>
  <c r="CI36" i="17" s="1"/>
  <c r="CI37" i="17" s="1"/>
  <c r="CI38" i="17" s="1"/>
  <c r="CI39" i="17" s="1"/>
  <c r="CI40" i="17" s="1"/>
  <c r="CI41" i="17" s="1"/>
  <c r="CI42" i="17" s="1"/>
  <c r="CI43" i="17" s="1"/>
  <c r="CI44" i="17" s="1"/>
  <c r="CI45" i="17" s="1"/>
  <c r="CI46" i="17" s="1"/>
  <c r="CI47" i="17" s="1"/>
  <c r="CI48" i="17" s="1"/>
  <c r="CI49" i="17" s="1"/>
  <c r="CI50" i="17" s="1"/>
  <c r="CI51" i="17" s="1"/>
  <c r="CI52" i="17" s="1"/>
  <c r="CI53" i="17" s="1"/>
  <c r="CI54" i="17" s="1"/>
  <c r="CI55" i="17" s="1"/>
  <c r="CI56" i="17" s="1"/>
  <c r="CI57" i="17" s="1"/>
  <c r="CI58" i="17" s="1"/>
  <c r="CI59" i="17" s="1"/>
  <c r="CI60" i="17" s="1"/>
  <c r="CI61" i="17" s="1"/>
  <c r="CI62" i="17" s="1"/>
  <c r="CI63" i="17" s="1"/>
  <c r="CI64" i="17" s="1"/>
  <c r="CI65" i="17" s="1"/>
  <c r="CI66" i="17" s="1"/>
  <c r="CI67" i="17" s="1"/>
  <c r="CI68" i="17" s="1"/>
  <c r="CI69" i="17" s="1"/>
  <c r="CI70" i="17" s="1"/>
  <c r="CI71" i="17" s="1"/>
  <c r="CI72" i="17" s="1"/>
  <c r="CI73" i="17" s="1"/>
  <c r="CI74" i="17" s="1"/>
  <c r="CI75" i="17" s="1"/>
  <c r="CI76" i="17" s="1"/>
  <c r="CI77" i="17" s="1"/>
  <c r="CI78" i="17" s="1"/>
  <c r="CI79" i="17" s="1"/>
  <c r="CI80" i="17" s="1"/>
  <c r="CI81" i="17" s="1"/>
  <c r="CI82" i="17" s="1"/>
  <c r="CI83" i="17" s="1"/>
  <c r="CI84" i="17" s="1"/>
  <c r="CI85" i="17" s="1"/>
  <c r="CI86" i="17" s="1"/>
  <c r="CI87" i="17" s="1"/>
  <c r="CI88" i="17" s="1"/>
  <c r="CI89" i="17" s="1"/>
  <c r="CI90" i="17" s="1"/>
  <c r="CI91" i="17" s="1"/>
  <c r="CI92" i="17" s="1"/>
  <c r="CI93" i="17" s="1"/>
  <c r="CI94" i="17" s="1"/>
  <c r="CI95" i="17" s="1"/>
  <c r="CI96" i="17" s="1"/>
  <c r="CI97" i="17" s="1"/>
  <c r="CI98" i="17" s="1"/>
  <c r="CI99" i="17" s="1"/>
  <c r="CG11" i="17"/>
  <c r="CG12" i="17" s="1"/>
  <c r="CG13" i="17" s="1"/>
  <c r="CG14" i="17" s="1"/>
  <c r="CG15" i="17" s="1"/>
  <c r="CG16" i="17" s="1"/>
  <c r="CG17" i="17" s="1"/>
  <c r="CG18" i="17" s="1"/>
  <c r="CG19" i="17" s="1"/>
  <c r="CG20" i="17" s="1"/>
  <c r="CG21" i="17" s="1"/>
  <c r="CG22" i="17" s="1"/>
  <c r="CG23" i="17" s="1"/>
  <c r="CG24" i="17" s="1"/>
  <c r="CG25" i="17" s="1"/>
  <c r="CG26" i="17" s="1"/>
  <c r="CG27" i="17" s="1"/>
  <c r="CG28" i="17" s="1"/>
  <c r="CG29" i="17" s="1"/>
  <c r="CG30" i="17" s="1"/>
  <c r="CG31" i="17" s="1"/>
  <c r="CG32" i="17" s="1"/>
  <c r="CG33" i="17" s="1"/>
  <c r="CG34" i="17" s="1"/>
  <c r="CG35" i="17" s="1"/>
  <c r="CG36" i="17" s="1"/>
  <c r="CG37" i="17" s="1"/>
  <c r="CG38" i="17" s="1"/>
  <c r="CG39" i="17" s="1"/>
  <c r="CG40" i="17" s="1"/>
  <c r="CG41" i="17" s="1"/>
  <c r="CG42" i="17" s="1"/>
  <c r="CG43" i="17" s="1"/>
  <c r="CG44" i="17" s="1"/>
  <c r="CG45" i="17" s="1"/>
  <c r="CG46" i="17" s="1"/>
  <c r="CG47" i="17" s="1"/>
  <c r="CG48" i="17" s="1"/>
  <c r="CG49" i="17" s="1"/>
  <c r="CG50" i="17" s="1"/>
  <c r="CG51" i="17" s="1"/>
  <c r="CG52" i="17" s="1"/>
  <c r="CG53" i="17" s="1"/>
  <c r="CG54" i="17" s="1"/>
  <c r="CG55" i="17" s="1"/>
  <c r="CG56" i="17" s="1"/>
  <c r="CG57" i="17" s="1"/>
  <c r="CG58" i="17" s="1"/>
  <c r="CG59" i="17" s="1"/>
  <c r="CG60" i="17" s="1"/>
  <c r="CG61" i="17" s="1"/>
  <c r="CG62" i="17" s="1"/>
  <c r="CG63" i="17" s="1"/>
  <c r="CG64" i="17" s="1"/>
  <c r="CG65" i="17" s="1"/>
  <c r="CG66" i="17" s="1"/>
  <c r="CG67" i="17" s="1"/>
  <c r="CG68" i="17" s="1"/>
  <c r="CG69" i="17" s="1"/>
  <c r="CG70" i="17" s="1"/>
  <c r="CG71" i="17" s="1"/>
  <c r="CG72" i="17" s="1"/>
  <c r="CG73" i="17" s="1"/>
  <c r="CG74" i="17" s="1"/>
  <c r="CG75" i="17" s="1"/>
  <c r="CG76" i="17" s="1"/>
  <c r="CG77" i="17" s="1"/>
  <c r="CG78" i="17" s="1"/>
  <c r="CG79" i="17" s="1"/>
  <c r="CG80" i="17" s="1"/>
  <c r="CG81" i="17" s="1"/>
  <c r="CG82" i="17" s="1"/>
  <c r="CG83" i="17" s="1"/>
  <c r="CG84" i="17" s="1"/>
  <c r="CG85" i="17" s="1"/>
  <c r="CG86" i="17" s="1"/>
  <c r="CG87" i="17" s="1"/>
  <c r="CG88" i="17" s="1"/>
  <c r="CG89" i="17" s="1"/>
  <c r="CG90" i="17" s="1"/>
  <c r="CG91" i="17" s="1"/>
  <c r="CG92" i="17" s="1"/>
  <c r="CG93" i="17" s="1"/>
  <c r="CG94" i="17" s="1"/>
  <c r="CG95" i="17" s="1"/>
  <c r="CG96" i="17" s="1"/>
  <c r="CG97" i="17" s="1"/>
  <c r="CG98" i="17" s="1"/>
  <c r="CG99" i="17" s="1"/>
  <c r="AF86" i="9"/>
  <c r="AF81" i="23"/>
  <c r="P43" i="6"/>
  <c r="AF43" i="6" s="1"/>
  <c r="L48" i="24"/>
  <c r="X48" i="24" s="1"/>
  <c r="T69" i="5"/>
  <c r="B69" i="5" s="1"/>
  <c r="AB69" i="5" s="1"/>
  <c r="L83" i="23"/>
  <c r="X83" i="23" s="1"/>
  <c r="L8" i="24"/>
  <c r="X8" i="24" s="1"/>
  <c r="R4" i="18"/>
  <c r="AF3" i="18"/>
  <c r="L5" i="13"/>
  <c r="X5" i="13" s="1"/>
  <c r="AC7" i="17"/>
  <c r="AS7" i="17" s="1"/>
  <c r="T45" i="1"/>
  <c r="B45" i="1" s="1"/>
  <c r="AB45" i="1" s="1"/>
  <c r="L62" i="23"/>
  <c r="X62" i="23" s="1"/>
  <c r="L92" i="6"/>
  <c r="X92" i="6" s="1"/>
  <c r="AF64" i="18"/>
  <c r="DA5" i="17"/>
  <c r="DN5" i="17" s="1"/>
  <c r="DB6" i="17"/>
  <c r="DO6" i="17" s="1"/>
  <c r="DC4" i="17"/>
  <c r="DP4" i="17" s="1"/>
  <c r="T11" i="17"/>
  <c r="AJ11" i="17" s="1"/>
  <c r="AJ10" i="17"/>
  <c r="AF67" i="9"/>
  <c r="DC9" i="17"/>
  <c r="DC10" i="17" s="1"/>
  <c r="AF7" i="1"/>
  <c r="L96" i="16"/>
  <c r="X96" i="16" s="1"/>
  <c r="T67" i="9"/>
  <c r="B67" i="9" s="1"/>
  <c r="AB67" i="9" s="1"/>
  <c r="AF69" i="5"/>
  <c r="L64" i="24"/>
  <c r="T64" i="24" s="1"/>
  <c r="B64" i="24" s="1"/>
  <c r="AB64" i="24" s="1"/>
  <c r="CZ5" i="17"/>
  <c r="DM5" i="17" s="1"/>
  <c r="DB4" i="17"/>
  <c r="DO4" i="17" s="1"/>
  <c r="DD3" i="17"/>
  <c r="DQ3" i="17" s="1"/>
  <c r="Q69" i="24"/>
  <c r="R69" i="24" s="1"/>
  <c r="L7" i="1"/>
  <c r="X7" i="1" s="1"/>
  <c r="L93" i="3"/>
  <c r="X93" i="3" s="1"/>
  <c r="L67" i="21"/>
  <c r="X67" i="21" s="1"/>
  <c r="P29" i="4"/>
  <c r="AF29" i="4" s="1"/>
  <c r="L42" i="23"/>
  <c r="X42" i="23" s="1"/>
  <c r="T13" i="17"/>
  <c r="AJ13" i="17" s="1"/>
  <c r="AJ12" i="17"/>
  <c r="DA4" i="17"/>
  <c r="DN4" i="17" s="1"/>
  <c r="AF77" i="23"/>
  <c r="T89" i="13"/>
  <c r="B89" i="13" s="1"/>
  <c r="AB89" i="13" s="1"/>
  <c r="L55" i="20"/>
  <c r="X55" i="20" s="1"/>
  <c r="CX3" i="17"/>
  <c r="DK3" i="17" s="1"/>
  <c r="L57" i="1"/>
  <c r="X57" i="1" s="1"/>
  <c r="T4" i="1"/>
  <c r="B4" i="1" s="1"/>
  <c r="N8" i="17" s="1"/>
  <c r="CA8" i="17" s="1"/>
  <c r="R4" i="24"/>
  <c r="CV5" i="17"/>
  <c r="DI5" i="17" s="1"/>
  <c r="DC6" i="17"/>
  <c r="DP6" i="17" s="1"/>
  <c r="AF89" i="5"/>
  <c r="CW4" i="17"/>
  <c r="DJ4" i="17" s="1"/>
  <c r="L35" i="21"/>
  <c r="T35" i="21" s="1"/>
  <c r="B35" i="21" s="1"/>
  <c r="AB35" i="21" s="1"/>
  <c r="AF25" i="1"/>
  <c r="DA9" i="17"/>
  <c r="DN9" i="17" s="1"/>
  <c r="CY3" i="17"/>
  <c r="DL3" i="17" s="1"/>
  <c r="DB3" i="17"/>
  <c r="DO3" i="17" s="1"/>
  <c r="AF4" i="1"/>
  <c r="DB10" i="17"/>
  <c r="DO9" i="17"/>
  <c r="CY10" i="17"/>
  <c r="DL9" i="17"/>
  <c r="CZ10" i="17"/>
  <c r="DM9" i="17"/>
  <c r="DD10" i="17"/>
  <c r="DQ9" i="17"/>
  <c r="Q7" i="4"/>
  <c r="R7" i="4" s="1"/>
  <c r="AF7" i="24"/>
  <c r="T47" i="1"/>
  <c r="B47" i="1" s="1"/>
  <c r="AB47" i="1" s="1"/>
  <c r="AF5" i="5"/>
  <c r="AA8" i="17"/>
  <c r="AQ8" i="17" s="1"/>
  <c r="CW7" i="17"/>
  <c r="DJ7" i="17" s="1"/>
  <c r="L78" i="21"/>
  <c r="T78" i="21" s="1"/>
  <c r="B78" i="21" s="1"/>
  <c r="AB78" i="21" s="1"/>
  <c r="L37" i="13"/>
  <c r="T37" i="13" s="1"/>
  <c r="B37" i="13" s="1"/>
  <c r="AB37" i="13" s="1"/>
  <c r="Q6" i="7"/>
  <c r="L82" i="21"/>
  <c r="T82" i="21" s="1"/>
  <c r="B82" i="21" s="1"/>
  <c r="AB82" i="21" s="1"/>
  <c r="AF100" i="5"/>
  <c r="P7" i="6"/>
  <c r="AF7" i="6" s="1"/>
  <c r="AF4" i="23"/>
  <c r="AA10" i="17"/>
  <c r="AQ10" i="17" s="1"/>
  <c r="Q3" i="24"/>
  <c r="R3" i="24" s="1"/>
  <c r="Q3" i="4"/>
  <c r="Z7" i="17" s="1"/>
  <c r="AP7" i="17" s="1"/>
  <c r="CW8" i="17"/>
  <c r="DJ8" i="17" s="1"/>
  <c r="CY6" i="17"/>
  <c r="DL6" i="17" s="1"/>
  <c r="CU6" i="17"/>
  <c r="DH6" i="17" s="1"/>
  <c r="CW10" i="17"/>
  <c r="DJ9" i="17"/>
  <c r="Q9" i="7"/>
  <c r="P4" i="7"/>
  <c r="CT4" i="17" s="1"/>
  <c r="DG4" i="17" s="1"/>
  <c r="Q8" i="7"/>
  <c r="Q4" i="4"/>
  <c r="R4" i="4" s="1"/>
  <c r="P4" i="6"/>
  <c r="L4" i="6" s="1"/>
  <c r="X4" i="6" s="1"/>
  <c r="CU10" i="17"/>
  <c r="DH9" i="17"/>
  <c r="T88" i="21"/>
  <c r="B88" i="21" s="1"/>
  <c r="AB88" i="21" s="1"/>
  <c r="L31" i="1"/>
  <c r="X31" i="1" s="1"/>
  <c r="AF51" i="20"/>
  <c r="Q7" i="7"/>
  <c r="P6" i="6"/>
  <c r="CX6" i="17" s="1"/>
  <c r="DK6" i="17" s="1"/>
  <c r="P6" i="4"/>
  <c r="L6" i="4" s="1"/>
  <c r="X6" i="4" s="1"/>
  <c r="P5" i="24"/>
  <c r="AF5" i="24" s="1"/>
  <c r="DA6" i="17"/>
  <c r="DN6" i="17" s="1"/>
  <c r="DB8" i="17"/>
  <c r="DO8" i="17" s="1"/>
  <c r="DD4" i="17"/>
  <c r="DQ4" i="17" s="1"/>
  <c r="CY5" i="17"/>
  <c r="DL5" i="17" s="1"/>
  <c r="Q5" i="7"/>
  <c r="Q9" i="6"/>
  <c r="R9" i="6" s="1"/>
  <c r="CY8" i="17"/>
  <c r="DL8" i="17" s="1"/>
  <c r="Q9" i="4"/>
  <c r="R9" i="4" s="1"/>
  <c r="T77" i="9"/>
  <c r="B77" i="9" s="1"/>
  <c r="AB77" i="9" s="1"/>
  <c r="AF43" i="5"/>
  <c r="T5" i="5"/>
  <c r="B5" i="5" s="1"/>
  <c r="AD5" i="5" s="1"/>
  <c r="Q8" i="6"/>
  <c r="R8" i="6" s="1"/>
  <c r="AF5" i="1"/>
  <c r="CW5" i="17"/>
  <c r="DJ5" i="17" s="1"/>
  <c r="DC8" i="17"/>
  <c r="DP8" i="17" s="1"/>
  <c r="DC7" i="17"/>
  <c r="DP7" i="17" s="1"/>
  <c r="CW6" i="17"/>
  <c r="DJ6" i="17" s="1"/>
  <c r="CJ23" i="17"/>
  <c r="CO21" i="17"/>
  <c r="CM26" i="17"/>
  <c r="CQ21" i="17"/>
  <c r="CL22" i="17"/>
  <c r="AF57" i="16"/>
  <c r="AF91" i="1"/>
  <c r="AF75" i="23"/>
  <c r="T46" i="9"/>
  <c r="B46" i="9" s="1"/>
  <c r="AB46" i="9" s="1"/>
  <c r="L54" i="21"/>
  <c r="X54" i="21" s="1"/>
  <c r="AF75" i="1"/>
  <c r="AF8" i="24"/>
  <c r="T72" i="9"/>
  <c r="B72" i="9" s="1"/>
  <c r="AB72" i="9" s="1"/>
  <c r="AF95" i="21"/>
  <c r="T75" i="23"/>
  <c r="B75" i="23" s="1"/>
  <c r="AB75" i="23" s="1"/>
  <c r="T89" i="21"/>
  <c r="B89" i="21" s="1"/>
  <c r="AB89" i="21" s="1"/>
  <c r="T67" i="1"/>
  <c r="B67" i="1" s="1"/>
  <c r="AB67" i="1" s="1"/>
  <c r="AF47" i="21"/>
  <c r="T38" i="21"/>
  <c r="B38" i="21" s="1"/>
  <c r="AB38" i="21" s="1"/>
  <c r="T98" i="21"/>
  <c r="B98" i="21" s="1"/>
  <c r="AB98" i="21" s="1"/>
  <c r="L89" i="18"/>
  <c r="T89" i="18" s="1"/>
  <c r="B89" i="18" s="1"/>
  <c r="AB89" i="18" s="1"/>
  <c r="AF91" i="21"/>
  <c r="AF51" i="23"/>
  <c r="L53" i="23"/>
  <c r="X53" i="23" s="1"/>
  <c r="T49" i="21"/>
  <c r="B49" i="21" s="1"/>
  <c r="AB49" i="21" s="1"/>
  <c r="T57" i="16"/>
  <c r="B57" i="16" s="1"/>
  <c r="AB57" i="16" s="1"/>
  <c r="AF88" i="21"/>
  <c r="L87" i="23"/>
  <c r="T87" i="23" s="1"/>
  <c r="B87" i="23" s="1"/>
  <c r="AB87" i="23" s="1"/>
  <c r="AF67" i="1"/>
  <c r="Q4" i="6"/>
  <c r="R4" i="6" s="1"/>
  <c r="T32" i="18"/>
  <c r="B32" i="18" s="1"/>
  <c r="AB32" i="18" s="1"/>
  <c r="AF41" i="18"/>
  <c r="L74" i="18"/>
  <c r="X74" i="18" s="1"/>
  <c r="AF86" i="24"/>
  <c r="P95" i="6"/>
  <c r="AF95" i="6" s="1"/>
  <c r="Q23" i="6"/>
  <c r="R23" i="6" s="1"/>
  <c r="P97" i="6"/>
  <c r="L97" i="6" s="1"/>
  <c r="X97" i="6" s="1"/>
  <c r="L34" i="5"/>
  <c r="X34" i="5" s="1"/>
  <c r="L33" i="4"/>
  <c r="X33" i="4" s="1"/>
  <c r="Q100" i="4"/>
  <c r="R100" i="4" s="1"/>
  <c r="L100" i="4"/>
  <c r="T100" i="4" s="1"/>
  <c r="B100" i="4" s="1"/>
  <c r="AB100" i="4" s="1"/>
  <c r="P28" i="4"/>
  <c r="AF28" i="4" s="1"/>
  <c r="L85" i="3"/>
  <c r="X85" i="3" s="1"/>
  <c r="T37" i="21"/>
  <c r="B37" i="21" s="1"/>
  <c r="AB37" i="21" s="1"/>
  <c r="AF83" i="21"/>
  <c r="L86" i="21"/>
  <c r="T86" i="21" s="1"/>
  <c r="B86" i="21" s="1"/>
  <c r="AB86" i="21" s="1"/>
  <c r="AF76" i="20"/>
  <c r="L78" i="9"/>
  <c r="X78" i="9" s="1"/>
  <c r="T37" i="16"/>
  <c r="B37" i="16" s="1"/>
  <c r="AB37" i="16" s="1"/>
  <c r="T81" i="23"/>
  <c r="B81" i="23" s="1"/>
  <c r="AB81" i="23" s="1"/>
  <c r="L52" i="24"/>
  <c r="X52" i="24" s="1"/>
  <c r="L74" i="3"/>
  <c r="X74" i="3" s="1"/>
  <c r="L32" i="21"/>
  <c r="X32" i="21" s="1"/>
  <c r="X86" i="8"/>
  <c r="P42" i="6"/>
  <c r="L42" i="6" s="1"/>
  <c r="X42" i="6" s="1"/>
  <c r="L91" i="9"/>
  <c r="X91" i="9" s="1"/>
  <c r="T47" i="16"/>
  <c r="B47" i="16" s="1"/>
  <c r="AB47" i="16" s="1"/>
  <c r="T48" i="21"/>
  <c r="B48" i="21" s="1"/>
  <c r="AB48" i="21" s="1"/>
  <c r="AF47" i="16"/>
  <c r="L80" i="9"/>
  <c r="X80" i="9" s="1"/>
  <c r="T43" i="20"/>
  <c r="B43" i="20" s="1"/>
  <c r="AB43" i="20" s="1"/>
  <c r="AF87" i="5"/>
  <c r="T44" i="9"/>
  <c r="B44" i="9" s="1"/>
  <c r="AB44" i="9" s="1"/>
  <c r="L69" i="20"/>
  <c r="X69" i="20" s="1"/>
  <c r="L54" i="23"/>
  <c r="X54" i="23" s="1"/>
  <c r="AF68" i="5"/>
  <c r="T66" i="1"/>
  <c r="B66" i="1" s="1"/>
  <c r="AB66" i="1" s="1"/>
  <c r="T46" i="21"/>
  <c r="B46" i="21" s="1"/>
  <c r="AB46" i="21" s="1"/>
  <c r="T63" i="13"/>
  <c r="B63" i="13" s="1"/>
  <c r="AB63" i="13" s="1"/>
  <c r="P64" i="26"/>
  <c r="AF64" i="26" s="1"/>
  <c r="AF46" i="1"/>
  <c r="Q29" i="6"/>
  <c r="R29" i="6" s="1"/>
  <c r="Q25" i="6"/>
  <c r="R25" i="6" s="1"/>
  <c r="T32" i="23"/>
  <c r="B32" i="23" s="1"/>
  <c r="AB32" i="23" s="1"/>
  <c r="T89" i="5"/>
  <c r="B89" i="5" s="1"/>
  <c r="AB89" i="5" s="1"/>
  <c r="L63" i="23"/>
  <c r="X63" i="23" s="1"/>
  <c r="AF47" i="1"/>
  <c r="T50" i="21"/>
  <c r="B50" i="21" s="1"/>
  <c r="AB50" i="21" s="1"/>
  <c r="T36" i="21"/>
  <c r="B36" i="21" s="1"/>
  <c r="AB36" i="21" s="1"/>
  <c r="AF71" i="23"/>
  <c r="T100" i="5"/>
  <c r="B100" i="5" s="1"/>
  <c r="D100" i="5" s="1"/>
  <c r="Q21" i="24"/>
  <c r="R21" i="24" s="1"/>
  <c r="L45" i="13"/>
  <c r="X45" i="13" s="1"/>
  <c r="T74" i="13"/>
  <c r="B74" i="13" s="1"/>
  <c r="AB74" i="13" s="1"/>
  <c r="T96" i="21"/>
  <c r="B96" i="21" s="1"/>
  <c r="AB96" i="21" s="1"/>
  <c r="AF85" i="20"/>
  <c r="L42" i="20"/>
  <c r="X42" i="20" s="1"/>
  <c r="AF11" i="6"/>
  <c r="L90" i="5"/>
  <c r="X90" i="5" s="1"/>
  <c r="AF87" i="21"/>
  <c r="AF73" i="18"/>
  <c r="T95" i="21"/>
  <c r="B95" i="21" s="1"/>
  <c r="AB95" i="21" s="1"/>
  <c r="AF84" i="20"/>
  <c r="T63" i="1"/>
  <c r="B63" i="1" s="1"/>
  <c r="AB63" i="1" s="1"/>
  <c r="T16" i="1"/>
  <c r="B16" i="1" s="1"/>
  <c r="AB16" i="1" s="1"/>
  <c r="T63" i="21"/>
  <c r="B63" i="21" s="1"/>
  <c r="AB63" i="21" s="1"/>
  <c r="T85" i="8"/>
  <c r="T62" i="1"/>
  <c r="B62" i="1" s="1"/>
  <c r="AB62" i="1" s="1"/>
  <c r="T85" i="20"/>
  <c r="B85" i="20" s="1"/>
  <c r="AB85" i="20" s="1"/>
  <c r="AF45" i="1"/>
  <c r="AF46" i="21"/>
  <c r="L67" i="20"/>
  <c r="X67" i="20" s="1"/>
  <c r="L88" i="23"/>
  <c r="X88" i="23" s="1"/>
  <c r="L52" i="21"/>
  <c r="X52" i="21" s="1"/>
  <c r="AF97" i="3"/>
  <c r="P51" i="6"/>
  <c r="AF51" i="6" s="1"/>
  <c r="T83" i="21"/>
  <c r="B83" i="21" s="1"/>
  <c r="AB83" i="21" s="1"/>
  <c r="T87" i="21"/>
  <c r="B87" i="21" s="1"/>
  <c r="AB87" i="21" s="1"/>
  <c r="Q32" i="7"/>
  <c r="R32" i="7" s="1"/>
  <c r="AF95" i="3"/>
  <c r="L54" i="6"/>
  <c r="T54" i="6" s="1"/>
  <c r="B54" i="6" s="1"/>
  <c r="AB54" i="6" s="1"/>
  <c r="G11" i="10"/>
  <c r="AF64" i="24"/>
  <c r="AF100" i="4"/>
  <c r="P73" i="7"/>
  <c r="AF73" i="7" s="1"/>
  <c r="X71" i="23"/>
  <c r="T71" i="23"/>
  <c r="B71" i="23" s="1"/>
  <c r="AB71" i="23" s="1"/>
  <c r="Q11" i="6"/>
  <c r="R11" i="6" s="1"/>
  <c r="AF89" i="24"/>
  <c r="AF49" i="24"/>
  <c r="T79" i="18"/>
  <c r="B79" i="18" s="1"/>
  <c r="AB79" i="18" s="1"/>
  <c r="AF46" i="18"/>
  <c r="AF72" i="5"/>
  <c r="L99" i="23"/>
  <c r="T99" i="23" s="1"/>
  <c r="B99" i="23" s="1"/>
  <c r="AB99" i="23" s="1"/>
  <c r="AE8" i="17"/>
  <c r="AU8" i="17" s="1"/>
  <c r="L52" i="1"/>
  <c r="X52" i="1" s="1"/>
  <c r="L25" i="24"/>
  <c r="X25" i="24" s="1"/>
  <c r="AF71" i="16"/>
  <c r="AF62" i="1"/>
  <c r="T41" i="3"/>
  <c r="B41" i="3" s="1"/>
  <c r="AB41" i="3" s="1"/>
  <c r="T69" i="21"/>
  <c r="B69" i="21" s="1"/>
  <c r="AB69" i="21" s="1"/>
  <c r="AF87" i="13"/>
  <c r="AF92" i="21"/>
  <c r="T36" i="1"/>
  <c r="B36" i="1" s="1"/>
  <c r="AB36" i="1" s="1"/>
  <c r="L48" i="3"/>
  <c r="X48" i="3" s="1"/>
  <c r="Q42" i="24"/>
  <c r="R42" i="24" s="1"/>
  <c r="AF12" i="23"/>
  <c r="L74" i="16"/>
  <c r="X74" i="16" s="1"/>
  <c r="L77" i="1"/>
  <c r="X77" i="1" s="1"/>
  <c r="AF73" i="23"/>
  <c r="T87" i="13"/>
  <c r="B87" i="13" s="1"/>
  <c r="AB87" i="13" s="1"/>
  <c r="AF44" i="20"/>
  <c r="P62" i="6"/>
  <c r="L62" i="6" s="1"/>
  <c r="X62" i="6" s="1"/>
  <c r="L39" i="1"/>
  <c r="X39" i="1" s="1"/>
  <c r="L96" i="13"/>
  <c r="T96" i="13" s="1"/>
  <c r="B96" i="13" s="1"/>
  <c r="AB96" i="13" s="1"/>
  <c r="T18" i="8"/>
  <c r="T71" i="16"/>
  <c r="B71" i="16" s="1"/>
  <c r="AB71" i="16" s="1"/>
  <c r="T44" i="20"/>
  <c r="B44" i="20" s="1"/>
  <c r="AB44" i="20" s="1"/>
  <c r="AF41" i="3"/>
  <c r="AF33" i="21"/>
  <c r="L88" i="13"/>
  <c r="X88" i="13" s="1"/>
  <c r="T12" i="23"/>
  <c r="B12" i="23" s="1"/>
  <c r="D12" i="23" s="1"/>
  <c r="L44" i="24"/>
  <c r="X44" i="24" s="1"/>
  <c r="AF73" i="24"/>
  <c r="AF48" i="4"/>
  <c r="L6" i="1"/>
  <c r="X6" i="1" s="1"/>
  <c r="P3" i="4"/>
  <c r="AF3" i="4" s="1"/>
  <c r="X45" i="16"/>
  <c r="T45" i="16"/>
  <c r="B45" i="16" s="1"/>
  <c r="AB45" i="16" s="1"/>
  <c r="P66" i="6"/>
  <c r="L66" i="6" s="1"/>
  <c r="X66" i="6" s="1"/>
  <c r="Q48" i="4"/>
  <c r="R48" i="4" s="1"/>
  <c r="L61" i="21"/>
  <c r="X61" i="21" s="1"/>
  <c r="L64" i="1"/>
  <c r="X64" i="1" s="1"/>
  <c r="AF53" i="3"/>
  <c r="AF76" i="21"/>
  <c r="T97" i="18"/>
  <c r="B97" i="18" s="1"/>
  <c r="AB97" i="18" s="1"/>
  <c r="AF50" i="21"/>
  <c r="Q50" i="7"/>
  <c r="R50" i="7" s="1"/>
  <c r="AF72" i="20"/>
  <c r="AF68" i="4"/>
  <c r="L68" i="21"/>
  <c r="X68" i="21" s="1"/>
  <c r="Q91" i="26"/>
  <c r="R91" i="26" s="1"/>
  <c r="L85" i="9"/>
  <c r="X85" i="9" s="1"/>
  <c r="P69" i="6"/>
  <c r="L69" i="6" s="1"/>
  <c r="L93" i="21"/>
  <c r="X93" i="21" s="1"/>
  <c r="P84" i="24"/>
  <c r="L84" i="24" s="1"/>
  <c r="X84" i="24" s="1"/>
  <c r="P83" i="24"/>
  <c r="L83" i="24" s="1"/>
  <c r="X83" i="24" s="1"/>
  <c r="AF25" i="24"/>
  <c r="L21" i="24"/>
  <c r="X21" i="24" s="1"/>
  <c r="AF25" i="6"/>
  <c r="L54" i="9"/>
  <c r="X54" i="9" s="1"/>
  <c r="T77" i="23"/>
  <c r="B77" i="23" s="1"/>
  <c r="AB77" i="23" s="1"/>
  <c r="P16" i="4"/>
  <c r="AF16" i="4" s="1"/>
  <c r="P40" i="4"/>
  <c r="L40" i="4" s="1"/>
  <c r="AF83" i="13"/>
  <c r="T71" i="21"/>
  <c r="B71" i="21" s="1"/>
  <c r="AB71" i="21" s="1"/>
  <c r="L84" i="9"/>
  <c r="T84" i="9" s="1"/>
  <c r="B84" i="9" s="1"/>
  <c r="AB84" i="9" s="1"/>
  <c r="L98" i="13"/>
  <c r="T98" i="13" s="1"/>
  <c r="B98" i="13" s="1"/>
  <c r="AB98" i="13" s="1"/>
  <c r="L84" i="16"/>
  <c r="X84" i="16" s="1"/>
  <c r="L49" i="24"/>
  <c r="X49" i="24" s="1"/>
  <c r="T70" i="13"/>
  <c r="B70" i="13" s="1"/>
  <c r="AB70" i="13" s="1"/>
  <c r="T77" i="5"/>
  <c r="B77" i="5" s="1"/>
  <c r="AB77" i="5" s="1"/>
  <c r="AF80" i="23"/>
  <c r="L42" i="24"/>
  <c r="X42" i="24" s="1"/>
  <c r="L41" i="24"/>
  <c r="X41" i="24" s="1"/>
  <c r="T4" i="23"/>
  <c r="B4" i="23" s="1"/>
  <c r="O8" i="17" s="1"/>
  <c r="CB8" i="17" s="1"/>
  <c r="L64" i="9"/>
  <c r="X64" i="9" s="1"/>
  <c r="T65" i="21"/>
  <c r="B65" i="21" s="1"/>
  <c r="AB65" i="21" s="1"/>
  <c r="L67" i="13"/>
  <c r="X67" i="13" s="1"/>
  <c r="T33" i="9"/>
  <c r="B33" i="9" s="1"/>
  <c r="AB33" i="9" s="1"/>
  <c r="T46" i="1"/>
  <c r="B46" i="1" s="1"/>
  <c r="AB46" i="1" s="1"/>
  <c r="AF93" i="23"/>
  <c r="L81" i="20"/>
  <c r="X81" i="20" s="1"/>
  <c r="L54" i="20"/>
  <c r="T54" i="20" s="1"/>
  <c r="B54" i="20" s="1"/>
  <c r="AB54" i="20" s="1"/>
  <c r="L41" i="20"/>
  <c r="X41" i="20" s="1"/>
  <c r="AF54" i="6"/>
  <c r="L32" i="7"/>
  <c r="T32" i="7" s="1"/>
  <c r="B32" i="7" s="1"/>
  <c r="AB32" i="7" s="1"/>
  <c r="AF45" i="16"/>
  <c r="T72" i="3"/>
  <c r="B72" i="3" s="1"/>
  <c r="AB72" i="3" s="1"/>
  <c r="T96" i="1"/>
  <c r="B96" i="1" s="1"/>
  <c r="AB96" i="1" s="1"/>
  <c r="T93" i="23"/>
  <c r="B93" i="23" s="1"/>
  <c r="AB93" i="23" s="1"/>
  <c r="T33" i="21"/>
  <c r="B33" i="21" s="1"/>
  <c r="AB33" i="21" s="1"/>
  <c r="T80" i="23"/>
  <c r="B80" i="23" s="1"/>
  <c r="AB80" i="23" s="1"/>
  <c r="T73" i="23"/>
  <c r="B73" i="23" s="1"/>
  <c r="AB73" i="23" s="1"/>
  <c r="AF85" i="4"/>
  <c r="L30" i="5"/>
  <c r="X30" i="5" s="1"/>
  <c r="AF62" i="18"/>
  <c r="L96" i="23"/>
  <c r="X96" i="23" s="1"/>
  <c r="Q41" i="24"/>
  <c r="R41" i="24" s="1"/>
  <c r="X46" i="18"/>
  <c r="T46" i="18"/>
  <c r="B46" i="18" s="1"/>
  <c r="AB46" i="18" s="1"/>
  <c r="AF59" i="4"/>
  <c r="T82" i="16"/>
  <c r="B82" i="16" s="1"/>
  <c r="AB82" i="16" s="1"/>
  <c r="L83" i="9"/>
  <c r="X83" i="9" s="1"/>
  <c r="L57" i="21"/>
  <c r="X57" i="21" s="1"/>
  <c r="P45" i="4"/>
  <c r="L45" i="4" s="1"/>
  <c r="X45" i="4" s="1"/>
  <c r="L73" i="4"/>
  <c r="X73" i="4" s="1"/>
  <c r="AF78" i="5"/>
  <c r="T47" i="21"/>
  <c r="B47" i="21" s="1"/>
  <c r="AB47" i="21" s="1"/>
  <c r="T83" i="13"/>
  <c r="B83" i="13" s="1"/>
  <c r="AB83" i="13" s="1"/>
  <c r="P35" i="6"/>
  <c r="AF35" i="6" s="1"/>
  <c r="L50" i="3"/>
  <c r="T50" i="3" s="1"/>
  <c r="B50" i="3" s="1"/>
  <c r="AB50" i="3" s="1"/>
  <c r="Q73" i="4"/>
  <c r="R73" i="4" s="1"/>
  <c r="AF48" i="24"/>
  <c r="L52" i="4"/>
  <c r="X52" i="4" s="1"/>
  <c r="AF58" i="24"/>
  <c r="Q65" i="26"/>
  <c r="R65" i="26" s="1"/>
  <c r="T66" i="21"/>
  <c r="B66" i="21" s="1"/>
  <c r="AB66" i="21" s="1"/>
  <c r="T91" i="1"/>
  <c r="B91" i="1" s="1"/>
  <c r="AB91" i="1" s="1"/>
  <c r="T85" i="21"/>
  <c r="B85" i="21" s="1"/>
  <c r="AB85" i="21" s="1"/>
  <c r="AF37" i="16"/>
  <c r="P26" i="6"/>
  <c r="L26" i="6" s="1"/>
  <c r="X26" i="6" s="1"/>
  <c r="P86" i="6"/>
  <c r="AF86" i="6" s="1"/>
  <c r="L73" i="24"/>
  <c r="X73" i="24" s="1"/>
  <c r="T41" i="23"/>
  <c r="B41" i="23" s="1"/>
  <c r="AB41" i="23" s="1"/>
  <c r="L43" i="21"/>
  <c r="X43" i="21" s="1"/>
  <c r="L87" i="20"/>
  <c r="X87" i="20" s="1"/>
  <c r="P72" i="4"/>
  <c r="AF72" i="4" s="1"/>
  <c r="AF52" i="13"/>
  <c r="T89" i="23"/>
  <c r="B89" i="23" s="1"/>
  <c r="AB89" i="23" s="1"/>
  <c r="T78" i="5"/>
  <c r="B78" i="5" s="1"/>
  <c r="AB78" i="5" s="1"/>
  <c r="AF85" i="21"/>
  <c r="AF82" i="16"/>
  <c r="P38" i="4"/>
  <c r="L38" i="4" s="1"/>
  <c r="X38" i="4" s="1"/>
  <c r="Q12" i="4"/>
  <c r="R12" i="4" s="1"/>
  <c r="T59" i="23"/>
  <c r="B59" i="23" s="1"/>
  <c r="AB59" i="23" s="1"/>
  <c r="P50" i="24"/>
  <c r="AF50" i="24" s="1"/>
  <c r="L87" i="9"/>
  <c r="X87" i="9" s="1"/>
  <c r="AF58" i="6"/>
  <c r="L59" i="6"/>
  <c r="X59" i="6" s="1"/>
  <c r="P87" i="4"/>
  <c r="AF87" i="4" s="1"/>
  <c r="L94" i="24"/>
  <c r="X94" i="24" s="1"/>
  <c r="Q25" i="24"/>
  <c r="R25" i="24" s="1"/>
  <c r="AF82" i="4"/>
  <c r="L85" i="4"/>
  <c r="X85" i="4" s="1"/>
  <c r="T72" i="18"/>
  <c r="B72" i="18" s="1"/>
  <c r="AB72" i="18" s="1"/>
  <c r="AF66" i="1"/>
  <c r="T73" i="18"/>
  <c r="B73" i="18" s="1"/>
  <c r="AB73" i="18" s="1"/>
  <c r="L32" i="20"/>
  <c r="X32" i="20" s="1"/>
  <c r="T69" i="23"/>
  <c r="B69" i="23" s="1"/>
  <c r="AB69" i="23" s="1"/>
  <c r="AF89" i="23"/>
  <c r="AF41" i="23"/>
  <c r="P75" i="24"/>
  <c r="AF75" i="24" s="1"/>
  <c r="P98" i="4"/>
  <c r="AF98" i="4" s="1"/>
  <c r="P87" i="24"/>
  <c r="AF87" i="24" s="1"/>
  <c r="P43" i="24"/>
  <c r="L43" i="24" s="1"/>
  <c r="X43" i="24" s="1"/>
  <c r="L75" i="16"/>
  <c r="T75" i="16" s="1"/>
  <c r="B75" i="16" s="1"/>
  <c r="AB75" i="16" s="1"/>
  <c r="L62" i="5"/>
  <c r="X62" i="5" s="1"/>
  <c r="L97" i="5"/>
  <c r="X97" i="5" s="1"/>
  <c r="AF60" i="5"/>
  <c r="AF80" i="13"/>
  <c r="L98" i="5"/>
  <c r="X98" i="5" s="1"/>
  <c r="T56" i="13"/>
  <c r="B56" i="13" s="1"/>
  <c r="AB56" i="13" s="1"/>
  <c r="L51" i="16"/>
  <c r="T51" i="16" s="1"/>
  <c r="B51" i="16" s="1"/>
  <c r="AB51" i="16" s="1"/>
  <c r="P37" i="6"/>
  <c r="AF37" i="6" s="1"/>
  <c r="AF45" i="6"/>
  <c r="T52" i="13"/>
  <c r="B52" i="13" s="1"/>
  <c r="AB52" i="13" s="1"/>
  <c r="AF66" i="16"/>
  <c r="L93" i="13"/>
  <c r="X93" i="13" s="1"/>
  <c r="L90" i="16"/>
  <c r="T90" i="16" s="1"/>
  <c r="B90" i="16" s="1"/>
  <c r="AB90" i="16" s="1"/>
  <c r="L45" i="5"/>
  <c r="X45" i="5" s="1"/>
  <c r="T49" i="16"/>
  <c r="B49" i="16" s="1"/>
  <c r="AB49" i="16" s="1"/>
  <c r="AF49" i="16"/>
  <c r="T79" i="5"/>
  <c r="B79" i="5" s="1"/>
  <c r="AB79" i="5" s="1"/>
  <c r="AA11" i="17"/>
  <c r="AQ11" i="17" s="1"/>
  <c r="AF70" i="6"/>
  <c r="AF68" i="16"/>
  <c r="T65" i="13"/>
  <c r="B65" i="13" s="1"/>
  <c r="AB65" i="13" s="1"/>
  <c r="L41" i="5"/>
  <c r="T41" i="5" s="1"/>
  <c r="B41" i="5" s="1"/>
  <c r="AB41" i="5" s="1"/>
  <c r="L44" i="5"/>
  <c r="X44" i="5" s="1"/>
  <c r="L76" i="5"/>
  <c r="X76" i="5" s="1"/>
  <c r="P88" i="6"/>
  <c r="AF88" i="6" s="1"/>
  <c r="T73" i="5"/>
  <c r="B73" i="5" s="1"/>
  <c r="D73" i="5" s="1"/>
  <c r="AF65" i="13"/>
  <c r="Q54" i="6"/>
  <c r="R54" i="6" s="1"/>
  <c r="Q73" i="24"/>
  <c r="R73" i="24" s="1"/>
  <c r="AF61" i="9"/>
  <c r="AF45" i="18"/>
  <c r="L59" i="5"/>
  <c r="X59" i="5" s="1"/>
  <c r="AF55" i="3"/>
  <c r="AF45" i="20"/>
  <c r="T71" i="1"/>
  <c r="B71" i="1" s="1"/>
  <c r="AB71" i="1" s="1"/>
  <c r="AF43" i="3"/>
  <c r="AF74" i="23"/>
  <c r="AF73" i="4"/>
  <c r="P94" i="6"/>
  <c r="L94" i="6" s="1"/>
  <c r="P34" i="24"/>
  <c r="L34" i="24" s="1"/>
  <c r="X34" i="24" s="1"/>
  <c r="Q48" i="24"/>
  <c r="R48" i="24" s="1"/>
  <c r="P47" i="24"/>
  <c r="L47" i="24" s="1"/>
  <c r="AF21" i="24"/>
  <c r="L50" i="13"/>
  <c r="X50" i="13" s="1"/>
  <c r="P94" i="4"/>
  <c r="L94" i="4" s="1"/>
  <c r="X94" i="4" s="1"/>
  <c r="L55" i="21"/>
  <c r="AF44" i="24"/>
  <c r="AF89" i="16"/>
  <c r="L66" i="23"/>
  <c r="X66" i="23" s="1"/>
  <c r="T89" i="16"/>
  <c r="B89" i="16" s="1"/>
  <c r="AB89" i="16" s="1"/>
  <c r="AF40" i="9"/>
  <c r="L68" i="9"/>
  <c r="X68" i="9" s="1"/>
  <c r="L65" i="20"/>
  <c r="X65" i="20" s="1"/>
  <c r="L77" i="20"/>
  <c r="X77" i="20" s="1"/>
  <c r="T82" i="23"/>
  <c r="B82" i="23" s="1"/>
  <c r="AB82" i="23" s="1"/>
  <c r="AF71" i="1"/>
  <c r="Q48" i="27"/>
  <c r="R48" i="27" s="1"/>
  <c r="L50" i="23"/>
  <c r="X50" i="23" s="1"/>
  <c r="AF4" i="10"/>
  <c r="L95" i="18"/>
  <c r="X95" i="18" s="1"/>
  <c r="L62" i="21"/>
  <c r="X62" i="21" s="1"/>
  <c r="AF64" i="5"/>
  <c r="L76" i="6"/>
  <c r="X76" i="6" s="1"/>
  <c r="Q85" i="4"/>
  <c r="R85" i="4" s="1"/>
  <c r="AF79" i="6"/>
  <c r="L82" i="4"/>
  <c r="T82" i="4" s="1"/>
  <c r="B82" i="4" s="1"/>
  <c r="AB82" i="4" s="1"/>
  <c r="T45" i="20"/>
  <c r="B45" i="20" s="1"/>
  <c r="AB45" i="20" s="1"/>
  <c r="P57" i="24"/>
  <c r="AF57" i="24" s="1"/>
  <c r="L43" i="13"/>
  <c r="X43" i="13" s="1"/>
  <c r="AF59" i="3"/>
  <c r="T31" i="13"/>
  <c r="B31" i="13" s="1"/>
  <c r="AB31" i="13" s="1"/>
  <c r="T48" i="13"/>
  <c r="B48" i="13" s="1"/>
  <c r="AB48" i="13" s="1"/>
  <c r="T62" i="3"/>
  <c r="B62" i="3" s="1"/>
  <c r="AB62" i="3" s="1"/>
  <c r="P94" i="27"/>
  <c r="AF94" i="27" s="1"/>
  <c r="L82" i="6"/>
  <c r="T82" i="6" s="1"/>
  <c r="B82" i="6" s="1"/>
  <c r="AB82" i="6" s="1"/>
  <c r="Q77" i="25"/>
  <c r="R77" i="25" s="1"/>
  <c r="P93" i="6"/>
  <c r="L93" i="6" s="1"/>
  <c r="T93" i="6" s="1"/>
  <c r="B93" i="6" s="1"/>
  <c r="AB93" i="6" s="1"/>
  <c r="P91" i="4"/>
  <c r="AF91" i="4" s="1"/>
  <c r="AF63" i="20"/>
  <c r="L73" i="13"/>
  <c r="X73" i="13" s="1"/>
  <c r="T99" i="9"/>
  <c r="B99" i="9" s="1"/>
  <c r="AB99" i="9" s="1"/>
  <c r="L92" i="1"/>
  <c r="T92" i="1" s="1"/>
  <c r="B92" i="1" s="1"/>
  <c r="AB92" i="1" s="1"/>
  <c r="L91" i="5"/>
  <c r="X91" i="5" s="1"/>
  <c r="L88" i="9"/>
  <c r="X88" i="9" s="1"/>
  <c r="T81" i="1"/>
  <c r="B81" i="1" s="1"/>
  <c r="AB81" i="1" s="1"/>
  <c r="T53" i="20"/>
  <c r="B53" i="20" s="1"/>
  <c r="AB53" i="20" s="1"/>
  <c r="T43" i="3"/>
  <c r="B43" i="3" s="1"/>
  <c r="AB43" i="3" s="1"/>
  <c r="T72" i="5"/>
  <c r="B72" i="5" s="1"/>
  <c r="AB72" i="5" s="1"/>
  <c r="T64" i="5"/>
  <c r="B64" i="5" s="1"/>
  <c r="AB64" i="5" s="1"/>
  <c r="AF79" i="5"/>
  <c r="L55" i="24"/>
  <c r="X55" i="24" s="1"/>
  <c r="Q44" i="24"/>
  <c r="R44" i="24" s="1"/>
  <c r="L78" i="4"/>
  <c r="X78" i="4" s="1"/>
  <c r="AF63" i="3"/>
  <c r="AF62" i="4"/>
  <c r="AF34" i="4"/>
  <c r="P63" i="4"/>
  <c r="AF63" i="4" s="1"/>
  <c r="L81" i="4"/>
  <c r="X81" i="4" s="1"/>
  <c r="P61" i="4"/>
  <c r="AF61" i="4" s="1"/>
  <c r="T63" i="3"/>
  <c r="B63" i="3" s="1"/>
  <c r="AB63" i="3" s="1"/>
  <c r="T70" i="3"/>
  <c r="B70" i="3" s="1"/>
  <c r="AB70" i="3" s="1"/>
  <c r="L51" i="3"/>
  <c r="X51" i="3" s="1"/>
  <c r="AF95" i="4"/>
  <c r="AF99" i="9"/>
  <c r="L64" i="13"/>
  <c r="X64" i="13" s="1"/>
  <c r="AF84" i="23"/>
  <c r="T100" i="13"/>
  <c r="B100" i="13" s="1"/>
  <c r="AB100" i="13" s="1"/>
  <c r="T91" i="21"/>
  <c r="B91" i="21" s="1"/>
  <c r="AB91" i="21" s="1"/>
  <c r="T60" i="20"/>
  <c r="B60" i="20" s="1"/>
  <c r="AB60" i="20" s="1"/>
  <c r="AF56" i="21"/>
  <c r="AF38" i="3"/>
  <c r="AF48" i="13"/>
  <c r="Q81" i="4"/>
  <c r="R81" i="4" s="1"/>
  <c r="L90" i="18"/>
  <c r="X90" i="18" s="1"/>
  <c r="L66" i="20"/>
  <c r="X66" i="20" s="1"/>
  <c r="AF46" i="16"/>
  <c r="L93" i="1"/>
  <c r="X93" i="1" s="1"/>
  <c r="L60" i="24"/>
  <c r="X60" i="24" s="1"/>
  <c r="P78" i="24"/>
  <c r="AF78" i="24" s="1"/>
  <c r="L86" i="24"/>
  <c r="X86" i="24" s="1"/>
  <c r="AF92" i="13"/>
  <c r="L59" i="4"/>
  <c r="X59" i="4" s="1"/>
  <c r="AF50" i="5"/>
  <c r="T56" i="21"/>
  <c r="B56" i="21" s="1"/>
  <c r="AB56" i="21" s="1"/>
  <c r="L71" i="6"/>
  <c r="X71" i="6" s="1"/>
  <c r="T59" i="21"/>
  <c r="B59" i="21" s="1"/>
  <c r="AB59" i="21" s="1"/>
  <c r="L76" i="1"/>
  <c r="X76" i="1" s="1"/>
  <c r="Q34" i="4"/>
  <c r="R34" i="4" s="1"/>
  <c r="L97" i="23"/>
  <c r="X97" i="23" s="1"/>
  <c r="L83" i="5"/>
  <c r="X83" i="5" s="1"/>
  <c r="T48" i="23"/>
  <c r="B48" i="23" s="1"/>
  <c r="D48" i="23" s="1"/>
  <c r="X20" i="23"/>
  <c r="L47" i="3"/>
  <c r="X47" i="3" s="1"/>
  <c r="T68" i="1"/>
  <c r="B68" i="1" s="1"/>
  <c r="AB68" i="1" s="1"/>
  <c r="T46" i="16"/>
  <c r="B46" i="16" s="1"/>
  <c r="AB46" i="16" s="1"/>
  <c r="AF68" i="24"/>
  <c r="T56" i="23"/>
  <c r="B56" i="23" s="1"/>
  <c r="AB56" i="23" s="1"/>
  <c r="T57" i="18"/>
  <c r="B57" i="18" s="1"/>
  <c r="AB57" i="18" s="1"/>
  <c r="AF82" i="23"/>
  <c r="AF42" i="24"/>
  <c r="T76" i="21"/>
  <c r="B76" i="21" s="1"/>
  <c r="AB76" i="21" s="1"/>
  <c r="AF100" i="13"/>
  <c r="AF73" i="9"/>
  <c r="L79" i="16"/>
  <c r="X79" i="16" s="1"/>
  <c r="AF60" i="20"/>
  <c r="Q6" i="4"/>
  <c r="R6" i="4" s="1"/>
  <c r="L95" i="4"/>
  <c r="T95" i="4" s="1"/>
  <c r="B95" i="4" s="1"/>
  <c r="AB95" i="4" s="1"/>
  <c r="L83" i="6"/>
  <c r="T83" i="6" s="1"/>
  <c r="B83" i="6" s="1"/>
  <c r="AB83" i="6" s="1"/>
  <c r="Q68" i="24"/>
  <c r="R68" i="24" s="1"/>
  <c r="P92" i="24"/>
  <c r="AF92" i="24" s="1"/>
  <c r="AF41" i="24"/>
  <c r="L98" i="24"/>
  <c r="X98" i="24" s="1"/>
  <c r="Q79" i="4"/>
  <c r="R79" i="4" s="1"/>
  <c r="P79" i="4"/>
  <c r="AF68" i="1"/>
  <c r="AF91" i="26"/>
  <c r="T50" i="5"/>
  <c r="B50" i="5" s="1"/>
  <c r="AB50" i="5" s="1"/>
  <c r="T68" i="5"/>
  <c r="B68" i="5" s="1"/>
  <c r="AB68" i="5" s="1"/>
  <c r="AF74" i="5"/>
  <c r="T68" i="24"/>
  <c r="B68" i="24" s="1"/>
  <c r="AB68" i="24" s="1"/>
  <c r="T73" i="9"/>
  <c r="B73" i="9" s="1"/>
  <c r="AB73" i="9" s="1"/>
  <c r="X71" i="5"/>
  <c r="Q17" i="4"/>
  <c r="R17" i="4" s="1"/>
  <c r="L12" i="6"/>
  <c r="X12" i="6" s="1"/>
  <c r="Q10" i="4"/>
  <c r="R10" i="4" s="1"/>
  <c r="AF6" i="10"/>
  <c r="P31" i="24"/>
  <c r="L31" i="24" s="1"/>
  <c r="X31" i="24" s="1"/>
  <c r="T17" i="23"/>
  <c r="B17" i="23" s="1"/>
  <c r="AB17" i="23" s="1"/>
  <c r="L26" i="1"/>
  <c r="X26" i="1" s="1"/>
  <c r="AC5" i="10"/>
  <c r="AC4" i="10"/>
  <c r="P22" i="6"/>
  <c r="AF22" i="6" s="1"/>
  <c r="L27" i="5"/>
  <c r="X27" i="5" s="1"/>
  <c r="P24" i="4"/>
  <c r="L24" i="4" s="1"/>
  <c r="X24" i="4" s="1"/>
  <c r="X3" i="16"/>
  <c r="T3" i="16"/>
  <c r="B3" i="16" s="1"/>
  <c r="L7" i="17" s="1"/>
  <c r="BY7" i="17" s="1"/>
  <c r="AF3" i="16"/>
  <c r="AF6" i="24"/>
  <c r="X84" i="20"/>
  <c r="T84" i="20"/>
  <c r="B84" i="20" s="1"/>
  <c r="AB84" i="20" s="1"/>
  <c r="L42" i="16"/>
  <c r="X42" i="16" s="1"/>
  <c r="L54" i="16"/>
  <c r="X54" i="16" s="1"/>
  <c r="AF74" i="4"/>
  <c r="AF85" i="16"/>
  <c r="T59" i="9"/>
  <c r="B59" i="9" s="1"/>
  <c r="AB59" i="9" s="1"/>
  <c r="AF75" i="20"/>
  <c r="AF80" i="21"/>
  <c r="AF91" i="13"/>
  <c r="AF64" i="23"/>
  <c r="L53" i="9"/>
  <c r="X53" i="9" s="1"/>
  <c r="T65" i="23"/>
  <c r="B65" i="23" s="1"/>
  <c r="AB65" i="23" s="1"/>
  <c r="AF80" i="16"/>
  <c r="AF90" i="4"/>
  <c r="T88" i="5"/>
  <c r="B88" i="5" s="1"/>
  <c r="AB88" i="5" s="1"/>
  <c r="L82" i="20"/>
  <c r="T82" i="20" s="1"/>
  <c r="B82" i="20" s="1"/>
  <c r="AB82" i="20" s="1"/>
  <c r="AF37" i="1"/>
  <c r="T37" i="1"/>
  <c r="B37" i="1" s="1"/>
  <c r="AB37" i="1" s="1"/>
  <c r="L35" i="13"/>
  <c r="T35" i="13" s="1"/>
  <c r="B35" i="13" s="1"/>
  <c r="AB35" i="13" s="1"/>
  <c r="P13" i="24"/>
  <c r="AF13" i="24" s="1"/>
  <c r="AF37" i="20"/>
  <c r="P3" i="24"/>
  <c r="L3" i="24" s="1"/>
  <c r="T3" i="24" s="1"/>
  <c r="B3" i="24" s="1"/>
  <c r="AB3" i="24" s="1"/>
  <c r="AF86" i="4"/>
  <c r="L92" i="16"/>
  <c r="X92" i="16" s="1"/>
  <c r="AF81" i="5"/>
  <c r="L22" i="5"/>
  <c r="T22" i="5" s="1"/>
  <c r="B22" i="5" s="1"/>
  <c r="L35" i="4"/>
  <c r="T35" i="4" s="1"/>
  <c r="B35" i="4" s="1"/>
  <c r="AB35" i="4" s="1"/>
  <c r="AF37" i="23"/>
  <c r="T96" i="9"/>
  <c r="B96" i="9" s="1"/>
  <c r="AB96" i="9" s="1"/>
  <c r="L67" i="3"/>
  <c r="X67" i="3" s="1"/>
  <c r="AF76" i="16"/>
  <c r="T76" i="16"/>
  <c r="B76" i="16" s="1"/>
  <c r="AB76" i="16" s="1"/>
  <c r="T96" i="5"/>
  <c r="B96" i="5" s="1"/>
  <c r="AB96" i="5" s="1"/>
  <c r="L53" i="21"/>
  <c r="T53" i="21" s="1"/>
  <c r="B53" i="21" s="1"/>
  <c r="AB53" i="21" s="1"/>
  <c r="Q60" i="27"/>
  <c r="R60" i="27" s="1"/>
  <c r="T37" i="23"/>
  <c r="B37" i="23" s="1"/>
  <c r="AB37" i="23" s="1"/>
  <c r="L73" i="3"/>
  <c r="X73" i="3" s="1"/>
  <c r="L40" i="23"/>
  <c r="X40" i="23" s="1"/>
  <c r="L39" i="5"/>
  <c r="X39" i="5" s="1"/>
  <c r="R3" i="18"/>
  <c r="AF47" i="23"/>
  <c r="D32" i="5"/>
  <c r="AF96" i="9"/>
  <c r="L44" i="21"/>
  <c r="X44" i="21" s="1"/>
  <c r="AF80" i="5"/>
  <c r="AF64" i="16"/>
  <c r="AF62" i="3"/>
  <c r="X65" i="8"/>
  <c r="T90" i="4"/>
  <c r="B90" i="4" s="1"/>
  <c r="AB90" i="4" s="1"/>
  <c r="L69" i="16"/>
  <c r="X69" i="16" s="1"/>
  <c r="P76" i="4"/>
  <c r="AF76" i="4" s="1"/>
  <c r="AF71" i="5"/>
  <c r="AF90" i="24"/>
  <c r="AF55" i="24"/>
  <c r="L46" i="13"/>
  <c r="X46" i="13" s="1"/>
  <c r="Q86" i="4"/>
  <c r="R86" i="4" s="1"/>
  <c r="AF60" i="9"/>
  <c r="L82" i="13"/>
  <c r="X82" i="13" s="1"/>
  <c r="AF33" i="20"/>
  <c r="T78" i="3"/>
  <c r="B78" i="3" s="1"/>
  <c r="AB78" i="3" s="1"/>
  <c r="T56" i="16"/>
  <c r="B56" i="16" s="1"/>
  <c r="AB56" i="16" s="1"/>
  <c r="Q13" i="4"/>
  <c r="R13" i="4" s="1"/>
  <c r="P20" i="4"/>
  <c r="L20" i="4" s="1"/>
  <c r="X20" i="4" s="1"/>
  <c r="AF79" i="9"/>
  <c r="L51" i="5"/>
  <c r="X51" i="5" s="1"/>
  <c r="L77" i="16"/>
  <c r="X77" i="16" s="1"/>
  <c r="L61" i="5"/>
  <c r="X61" i="5" s="1"/>
  <c r="Q5" i="24"/>
  <c r="R5" i="24" s="1"/>
  <c r="L79" i="6"/>
  <c r="X79" i="6" s="1"/>
  <c r="P11" i="4"/>
  <c r="AF11" i="4" s="1"/>
  <c r="Q96" i="24"/>
  <c r="R96" i="24" s="1"/>
  <c r="AF76" i="6"/>
  <c r="AF53" i="1"/>
  <c r="L82" i="9"/>
  <c r="X82" i="9" s="1"/>
  <c r="T91" i="13"/>
  <c r="B91" i="13" s="1"/>
  <c r="AB91" i="13" s="1"/>
  <c r="L67" i="16"/>
  <c r="X67" i="16" s="1"/>
  <c r="T80" i="13"/>
  <c r="B80" i="13" s="1"/>
  <c r="AB80" i="13" s="1"/>
  <c r="AF59" i="9"/>
  <c r="AF56" i="16"/>
  <c r="L74" i="4"/>
  <c r="X74" i="4" s="1"/>
  <c r="T49" i="23"/>
  <c r="B49" i="23" s="1"/>
  <c r="AB49" i="23" s="1"/>
  <c r="T25" i="23"/>
  <c r="B25" i="23" s="1"/>
  <c r="AB25" i="23" s="1"/>
  <c r="L65" i="4"/>
  <c r="X65" i="4" s="1"/>
  <c r="T94" i="5"/>
  <c r="B94" i="5" s="1"/>
  <c r="AB94" i="5" s="1"/>
  <c r="AF89" i="4"/>
  <c r="T80" i="16"/>
  <c r="B80" i="16" s="1"/>
  <c r="AB80" i="16" s="1"/>
  <c r="T33" i="20"/>
  <c r="B33" i="20" s="1"/>
  <c r="AB33" i="20" s="1"/>
  <c r="AF78" i="3"/>
  <c r="AF50" i="9"/>
  <c r="L99" i="3"/>
  <c r="X99" i="3" s="1"/>
  <c r="L42" i="21"/>
  <c r="X42" i="21" s="1"/>
  <c r="AF49" i="4"/>
  <c r="P23" i="24"/>
  <c r="L23" i="24" s="1"/>
  <c r="X23" i="24" s="1"/>
  <c r="L84" i="3"/>
  <c r="X84" i="3" s="1"/>
  <c r="AF79" i="23"/>
  <c r="T53" i="1"/>
  <c r="B53" i="1" s="1"/>
  <c r="AB53" i="1" s="1"/>
  <c r="Q70" i="4"/>
  <c r="R70" i="4" s="1"/>
  <c r="AF93" i="24"/>
  <c r="T75" i="1"/>
  <c r="B75" i="1" s="1"/>
  <c r="AB75" i="1" s="1"/>
  <c r="L68" i="3"/>
  <c r="X68" i="3" s="1"/>
  <c r="AF59" i="21"/>
  <c r="T99" i="5"/>
  <c r="B99" i="5" s="1"/>
  <c r="AB99" i="5" s="1"/>
  <c r="T47" i="18"/>
  <c r="B47" i="18" s="1"/>
  <c r="AB47" i="18" s="1"/>
  <c r="T80" i="5"/>
  <c r="B80" i="5" s="1"/>
  <c r="AB80" i="5" s="1"/>
  <c r="T43" i="18"/>
  <c r="B43" i="18" s="1"/>
  <c r="AB43" i="18" s="1"/>
  <c r="AF90" i="23"/>
  <c r="P64" i="4"/>
  <c r="L64" i="4" s="1"/>
  <c r="X64" i="4" s="1"/>
  <c r="L69" i="9"/>
  <c r="X69" i="9" s="1"/>
  <c r="AF20" i="1"/>
  <c r="L49" i="5"/>
  <c r="X49" i="5" s="1"/>
  <c r="AF7" i="10"/>
  <c r="AF8" i="10" s="1"/>
  <c r="AF9" i="10" s="1"/>
  <c r="AF10" i="10" s="1"/>
  <c r="AF11" i="10" s="1"/>
  <c r="AF12" i="10" s="1"/>
  <c r="AF13" i="10" s="1"/>
  <c r="AF14" i="10" s="1"/>
  <c r="AF15" i="10" s="1"/>
  <c r="AF16" i="10" s="1"/>
  <c r="AF17" i="10" s="1"/>
  <c r="AF18" i="10" s="1"/>
  <c r="AF19" i="10" s="1"/>
  <c r="AF20" i="10" s="1"/>
  <c r="AF21" i="10" s="1"/>
  <c r="AF22" i="10" s="1"/>
  <c r="AF23" i="10" s="1"/>
  <c r="AF24" i="10" s="1"/>
  <c r="AF25" i="10" s="1"/>
  <c r="AF26" i="10" s="1"/>
  <c r="AF27" i="10" s="1"/>
  <c r="AF28" i="10" s="1"/>
  <c r="AF29" i="10" s="1"/>
  <c r="AF30" i="10" s="1"/>
  <c r="AF31" i="10" s="1"/>
  <c r="AF32" i="10" s="1"/>
  <c r="AF33" i="10" s="1"/>
  <c r="AF34" i="10" s="1"/>
  <c r="AF35" i="10" s="1"/>
  <c r="AF36" i="10" s="1"/>
  <c r="AF37" i="10" s="1"/>
  <c r="AF38" i="10" s="1"/>
  <c r="AF39" i="10" s="1"/>
  <c r="AF40" i="10" s="1"/>
  <c r="AF41" i="10" s="1"/>
  <c r="AF42" i="10" s="1"/>
  <c r="AF43" i="10" s="1"/>
  <c r="AF44" i="10" s="1"/>
  <c r="AF45" i="10" s="1"/>
  <c r="AF46" i="10" s="1"/>
  <c r="AF47" i="10" s="1"/>
  <c r="AF48" i="10" s="1"/>
  <c r="AF49" i="10" s="1"/>
  <c r="AF50" i="10" s="1"/>
  <c r="AF51" i="10" s="1"/>
  <c r="AF52" i="10" s="1"/>
  <c r="AF53" i="10" s="1"/>
  <c r="AF54" i="10" s="1"/>
  <c r="AF55" i="10" s="1"/>
  <c r="AF56" i="10" s="1"/>
  <c r="AF57" i="10" s="1"/>
  <c r="AF58" i="10" s="1"/>
  <c r="AF59" i="10" s="1"/>
  <c r="AF60" i="10" s="1"/>
  <c r="AF61" i="10" s="1"/>
  <c r="AF62" i="10" s="1"/>
  <c r="AF63" i="10" s="1"/>
  <c r="AF64" i="10" s="1"/>
  <c r="AF65" i="10" s="1"/>
  <c r="AF66" i="10" s="1"/>
  <c r="AF67" i="10" s="1"/>
  <c r="AF68" i="10" s="1"/>
  <c r="AF69" i="10" s="1"/>
  <c r="AF70" i="10" s="1"/>
  <c r="AF71" i="10" s="1"/>
  <c r="AF72" i="10" s="1"/>
  <c r="AF73" i="10" s="1"/>
  <c r="AF74" i="10" s="1"/>
  <c r="AF75" i="10" s="1"/>
  <c r="AF76" i="10" s="1"/>
  <c r="AF77" i="10" s="1"/>
  <c r="AF78" i="10" s="1"/>
  <c r="AF79" i="10" s="1"/>
  <c r="AF80" i="10" s="1"/>
  <c r="AF81" i="10" s="1"/>
  <c r="AF82" i="10" s="1"/>
  <c r="AF83" i="10" s="1"/>
  <c r="AF84" i="10" s="1"/>
  <c r="AF85" i="10" s="1"/>
  <c r="AF86" i="10" s="1"/>
  <c r="AF87" i="10" s="1"/>
  <c r="AF88" i="10" s="1"/>
  <c r="AF89" i="10" s="1"/>
  <c r="AF90" i="10" s="1"/>
  <c r="AF91" i="10" s="1"/>
  <c r="AF92" i="10" s="1"/>
  <c r="AF93" i="10" s="1"/>
  <c r="AF94" i="10" s="1"/>
  <c r="AF95" i="10" s="1"/>
  <c r="AF96" i="10" s="1"/>
  <c r="AF97" i="10" s="1"/>
  <c r="AF98" i="10" s="1"/>
  <c r="AF99" i="10" s="1"/>
  <c r="AF100" i="10" s="1"/>
  <c r="P29" i="24"/>
  <c r="AF29" i="24" s="1"/>
  <c r="P26" i="24"/>
  <c r="AF26" i="24" s="1"/>
  <c r="AF15" i="24"/>
  <c r="AD7" i="10"/>
  <c r="AD8" i="10" s="1"/>
  <c r="AD9" i="10" s="1"/>
  <c r="AD10" i="10" s="1"/>
  <c r="AD11" i="10" s="1"/>
  <c r="AD12" i="10" s="1"/>
  <c r="AD13" i="10" s="1"/>
  <c r="AD14" i="10" s="1"/>
  <c r="AD15" i="10" s="1"/>
  <c r="AD16" i="10" s="1"/>
  <c r="AD17" i="10" s="1"/>
  <c r="AD18" i="10" s="1"/>
  <c r="AD19" i="10" s="1"/>
  <c r="AD20" i="10" s="1"/>
  <c r="AD21" i="10" s="1"/>
  <c r="AD22" i="10" s="1"/>
  <c r="AD23" i="10" s="1"/>
  <c r="AD24" i="10" s="1"/>
  <c r="AD25" i="10" s="1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T11" i="23"/>
  <c r="B11" i="23" s="1"/>
  <c r="AB11" i="23" s="1"/>
  <c r="T7" i="23"/>
  <c r="B7" i="23" s="1"/>
  <c r="AB7" i="23" s="1"/>
  <c r="T29" i="1"/>
  <c r="B29" i="1" s="1"/>
  <c r="AB29" i="1" s="1"/>
  <c r="L14" i="1"/>
  <c r="X14" i="1" s="1"/>
  <c r="X5" i="1"/>
  <c r="P14" i="6"/>
  <c r="AF14" i="6" s="1"/>
  <c r="Y5" i="10"/>
  <c r="Y6" i="10"/>
  <c r="Q22" i="4"/>
  <c r="R22" i="4" s="1"/>
  <c r="P18" i="4"/>
  <c r="L18" i="4" s="1"/>
  <c r="X18" i="4" s="1"/>
  <c r="AF5" i="4"/>
  <c r="T7" i="10"/>
  <c r="T8" i="10" s="1"/>
  <c r="T9" i="10" s="1"/>
  <c r="T10" i="10" s="1"/>
  <c r="T11" i="10" s="1"/>
  <c r="T12" i="10" s="1"/>
  <c r="T13" i="10" s="1"/>
  <c r="T14" i="10" s="1"/>
  <c r="T15" i="10" s="1"/>
  <c r="T16" i="10" s="1"/>
  <c r="T17" i="10" s="1"/>
  <c r="T18" i="10" s="1"/>
  <c r="T19" i="10" s="1"/>
  <c r="T20" i="10" s="1"/>
  <c r="T21" i="10" s="1"/>
  <c r="T22" i="10" s="1"/>
  <c r="T23" i="10" s="1"/>
  <c r="T24" i="10" s="1"/>
  <c r="T25" i="10" s="1"/>
  <c r="T26" i="10" s="1"/>
  <c r="T27" i="10" s="1"/>
  <c r="T28" i="10" s="1"/>
  <c r="T29" i="10" s="1"/>
  <c r="T30" i="10" s="1"/>
  <c r="T31" i="10" s="1"/>
  <c r="T32" i="10" s="1"/>
  <c r="T33" i="10" s="1"/>
  <c r="T34" i="10" s="1"/>
  <c r="T35" i="10" s="1"/>
  <c r="T36" i="10" s="1"/>
  <c r="T37" i="10" s="1"/>
  <c r="T38" i="10" s="1"/>
  <c r="T39" i="10" s="1"/>
  <c r="T40" i="10" s="1"/>
  <c r="T41" i="10" s="1"/>
  <c r="T42" i="10" s="1"/>
  <c r="T43" i="10" s="1"/>
  <c r="T44" i="10" s="1"/>
  <c r="T45" i="10" s="1"/>
  <c r="T46" i="10" s="1"/>
  <c r="T47" i="10" s="1"/>
  <c r="T48" i="10" s="1"/>
  <c r="T49" i="10" s="1"/>
  <c r="T50" i="10" s="1"/>
  <c r="T51" i="10" s="1"/>
  <c r="T52" i="10" s="1"/>
  <c r="T53" i="10" s="1"/>
  <c r="T54" i="10" s="1"/>
  <c r="T55" i="10" s="1"/>
  <c r="T56" i="10" s="1"/>
  <c r="T57" i="10" s="1"/>
  <c r="T58" i="10" s="1"/>
  <c r="T59" i="10" s="1"/>
  <c r="T60" i="10" s="1"/>
  <c r="T61" i="10" s="1"/>
  <c r="T62" i="10" s="1"/>
  <c r="T63" i="10" s="1"/>
  <c r="T64" i="10" s="1"/>
  <c r="T65" i="10" s="1"/>
  <c r="T66" i="10" s="1"/>
  <c r="T67" i="10" s="1"/>
  <c r="T68" i="10" s="1"/>
  <c r="T69" i="10" s="1"/>
  <c r="T70" i="10" s="1"/>
  <c r="T71" i="10" s="1"/>
  <c r="T72" i="10" s="1"/>
  <c r="T73" i="10" s="1"/>
  <c r="T74" i="10" s="1"/>
  <c r="T75" i="10" s="1"/>
  <c r="T76" i="10" s="1"/>
  <c r="T77" i="10" s="1"/>
  <c r="T78" i="10" s="1"/>
  <c r="T79" i="10" s="1"/>
  <c r="T80" i="10" s="1"/>
  <c r="T81" i="10" s="1"/>
  <c r="T82" i="10" s="1"/>
  <c r="T83" i="10" s="1"/>
  <c r="T84" i="10" s="1"/>
  <c r="T85" i="10" s="1"/>
  <c r="T86" i="10" s="1"/>
  <c r="T87" i="10" s="1"/>
  <c r="T88" i="10" s="1"/>
  <c r="T89" i="10" s="1"/>
  <c r="T90" i="10" s="1"/>
  <c r="T91" i="10" s="1"/>
  <c r="T92" i="10" s="1"/>
  <c r="T93" i="10" s="1"/>
  <c r="T94" i="10" s="1"/>
  <c r="T95" i="10" s="1"/>
  <c r="T96" i="10" s="1"/>
  <c r="T97" i="10" s="1"/>
  <c r="T98" i="10" s="1"/>
  <c r="T99" i="10" s="1"/>
  <c r="T100" i="10" s="1"/>
  <c r="S7" i="10"/>
  <c r="S8" i="10" s="1"/>
  <c r="S9" i="10" s="1"/>
  <c r="S10" i="10" s="1"/>
  <c r="S11" i="10" s="1"/>
  <c r="S12" i="10" s="1"/>
  <c r="S13" i="10" s="1"/>
  <c r="S14" i="10" s="1"/>
  <c r="S15" i="10" s="1"/>
  <c r="S16" i="10" s="1"/>
  <c r="S17" i="10" s="1"/>
  <c r="S18" i="10" s="1"/>
  <c r="S19" i="10" s="1"/>
  <c r="S20" i="10" s="1"/>
  <c r="S21" i="10" s="1"/>
  <c r="S22" i="10" s="1"/>
  <c r="S23" i="10" s="1"/>
  <c r="S24" i="10" s="1"/>
  <c r="S25" i="10" s="1"/>
  <c r="S26" i="10" s="1"/>
  <c r="S27" i="10" s="1"/>
  <c r="S28" i="10" s="1"/>
  <c r="S29" i="10" s="1"/>
  <c r="S30" i="10" s="1"/>
  <c r="S31" i="10" s="1"/>
  <c r="S32" i="10" s="1"/>
  <c r="X20" i="20"/>
  <c r="AF24" i="23"/>
  <c r="T16" i="5"/>
  <c r="B16" i="5" s="1"/>
  <c r="AB16" i="5" s="1"/>
  <c r="AF13" i="1"/>
  <c r="X24" i="23"/>
  <c r="Q21" i="4"/>
  <c r="R21" i="4" s="1"/>
  <c r="T20" i="1"/>
  <c r="B20" i="1" s="1"/>
  <c r="AB20" i="1" s="1"/>
  <c r="AE9" i="17"/>
  <c r="P9" i="4"/>
  <c r="L9" i="4" s="1"/>
  <c r="X9" i="4" s="1"/>
  <c r="P4" i="4"/>
  <c r="L4" i="4" s="1"/>
  <c r="X4" i="4" s="1"/>
  <c r="T17" i="5"/>
  <c r="B17" i="5" s="1"/>
  <c r="AD17" i="5" s="1"/>
  <c r="X19" i="23"/>
  <c r="L19" i="1"/>
  <c r="X19" i="1" s="1"/>
  <c r="L7" i="5"/>
  <c r="X7" i="5" s="1"/>
  <c r="AF25" i="21"/>
  <c r="L10" i="23"/>
  <c r="X10" i="23" s="1"/>
  <c r="T23" i="23"/>
  <c r="B23" i="23" s="1"/>
  <c r="AB23" i="23" s="1"/>
  <c r="AF28" i="6"/>
  <c r="X13" i="8"/>
  <c r="L35" i="9"/>
  <c r="X35" i="9" s="1"/>
  <c r="T27" i="23"/>
  <c r="B27" i="23" s="1"/>
  <c r="AB27" i="23" s="1"/>
  <c r="T19" i="8"/>
  <c r="X19" i="8"/>
  <c r="AF35" i="24"/>
  <c r="X39" i="8"/>
  <c r="L39" i="20"/>
  <c r="T39" i="20" s="1"/>
  <c r="B39" i="20" s="1"/>
  <c r="AB39" i="20" s="1"/>
  <c r="AF16" i="24"/>
  <c r="AF37" i="24"/>
  <c r="L31" i="4"/>
  <c r="X31" i="4" s="1"/>
  <c r="AD32" i="5"/>
  <c r="L14" i="21"/>
  <c r="X14" i="21" s="1"/>
  <c r="AF13" i="21"/>
  <c r="P17" i="28"/>
  <c r="L17" i="28" s="1"/>
  <c r="P16" i="6"/>
  <c r="AF16" i="6" s="1"/>
  <c r="L38" i="20"/>
  <c r="X38" i="20" s="1"/>
  <c r="D29" i="23"/>
  <c r="T38" i="3"/>
  <c r="B38" i="3" s="1"/>
  <c r="AB38" i="3" s="1"/>
  <c r="R5" i="1"/>
  <c r="AF6" i="5"/>
  <c r="T15" i="5"/>
  <c r="B15" i="5" s="1"/>
  <c r="AB15" i="5" s="1"/>
  <c r="L31" i="20"/>
  <c r="X31" i="20" s="1"/>
  <c r="P33" i="6"/>
  <c r="AF33" i="6" s="1"/>
  <c r="AD29" i="23"/>
  <c r="T34" i="16"/>
  <c r="B34" i="16" s="1"/>
  <c r="AB34" i="16" s="1"/>
  <c r="AF34" i="16"/>
  <c r="Q4" i="7"/>
  <c r="AB4" i="10"/>
  <c r="T26" i="18"/>
  <c r="B26" i="18" s="1"/>
  <c r="D26" i="18" s="1"/>
  <c r="L38" i="5"/>
  <c r="X38" i="5" s="1"/>
  <c r="T31" i="16"/>
  <c r="B31" i="16" s="1"/>
  <c r="AB31" i="16" s="1"/>
  <c r="T34" i="20"/>
  <c r="B34" i="20" s="1"/>
  <c r="AB34" i="20" s="1"/>
  <c r="Q34" i="27"/>
  <c r="R34" i="27" s="1"/>
  <c r="Q6" i="6"/>
  <c r="R6" i="6" s="1"/>
  <c r="T44" i="18"/>
  <c r="B44" i="18" s="1"/>
  <c r="AB44" i="18" s="1"/>
  <c r="AF100" i="3"/>
  <c r="AF66" i="21"/>
  <c r="AF4" i="5"/>
  <c r="AF12" i="1"/>
  <c r="AF65" i="23"/>
  <c r="R34" i="9"/>
  <c r="L67" i="6"/>
  <c r="X67" i="6" s="1"/>
  <c r="T51" i="23"/>
  <c r="B51" i="23" s="1"/>
  <c r="AB51" i="23" s="1"/>
  <c r="AF86" i="16"/>
  <c r="AA5" i="10"/>
  <c r="L94" i="23"/>
  <c r="T94" i="23" s="1"/>
  <c r="B94" i="23" s="1"/>
  <c r="AB94" i="23" s="1"/>
  <c r="AF65" i="5"/>
  <c r="T33" i="1"/>
  <c r="B33" i="1" s="1"/>
  <c r="AD33" i="1" s="1"/>
  <c r="L89" i="4"/>
  <c r="X89" i="4" s="1"/>
  <c r="AF96" i="3"/>
  <c r="AF100" i="24"/>
  <c r="T53" i="3"/>
  <c r="B53" i="3" s="1"/>
  <c r="AB53" i="3" s="1"/>
  <c r="L40" i="13"/>
  <c r="X40" i="13" s="1"/>
  <c r="AF78" i="4"/>
  <c r="T23" i="5"/>
  <c r="B23" i="5" s="1"/>
  <c r="AB23" i="5" s="1"/>
  <c r="AF52" i="20"/>
  <c r="U4" i="10"/>
  <c r="Q17" i="24"/>
  <c r="R17" i="24" s="1"/>
  <c r="X29" i="5"/>
  <c r="L8" i="5"/>
  <c r="X8" i="5" s="1"/>
  <c r="T66" i="9"/>
  <c r="B66" i="9" s="1"/>
  <c r="AB66" i="9" s="1"/>
  <c r="AF50" i="1"/>
  <c r="T12" i="1"/>
  <c r="B12" i="1" s="1"/>
  <c r="D12" i="1" s="1"/>
  <c r="T69" i="18"/>
  <c r="B69" i="18" s="1"/>
  <c r="AB69" i="18" s="1"/>
  <c r="T60" i="18"/>
  <c r="B60" i="18" s="1"/>
  <c r="AB60" i="18" s="1"/>
  <c r="L71" i="20"/>
  <c r="X71" i="20" s="1"/>
  <c r="T41" i="21"/>
  <c r="B41" i="21" s="1"/>
  <c r="AB41" i="21" s="1"/>
  <c r="L43" i="23"/>
  <c r="X43" i="23" s="1"/>
  <c r="J75" i="9"/>
  <c r="AF98" i="6"/>
  <c r="AF55" i="18"/>
  <c r="Q32" i="4"/>
  <c r="R32" i="4" s="1"/>
  <c r="L72" i="23"/>
  <c r="T72" i="23" s="1"/>
  <c r="B72" i="23" s="1"/>
  <c r="AB72" i="23" s="1"/>
  <c r="L31" i="23"/>
  <c r="X31" i="23" s="1"/>
  <c r="AF3" i="6"/>
  <c r="L27" i="24"/>
  <c r="X27" i="24" s="1"/>
  <c r="T52" i="20"/>
  <c r="B52" i="20" s="1"/>
  <c r="AB52" i="20" s="1"/>
  <c r="T4" i="5"/>
  <c r="B4" i="5" s="1"/>
  <c r="J8" i="17" s="1"/>
  <c r="L35" i="3"/>
  <c r="X35" i="3" s="1"/>
  <c r="AF44" i="18"/>
  <c r="T54" i="13"/>
  <c r="B54" i="13" s="1"/>
  <c r="AB54" i="13" s="1"/>
  <c r="T13" i="18"/>
  <c r="B13" i="18" s="1"/>
  <c r="AB13" i="18" s="1"/>
  <c r="AF66" i="9"/>
  <c r="T93" i="5"/>
  <c r="B93" i="5" s="1"/>
  <c r="AB93" i="5" s="1"/>
  <c r="T79" i="21"/>
  <c r="B79" i="21" s="1"/>
  <c r="AB79" i="21" s="1"/>
  <c r="T76" i="23"/>
  <c r="B76" i="23" s="1"/>
  <c r="AB76" i="23" s="1"/>
  <c r="AF70" i="3"/>
  <c r="P87" i="6"/>
  <c r="AF87" i="6" s="1"/>
  <c r="L60" i="6"/>
  <c r="T60" i="6" s="1"/>
  <c r="B60" i="6" s="1"/>
  <c r="AB60" i="6" s="1"/>
  <c r="X54" i="5"/>
  <c r="T54" i="5"/>
  <c r="B54" i="5" s="1"/>
  <c r="AB54" i="5" s="1"/>
  <c r="X13" i="1"/>
  <c r="T13" i="1"/>
  <c r="B13" i="1" s="1"/>
  <c r="AB13" i="1" s="1"/>
  <c r="T65" i="3"/>
  <c r="B65" i="3" s="1"/>
  <c r="AB65" i="3" s="1"/>
  <c r="T65" i="18"/>
  <c r="B65" i="18" s="1"/>
  <c r="AB65" i="18" s="1"/>
  <c r="T55" i="8"/>
  <c r="AF11" i="21"/>
  <c r="T32" i="1"/>
  <c r="B32" i="1" s="1"/>
  <c r="AB32" i="1" s="1"/>
  <c r="L7" i="24"/>
  <c r="X7" i="24" s="1"/>
  <c r="T40" i="21"/>
  <c r="B40" i="21" s="1"/>
  <c r="AB40" i="21" s="1"/>
  <c r="L90" i="13"/>
  <c r="X90" i="13" s="1"/>
  <c r="T78" i="16"/>
  <c r="B78" i="16" s="1"/>
  <c r="AB78" i="16" s="1"/>
  <c r="T60" i="5"/>
  <c r="B60" i="5" s="1"/>
  <c r="AB60" i="5" s="1"/>
  <c r="J6" i="9"/>
  <c r="Q31" i="6"/>
  <c r="R31" i="6" s="1"/>
  <c r="L49" i="20"/>
  <c r="X49" i="20" s="1"/>
  <c r="T58" i="23"/>
  <c r="B58" i="23" s="1"/>
  <c r="AB58" i="23" s="1"/>
  <c r="X9" i="1"/>
  <c r="AF98" i="24"/>
  <c r="L93" i="24"/>
  <c r="X93" i="24" s="1"/>
  <c r="T21" i="5"/>
  <c r="B21" i="5" s="1"/>
  <c r="AB21" i="5" s="1"/>
  <c r="L20" i="5"/>
  <c r="X20" i="5" s="1"/>
  <c r="T100" i="23"/>
  <c r="B100" i="23" s="1"/>
  <c r="AB100" i="23" s="1"/>
  <c r="P19" i="6"/>
  <c r="AF19" i="6" s="1"/>
  <c r="L69" i="13"/>
  <c r="T69" i="13" s="1"/>
  <c r="B69" i="13" s="1"/>
  <c r="AB69" i="13" s="1"/>
  <c r="T64" i="16"/>
  <c r="B64" i="16" s="1"/>
  <c r="AB64" i="16" s="1"/>
  <c r="T75" i="3"/>
  <c r="B75" i="3" s="1"/>
  <c r="AB75" i="3" s="1"/>
  <c r="AF33" i="4"/>
  <c r="AF78" i="16"/>
  <c r="L30" i="21"/>
  <c r="X30" i="21" s="1"/>
  <c r="AF32" i="4"/>
  <c r="AF83" i="1"/>
  <c r="P51" i="24"/>
  <c r="AF51" i="24" s="1"/>
  <c r="AF33" i="1"/>
  <c r="P45" i="24"/>
  <c r="AF45" i="24" s="1"/>
  <c r="L98" i="20"/>
  <c r="X98" i="20" s="1"/>
  <c r="P15" i="27"/>
  <c r="AF15" i="27" s="1"/>
  <c r="P7" i="4"/>
  <c r="L7" i="4" s="1"/>
  <c r="X7" i="4" s="1"/>
  <c r="L100" i="24"/>
  <c r="X100" i="24" s="1"/>
  <c r="L96" i="4"/>
  <c r="X96" i="4" s="1"/>
  <c r="T80" i="21"/>
  <c r="B80" i="21" s="1"/>
  <c r="AB80" i="21" s="1"/>
  <c r="AF54" i="5"/>
  <c r="AF46" i="20"/>
  <c r="L75" i="9"/>
  <c r="X75" i="9" s="1"/>
  <c r="L75" i="6"/>
  <c r="X75" i="6" s="1"/>
  <c r="T53" i="16"/>
  <c r="B53" i="16" s="1"/>
  <c r="AB53" i="16" s="1"/>
  <c r="T61" i="9"/>
  <c r="B61" i="9" s="1"/>
  <c r="AB61" i="9" s="1"/>
  <c r="T57" i="20"/>
  <c r="B57" i="20" s="1"/>
  <c r="AB57" i="20" s="1"/>
  <c r="AF41" i="16"/>
  <c r="AF31" i="21"/>
  <c r="L49" i="4"/>
  <c r="X49" i="4" s="1"/>
  <c r="L78" i="6"/>
  <c r="T78" i="6" s="1"/>
  <c r="B78" i="6" s="1"/>
  <c r="AB78" i="6" s="1"/>
  <c r="L55" i="13"/>
  <c r="X55" i="13" s="1"/>
  <c r="L58" i="1"/>
  <c r="X58" i="1" s="1"/>
  <c r="AF9" i="1"/>
  <c r="X26" i="5"/>
  <c r="AF33" i="3"/>
  <c r="AF53" i="24"/>
  <c r="T45" i="21"/>
  <c r="B45" i="21" s="1"/>
  <c r="AB45" i="21" s="1"/>
  <c r="T95" i="5"/>
  <c r="B95" i="5" s="1"/>
  <c r="AB95" i="5" s="1"/>
  <c r="S4" i="10"/>
  <c r="T64" i="18"/>
  <c r="B64" i="18" s="1"/>
  <c r="AB64" i="18" s="1"/>
  <c r="L95" i="20"/>
  <c r="X95" i="20" s="1"/>
  <c r="T63" i="18"/>
  <c r="B63" i="18" s="1"/>
  <c r="AB63" i="18" s="1"/>
  <c r="AF75" i="3"/>
  <c r="L62" i="13"/>
  <c r="X62" i="13" s="1"/>
  <c r="AF100" i="23"/>
  <c r="AF53" i="16"/>
  <c r="AF45" i="21"/>
  <c r="T36" i="20"/>
  <c r="B36" i="20" s="1"/>
  <c r="AB36" i="20" s="1"/>
  <c r="T85" i="16"/>
  <c r="B85" i="16" s="1"/>
  <c r="AB85" i="16" s="1"/>
  <c r="AF58" i="23"/>
  <c r="P9" i="6"/>
  <c r="AF9" i="6" s="1"/>
  <c r="AF55" i="6"/>
  <c r="L74" i="24"/>
  <c r="X74" i="24" s="1"/>
  <c r="X25" i="18"/>
  <c r="AF5" i="10"/>
  <c r="L10" i="18"/>
  <c r="X10" i="18" s="1"/>
  <c r="L4" i="18"/>
  <c r="X4" i="18" s="1"/>
  <c r="AF24" i="24"/>
  <c r="L22" i="24"/>
  <c r="X22" i="24" s="1"/>
  <c r="L19" i="24"/>
  <c r="X19" i="24" s="1"/>
  <c r="L53" i="24"/>
  <c r="X53" i="24" s="1"/>
  <c r="AF26" i="23"/>
  <c r="T26" i="23"/>
  <c r="B26" i="23" s="1"/>
  <c r="AB26" i="23" s="1"/>
  <c r="T22" i="23"/>
  <c r="B22" i="23" s="1"/>
  <c r="AB22" i="23" s="1"/>
  <c r="L15" i="23"/>
  <c r="AF15" i="23"/>
  <c r="L14" i="23"/>
  <c r="X14" i="23" s="1"/>
  <c r="AF59" i="23"/>
  <c r="AF6" i="23"/>
  <c r="T6" i="23"/>
  <c r="B6" i="23" s="1"/>
  <c r="AD6" i="23" s="1"/>
  <c r="T25" i="1"/>
  <c r="B25" i="1" s="1"/>
  <c r="AB25" i="1" s="1"/>
  <c r="X22" i="1"/>
  <c r="T18" i="1"/>
  <c r="B18" i="1" s="1"/>
  <c r="AB18" i="1" s="1"/>
  <c r="L17" i="1"/>
  <c r="X17" i="1" s="1"/>
  <c r="AB7" i="10"/>
  <c r="AB8" i="10" s="1"/>
  <c r="AB9" i="10" s="1"/>
  <c r="AB10" i="10" s="1"/>
  <c r="AB11" i="10" s="1"/>
  <c r="AB12" i="10" s="1"/>
  <c r="AB13" i="10" s="1"/>
  <c r="AB14" i="10" s="1"/>
  <c r="AB15" i="10" s="1"/>
  <c r="AB16" i="10" s="1"/>
  <c r="AB17" i="10" s="1"/>
  <c r="AB18" i="10" s="1"/>
  <c r="AB19" i="10" s="1"/>
  <c r="AB20" i="10" s="1"/>
  <c r="AB21" i="10" s="1"/>
  <c r="AB22" i="10" s="1"/>
  <c r="AB23" i="10" s="1"/>
  <c r="AB24" i="10" s="1"/>
  <c r="AB25" i="10" s="1"/>
  <c r="AB26" i="10" s="1"/>
  <c r="AB27" i="10" s="1"/>
  <c r="AB28" i="10" s="1"/>
  <c r="AB29" i="10" s="1"/>
  <c r="AB30" i="10" s="1"/>
  <c r="AB31" i="10" s="1"/>
  <c r="AB32" i="10" s="1"/>
  <c r="AB33" i="10" s="1"/>
  <c r="AB34" i="10" s="1"/>
  <c r="AB35" i="10" s="1"/>
  <c r="AB36" i="10" s="1"/>
  <c r="AB37" i="10" s="1"/>
  <c r="AB38" i="10" s="1"/>
  <c r="AB39" i="10" s="1"/>
  <c r="AB40" i="10" s="1"/>
  <c r="AB41" i="10" s="1"/>
  <c r="AB42" i="10" s="1"/>
  <c r="AB43" i="10" s="1"/>
  <c r="AB44" i="10" s="1"/>
  <c r="AB45" i="10" s="1"/>
  <c r="AB46" i="10" s="1"/>
  <c r="AB47" i="10" s="1"/>
  <c r="AB48" i="10" s="1"/>
  <c r="AB49" i="10" s="1"/>
  <c r="AB50" i="10" s="1"/>
  <c r="AB51" i="10" s="1"/>
  <c r="AB52" i="10" s="1"/>
  <c r="AB53" i="10" s="1"/>
  <c r="AB54" i="10" s="1"/>
  <c r="AB55" i="10" s="1"/>
  <c r="AB56" i="10" s="1"/>
  <c r="AB57" i="10" s="1"/>
  <c r="AB58" i="10" s="1"/>
  <c r="AB59" i="10" s="1"/>
  <c r="AB60" i="10" s="1"/>
  <c r="AB61" i="10" s="1"/>
  <c r="AB62" i="10" s="1"/>
  <c r="AB63" i="10" s="1"/>
  <c r="AB64" i="10" s="1"/>
  <c r="AB65" i="10" s="1"/>
  <c r="AB66" i="10" s="1"/>
  <c r="AB67" i="10" s="1"/>
  <c r="AB68" i="10" s="1"/>
  <c r="AB69" i="10" s="1"/>
  <c r="AB70" i="10" s="1"/>
  <c r="AB71" i="10" s="1"/>
  <c r="AB72" i="10" s="1"/>
  <c r="AB73" i="10" s="1"/>
  <c r="AB74" i="10" s="1"/>
  <c r="AB75" i="10" s="1"/>
  <c r="AB76" i="10" s="1"/>
  <c r="AB77" i="10" s="1"/>
  <c r="AB78" i="10" s="1"/>
  <c r="AB79" i="10" s="1"/>
  <c r="AB80" i="10" s="1"/>
  <c r="AB81" i="10" s="1"/>
  <c r="AB82" i="10" s="1"/>
  <c r="AB83" i="10" s="1"/>
  <c r="AB84" i="10" s="1"/>
  <c r="AB85" i="10" s="1"/>
  <c r="AB86" i="10" s="1"/>
  <c r="AB87" i="10" s="1"/>
  <c r="AB88" i="10" s="1"/>
  <c r="AB89" i="10" s="1"/>
  <c r="AB90" i="10" s="1"/>
  <c r="AB91" i="10" s="1"/>
  <c r="AB92" i="10" s="1"/>
  <c r="AB93" i="10" s="1"/>
  <c r="AB94" i="10" s="1"/>
  <c r="AB95" i="10" s="1"/>
  <c r="AB96" i="10" s="1"/>
  <c r="AB97" i="10" s="1"/>
  <c r="AB98" i="10" s="1"/>
  <c r="AB99" i="10" s="1"/>
  <c r="AB100" i="10" s="1"/>
  <c r="AA4" i="10"/>
  <c r="AA7" i="10"/>
  <c r="AA8" i="10" s="1"/>
  <c r="AA9" i="10" s="1"/>
  <c r="AA10" i="10" s="1"/>
  <c r="AA11" i="10" s="1"/>
  <c r="AA12" i="10" s="1"/>
  <c r="AA13" i="10" s="1"/>
  <c r="AA14" i="10" s="1"/>
  <c r="AA15" i="10" s="1"/>
  <c r="AA16" i="10" s="1"/>
  <c r="AA17" i="10" s="1"/>
  <c r="AA18" i="10" s="1"/>
  <c r="AA19" i="10" s="1"/>
  <c r="AA20" i="10" s="1"/>
  <c r="AA21" i="10" s="1"/>
  <c r="AA22" i="10" s="1"/>
  <c r="AA23" i="10" s="1"/>
  <c r="AA24" i="10" s="1"/>
  <c r="AA25" i="10" s="1"/>
  <c r="AA26" i="10" s="1"/>
  <c r="AA27" i="10" s="1"/>
  <c r="AA28" i="10" s="1"/>
  <c r="AA29" i="10" s="1"/>
  <c r="AA30" i="10" s="1"/>
  <c r="AA31" i="10" s="1"/>
  <c r="AA32" i="10" s="1"/>
  <c r="AA33" i="10" s="1"/>
  <c r="AA34" i="10" s="1"/>
  <c r="AA35" i="10" s="1"/>
  <c r="AA36" i="10" s="1"/>
  <c r="AA37" i="10" s="1"/>
  <c r="AA38" i="10" s="1"/>
  <c r="AA39" i="10" s="1"/>
  <c r="AA40" i="10" s="1"/>
  <c r="AA41" i="10" s="1"/>
  <c r="AA42" i="10" s="1"/>
  <c r="AA43" i="10" s="1"/>
  <c r="AA44" i="10" s="1"/>
  <c r="AA45" i="10" s="1"/>
  <c r="AA46" i="10" s="1"/>
  <c r="AA47" i="10" s="1"/>
  <c r="AA48" i="10" s="1"/>
  <c r="AA49" i="10" s="1"/>
  <c r="AA50" i="10" s="1"/>
  <c r="AA51" i="10" s="1"/>
  <c r="AA52" i="10" s="1"/>
  <c r="AA53" i="10" s="1"/>
  <c r="AA54" i="10" s="1"/>
  <c r="AA55" i="10" s="1"/>
  <c r="AA56" i="10" s="1"/>
  <c r="AA57" i="10" s="1"/>
  <c r="AA58" i="10" s="1"/>
  <c r="AA59" i="10" s="1"/>
  <c r="AA60" i="10" s="1"/>
  <c r="AA61" i="10" s="1"/>
  <c r="AA62" i="10" s="1"/>
  <c r="AA63" i="10" s="1"/>
  <c r="AA64" i="10" s="1"/>
  <c r="AA65" i="10" s="1"/>
  <c r="AA66" i="10" s="1"/>
  <c r="AA67" i="10" s="1"/>
  <c r="AA68" i="10" s="1"/>
  <c r="AA69" i="10" s="1"/>
  <c r="AA70" i="10" s="1"/>
  <c r="AA71" i="10" s="1"/>
  <c r="AA72" i="10" s="1"/>
  <c r="AA73" i="10" s="1"/>
  <c r="AA74" i="10" s="1"/>
  <c r="AA75" i="10" s="1"/>
  <c r="AA76" i="10" s="1"/>
  <c r="AA77" i="10" s="1"/>
  <c r="AA78" i="10" s="1"/>
  <c r="AA79" i="10" s="1"/>
  <c r="AA80" i="10" s="1"/>
  <c r="AA81" i="10" s="1"/>
  <c r="AA82" i="10" s="1"/>
  <c r="AA83" i="10" s="1"/>
  <c r="AA84" i="10" s="1"/>
  <c r="AA85" i="10" s="1"/>
  <c r="AA86" i="10" s="1"/>
  <c r="AA87" i="10" s="1"/>
  <c r="AA88" i="10" s="1"/>
  <c r="AA89" i="10" s="1"/>
  <c r="AA90" i="10" s="1"/>
  <c r="AA91" i="10" s="1"/>
  <c r="AA92" i="10" s="1"/>
  <c r="AA93" i="10" s="1"/>
  <c r="AA94" i="10" s="1"/>
  <c r="AA95" i="10" s="1"/>
  <c r="AA96" i="10" s="1"/>
  <c r="AA97" i="10" s="1"/>
  <c r="AA98" i="10" s="1"/>
  <c r="AA99" i="10" s="1"/>
  <c r="AA100" i="10" s="1"/>
  <c r="X17" i="6"/>
  <c r="S2" i="6"/>
  <c r="D29" i="5"/>
  <c r="AD29" i="5"/>
  <c r="T28" i="5"/>
  <c r="B28" i="5" s="1"/>
  <c r="AB28" i="5" s="1"/>
  <c r="AF14" i="5"/>
  <c r="L14" i="5"/>
  <c r="T11" i="5"/>
  <c r="B11" i="5" s="1"/>
  <c r="AB11" i="5" s="1"/>
  <c r="L58" i="5"/>
  <c r="X58" i="5" s="1"/>
  <c r="T6" i="5"/>
  <c r="B6" i="5" s="1"/>
  <c r="AD6" i="5" s="1"/>
  <c r="Q23" i="4"/>
  <c r="R23" i="4" s="1"/>
  <c r="P14" i="4"/>
  <c r="AF14" i="4" s="1"/>
  <c r="S2" i="4"/>
  <c r="L5" i="4"/>
  <c r="X5" i="4" s="1"/>
  <c r="AG1" i="4"/>
  <c r="U23" i="29" s="1"/>
  <c r="W4" i="10"/>
  <c r="T54" i="3"/>
  <c r="B54" i="3" s="1"/>
  <c r="AB54" i="3" s="1"/>
  <c r="Q18" i="27"/>
  <c r="R18" i="27" s="1"/>
  <c r="Q29" i="26"/>
  <c r="R29" i="26" s="1"/>
  <c r="P7" i="7"/>
  <c r="AF7" i="7" s="1"/>
  <c r="U7" i="10"/>
  <c r="U8" i="10" s="1"/>
  <c r="U9" i="10" s="1"/>
  <c r="U10" i="10" s="1"/>
  <c r="U11" i="10" s="1"/>
  <c r="U12" i="10" s="1"/>
  <c r="U13" i="10" s="1"/>
  <c r="U14" i="10" s="1"/>
  <c r="U15" i="10" s="1"/>
  <c r="U16" i="10" s="1"/>
  <c r="U17" i="10" s="1"/>
  <c r="U18" i="10" s="1"/>
  <c r="U19" i="10" s="1"/>
  <c r="U20" i="10" s="1"/>
  <c r="U21" i="10" s="1"/>
  <c r="U22" i="10" s="1"/>
  <c r="U23" i="10" s="1"/>
  <c r="U24" i="10" s="1"/>
  <c r="U25" i="10" s="1"/>
  <c r="U26" i="10" s="1"/>
  <c r="U27" i="10" s="1"/>
  <c r="U28" i="10" s="1"/>
  <c r="U29" i="10" s="1"/>
  <c r="U30" i="10" s="1"/>
  <c r="U31" i="10" s="1"/>
  <c r="U32" i="10" s="1"/>
  <c r="U33" i="10" s="1"/>
  <c r="U34" i="10" s="1"/>
  <c r="U35" i="10" s="1"/>
  <c r="U36" i="10" s="1"/>
  <c r="U37" i="10" s="1"/>
  <c r="U38" i="10" s="1"/>
  <c r="U39" i="10" s="1"/>
  <c r="U40" i="10" s="1"/>
  <c r="U41" i="10" s="1"/>
  <c r="U42" i="10" s="1"/>
  <c r="U43" i="10" s="1"/>
  <c r="U44" i="10" s="1"/>
  <c r="U45" i="10" s="1"/>
  <c r="U46" i="10" s="1"/>
  <c r="U47" i="10" s="1"/>
  <c r="U48" i="10" s="1"/>
  <c r="U49" i="10" s="1"/>
  <c r="U50" i="10" s="1"/>
  <c r="U51" i="10" s="1"/>
  <c r="U52" i="10" s="1"/>
  <c r="U53" i="10" s="1"/>
  <c r="U54" i="10" s="1"/>
  <c r="U55" i="10" s="1"/>
  <c r="U56" i="10" s="1"/>
  <c r="U57" i="10" s="1"/>
  <c r="U58" i="10" s="1"/>
  <c r="U59" i="10" s="1"/>
  <c r="U60" i="10" s="1"/>
  <c r="U61" i="10" s="1"/>
  <c r="U62" i="10" s="1"/>
  <c r="U63" i="10" s="1"/>
  <c r="U64" i="10" s="1"/>
  <c r="U65" i="10" s="1"/>
  <c r="U66" i="10" s="1"/>
  <c r="U67" i="10" s="1"/>
  <c r="U68" i="10" s="1"/>
  <c r="U69" i="10" s="1"/>
  <c r="U70" i="10" s="1"/>
  <c r="U71" i="10" s="1"/>
  <c r="U72" i="10" s="1"/>
  <c r="U73" i="10" s="1"/>
  <c r="U74" i="10" s="1"/>
  <c r="U75" i="10" s="1"/>
  <c r="U76" i="10" s="1"/>
  <c r="U77" i="10" s="1"/>
  <c r="U78" i="10" s="1"/>
  <c r="U79" i="10" s="1"/>
  <c r="U80" i="10" s="1"/>
  <c r="U81" i="10" s="1"/>
  <c r="U82" i="10" s="1"/>
  <c r="U83" i="10" s="1"/>
  <c r="U84" i="10" s="1"/>
  <c r="U85" i="10" s="1"/>
  <c r="U86" i="10" s="1"/>
  <c r="U87" i="10" s="1"/>
  <c r="U88" i="10" s="1"/>
  <c r="U89" i="10" s="1"/>
  <c r="U90" i="10" s="1"/>
  <c r="U91" i="10" s="1"/>
  <c r="U92" i="10" s="1"/>
  <c r="U93" i="10" s="1"/>
  <c r="U94" i="10" s="1"/>
  <c r="U95" i="10" s="1"/>
  <c r="U96" i="10" s="1"/>
  <c r="U97" i="10" s="1"/>
  <c r="U98" i="10" s="1"/>
  <c r="U99" i="10" s="1"/>
  <c r="U100" i="10" s="1"/>
  <c r="R6" i="21"/>
  <c r="S5" i="10"/>
  <c r="J57" i="9"/>
  <c r="T54" i="8"/>
  <c r="X10" i="8"/>
  <c r="X51" i="18"/>
  <c r="T51" i="18"/>
  <c r="B51" i="18" s="1"/>
  <c r="AB51" i="18" s="1"/>
  <c r="R61" i="9"/>
  <c r="J61" i="9"/>
  <c r="AB5" i="10"/>
  <c r="L94" i="13"/>
  <c r="X94" i="13" s="1"/>
  <c r="X38" i="1"/>
  <c r="D17" i="6"/>
  <c r="Q74" i="24"/>
  <c r="R74" i="24" s="1"/>
  <c r="U6" i="10"/>
  <c r="L8" i="23"/>
  <c r="X8" i="23" s="1"/>
  <c r="Y4" i="10"/>
  <c r="AD17" i="6"/>
  <c r="AF36" i="20"/>
  <c r="AF70" i="23"/>
  <c r="T79" i="23"/>
  <c r="B79" i="23" s="1"/>
  <c r="AB79" i="23" s="1"/>
  <c r="T50" i="1"/>
  <c r="B50" i="1" s="1"/>
  <c r="AB50" i="1" s="1"/>
  <c r="T91" i="18"/>
  <c r="B91" i="18" s="1"/>
  <c r="AB91" i="18" s="1"/>
  <c r="T84" i="18"/>
  <c r="B84" i="18" s="1"/>
  <c r="AB84" i="18" s="1"/>
  <c r="AF40" i="6"/>
  <c r="AF41" i="9"/>
  <c r="R13" i="9"/>
  <c r="T51" i="13"/>
  <c r="B51" i="13" s="1"/>
  <c r="AB51" i="13" s="1"/>
  <c r="R3" i="21"/>
  <c r="AF98" i="23"/>
  <c r="W5" i="10"/>
  <c r="AF6" i="9"/>
  <c r="Q83" i="4"/>
  <c r="R83" i="4" s="1"/>
  <c r="L89" i="3"/>
  <c r="T89" i="3" s="1"/>
  <c r="B89" i="3" s="1"/>
  <c r="AB89" i="3" s="1"/>
  <c r="AF88" i="5"/>
  <c r="L92" i="20"/>
  <c r="T92" i="20" s="1"/>
  <c r="B92" i="20" s="1"/>
  <c r="AB92" i="20" s="1"/>
  <c r="L84" i="1"/>
  <c r="T84" i="1" s="1"/>
  <c r="B84" i="1" s="1"/>
  <c r="AB84" i="1" s="1"/>
  <c r="T57" i="23"/>
  <c r="B57" i="23" s="1"/>
  <c r="AB57" i="23" s="1"/>
  <c r="L31" i="6"/>
  <c r="X31" i="6" s="1"/>
  <c r="P8" i="6"/>
  <c r="AF8" i="6" s="1"/>
  <c r="L3" i="21"/>
  <c r="X3" i="21" s="1"/>
  <c r="AF32" i="1"/>
  <c r="AF85" i="5"/>
  <c r="AF65" i="9"/>
  <c r="Q24" i="24"/>
  <c r="T47" i="5"/>
  <c r="B47" i="5" s="1"/>
  <c r="Q96" i="4"/>
  <c r="R96" i="4" s="1"/>
  <c r="Q44" i="4"/>
  <c r="R44" i="4" s="1"/>
  <c r="P44" i="4"/>
  <c r="AF44" i="4" s="1"/>
  <c r="AF16" i="23"/>
  <c r="L16" i="23"/>
  <c r="Y7" i="10"/>
  <c r="Y8" i="10" s="1"/>
  <c r="Y9" i="10" s="1"/>
  <c r="Y10" i="10" s="1"/>
  <c r="Y11" i="10" s="1"/>
  <c r="Y12" i="10" s="1"/>
  <c r="Y13" i="10" s="1"/>
  <c r="Y14" i="10" s="1"/>
  <c r="Y15" i="10" s="1"/>
  <c r="Y16" i="10" s="1"/>
  <c r="Y17" i="10" s="1"/>
  <c r="Y18" i="10" s="1"/>
  <c r="Y19" i="10" s="1"/>
  <c r="Y20" i="10" s="1"/>
  <c r="Y21" i="10" s="1"/>
  <c r="Y22" i="10" s="1"/>
  <c r="Y23" i="10" s="1"/>
  <c r="Y24" i="10" s="1"/>
  <c r="Y25" i="10" s="1"/>
  <c r="Y26" i="10" s="1"/>
  <c r="Y27" i="10" s="1"/>
  <c r="Y28" i="10" s="1"/>
  <c r="Y29" i="10" s="1"/>
  <c r="Y30" i="10" s="1"/>
  <c r="Y31" i="10" s="1"/>
  <c r="Y32" i="10" s="1"/>
  <c r="Y33" i="10" s="1"/>
  <c r="Y34" i="10" s="1"/>
  <c r="Y35" i="10" s="1"/>
  <c r="Y36" i="10" s="1"/>
  <c r="Y37" i="10" s="1"/>
  <c r="Y38" i="10" s="1"/>
  <c r="Y39" i="10" s="1"/>
  <c r="Y40" i="10" s="1"/>
  <c r="Y41" i="10" s="1"/>
  <c r="Y42" i="10" s="1"/>
  <c r="Y43" i="10" s="1"/>
  <c r="Y44" i="10" s="1"/>
  <c r="Y45" i="10" s="1"/>
  <c r="Y46" i="10" s="1"/>
  <c r="Y47" i="10" s="1"/>
  <c r="Y48" i="10" s="1"/>
  <c r="Y49" i="10" s="1"/>
  <c r="Y50" i="10" s="1"/>
  <c r="Y51" i="10" s="1"/>
  <c r="Y52" i="10" s="1"/>
  <c r="Y53" i="10" s="1"/>
  <c r="Y54" i="10" s="1"/>
  <c r="Y55" i="10" s="1"/>
  <c r="Y56" i="10" s="1"/>
  <c r="Y57" i="10" s="1"/>
  <c r="Y58" i="10" s="1"/>
  <c r="Y59" i="10" s="1"/>
  <c r="Y60" i="10" s="1"/>
  <c r="Y61" i="10" s="1"/>
  <c r="Y62" i="10" s="1"/>
  <c r="Y63" i="10" s="1"/>
  <c r="Y64" i="10" s="1"/>
  <c r="Y65" i="10" s="1"/>
  <c r="Y66" i="10" s="1"/>
  <c r="Y67" i="10" s="1"/>
  <c r="Y68" i="10" s="1"/>
  <c r="Y69" i="10" s="1"/>
  <c r="Y70" i="10" s="1"/>
  <c r="Y71" i="10" s="1"/>
  <c r="Y72" i="10" s="1"/>
  <c r="Y73" i="10" s="1"/>
  <c r="Y74" i="10" s="1"/>
  <c r="Y75" i="10" s="1"/>
  <c r="Y76" i="10" s="1"/>
  <c r="Y77" i="10" s="1"/>
  <c r="Y78" i="10" s="1"/>
  <c r="Y79" i="10" s="1"/>
  <c r="Y80" i="10" s="1"/>
  <c r="Y81" i="10" s="1"/>
  <c r="Y82" i="10" s="1"/>
  <c r="Y83" i="10" s="1"/>
  <c r="Y84" i="10" s="1"/>
  <c r="Y85" i="10" s="1"/>
  <c r="Y86" i="10" s="1"/>
  <c r="Y87" i="10" s="1"/>
  <c r="Y88" i="10" s="1"/>
  <c r="Y89" i="10" s="1"/>
  <c r="Y90" i="10" s="1"/>
  <c r="Y91" i="10" s="1"/>
  <c r="Y92" i="10" s="1"/>
  <c r="Y93" i="10" s="1"/>
  <c r="Y94" i="10" s="1"/>
  <c r="Y95" i="10" s="1"/>
  <c r="Y96" i="10" s="1"/>
  <c r="Y97" i="10" s="1"/>
  <c r="Y98" i="10" s="1"/>
  <c r="Y99" i="10" s="1"/>
  <c r="Y100" i="10" s="1"/>
  <c r="L24" i="1"/>
  <c r="AF24" i="1"/>
  <c r="AF74" i="24"/>
  <c r="AF52" i="5"/>
  <c r="P39" i="6"/>
  <c r="AF39" i="6" s="1"/>
  <c r="AF31" i="4"/>
  <c r="T70" i="23"/>
  <c r="B70" i="23" s="1"/>
  <c r="AB70" i="23" s="1"/>
  <c r="T81" i="21"/>
  <c r="B81" i="21" s="1"/>
  <c r="AB81" i="21" s="1"/>
  <c r="T68" i="16"/>
  <c r="B68" i="16" s="1"/>
  <c r="AB68" i="16" s="1"/>
  <c r="T83" i="1"/>
  <c r="B83" i="1" s="1"/>
  <c r="AB83" i="1" s="1"/>
  <c r="Q32" i="24"/>
  <c r="R32" i="24" s="1"/>
  <c r="P32" i="24"/>
  <c r="T81" i="18"/>
  <c r="B81" i="18" s="1"/>
  <c r="AB81" i="18" s="1"/>
  <c r="AF96" i="4"/>
  <c r="AF51" i="18"/>
  <c r="L28" i="23"/>
  <c r="T86" i="20"/>
  <c r="B86" i="20" s="1"/>
  <c r="AB86" i="20" s="1"/>
  <c r="T41" i="9"/>
  <c r="B41" i="9" s="1"/>
  <c r="AB41" i="9" s="1"/>
  <c r="T100" i="18"/>
  <c r="B100" i="18" s="1"/>
  <c r="AB100" i="18" s="1"/>
  <c r="P21" i="27"/>
  <c r="AF21" i="27" s="1"/>
  <c r="P20" i="7"/>
  <c r="AF20" i="7" s="1"/>
  <c r="AF17" i="21"/>
  <c r="Q37" i="27"/>
  <c r="R37" i="27" s="1"/>
  <c r="Q23" i="7"/>
  <c r="R23" i="7" s="1"/>
  <c r="Q12" i="25"/>
  <c r="R12" i="25" s="1"/>
  <c r="AF31" i="9"/>
  <c r="Q36" i="4"/>
  <c r="R36" i="4" s="1"/>
  <c r="Q8" i="4"/>
  <c r="L90" i="24"/>
  <c r="X90" i="24" s="1"/>
  <c r="L94" i="3"/>
  <c r="X94" i="3" s="1"/>
  <c r="Q55" i="6"/>
  <c r="R55" i="6" s="1"/>
  <c r="Q52" i="4"/>
  <c r="R52" i="4" s="1"/>
  <c r="L57" i="6"/>
  <c r="X57" i="6" s="1"/>
  <c r="P53" i="25"/>
  <c r="AF53" i="25" s="1"/>
  <c r="Q22" i="24"/>
  <c r="R22" i="24" s="1"/>
  <c r="T85" i="5"/>
  <c r="B85" i="5" s="1"/>
  <c r="T18" i="23"/>
  <c r="B18" i="23" s="1"/>
  <c r="AB18" i="23" s="1"/>
  <c r="AF18" i="23"/>
  <c r="L57" i="4"/>
  <c r="X57" i="4" s="1"/>
  <c r="P59" i="24"/>
  <c r="AF59" i="24" s="1"/>
  <c r="L4" i="24"/>
  <c r="L41" i="4"/>
  <c r="X41" i="4" s="1"/>
  <c r="Q53" i="4"/>
  <c r="R53" i="4" s="1"/>
  <c r="P53" i="4"/>
  <c r="AF53" i="4" s="1"/>
  <c r="R69" i="9"/>
  <c r="J69" i="9"/>
  <c r="Q88" i="24"/>
  <c r="R88" i="24" s="1"/>
  <c r="P88" i="24"/>
  <c r="L15" i="24"/>
  <c r="Q99" i="6"/>
  <c r="R99" i="6" s="1"/>
  <c r="P99" i="6"/>
  <c r="Q7" i="6"/>
  <c r="P10" i="6"/>
  <c r="L10" i="6" s="1"/>
  <c r="X10" i="6" s="1"/>
  <c r="L68" i="13"/>
  <c r="X68" i="13" s="1"/>
  <c r="P82" i="24"/>
  <c r="L82" i="24" s="1"/>
  <c r="X82" i="24" s="1"/>
  <c r="AG1" i="6"/>
  <c r="U25" i="29" s="1"/>
  <c r="Q65" i="24"/>
  <c r="R65" i="24" s="1"/>
  <c r="P65" i="24"/>
  <c r="T94" i="18"/>
  <c r="B94" i="18" s="1"/>
  <c r="AB94" i="18" s="1"/>
  <c r="AF91" i="18"/>
  <c r="AF81" i="18"/>
  <c r="T66" i="3"/>
  <c r="B66" i="3" s="1"/>
  <c r="AB66" i="3" s="1"/>
  <c r="L99" i="20"/>
  <c r="X99" i="20" s="1"/>
  <c r="T96" i="3"/>
  <c r="B96" i="3" s="1"/>
  <c r="AB96" i="3" s="1"/>
  <c r="T83" i="3"/>
  <c r="B83" i="3" s="1"/>
  <c r="AB83" i="3" s="1"/>
  <c r="T72" i="20"/>
  <c r="B72" i="20" s="1"/>
  <c r="AB72" i="20" s="1"/>
  <c r="T69" i="3"/>
  <c r="B69" i="3" s="1"/>
  <c r="AB69" i="3" s="1"/>
  <c r="T90" i="23"/>
  <c r="B90" i="23" s="1"/>
  <c r="AB90" i="23" s="1"/>
  <c r="T52" i="5"/>
  <c r="B52" i="5" s="1"/>
  <c r="AB52" i="5" s="1"/>
  <c r="T36" i="18"/>
  <c r="B36" i="18" s="1"/>
  <c r="AB36" i="18" s="1"/>
  <c r="Q42" i="7"/>
  <c r="R42" i="7" s="1"/>
  <c r="T4" i="10"/>
  <c r="Q40" i="27"/>
  <c r="R40" i="27" s="1"/>
  <c r="AF57" i="20"/>
  <c r="P53" i="26"/>
  <c r="L53" i="26" s="1"/>
  <c r="P8" i="4"/>
  <c r="AF8" i="4" s="1"/>
  <c r="T33" i="23"/>
  <c r="B33" i="23" s="1"/>
  <c r="AB33" i="23" s="1"/>
  <c r="AF57" i="23"/>
  <c r="Q19" i="24"/>
  <c r="R19" i="24" s="1"/>
  <c r="AF52" i="4"/>
  <c r="R7" i="24"/>
  <c r="AF22" i="24"/>
  <c r="P76" i="24"/>
  <c r="AA9" i="17"/>
  <c r="AQ9" i="17" s="1"/>
  <c r="T5" i="10"/>
  <c r="L79" i="24"/>
  <c r="X79" i="24" s="1"/>
  <c r="AG1" i="24"/>
  <c r="U30" i="29" s="1"/>
  <c r="AD4" i="10"/>
  <c r="Q84" i="4"/>
  <c r="R84" i="4" s="1"/>
  <c r="P84" i="4"/>
  <c r="AF10" i="17"/>
  <c r="AV10" i="17" s="1"/>
  <c r="R6" i="23"/>
  <c r="Q97" i="24"/>
  <c r="R97" i="24" s="1"/>
  <c r="P97" i="24"/>
  <c r="AF36" i="23"/>
  <c r="AF94" i="24"/>
  <c r="R9" i="23"/>
  <c r="AF9" i="23"/>
  <c r="L9" i="23"/>
  <c r="W7" i="10"/>
  <c r="W8" i="10" s="1"/>
  <c r="W9" i="10" s="1"/>
  <c r="W10" i="10" s="1"/>
  <c r="W11" i="10" s="1"/>
  <c r="W12" i="10" s="1"/>
  <c r="W13" i="10" s="1"/>
  <c r="W14" i="10" s="1"/>
  <c r="W15" i="10" s="1"/>
  <c r="W16" i="10" s="1"/>
  <c r="W17" i="10" s="1"/>
  <c r="W18" i="10" s="1"/>
  <c r="W19" i="10" s="1"/>
  <c r="W20" i="10" s="1"/>
  <c r="W21" i="10" s="1"/>
  <c r="W22" i="10" s="1"/>
  <c r="W23" i="10" s="1"/>
  <c r="W24" i="10" s="1"/>
  <c r="W25" i="10" s="1"/>
  <c r="W26" i="10" s="1"/>
  <c r="W27" i="10" s="1"/>
  <c r="W28" i="10" s="1"/>
  <c r="W29" i="10" s="1"/>
  <c r="W30" i="10" s="1"/>
  <c r="W31" i="10" s="1"/>
  <c r="W32" i="10" s="1"/>
  <c r="W33" i="10" s="1"/>
  <c r="W34" i="10" s="1"/>
  <c r="W35" i="10" s="1"/>
  <c r="W36" i="10" s="1"/>
  <c r="W37" i="10" s="1"/>
  <c r="W38" i="10" s="1"/>
  <c r="W39" i="10" s="1"/>
  <c r="W40" i="10" s="1"/>
  <c r="W41" i="10" s="1"/>
  <c r="W42" i="10" s="1"/>
  <c r="W43" i="10" s="1"/>
  <c r="W44" i="10" s="1"/>
  <c r="W45" i="10" s="1"/>
  <c r="W46" i="10" s="1"/>
  <c r="W47" i="10" s="1"/>
  <c r="W48" i="10" s="1"/>
  <c r="W49" i="10" s="1"/>
  <c r="W50" i="10" s="1"/>
  <c r="W51" i="10" s="1"/>
  <c r="W52" i="10" s="1"/>
  <c r="W53" i="10" s="1"/>
  <c r="W54" i="10" s="1"/>
  <c r="W55" i="10" s="1"/>
  <c r="W56" i="10" s="1"/>
  <c r="W57" i="10" s="1"/>
  <c r="W58" i="10" s="1"/>
  <c r="W59" i="10" s="1"/>
  <c r="W60" i="10" s="1"/>
  <c r="W61" i="10" s="1"/>
  <c r="W62" i="10" s="1"/>
  <c r="W63" i="10" s="1"/>
  <c r="W64" i="10" s="1"/>
  <c r="W65" i="10" s="1"/>
  <c r="W66" i="10" s="1"/>
  <c r="W67" i="10" s="1"/>
  <c r="W68" i="10" s="1"/>
  <c r="W69" i="10" s="1"/>
  <c r="W70" i="10" s="1"/>
  <c r="W71" i="10" s="1"/>
  <c r="W72" i="10" s="1"/>
  <c r="W73" i="10" s="1"/>
  <c r="W74" i="10" s="1"/>
  <c r="W75" i="10" s="1"/>
  <c r="W76" i="10" s="1"/>
  <c r="W77" i="10" s="1"/>
  <c r="W78" i="10" s="1"/>
  <c r="W79" i="10" s="1"/>
  <c r="W80" i="10" s="1"/>
  <c r="W81" i="10" s="1"/>
  <c r="W82" i="10" s="1"/>
  <c r="W83" i="10" s="1"/>
  <c r="W84" i="10" s="1"/>
  <c r="W85" i="10" s="1"/>
  <c r="W86" i="10" s="1"/>
  <c r="W87" i="10" s="1"/>
  <c r="W88" i="10" s="1"/>
  <c r="W89" i="10" s="1"/>
  <c r="W90" i="10" s="1"/>
  <c r="W91" i="10" s="1"/>
  <c r="W92" i="10" s="1"/>
  <c r="W93" i="10" s="1"/>
  <c r="W94" i="10" s="1"/>
  <c r="W95" i="10" s="1"/>
  <c r="W96" i="10" s="1"/>
  <c r="W97" i="10" s="1"/>
  <c r="W98" i="10" s="1"/>
  <c r="W99" i="10" s="1"/>
  <c r="W100" i="10" s="1"/>
  <c r="AF60" i="6"/>
  <c r="X36" i="23"/>
  <c r="T36" i="23"/>
  <c r="B36" i="23" s="1"/>
  <c r="AD5" i="10"/>
  <c r="R8" i="23"/>
  <c r="L60" i="4"/>
  <c r="X60" i="4" s="1"/>
  <c r="T80" i="18"/>
  <c r="B80" i="18" s="1"/>
  <c r="AB80" i="18" s="1"/>
  <c r="T3" i="5"/>
  <c r="B3" i="5" s="1"/>
  <c r="D3" i="5" s="1"/>
  <c r="AF53" i="18"/>
  <c r="T92" i="13"/>
  <c r="B92" i="13" s="1"/>
  <c r="AB92" i="13" s="1"/>
  <c r="T98" i="23"/>
  <c r="B98" i="23" s="1"/>
  <c r="AB98" i="23" s="1"/>
  <c r="AF90" i="3"/>
  <c r="Q31" i="25"/>
  <c r="R31" i="25" s="1"/>
  <c r="P55" i="28"/>
  <c r="AF55" i="28" s="1"/>
  <c r="Q78" i="4"/>
  <c r="R78" i="4" s="1"/>
  <c r="L70" i="4"/>
  <c r="X70" i="4" s="1"/>
  <c r="T13" i="5"/>
  <c r="B13" i="5" s="1"/>
  <c r="AB13" i="5" s="1"/>
  <c r="AA6" i="10"/>
  <c r="AF11" i="5"/>
  <c r="P85" i="24"/>
  <c r="AF85" i="24" s="1"/>
  <c r="AF77" i="24"/>
  <c r="AF23" i="1"/>
  <c r="L23" i="1"/>
  <c r="AF65" i="4"/>
  <c r="Q99" i="24"/>
  <c r="R99" i="24" s="1"/>
  <c r="P99" i="24"/>
  <c r="AF86" i="5"/>
  <c r="L86" i="5"/>
  <c r="AF35" i="4"/>
  <c r="AB22" i="1"/>
  <c r="D22" i="1"/>
  <c r="AC7" i="10"/>
  <c r="AC8" i="10" s="1"/>
  <c r="AC9" i="10" s="1"/>
  <c r="AC10" i="10" s="1"/>
  <c r="AC11" i="10" s="1"/>
  <c r="AC12" i="10" s="1"/>
  <c r="AC13" i="10" s="1"/>
  <c r="AC14" i="10" s="1"/>
  <c r="AC15" i="10" s="1"/>
  <c r="AC16" i="10" s="1"/>
  <c r="AC17" i="10" s="1"/>
  <c r="AC18" i="10" s="1"/>
  <c r="AC19" i="10" s="1"/>
  <c r="AC20" i="10" s="1"/>
  <c r="AC21" i="10" s="1"/>
  <c r="AC22" i="10" s="1"/>
  <c r="AC23" i="10" s="1"/>
  <c r="AC24" i="10" s="1"/>
  <c r="AC25" i="10" s="1"/>
  <c r="AC26" i="10" s="1"/>
  <c r="AC27" i="10" s="1"/>
  <c r="AC28" i="10" s="1"/>
  <c r="AC29" i="10" s="1"/>
  <c r="AC30" i="10" s="1"/>
  <c r="AC31" i="10" s="1"/>
  <c r="AC32" i="10" s="1"/>
  <c r="AC33" i="10" s="1"/>
  <c r="AC34" i="10" s="1"/>
  <c r="AC35" i="10" s="1"/>
  <c r="AC36" i="10" s="1"/>
  <c r="AC37" i="10" s="1"/>
  <c r="AC38" i="10" s="1"/>
  <c r="AC39" i="10" s="1"/>
  <c r="AC40" i="10" s="1"/>
  <c r="AC41" i="10" s="1"/>
  <c r="AC42" i="10" s="1"/>
  <c r="AC43" i="10" s="1"/>
  <c r="AC44" i="10" s="1"/>
  <c r="AC45" i="10" s="1"/>
  <c r="AC46" i="10" s="1"/>
  <c r="AC47" i="10" s="1"/>
  <c r="AC48" i="10" s="1"/>
  <c r="AC49" i="10" s="1"/>
  <c r="AC50" i="10" s="1"/>
  <c r="AC51" i="10" s="1"/>
  <c r="AC52" i="10" s="1"/>
  <c r="AC53" i="10" s="1"/>
  <c r="AC54" i="10" s="1"/>
  <c r="AC55" i="10" s="1"/>
  <c r="AC56" i="10" s="1"/>
  <c r="AC57" i="10" s="1"/>
  <c r="AC58" i="10" s="1"/>
  <c r="AC59" i="10" s="1"/>
  <c r="AC60" i="10" s="1"/>
  <c r="AC61" i="10" s="1"/>
  <c r="AC62" i="10" s="1"/>
  <c r="AC63" i="10" s="1"/>
  <c r="AC64" i="10" s="1"/>
  <c r="AC65" i="10" s="1"/>
  <c r="AC66" i="10" s="1"/>
  <c r="AC67" i="10" s="1"/>
  <c r="AC68" i="10" s="1"/>
  <c r="AC69" i="10" s="1"/>
  <c r="AC70" i="10" s="1"/>
  <c r="AC71" i="10" s="1"/>
  <c r="AC72" i="10" s="1"/>
  <c r="AC73" i="10" s="1"/>
  <c r="AC74" i="10" s="1"/>
  <c r="AC75" i="10" s="1"/>
  <c r="AC76" i="10" s="1"/>
  <c r="AC77" i="10" s="1"/>
  <c r="AC78" i="10" s="1"/>
  <c r="AC79" i="10" s="1"/>
  <c r="AC80" i="10" s="1"/>
  <c r="AC81" i="10" s="1"/>
  <c r="AC82" i="10" s="1"/>
  <c r="AC83" i="10" s="1"/>
  <c r="AC84" i="10" s="1"/>
  <c r="AC85" i="10" s="1"/>
  <c r="AC86" i="10" s="1"/>
  <c r="AC87" i="10" s="1"/>
  <c r="AC88" i="10" s="1"/>
  <c r="AC89" i="10" s="1"/>
  <c r="AC90" i="10" s="1"/>
  <c r="AC91" i="10" s="1"/>
  <c r="AC92" i="10" s="1"/>
  <c r="AC93" i="10" s="1"/>
  <c r="AC94" i="10" s="1"/>
  <c r="AC95" i="10" s="1"/>
  <c r="AC96" i="10" s="1"/>
  <c r="AC97" i="10" s="1"/>
  <c r="AC98" i="10" s="1"/>
  <c r="AC99" i="10" s="1"/>
  <c r="AC100" i="10" s="1"/>
  <c r="R7" i="1"/>
  <c r="Q47" i="6"/>
  <c r="R47" i="6" s="1"/>
  <c r="P47" i="6"/>
  <c r="Q97" i="4"/>
  <c r="R97" i="4" s="1"/>
  <c r="P97" i="4"/>
  <c r="L97" i="4" s="1"/>
  <c r="D18" i="18"/>
  <c r="Q50" i="4"/>
  <c r="R50" i="4" s="1"/>
  <c r="P50" i="4"/>
  <c r="L50" i="4" s="1"/>
  <c r="AD30" i="1"/>
  <c r="Q67" i="4"/>
  <c r="R67" i="4" s="1"/>
  <c r="P67" i="4"/>
  <c r="Q95" i="24"/>
  <c r="R95" i="24" s="1"/>
  <c r="P95" i="24"/>
  <c r="Q91" i="24"/>
  <c r="R91" i="24" s="1"/>
  <c r="P91" i="24"/>
  <c r="AF79" i="3"/>
  <c r="L58" i="6"/>
  <c r="X58" i="6" s="1"/>
  <c r="L10" i="24"/>
  <c r="X10" i="24" s="1"/>
  <c r="Q47" i="4"/>
  <c r="R47" i="4" s="1"/>
  <c r="P47" i="4"/>
  <c r="P15" i="28"/>
  <c r="L15" i="28" s="1"/>
  <c r="AF31" i="3"/>
  <c r="L58" i="3"/>
  <c r="X58" i="3" s="1"/>
  <c r="Q62" i="27"/>
  <c r="R62" i="27" s="1"/>
  <c r="L30" i="18"/>
  <c r="X30" i="18" s="1"/>
  <c r="P53" i="6"/>
  <c r="L53" i="6" s="1"/>
  <c r="X53" i="6" s="1"/>
  <c r="L12" i="5"/>
  <c r="AD9" i="1"/>
  <c r="D21" i="1"/>
  <c r="AD25" i="18"/>
  <c r="AF96" i="6"/>
  <c r="L63" i="5"/>
  <c r="X63" i="5" s="1"/>
  <c r="AF59" i="16"/>
  <c r="T70" i="16"/>
  <c r="B70" i="16" s="1"/>
  <c r="AB70" i="16" s="1"/>
  <c r="L31" i="18"/>
  <c r="X31" i="18" s="1"/>
  <c r="AF96" i="20"/>
  <c r="D71" i="5"/>
  <c r="D65" i="1"/>
  <c r="AF88" i="3"/>
  <c r="L33" i="28"/>
  <c r="T33" i="28" s="1"/>
  <c r="B33" i="28" s="1"/>
  <c r="AB33" i="28" s="1"/>
  <c r="P17" i="27"/>
  <c r="L17" i="27" s="1"/>
  <c r="P37" i="25"/>
  <c r="AF37" i="25" s="1"/>
  <c r="T37" i="3"/>
  <c r="B37" i="3" s="1"/>
  <c r="AB37" i="3" s="1"/>
  <c r="AF7" i="21"/>
  <c r="L94" i="9"/>
  <c r="X94" i="9" s="1"/>
  <c r="P28" i="24"/>
  <c r="AF28" i="24" s="1"/>
  <c r="L89" i="24"/>
  <c r="T89" i="24" s="1"/>
  <c r="B89" i="24" s="1"/>
  <c r="AB89" i="24" s="1"/>
  <c r="R3" i="23"/>
  <c r="AF24" i="5"/>
  <c r="L20" i="6"/>
  <c r="X20" i="6" s="1"/>
  <c r="L71" i="24"/>
  <c r="X71" i="24" s="1"/>
  <c r="L77" i="24"/>
  <c r="AF25" i="5"/>
  <c r="L25" i="5"/>
  <c r="P30" i="24"/>
  <c r="Q30" i="24"/>
  <c r="R30" i="24" s="1"/>
  <c r="Q39" i="24"/>
  <c r="R39" i="24" s="1"/>
  <c r="P39" i="24"/>
  <c r="AF39" i="24" s="1"/>
  <c r="Q34" i="6"/>
  <c r="R34" i="6" s="1"/>
  <c r="P34" i="6"/>
  <c r="AF57" i="4"/>
  <c r="Q75" i="4"/>
  <c r="R75" i="4" s="1"/>
  <c r="P75" i="4"/>
  <c r="R5" i="23"/>
  <c r="Q80" i="24"/>
  <c r="R80" i="24" s="1"/>
  <c r="P80" i="24"/>
  <c r="L80" i="24" s="1"/>
  <c r="Q14" i="24"/>
  <c r="R14" i="24" s="1"/>
  <c r="P14" i="24"/>
  <c r="L14" i="24" s="1"/>
  <c r="P20" i="24"/>
  <c r="AF20" i="24" s="1"/>
  <c r="P61" i="24"/>
  <c r="AF61" i="24" s="1"/>
  <c r="Q18" i="24"/>
  <c r="R18" i="24" s="1"/>
  <c r="P18" i="24"/>
  <c r="AF18" i="24" s="1"/>
  <c r="J77" i="9"/>
  <c r="R77" i="9"/>
  <c r="Q72" i="24"/>
  <c r="R72" i="24" s="1"/>
  <c r="P72" i="24"/>
  <c r="Q46" i="4"/>
  <c r="R46" i="4" s="1"/>
  <c r="P46" i="4"/>
  <c r="T48" i="5"/>
  <c r="B48" i="5" s="1"/>
  <c r="AB48" i="5" s="1"/>
  <c r="AF59" i="6"/>
  <c r="L57" i="3"/>
  <c r="X57" i="3" s="1"/>
  <c r="AF18" i="18"/>
  <c r="Q11" i="24"/>
  <c r="P11" i="24"/>
  <c r="D20" i="20"/>
  <c r="L64" i="3"/>
  <c r="T64" i="3" s="1"/>
  <c r="B64" i="3" s="1"/>
  <c r="AB64" i="3" s="1"/>
  <c r="AF8" i="17"/>
  <c r="AV8" i="17" s="1"/>
  <c r="Q51" i="4"/>
  <c r="R51" i="4" s="1"/>
  <c r="P51" i="4"/>
  <c r="AF51" i="4" s="1"/>
  <c r="T100" i="3"/>
  <c r="B100" i="3" s="1"/>
  <c r="AB100" i="3" s="1"/>
  <c r="AD71" i="5"/>
  <c r="AF48" i="5"/>
  <c r="AD21" i="1"/>
  <c r="T86" i="16"/>
  <c r="B86" i="16" s="1"/>
  <c r="AB86" i="16" s="1"/>
  <c r="T90" i="3"/>
  <c r="B90" i="3" s="1"/>
  <c r="AB90" i="3" s="1"/>
  <c r="AD65" i="1"/>
  <c r="Q27" i="7"/>
  <c r="R27" i="7" s="1"/>
  <c r="Q29" i="27"/>
  <c r="R29" i="27" s="1"/>
  <c r="L86" i="3"/>
  <c r="X86" i="3" s="1"/>
  <c r="L87" i="16"/>
  <c r="T87" i="16" s="1"/>
  <c r="B87" i="16" s="1"/>
  <c r="AB87" i="16" s="1"/>
  <c r="L40" i="3"/>
  <c r="X40" i="3" s="1"/>
  <c r="AF62" i="24"/>
  <c r="L48" i="9"/>
  <c r="X48" i="9" s="1"/>
  <c r="S2" i="24"/>
  <c r="P66" i="24"/>
  <c r="L56" i="5"/>
  <c r="AF56" i="5"/>
  <c r="Q55" i="4"/>
  <c r="R55" i="4" s="1"/>
  <c r="P55" i="4"/>
  <c r="Q66" i="4"/>
  <c r="R66" i="4" s="1"/>
  <c r="P66" i="4"/>
  <c r="Q54" i="4"/>
  <c r="R54" i="4" s="1"/>
  <c r="P54" i="4"/>
  <c r="Q33" i="24"/>
  <c r="R33" i="24" s="1"/>
  <c r="P33" i="24"/>
  <c r="Q99" i="4"/>
  <c r="R99" i="4" s="1"/>
  <c r="P99" i="4"/>
  <c r="Q56" i="6"/>
  <c r="R56" i="6" s="1"/>
  <c r="P56" i="6"/>
  <c r="AF56" i="6" s="1"/>
  <c r="Q43" i="4"/>
  <c r="R43" i="4" s="1"/>
  <c r="P43" i="4"/>
  <c r="Q71" i="4"/>
  <c r="R71" i="4" s="1"/>
  <c r="P71" i="4"/>
  <c r="Q39" i="4"/>
  <c r="R39" i="4" s="1"/>
  <c r="P39" i="4"/>
  <c r="T97" i="3"/>
  <c r="B97" i="3" s="1"/>
  <c r="AB97" i="3" s="1"/>
  <c r="P37" i="4"/>
  <c r="AF37" i="4" s="1"/>
  <c r="Q37" i="4"/>
  <c r="R37" i="4" s="1"/>
  <c r="X24" i="5"/>
  <c r="T24" i="5"/>
  <c r="B24" i="5" s="1"/>
  <c r="Q70" i="24"/>
  <c r="R70" i="24" s="1"/>
  <c r="P70" i="24"/>
  <c r="AF70" i="24" s="1"/>
  <c r="AD18" i="18"/>
  <c r="AD20" i="20"/>
  <c r="AF70" i="16"/>
  <c r="Q77" i="6"/>
  <c r="R77" i="6" s="1"/>
  <c r="P77" i="6"/>
  <c r="P40" i="24"/>
  <c r="L40" i="24" s="1"/>
  <c r="Q40" i="24"/>
  <c r="R40" i="24" s="1"/>
  <c r="T59" i="16"/>
  <c r="B59" i="16" s="1"/>
  <c r="AB59" i="16" s="1"/>
  <c r="T98" i="6"/>
  <c r="B98" i="6" s="1"/>
  <c r="AB98" i="6" s="1"/>
  <c r="AF96" i="24"/>
  <c r="L96" i="24"/>
  <c r="AF41" i="4"/>
  <c r="AF18" i="5"/>
  <c r="L18" i="5"/>
  <c r="Q50" i="6"/>
  <c r="R50" i="6" s="1"/>
  <c r="P50" i="6"/>
  <c r="Q58" i="4"/>
  <c r="R58" i="4" s="1"/>
  <c r="P58" i="4"/>
  <c r="AF83" i="16"/>
  <c r="P73" i="6"/>
  <c r="L73" i="6" s="1"/>
  <c r="X73" i="6" s="1"/>
  <c r="P38" i="24"/>
  <c r="L38" i="24" s="1"/>
  <c r="X38" i="24" s="1"/>
  <c r="Q38" i="24"/>
  <c r="R38" i="24" s="1"/>
  <c r="AF79" i="24"/>
  <c r="Q77" i="4"/>
  <c r="R77" i="4" s="1"/>
  <c r="P77" i="4"/>
  <c r="L95" i="6"/>
  <c r="X95" i="6" s="1"/>
  <c r="L50" i="20"/>
  <c r="X50" i="20" s="1"/>
  <c r="T47" i="13"/>
  <c r="B47" i="13" s="1"/>
  <c r="AB47" i="13" s="1"/>
  <c r="T79" i="3"/>
  <c r="B79" i="3" s="1"/>
  <c r="AB79" i="3" s="1"/>
  <c r="T83" i="16"/>
  <c r="B83" i="16" s="1"/>
  <c r="AB83" i="16" s="1"/>
  <c r="L21" i="21"/>
  <c r="X21" i="21" s="1"/>
  <c r="P8" i="7"/>
  <c r="AF8" i="7" s="1"/>
  <c r="Q40" i="26"/>
  <c r="R40" i="26" s="1"/>
  <c r="L88" i="20"/>
  <c r="L38" i="9"/>
  <c r="X38" i="9" s="1"/>
  <c r="L64" i="6"/>
  <c r="X64" i="6" s="1"/>
  <c r="AF4" i="24"/>
  <c r="AD6" i="10"/>
  <c r="P67" i="24"/>
  <c r="AF5" i="23"/>
  <c r="L5" i="23"/>
  <c r="AF35" i="23"/>
  <c r="L35" i="23"/>
  <c r="P56" i="24"/>
  <c r="AF56" i="24" s="1"/>
  <c r="Q56" i="24"/>
  <c r="R56" i="24" s="1"/>
  <c r="Q81" i="24"/>
  <c r="R81" i="24" s="1"/>
  <c r="P81" i="24"/>
  <c r="AF81" i="24" s="1"/>
  <c r="L3" i="23"/>
  <c r="T3" i="23" s="1"/>
  <c r="B3" i="23" s="1"/>
  <c r="D3" i="23" s="1"/>
  <c r="Q11" i="26"/>
  <c r="R11" i="26" s="1"/>
  <c r="X18" i="18"/>
  <c r="AF29" i="20"/>
  <c r="D24" i="23"/>
  <c r="Q15" i="26"/>
  <c r="R15" i="26" s="1"/>
  <c r="Q26" i="26"/>
  <c r="R26" i="26" s="1"/>
  <c r="Q13" i="27"/>
  <c r="R13" i="27" s="1"/>
  <c r="R25" i="9"/>
  <c r="Q18" i="26"/>
  <c r="R18" i="26" s="1"/>
  <c r="Q26" i="28"/>
  <c r="R26" i="28" s="1"/>
  <c r="D20" i="23"/>
  <c r="AD20" i="23"/>
  <c r="L16" i="21"/>
  <c r="X16" i="21" s="1"/>
  <c r="X55" i="18"/>
  <c r="T55" i="18"/>
  <c r="B55" i="18" s="1"/>
  <c r="AB55" i="18" s="1"/>
  <c r="Q14" i="28"/>
  <c r="R14" i="28" s="1"/>
  <c r="P84" i="7"/>
  <c r="AF84" i="7" s="1"/>
  <c r="L68" i="18"/>
  <c r="X68" i="18" s="1"/>
  <c r="D30" i="1"/>
  <c r="T86" i="23"/>
  <c r="B86" i="23" s="1"/>
  <c r="AB86" i="23" s="1"/>
  <c r="T61" i="6"/>
  <c r="B61" i="6" s="1"/>
  <c r="AB61" i="6" s="1"/>
  <c r="T40" i="16"/>
  <c r="B40" i="16" s="1"/>
  <c r="AB40" i="16" s="1"/>
  <c r="Q84" i="27"/>
  <c r="R84" i="27" s="1"/>
  <c r="L9" i="24"/>
  <c r="X9" i="24" s="1"/>
  <c r="D25" i="18"/>
  <c r="Q29" i="28"/>
  <c r="R29" i="28" s="1"/>
  <c r="P13" i="26"/>
  <c r="L13" i="26" s="1"/>
  <c r="Q26" i="25"/>
  <c r="R26" i="25" s="1"/>
  <c r="Q34" i="28"/>
  <c r="R34" i="28" s="1"/>
  <c r="L80" i="3"/>
  <c r="T80" i="3" s="1"/>
  <c r="B80" i="3" s="1"/>
  <c r="AB80" i="3" s="1"/>
  <c r="AF22" i="18"/>
  <c r="T35" i="16"/>
  <c r="B35" i="16" s="1"/>
  <c r="AB35" i="16" s="1"/>
  <c r="T92" i="9"/>
  <c r="B92" i="9" s="1"/>
  <c r="AB92" i="9" s="1"/>
  <c r="T73" i="20"/>
  <c r="B73" i="20" s="1"/>
  <c r="AB73" i="20" s="1"/>
  <c r="Q14" i="27"/>
  <c r="R14" i="27" s="1"/>
  <c r="Q29" i="25"/>
  <c r="R29" i="25" s="1"/>
  <c r="Q42" i="28"/>
  <c r="R42" i="28" s="1"/>
  <c r="P4" i="25"/>
  <c r="L4" i="25" s="1"/>
  <c r="Q7" i="25"/>
  <c r="R7" i="25" s="1"/>
  <c r="P8" i="27"/>
  <c r="L8" i="27" s="1"/>
  <c r="T81" i="5"/>
  <c r="B81" i="5" s="1"/>
  <c r="AD81" i="5" s="1"/>
  <c r="X70" i="18"/>
  <c r="AF9" i="17"/>
  <c r="AV9" i="17" s="1"/>
  <c r="D26" i="5"/>
  <c r="X44" i="8"/>
  <c r="T99" i="8"/>
  <c r="AF75" i="18"/>
  <c r="Q17" i="26"/>
  <c r="R17" i="26" s="1"/>
  <c r="AF44" i="27"/>
  <c r="T55" i="6"/>
  <c r="B55" i="6" s="1"/>
  <c r="AB55" i="6" s="1"/>
  <c r="L58" i="24"/>
  <c r="X58" i="24" s="1"/>
  <c r="L78" i="18"/>
  <c r="T78" i="18" s="1"/>
  <c r="B78" i="18" s="1"/>
  <c r="AB78" i="18" s="1"/>
  <c r="L30" i="6"/>
  <c r="T30" i="6" s="1"/>
  <c r="B30" i="6" s="1"/>
  <c r="AF42" i="28"/>
  <c r="AF56" i="18"/>
  <c r="T56" i="18"/>
  <c r="B56" i="18" s="1"/>
  <c r="AB56" i="18" s="1"/>
  <c r="AF99" i="18"/>
  <c r="T53" i="18"/>
  <c r="B53" i="18" s="1"/>
  <c r="AB53" i="18" s="1"/>
  <c r="T75" i="20"/>
  <c r="B75" i="20" s="1"/>
  <c r="AB75" i="20" s="1"/>
  <c r="AF66" i="3"/>
  <c r="Q23" i="27"/>
  <c r="R23" i="27" s="1"/>
  <c r="L62" i="9"/>
  <c r="T62" i="9" s="1"/>
  <c r="B62" i="9" s="1"/>
  <c r="AB62" i="9" s="1"/>
  <c r="X25" i="21"/>
  <c r="T25" i="21"/>
  <c r="B25" i="21" s="1"/>
  <c r="AB25" i="21" s="1"/>
  <c r="AB59" i="18"/>
  <c r="D59" i="18"/>
  <c r="AD59" i="18"/>
  <c r="V8" i="17"/>
  <c r="AL8" i="17" s="1"/>
  <c r="T47" i="20"/>
  <c r="B47" i="20" s="1"/>
  <c r="AB47" i="20" s="1"/>
  <c r="R5" i="16"/>
  <c r="AF64" i="6"/>
  <c r="X52" i="8"/>
  <c r="Q51" i="7"/>
  <c r="R51" i="7" s="1"/>
  <c r="U7" i="17"/>
  <c r="AK7" i="17" s="1"/>
  <c r="S6" i="10"/>
  <c r="AF44" i="16"/>
  <c r="L35" i="24"/>
  <c r="T35" i="24" s="1"/>
  <c r="B35" i="24" s="1"/>
  <c r="L90" i="9"/>
  <c r="L65" i="16"/>
  <c r="X65" i="16" s="1"/>
  <c r="AE7" i="17"/>
  <c r="AU7" i="17" s="1"/>
  <c r="AC6" i="10"/>
  <c r="AG10" i="17"/>
  <c r="AW10" i="17" s="1"/>
  <c r="T16" i="8"/>
  <c r="AB5" i="1"/>
  <c r="N9" i="17"/>
  <c r="CA9" i="17" s="1"/>
  <c r="AB9" i="1"/>
  <c r="X59" i="18"/>
  <c r="AD30" i="23"/>
  <c r="T57" i="9"/>
  <c r="B57" i="9" s="1"/>
  <c r="AB57" i="9" s="1"/>
  <c r="L58" i="20"/>
  <c r="X58" i="20" s="1"/>
  <c r="T96" i="20"/>
  <c r="B96" i="20" s="1"/>
  <c r="AB96" i="20" s="1"/>
  <c r="T79" i="9"/>
  <c r="B79" i="9" s="1"/>
  <c r="AB79" i="9" s="1"/>
  <c r="T46" i="20"/>
  <c r="B46" i="20" s="1"/>
  <c r="AB46" i="20" s="1"/>
  <c r="AF56" i="9"/>
  <c r="P19" i="28"/>
  <c r="AF19" i="28" s="1"/>
  <c r="Q36" i="7"/>
  <c r="R36" i="7" s="1"/>
  <c r="Q4" i="26"/>
  <c r="R4" i="26" s="1"/>
  <c r="Y7" i="17"/>
  <c r="AO7" i="17" s="1"/>
  <c r="W6" i="10"/>
  <c r="T79" i="13"/>
  <c r="B79" i="13" s="1"/>
  <c r="AD79" i="13" s="1"/>
  <c r="AH9" i="17"/>
  <c r="AX9" i="17" s="1"/>
  <c r="L25" i="6"/>
  <c r="T25" i="6" s="1"/>
  <c r="B25" i="6" s="1"/>
  <c r="AD22" i="1"/>
  <c r="T63" i="24"/>
  <c r="B63" i="24" s="1"/>
  <c r="AB63" i="24" s="1"/>
  <c r="L81" i="9"/>
  <c r="P24" i="27"/>
  <c r="L24" i="27" s="1"/>
  <c r="P9" i="7"/>
  <c r="AF9" i="7" s="1"/>
  <c r="Y8" i="17"/>
  <c r="AO8" i="17" s="1"/>
  <c r="L45" i="6"/>
  <c r="AF92" i="18"/>
  <c r="T61" i="3"/>
  <c r="B61" i="3" s="1"/>
  <c r="AB61" i="3" s="1"/>
  <c r="T71" i="3"/>
  <c r="B71" i="3" s="1"/>
  <c r="AB71" i="3" s="1"/>
  <c r="AD7" i="17"/>
  <c r="AT7" i="17" s="1"/>
  <c r="AB6" i="10"/>
  <c r="AF71" i="9"/>
  <c r="AB10" i="5"/>
  <c r="AD5" i="1"/>
  <c r="T27" i="1"/>
  <c r="B27" i="1" s="1"/>
  <c r="AB27" i="1" s="1"/>
  <c r="AF73" i="20"/>
  <c r="T56" i="9"/>
  <c r="B56" i="9" s="1"/>
  <c r="AB56" i="9" s="1"/>
  <c r="Q5" i="25"/>
  <c r="R5" i="25" s="1"/>
  <c r="Q9" i="28"/>
  <c r="L36" i="9"/>
  <c r="T36" i="9" s="1"/>
  <c r="B36" i="9" s="1"/>
  <c r="L77" i="13"/>
  <c r="X77" i="13" s="1"/>
  <c r="AH10" i="17"/>
  <c r="AX10" i="17" s="1"/>
  <c r="AB10" i="1"/>
  <c r="R5" i="13"/>
  <c r="AF27" i="24"/>
  <c r="T92" i="18"/>
  <c r="B92" i="18" s="1"/>
  <c r="AB92" i="18" s="1"/>
  <c r="AF15" i="9"/>
  <c r="U8" i="17"/>
  <c r="AK8" i="17" s="1"/>
  <c r="T54" i="24"/>
  <c r="B54" i="24" s="1"/>
  <c r="AB54" i="24" s="1"/>
  <c r="L58" i="16"/>
  <c r="T58" i="16" s="1"/>
  <c r="B58" i="16" s="1"/>
  <c r="L20" i="18"/>
  <c r="T19" i="5"/>
  <c r="B19" i="5" s="1"/>
  <c r="AB19" i="5" s="1"/>
  <c r="D28" i="1"/>
  <c r="AF61" i="3"/>
  <c r="T72" i="13"/>
  <c r="B72" i="13" s="1"/>
  <c r="AB72" i="13" s="1"/>
  <c r="T59" i="20"/>
  <c r="B59" i="20" s="1"/>
  <c r="AB59" i="20" s="1"/>
  <c r="T89" i="1"/>
  <c r="B89" i="1" s="1"/>
  <c r="AB89" i="1" s="1"/>
  <c r="AF40" i="20"/>
  <c r="D38" i="1"/>
  <c r="L19" i="27"/>
  <c r="AF42" i="7"/>
  <c r="V7" i="17"/>
  <c r="AL7" i="17" s="1"/>
  <c r="T6" i="10"/>
  <c r="P9" i="25"/>
  <c r="L9" i="25" s="1"/>
  <c r="T6" i="9"/>
  <c r="B6" i="9" s="1"/>
  <c r="AD6" i="9" s="1"/>
  <c r="R8" i="20"/>
  <c r="P24" i="7"/>
  <c r="AF24" i="7" s="1"/>
  <c r="L97" i="20"/>
  <c r="X97" i="20" s="1"/>
  <c r="AC8" i="17"/>
  <c r="AS8" i="17" s="1"/>
  <c r="T47" i="23"/>
  <c r="B47" i="23" s="1"/>
  <c r="AB47" i="23" s="1"/>
  <c r="L97" i="9"/>
  <c r="T97" i="9" s="1"/>
  <c r="B97" i="9" s="1"/>
  <c r="AB97" i="9" s="1"/>
  <c r="AB7" i="17"/>
  <c r="AR7" i="17" s="1"/>
  <c r="R8" i="24"/>
  <c r="T72" i="16"/>
  <c r="B72" i="16" s="1"/>
  <c r="AB72" i="16" s="1"/>
  <c r="L48" i="20"/>
  <c r="T48" i="20" s="1"/>
  <c r="B48" i="20" s="1"/>
  <c r="AD8" i="17"/>
  <c r="AT8" i="17" s="1"/>
  <c r="AD28" i="1"/>
  <c r="AD24" i="23"/>
  <c r="AF63" i="24"/>
  <c r="L48" i="6"/>
  <c r="X48" i="6" s="1"/>
  <c r="AD38" i="1"/>
  <c r="P46" i="27"/>
  <c r="L46" i="27" s="1"/>
  <c r="P22" i="25"/>
  <c r="AF22" i="25" s="1"/>
  <c r="W8" i="17"/>
  <c r="AM8" i="17" s="1"/>
  <c r="L77" i="3"/>
  <c r="X77" i="3" s="1"/>
  <c r="R8" i="21"/>
  <c r="U5" i="10"/>
  <c r="L5" i="16"/>
  <c r="X5" i="16" s="1"/>
  <c r="T35" i="18"/>
  <c r="B35" i="18" s="1"/>
  <c r="AB35" i="18" s="1"/>
  <c r="X35" i="18"/>
  <c r="T75" i="18"/>
  <c r="B75" i="18" s="1"/>
  <c r="AB75" i="18" s="1"/>
  <c r="X75" i="18"/>
  <c r="X22" i="18"/>
  <c r="T22" i="18"/>
  <c r="B22" i="18" s="1"/>
  <c r="AB22" i="18" s="1"/>
  <c r="T87" i="18"/>
  <c r="B87" i="18" s="1"/>
  <c r="AB87" i="18" s="1"/>
  <c r="X87" i="18"/>
  <c r="L54" i="18"/>
  <c r="X54" i="18" s="1"/>
  <c r="AF96" i="18"/>
  <c r="AF83" i="18"/>
  <c r="AF35" i="18"/>
  <c r="T41" i="18"/>
  <c r="B41" i="18" s="1"/>
  <c r="AB41" i="18" s="1"/>
  <c r="X41" i="18"/>
  <c r="T42" i="18"/>
  <c r="B42" i="18" s="1"/>
  <c r="AB42" i="18" s="1"/>
  <c r="X42" i="18"/>
  <c r="T37" i="18"/>
  <c r="B37" i="18" s="1"/>
  <c r="AB37" i="18" s="1"/>
  <c r="X37" i="18"/>
  <c r="T67" i="18"/>
  <c r="B67" i="18" s="1"/>
  <c r="AB67" i="18" s="1"/>
  <c r="X67" i="18"/>
  <c r="T24" i="18"/>
  <c r="B24" i="18" s="1"/>
  <c r="X24" i="18"/>
  <c r="T48" i="18"/>
  <c r="B48" i="18" s="1"/>
  <c r="AB48" i="18" s="1"/>
  <c r="X48" i="18"/>
  <c r="T17" i="18"/>
  <c r="B17" i="18" s="1"/>
  <c r="X17" i="18"/>
  <c r="T96" i="18"/>
  <c r="B96" i="18" s="1"/>
  <c r="AB96" i="18" s="1"/>
  <c r="T38" i="18"/>
  <c r="B38" i="18" s="1"/>
  <c r="AB38" i="18" s="1"/>
  <c r="X38" i="18"/>
  <c r="T66" i="18"/>
  <c r="B66" i="18" s="1"/>
  <c r="AB66" i="18" s="1"/>
  <c r="T52" i="18"/>
  <c r="B52" i="18" s="1"/>
  <c r="AB52" i="18" s="1"/>
  <c r="T99" i="18"/>
  <c r="B99" i="18" s="1"/>
  <c r="AB99" i="18" s="1"/>
  <c r="T83" i="18"/>
  <c r="B83" i="18" s="1"/>
  <c r="AB83" i="18" s="1"/>
  <c r="T45" i="18"/>
  <c r="B45" i="18" s="1"/>
  <c r="AB45" i="18" s="1"/>
  <c r="X45" i="18"/>
  <c r="T61" i="18"/>
  <c r="B61" i="18" s="1"/>
  <c r="AB61" i="18" s="1"/>
  <c r="X61" i="18"/>
  <c r="AD23" i="18"/>
  <c r="AB23" i="18"/>
  <c r="AD70" i="18"/>
  <c r="AB70" i="18"/>
  <c r="L16" i="24"/>
  <c r="X16" i="24" s="1"/>
  <c r="L24" i="24"/>
  <c r="AF71" i="24"/>
  <c r="T44" i="23"/>
  <c r="B44" i="23" s="1"/>
  <c r="AB44" i="23" s="1"/>
  <c r="X44" i="23"/>
  <c r="D19" i="23"/>
  <c r="T85" i="23"/>
  <c r="B85" i="23" s="1"/>
  <c r="AB85" i="23" s="1"/>
  <c r="D13" i="23"/>
  <c r="AD19" i="23"/>
  <c r="T92" i="23"/>
  <c r="B92" i="23" s="1"/>
  <c r="AB92" i="23" s="1"/>
  <c r="X92" i="23"/>
  <c r="T61" i="23"/>
  <c r="B61" i="23" s="1"/>
  <c r="AB61" i="23" s="1"/>
  <c r="X61" i="23"/>
  <c r="T91" i="23"/>
  <c r="B91" i="23" s="1"/>
  <c r="AB91" i="23" s="1"/>
  <c r="X91" i="23"/>
  <c r="T45" i="23"/>
  <c r="B45" i="23" s="1"/>
  <c r="AB45" i="23" s="1"/>
  <c r="X45" i="23"/>
  <c r="T74" i="23"/>
  <c r="B74" i="23" s="1"/>
  <c r="AB74" i="23" s="1"/>
  <c r="X74" i="23"/>
  <c r="T64" i="23"/>
  <c r="B64" i="23" s="1"/>
  <c r="AB64" i="23" s="1"/>
  <c r="X64" i="23"/>
  <c r="AD13" i="23"/>
  <c r="D30" i="23"/>
  <c r="T60" i="23"/>
  <c r="B60" i="23" s="1"/>
  <c r="AB60" i="23" s="1"/>
  <c r="X60" i="23"/>
  <c r="X67" i="23"/>
  <c r="T34" i="23"/>
  <c r="B34" i="23" s="1"/>
  <c r="AB34" i="23" s="1"/>
  <c r="X34" i="23"/>
  <c r="T100" i="1"/>
  <c r="B100" i="1" s="1"/>
  <c r="AB100" i="1" s="1"/>
  <c r="X100" i="1"/>
  <c r="T72" i="1"/>
  <c r="B72" i="1" s="1"/>
  <c r="AB72" i="1" s="1"/>
  <c r="X72" i="1"/>
  <c r="T79" i="1"/>
  <c r="B79" i="1" s="1"/>
  <c r="AB79" i="1" s="1"/>
  <c r="X79" i="1"/>
  <c r="AD10" i="1"/>
  <c r="D15" i="1"/>
  <c r="T94" i="1"/>
  <c r="B94" i="1" s="1"/>
  <c r="AB94" i="1" s="1"/>
  <c r="D44" i="1"/>
  <c r="D10" i="1"/>
  <c r="AD15" i="1"/>
  <c r="T82" i="1"/>
  <c r="B82" i="1" s="1"/>
  <c r="AB82" i="1" s="1"/>
  <c r="T74" i="1"/>
  <c r="B74" i="1" s="1"/>
  <c r="AB74" i="1" s="1"/>
  <c r="AD44" i="1"/>
  <c r="T86" i="1"/>
  <c r="B86" i="1" s="1"/>
  <c r="AB86" i="1" s="1"/>
  <c r="X86" i="1"/>
  <c r="T90" i="1"/>
  <c r="B90" i="1" s="1"/>
  <c r="AB90" i="1" s="1"/>
  <c r="X90" i="1"/>
  <c r="T88" i="1"/>
  <c r="B88" i="1" s="1"/>
  <c r="AB88" i="1" s="1"/>
  <c r="X88" i="1"/>
  <c r="T60" i="1"/>
  <c r="B60" i="1" s="1"/>
  <c r="AB60" i="1" s="1"/>
  <c r="X60" i="1"/>
  <c r="T43" i="1"/>
  <c r="B43" i="1" s="1"/>
  <c r="AB43" i="1" s="1"/>
  <c r="X43" i="1"/>
  <c r="T78" i="1"/>
  <c r="B78" i="1" s="1"/>
  <c r="AB78" i="1" s="1"/>
  <c r="X78" i="1"/>
  <c r="AD87" i="1"/>
  <c r="T99" i="13"/>
  <c r="B99" i="13" s="1"/>
  <c r="AB99" i="13" s="1"/>
  <c r="T97" i="13"/>
  <c r="B97" i="13" s="1"/>
  <c r="AB97" i="13" s="1"/>
  <c r="X97" i="13"/>
  <c r="X37" i="13"/>
  <c r="T81" i="13"/>
  <c r="B81" i="13" s="1"/>
  <c r="AB81" i="13" s="1"/>
  <c r="X81" i="13"/>
  <c r="T86" i="13"/>
  <c r="B86" i="13" s="1"/>
  <c r="AB86" i="13" s="1"/>
  <c r="X86" i="13"/>
  <c r="T59" i="13"/>
  <c r="B59" i="13" s="1"/>
  <c r="AB59" i="13" s="1"/>
  <c r="X59" i="13"/>
  <c r="AF33" i="13"/>
  <c r="T33" i="13"/>
  <c r="B33" i="13" s="1"/>
  <c r="AB33" i="13" s="1"/>
  <c r="T32" i="16"/>
  <c r="B32" i="16" s="1"/>
  <c r="AB32" i="16" s="1"/>
  <c r="X32" i="16"/>
  <c r="T52" i="16"/>
  <c r="B52" i="16" s="1"/>
  <c r="AB52" i="16" s="1"/>
  <c r="X52" i="16"/>
  <c r="T50" i="16"/>
  <c r="B50" i="16" s="1"/>
  <c r="AB50" i="16" s="1"/>
  <c r="X50" i="16"/>
  <c r="T66" i="16"/>
  <c r="B66" i="16" s="1"/>
  <c r="AB66" i="16" s="1"/>
  <c r="X66" i="16"/>
  <c r="T44" i="16"/>
  <c r="B44" i="16" s="1"/>
  <c r="AB44" i="16" s="1"/>
  <c r="X44" i="16"/>
  <c r="T88" i="16"/>
  <c r="B88" i="16" s="1"/>
  <c r="AB88" i="16" s="1"/>
  <c r="T65" i="6"/>
  <c r="B65" i="6" s="1"/>
  <c r="AB65" i="6" s="1"/>
  <c r="X65" i="6"/>
  <c r="T80" i="6"/>
  <c r="B80" i="6" s="1"/>
  <c r="AB80" i="6" s="1"/>
  <c r="X80" i="6"/>
  <c r="L85" i="6"/>
  <c r="X85" i="6" s="1"/>
  <c r="T32" i="6"/>
  <c r="B32" i="6" s="1"/>
  <c r="AB32" i="6" s="1"/>
  <c r="X32" i="6"/>
  <c r="T81" i="6"/>
  <c r="B81" i="6" s="1"/>
  <c r="AB81" i="6" s="1"/>
  <c r="T40" i="6"/>
  <c r="B40" i="6" s="1"/>
  <c r="AB40" i="6" s="1"/>
  <c r="X40" i="6"/>
  <c r="T67" i="5"/>
  <c r="B67" i="5" s="1"/>
  <c r="AB67" i="5" s="1"/>
  <c r="X67" i="5"/>
  <c r="AD10" i="5"/>
  <c r="T43" i="5"/>
  <c r="B43" i="5" s="1"/>
  <c r="AB43" i="5" s="1"/>
  <c r="X43" i="5"/>
  <c r="AD26" i="5"/>
  <c r="T66" i="5"/>
  <c r="B66" i="5" s="1"/>
  <c r="AB66" i="5" s="1"/>
  <c r="X66" i="5"/>
  <c r="T33" i="5"/>
  <c r="B33" i="5" s="1"/>
  <c r="AB33" i="5" s="1"/>
  <c r="X33" i="5"/>
  <c r="D10" i="5"/>
  <c r="T92" i="5"/>
  <c r="B92" i="5" s="1"/>
  <c r="AB92" i="5" s="1"/>
  <c r="X92" i="5"/>
  <c r="T65" i="5"/>
  <c r="B65" i="5" s="1"/>
  <c r="AB65" i="5" s="1"/>
  <c r="X65" i="5"/>
  <c r="T34" i="4"/>
  <c r="B34" i="4" s="1"/>
  <c r="AB34" i="4" s="1"/>
  <c r="X34" i="4"/>
  <c r="T55" i="3"/>
  <c r="B55" i="3" s="1"/>
  <c r="AB55" i="3" s="1"/>
  <c r="X55" i="3"/>
  <c r="T59" i="3"/>
  <c r="B59" i="3" s="1"/>
  <c r="AB59" i="3" s="1"/>
  <c r="T98" i="3"/>
  <c r="B98" i="3" s="1"/>
  <c r="AB98" i="3" s="1"/>
  <c r="X98" i="3"/>
  <c r="L49" i="3"/>
  <c r="T92" i="3"/>
  <c r="B92" i="3" s="1"/>
  <c r="AB92" i="3" s="1"/>
  <c r="L76" i="3"/>
  <c r="T88" i="3"/>
  <c r="B88" i="3" s="1"/>
  <c r="AB88" i="3" s="1"/>
  <c r="X88" i="3"/>
  <c r="T33" i="3"/>
  <c r="B33" i="3" s="1"/>
  <c r="AB33" i="3" s="1"/>
  <c r="X33" i="3"/>
  <c r="P3" i="28"/>
  <c r="L3" i="28" s="1"/>
  <c r="T96" i="28"/>
  <c r="B96" i="28" s="1"/>
  <c r="AB96" i="28" s="1"/>
  <c r="X96" i="28"/>
  <c r="Q89" i="28"/>
  <c r="R89" i="28" s="1"/>
  <c r="Q4" i="28"/>
  <c r="P25" i="27"/>
  <c r="L25" i="27" s="1"/>
  <c r="Q10" i="27"/>
  <c r="R10" i="27" s="1"/>
  <c r="Q49" i="27"/>
  <c r="R49" i="27" s="1"/>
  <c r="Q76" i="27"/>
  <c r="R76" i="27" s="1"/>
  <c r="P76" i="27"/>
  <c r="L76" i="27" s="1"/>
  <c r="Q43" i="27"/>
  <c r="R43" i="27" s="1"/>
  <c r="P32" i="27"/>
  <c r="L32" i="27" s="1"/>
  <c r="L62" i="27"/>
  <c r="P100" i="27"/>
  <c r="L100" i="27" s="1"/>
  <c r="L5" i="27"/>
  <c r="P16" i="27"/>
  <c r="AF16" i="27" s="1"/>
  <c r="Q61" i="26"/>
  <c r="R61" i="26" s="1"/>
  <c r="Q25" i="26"/>
  <c r="R25" i="26" s="1"/>
  <c r="X29" i="26"/>
  <c r="P23" i="25"/>
  <c r="AF23" i="25" s="1"/>
  <c r="Q15" i="25"/>
  <c r="R15" i="25" s="1"/>
  <c r="P63" i="25"/>
  <c r="AF63" i="25" s="1"/>
  <c r="Q3" i="25"/>
  <c r="R3" i="25" s="1"/>
  <c r="P25" i="7"/>
  <c r="L25" i="7" s="1"/>
  <c r="Q12" i="7"/>
  <c r="Q30" i="7"/>
  <c r="R30" i="7" s="1"/>
  <c r="P22" i="7"/>
  <c r="AF22" i="7" s="1"/>
  <c r="Q28" i="7"/>
  <c r="R28" i="7" s="1"/>
  <c r="P90" i="7"/>
  <c r="L90" i="7" s="1"/>
  <c r="P5" i="7"/>
  <c r="L5" i="7" s="1"/>
  <c r="T60" i="21"/>
  <c r="B60" i="21" s="1"/>
  <c r="AB60" i="21" s="1"/>
  <c r="X60" i="21"/>
  <c r="T72" i="21"/>
  <c r="B72" i="21" s="1"/>
  <c r="AB72" i="21" s="1"/>
  <c r="X72" i="21"/>
  <c r="T73" i="21"/>
  <c r="B73" i="21" s="1"/>
  <c r="AB73" i="21" s="1"/>
  <c r="X73" i="21"/>
  <c r="T13" i="21"/>
  <c r="B13" i="21" s="1"/>
  <c r="AB13" i="21" s="1"/>
  <c r="X13" i="21"/>
  <c r="T39" i="21"/>
  <c r="B39" i="21" s="1"/>
  <c r="AB39" i="21" s="1"/>
  <c r="X39" i="21"/>
  <c r="T29" i="21"/>
  <c r="B29" i="21" s="1"/>
  <c r="AB29" i="21" s="1"/>
  <c r="X29" i="21"/>
  <c r="T8" i="21"/>
  <c r="B8" i="21" s="1"/>
  <c r="D8" i="21" s="1"/>
  <c r="X8" i="21"/>
  <c r="T74" i="21"/>
  <c r="B74" i="21" s="1"/>
  <c r="AB74" i="21" s="1"/>
  <c r="X74" i="21"/>
  <c r="T97" i="21"/>
  <c r="B97" i="21" s="1"/>
  <c r="AB97" i="21" s="1"/>
  <c r="X97" i="21"/>
  <c r="T84" i="21"/>
  <c r="B84" i="21" s="1"/>
  <c r="AB84" i="21" s="1"/>
  <c r="X84" i="21"/>
  <c r="T6" i="21"/>
  <c r="B6" i="21" s="1"/>
  <c r="AD6" i="21" s="1"/>
  <c r="T31" i="21"/>
  <c r="B31" i="21" s="1"/>
  <c r="AB31" i="21" s="1"/>
  <c r="X31" i="21"/>
  <c r="T77" i="21"/>
  <c r="B77" i="21" s="1"/>
  <c r="AB77" i="21" s="1"/>
  <c r="X77" i="21"/>
  <c r="T11" i="21"/>
  <c r="B11" i="21" s="1"/>
  <c r="X11" i="21"/>
  <c r="T94" i="21"/>
  <c r="B94" i="21" s="1"/>
  <c r="AB94" i="21" s="1"/>
  <c r="X94" i="21"/>
  <c r="T58" i="21"/>
  <c r="B58" i="21" s="1"/>
  <c r="AB58" i="21" s="1"/>
  <c r="X58" i="21"/>
  <c r="T17" i="21"/>
  <c r="B17" i="21" s="1"/>
  <c r="AB17" i="21" s="1"/>
  <c r="X17" i="21"/>
  <c r="T34" i="21"/>
  <c r="B34" i="21" s="1"/>
  <c r="AB34" i="21" s="1"/>
  <c r="X34" i="21"/>
  <c r="T100" i="21"/>
  <c r="B100" i="21" s="1"/>
  <c r="AB100" i="21" s="1"/>
  <c r="X100" i="21"/>
  <c r="T76" i="20"/>
  <c r="B76" i="20" s="1"/>
  <c r="AB76" i="20" s="1"/>
  <c r="X76" i="20"/>
  <c r="T94" i="20"/>
  <c r="B94" i="20" s="1"/>
  <c r="AB94" i="20" s="1"/>
  <c r="X94" i="20"/>
  <c r="T70" i="20"/>
  <c r="B70" i="20" s="1"/>
  <c r="AB70" i="20" s="1"/>
  <c r="X70" i="20"/>
  <c r="T40" i="20"/>
  <c r="B40" i="20" s="1"/>
  <c r="AB40" i="20" s="1"/>
  <c r="X40" i="20"/>
  <c r="T91" i="20"/>
  <c r="B91" i="20" s="1"/>
  <c r="AB91" i="20" s="1"/>
  <c r="X91" i="20"/>
  <c r="T78" i="20"/>
  <c r="B78" i="20" s="1"/>
  <c r="AB78" i="20" s="1"/>
  <c r="AF91" i="20"/>
  <c r="T8" i="20"/>
  <c r="B8" i="20" s="1"/>
  <c r="X8" i="20"/>
  <c r="L62" i="20"/>
  <c r="L79" i="20"/>
  <c r="T61" i="20"/>
  <c r="B61" i="20" s="1"/>
  <c r="AB61" i="20" s="1"/>
  <c r="AF47" i="20"/>
  <c r="T35" i="20"/>
  <c r="B35" i="20" s="1"/>
  <c r="AB35" i="20" s="1"/>
  <c r="X35" i="20"/>
  <c r="L74" i="20"/>
  <c r="AF74" i="20"/>
  <c r="X98" i="9"/>
  <c r="T98" i="9"/>
  <c r="B98" i="9" s="1"/>
  <c r="AB98" i="9" s="1"/>
  <c r="T89" i="9"/>
  <c r="B89" i="9" s="1"/>
  <c r="AB89" i="9" s="1"/>
  <c r="X89" i="9"/>
  <c r="T71" i="9"/>
  <c r="B71" i="9" s="1"/>
  <c r="AB71" i="9" s="1"/>
  <c r="X71" i="9"/>
  <c r="D29" i="9"/>
  <c r="T32" i="9"/>
  <c r="B32" i="9" s="1"/>
  <c r="AB32" i="9" s="1"/>
  <c r="X32" i="9"/>
  <c r="L43" i="9"/>
  <c r="T40" i="9"/>
  <c r="B40" i="9" s="1"/>
  <c r="AB40" i="9" s="1"/>
  <c r="L93" i="9"/>
  <c r="L95" i="9"/>
  <c r="T34" i="9"/>
  <c r="B34" i="9" s="1"/>
  <c r="AB34" i="9" s="1"/>
  <c r="X34" i="9"/>
  <c r="T100" i="9"/>
  <c r="B100" i="9" s="1"/>
  <c r="AB100" i="9" s="1"/>
  <c r="X100" i="9"/>
  <c r="T86" i="9"/>
  <c r="B86" i="9" s="1"/>
  <c r="AB86" i="9" s="1"/>
  <c r="X86" i="9"/>
  <c r="AD29" i="9"/>
  <c r="AF98" i="9"/>
  <c r="T55" i="9"/>
  <c r="B55" i="9" s="1"/>
  <c r="AB55" i="9" s="1"/>
  <c r="X55" i="9"/>
  <c r="T58" i="9"/>
  <c r="B58" i="9" s="1"/>
  <c r="AB58" i="9" s="1"/>
  <c r="X58" i="9"/>
  <c r="T47" i="9"/>
  <c r="B47" i="9" s="1"/>
  <c r="AB47" i="9" s="1"/>
  <c r="X47" i="9"/>
  <c r="T3" i="18"/>
  <c r="B3" i="18" s="1"/>
  <c r="AD3" i="18" s="1"/>
  <c r="T11" i="6"/>
  <c r="B11" i="6" s="1"/>
  <c r="D11" i="6" s="1"/>
  <c r="AF10" i="3"/>
  <c r="S2" i="28"/>
  <c r="AG1" i="27"/>
  <c r="U20" i="29" s="1"/>
  <c r="S2" i="25"/>
  <c r="P6" i="7"/>
  <c r="L6" i="7" s="1"/>
  <c r="Q23" i="28"/>
  <c r="R23" i="28" s="1"/>
  <c r="AF16" i="18"/>
  <c r="L16" i="18"/>
  <c r="X16" i="18" s="1"/>
  <c r="P14" i="7"/>
  <c r="L14" i="7" s="1"/>
  <c r="Q28" i="26"/>
  <c r="R28" i="26" s="1"/>
  <c r="T15" i="21"/>
  <c r="B15" i="21" s="1"/>
  <c r="AB15" i="21" s="1"/>
  <c r="AF15" i="18"/>
  <c r="R3" i="6"/>
  <c r="T53" i="5"/>
  <c r="B53" i="5" s="1"/>
  <c r="AB53" i="5" s="1"/>
  <c r="AG1" i="28"/>
  <c r="U21" i="29" s="1"/>
  <c r="AF4" i="27"/>
  <c r="AG1" i="26"/>
  <c r="U19" i="29" s="1"/>
  <c r="AG1" i="25"/>
  <c r="U18" i="29" s="1"/>
  <c r="AG1" i="7"/>
  <c r="U17" i="29" s="1"/>
  <c r="AG4" i="7"/>
  <c r="T70" i="9"/>
  <c r="B70" i="9" s="1"/>
  <c r="AB70" i="9" s="1"/>
  <c r="T94" i="16"/>
  <c r="B94" i="16" s="1"/>
  <c r="AB94" i="16" s="1"/>
  <c r="L43" i="16"/>
  <c r="X43" i="16" s="1"/>
  <c r="L100" i="6"/>
  <c r="X100" i="6" s="1"/>
  <c r="P3" i="7"/>
  <c r="L3" i="7" s="1"/>
  <c r="S2" i="7"/>
  <c r="L69" i="24"/>
  <c r="X69" i="24" s="1"/>
  <c r="T46" i="23"/>
  <c r="B46" i="23" s="1"/>
  <c r="AB46" i="23" s="1"/>
  <c r="L71" i="18"/>
  <c r="X71" i="18" s="1"/>
  <c r="X64" i="8"/>
  <c r="P3" i="26"/>
  <c r="AF3" i="26" s="1"/>
  <c r="S2" i="26"/>
  <c r="L86" i="27"/>
  <c r="T55" i="16"/>
  <c r="B55" i="16" s="1"/>
  <c r="T42" i="1"/>
  <c r="B42" i="1" s="1"/>
  <c r="AB42" i="1" s="1"/>
  <c r="X76" i="8"/>
  <c r="X68" i="8"/>
  <c r="D87" i="1"/>
  <c r="Q4" i="27"/>
  <c r="R4" i="27" s="1"/>
  <c r="L19" i="20"/>
  <c r="X19" i="20" s="1"/>
  <c r="P25" i="28"/>
  <c r="AF25" i="28" s="1"/>
  <c r="Q13" i="7"/>
  <c r="R13" i="7" s="1"/>
  <c r="AF11" i="18"/>
  <c r="L3" i="6"/>
  <c r="X3" i="6" s="1"/>
  <c r="L70" i="6"/>
  <c r="X70" i="6" s="1"/>
  <c r="AF48" i="18"/>
  <c r="Q3" i="27"/>
  <c r="R3" i="27" s="1"/>
  <c r="S2" i="27"/>
  <c r="AF96" i="28"/>
  <c r="AF80" i="6"/>
  <c r="AF83" i="6"/>
  <c r="X95" i="8"/>
  <c r="AF57" i="6"/>
  <c r="L99" i="16"/>
  <c r="X99" i="16" s="1"/>
  <c r="L28" i="6"/>
  <c r="T34" i="13"/>
  <c r="B34" i="13" s="1"/>
  <c r="AB34" i="13" s="1"/>
  <c r="Q35" i="26"/>
  <c r="R35" i="26" s="1"/>
  <c r="AF21" i="18"/>
  <c r="AD9" i="17"/>
  <c r="AT9" i="17" s="1"/>
  <c r="AC9" i="17"/>
  <c r="AS9" i="17" s="1"/>
  <c r="Y9" i="17"/>
  <c r="AO9" i="17" s="1"/>
  <c r="W9" i="17"/>
  <c r="AM9" i="17" s="1"/>
  <c r="V9" i="17"/>
  <c r="AL9" i="17" s="1"/>
  <c r="U9" i="17"/>
  <c r="AK9" i="17" s="1"/>
  <c r="I7" i="2"/>
  <c r="BP11" i="17"/>
  <c r="C9" i="2"/>
  <c r="B10" i="2"/>
  <c r="C10" i="2" s="1"/>
  <c r="Z9" i="17"/>
  <c r="AP9" i="17" s="1"/>
  <c r="T12" i="18"/>
  <c r="B12" i="18" s="1"/>
  <c r="P73" i="27"/>
  <c r="L73" i="27" s="1"/>
  <c r="R7" i="18"/>
  <c r="T50" i="9"/>
  <c r="B50" i="9" s="1"/>
  <c r="AB50" i="9" s="1"/>
  <c r="AF63" i="9"/>
  <c r="Q18" i="7"/>
  <c r="R18" i="7" s="1"/>
  <c r="Q22" i="28"/>
  <c r="R22" i="28" s="1"/>
  <c r="L13" i="27"/>
  <c r="R21" i="18"/>
  <c r="X87" i="8"/>
  <c r="X97" i="8"/>
  <c r="T62" i="16"/>
  <c r="B62" i="16" s="1"/>
  <c r="Q21" i="28"/>
  <c r="R21" i="28" s="1"/>
  <c r="Q86" i="27"/>
  <c r="R86" i="27" s="1"/>
  <c r="Q33" i="25"/>
  <c r="R33" i="25" s="1"/>
  <c r="Q96" i="27"/>
  <c r="R96" i="27" s="1"/>
  <c r="L12" i="25"/>
  <c r="Q35" i="27"/>
  <c r="R35" i="27" s="1"/>
  <c r="P17" i="7"/>
  <c r="AF17" i="7" s="1"/>
  <c r="Q28" i="28"/>
  <c r="R28" i="28" s="1"/>
  <c r="T38" i="16"/>
  <c r="B38" i="16" s="1"/>
  <c r="AB38" i="16" s="1"/>
  <c r="AF9" i="18"/>
  <c r="L9" i="18"/>
  <c r="X9" i="18" s="1"/>
  <c r="L6" i="24"/>
  <c r="X6" i="24" s="1"/>
  <c r="T11" i="18"/>
  <c r="B11" i="18" s="1"/>
  <c r="R23" i="13"/>
  <c r="R15" i="18"/>
  <c r="AF51" i="9"/>
  <c r="L51" i="9"/>
  <c r="X51" i="9" s="1"/>
  <c r="X42" i="8"/>
  <c r="T63" i="9"/>
  <c r="B63" i="9" s="1"/>
  <c r="AB63" i="9" s="1"/>
  <c r="T95" i="1"/>
  <c r="B95" i="1" s="1"/>
  <c r="T39" i="18"/>
  <c r="B39" i="18" s="1"/>
  <c r="AB39" i="18" s="1"/>
  <c r="P11" i="27"/>
  <c r="R11" i="18"/>
  <c r="T40" i="8"/>
  <c r="AF83" i="3"/>
  <c r="P29" i="7"/>
  <c r="AF29" i="7" s="1"/>
  <c r="L58" i="13"/>
  <c r="Q3" i="7"/>
  <c r="Q89" i="7"/>
  <c r="R89" i="7" s="1"/>
  <c r="L62" i="24"/>
  <c r="AF10" i="24"/>
  <c r="R12" i="24"/>
  <c r="AF56" i="20"/>
  <c r="L56" i="20"/>
  <c r="X56" i="20" s="1"/>
  <c r="AF12" i="18"/>
  <c r="X78" i="8"/>
  <c r="Q13" i="25"/>
  <c r="R13" i="25" s="1"/>
  <c r="L46" i="3"/>
  <c r="X46" i="3" s="1"/>
  <c r="R16" i="24"/>
  <c r="Q6" i="27"/>
  <c r="R6" i="27" s="1"/>
  <c r="R23" i="24"/>
  <c r="R9" i="18"/>
  <c r="L45" i="9"/>
  <c r="L81" i="3"/>
  <c r="AF94" i="16"/>
  <c r="L40" i="18"/>
  <c r="AF37" i="9"/>
  <c r="L37" i="9"/>
  <c r="X37" i="9" s="1"/>
  <c r="R12" i="18"/>
  <c r="L34" i="18"/>
  <c r="X34" i="18" s="1"/>
  <c r="T15" i="18"/>
  <c r="B15" i="18" s="1"/>
  <c r="AB15" i="18" s="1"/>
  <c r="T29" i="18"/>
  <c r="B29" i="18" s="1"/>
  <c r="AB29" i="18" s="1"/>
  <c r="T23" i="13"/>
  <c r="B23" i="13" s="1"/>
  <c r="AB23" i="13" s="1"/>
  <c r="AF98" i="18"/>
  <c r="L98" i="18"/>
  <c r="X98" i="18" s="1"/>
  <c r="AF7" i="18"/>
  <c r="L7" i="18"/>
  <c r="X7" i="18" s="1"/>
  <c r="T84" i="13"/>
  <c r="B84" i="13" s="1"/>
  <c r="L76" i="18"/>
  <c r="X76" i="18" s="1"/>
  <c r="AF62" i="27"/>
  <c r="T21" i="18"/>
  <c r="B21" i="18" s="1"/>
  <c r="AB21" i="18" s="1"/>
  <c r="R6" i="24"/>
  <c r="R11" i="4"/>
  <c r="R14" i="6"/>
  <c r="T28" i="18"/>
  <c r="B28" i="18" s="1"/>
  <c r="AB28" i="18" s="1"/>
  <c r="T48" i="16"/>
  <c r="B48" i="16" s="1"/>
  <c r="AB48" i="16" s="1"/>
  <c r="R12" i="6"/>
  <c r="R26" i="24"/>
  <c r="R9" i="5"/>
  <c r="L3" i="1"/>
  <c r="X3" i="1" s="1"/>
  <c r="AF3" i="1"/>
  <c r="AF61" i="18"/>
  <c r="T68" i="23"/>
  <c r="B68" i="23" s="1"/>
  <c r="D68" i="23" s="1"/>
  <c r="Q5" i="27"/>
  <c r="R5" i="27" s="1"/>
  <c r="AF34" i="13"/>
  <c r="AF50" i="16"/>
  <c r="R10" i="6"/>
  <c r="L9" i="5"/>
  <c r="X9" i="5" s="1"/>
  <c r="AF9" i="5"/>
  <c r="R27" i="18"/>
  <c r="R3" i="1"/>
  <c r="T31" i="5"/>
  <c r="B31" i="5" s="1"/>
  <c r="X73" i="8"/>
  <c r="T31" i="9"/>
  <c r="B31" i="9" s="1"/>
  <c r="AB31" i="9" s="1"/>
  <c r="AF40" i="25"/>
  <c r="Q21" i="25"/>
  <c r="R21" i="25" s="1"/>
  <c r="P21" i="7"/>
  <c r="L21" i="7" s="1"/>
  <c r="AF38" i="16"/>
  <c r="AF14" i="18"/>
  <c r="L14" i="18"/>
  <c r="X14" i="18" s="1"/>
  <c r="R20" i="24"/>
  <c r="AF28" i="18"/>
  <c r="L27" i="18"/>
  <c r="X27" i="18" s="1"/>
  <c r="AF27" i="18"/>
  <c r="L5" i="18"/>
  <c r="X5" i="18" s="1"/>
  <c r="AF5" i="18"/>
  <c r="L49" i="9"/>
  <c r="X49" i="9" s="1"/>
  <c r="AF12" i="6"/>
  <c r="R49" i="9"/>
  <c r="J49" i="9"/>
  <c r="P30" i="25"/>
  <c r="AF30" i="25" s="1"/>
  <c r="L27" i="7"/>
  <c r="L24" i="21"/>
  <c r="X24" i="21" s="1"/>
  <c r="AF24" i="21"/>
  <c r="R28" i="24"/>
  <c r="T42" i="9"/>
  <c r="B42" i="9" s="1"/>
  <c r="AD42" i="9" s="1"/>
  <c r="L34" i="27"/>
  <c r="Q11" i="7"/>
  <c r="T41" i="16"/>
  <c r="B41" i="16" s="1"/>
  <c r="R28" i="18"/>
  <c r="R10" i="3"/>
  <c r="X50" i="8"/>
  <c r="T78" i="23"/>
  <c r="B78" i="23" s="1"/>
  <c r="AB78" i="23" s="1"/>
  <c r="T64" i="21"/>
  <c r="B64" i="21" s="1"/>
  <c r="Q8" i="28"/>
  <c r="P20" i="28"/>
  <c r="L20" i="28" s="1"/>
  <c r="L4" i="21"/>
  <c r="X4" i="21" s="1"/>
  <c r="Q8" i="26"/>
  <c r="R8" i="26" s="1"/>
  <c r="AF37" i="27"/>
  <c r="P3" i="27"/>
  <c r="L3" i="27" s="1"/>
  <c r="Q22" i="26"/>
  <c r="R22" i="26" s="1"/>
  <c r="T13" i="9"/>
  <c r="B13" i="9" s="1"/>
  <c r="T75" i="5"/>
  <c r="B75" i="5" s="1"/>
  <c r="AB75" i="5" s="1"/>
  <c r="AF19" i="24"/>
  <c r="AF6" i="18"/>
  <c r="L6" i="18"/>
  <c r="X6" i="18" s="1"/>
  <c r="R8" i="18"/>
  <c r="L23" i="6"/>
  <c r="X23" i="6" s="1"/>
  <c r="AF23" i="6"/>
  <c r="T34" i="1"/>
  <c r="B34" i="1" s="1"/>
  <c r="AB34" i="1" s="1"/>
  <c r="T10" i="3"/>
  <c r="B10" i="3" s="1"/>
  <c r="R14" i="18"/>
  <c r="R13" i="24"/>
  <c r="R5" i="18"/>
  <c r="R19" i="6"/>
  <c r="R24" i="21"/>
  <c r="R28" i="6"/>
  <c r="R6" i="18"/>
  <c r="R10" i="24"/>
  <c r="L36" i="24"/>
  <c r="X36" i="24" s="1"/>
  <c r="AF36" i="24"/>
  <c r="L8" i="18"/>
  <c r="X8" i="18" s="1"/>
  <c r="AF8" i="18"/>
  <c r="T85" i="18"/>
  <c r="B85" i="18" s="1"/>
  <c r="AB85" i="18" s="1"/>
  <c r="T91" i="3"/>
  <c r="B91" i="3" s="1"/>
  <c r="T60" i="9"/>
  <c r="B60" i="9" s="1"/>
  <c r="AB60" i="9" s="1"/>
  <c r="T92" i="21"/>
  <c r="B92" i="21" s="1"/>
  <c r="T90" i="20"/>
  <c r="B90" i="20" s="1"/>
  <c r="T100" i="20"/>
  <c r="B100" i="20" s="1"/>
  <c r="T65" i="9"/>
  <c r="B65" i="9" s="1"/>
  <c r="AB65" i="9" s="1"/>
  <c r="Q20" i="27"/>
  <c r="R20" i="27" s="1"/>
  <c r="P30" i="28"/>
  <c r="AF30" i="28" s="1"/>
  <c r="Q22" i="27"/>
  <c r="R22" i="27" s="1"/>
  <c r="L48" i="27"/>
  <c r="AF29" i="6"/>
  <c r="L29" i="6"/>
  <c r="X29" i="6" s="1"/>
  <c r="T84" i="23"/>
  <c r="B84" i="23" s="1"/>
  <c r="T95" i="23"/>
  <c r="B95" i="23" s="1"/>
  <c r="AF34" i="28"/>
  <c r="P27" i="25"/>
  <c r="L27" i="25" s="1"/>
  <c r="P8" i="25"/>
  <c r="AF8" i="25" s="1"/>
  <c r="T8" i="1"/>
  <c r="B8" i="1" s="1"/>
  <c r="L15" i="6"/>
  <c r="X15" i="6" s="1"/>
  <c r="AF15" i="6"/>
  <c r="R15" i="6"/>
  <c r="L33" i="27"/>
  <c r="AF17" i="24"/>
  <c r="L17" i="24"/>
  <c r="X17" i="24" s="1"/>
  <c r="L4" i="9"/>
  <c r="L5" i="6"/>
  <c r="X5" i="6" s="1"/>
  <c r="AF5" i="6"/>
  <c r="L9" i="28"/>
  <c r="R16" i="6"/>
  <c r="T84" i="5"/>
  <c r="B84" i="5" s="1"/>
  <c r="L10" i="20"/>
  <c r="X10" i="20" s="1"/>
  <c r="X83" i="8"/>
  <c r="T41" i="1"/>
  <c r="B41" i="1" s="1"/>
  <c r="AB41" i="1" s="1"/>
  <c r="L11" i="26"/>
  <c r="L18" i="26"/>
  <c r="Q10" i="7"/>
  <c r="AF49" i="27"/>
  <c r="L60" i="27"/>
  <c r="X77" i="8"/>
  <c r="X82" i="8"/>
  <c r="T80" i="1"/>
  <c r="B80" i="1" s="1"/>
  <c r="AB80" i="1" s="1"/>
  <c r="X66" i="8"/>
  <c r="Q88" i="27"/>
  <c r="R88" i="27" s="1"/>
  <c r="AF3" i="25"/>
  <c r="Q27" i="28"/>
  <c r="R27" i="28" s="1"/>
  <c r="P36" i="27"/>
  <c r="L36" i="27" s="1"/>
  <c r="Q80" i="27"/>
  <c r="R80" i="27" s="1"/>
  <c r="T93" i="18"/>
  <c r="B93" i="18" s="1"/>
  <c r="X69" i="8"/>
  <c r="X93" i="8"/>
  <c r="L9" i="20"/>
  <c r="L31" i="25"/>
  <c r="Q19" i="25"/>
  <c r="R19" i="25" s="1"/>
  <c r="R4" i="13"/>
  <c r="L42" i="13"/>
  <c r="L4" i="13"/>
  <c r="X4" i="13" s="1"/>
  <c r="AF4" i="13"/>
  <c r="T39" i="16"/>
  <c r="B39" i="16" s="1"/>
  <c r="L40" i="26"/>
  <c r="R24" i="4"/>
  <c r="L18" i="9"/>
  <c r="X18" i="9" s="1"/>
  <c r="L22" i="20"/>
  <c r="X22" i="20" s="1"/>
  <c r="T35" i="5"/>
  <c r="B35" i="5" s="1"/>
  <c r="R21" i="13"/>
  <c r="L21" i="13"/>
  <c r="X21" i="13" s="1"/>
  <c r="AF21" i="13"/>
  <c r="R26" i="4"/>
  <c r="R30" i="13"/>
  <c r="AF77" i="25"/>
  <c r="AF30" i="13"/>
  <c r="L30" i="13"/>
  <c r="X30" i="13" s="1"/>
  <c r="L33" i="25"/>
  <c r="L5" i="9"/>
  <c r="X5" i="9" s="1"/>
  <c r="X63" i="8"/>
  <c r="X96" i="8"/>
  <c r="X91" i="8"/>
  <c r="AF33" i="25"/>
  <c r="Q66" i="26"/>
  <c r="R66" i="26" s="1"/>
  <c r="P15" i="7"/>
  <c r="AF15" i="7" s="1"/>
  <c r="P10" i="28"/>
  <c r="AF10" i="28" s="1"/>
  <c r="P9" i="27"/>
  <c r="L9" i="27" s="1"/>
  <c r="Q14" i="25"/>
  <c r="R14" i="25" s="1"/>
  <c r="Q14" i="26"/>
  <c r="R14" i="26" s="1"/>
  <c r="P47" i="27"/>
  <c r="L47" i="27" s="1"/>
  <c r="Q90" i="27"/>
  <c r="R90" i="27" s="1"/>
  <c r="X34" i="8"/>
  <c r="L8" i="9"/>
  <c r="X8" i="9" s="1"/>
  <c r="L19" i="9"/>
  <c r="L84" i="27"/>
  <c r="L91" i="26"/>
  <c r="L19" i="25"/>
  <c r="L27" i="28"/>
  <c r="L24" i="20"/>
  <c r="X24" i="20" s="1"/>
  <c r="L26" i="9"/>
  <c r="T37" i="24"/>
  <c r="B37" i="24" s="1"/>
  <c r="R8" i="13"/>
  <c r="R16" i="13"/>
  <c r="AF16" i="13"/>
  <c r="L16" i="13"/>
  <c r="X16" i="13" s="1"/>
  <c r="AF8" i="13"/>
  <c r="L8" i="13"/>
  <c r="X8" i="13" s="1"/>
  <c r="T78" i="13"/>
  <c r="B78" i="13" s="1"/>
  <c r="AB78" i="13" s="1"/>
  <c r="R27" i="6"/>
  <c r="AF27" i="6"/>
  <c r="L27" i="6"/>
  <c r="X27" i="6" s="1"/>
  <c r="L21" i="4"/>
  <c r="X21" i="4" s="1"/>
  <c r="AF21" i="4"/>
  <c r="L27" i="9"/>
  <c r="R28" i="4"/>
  <c r="L80" i="4"/>
  <c r="X80" i="4" s="1"/>
  <c r="AF80" i="4"/>
  <c r="R14" i="4"/>
  <c r="R23" i="16"/>
  <c r="L23" i="4"/>
  <c r="X23" i="4" s="1"/>
  <c r="AF23" i="4"/>
  <c r="L23" i="16"/>
  <c r="X23" i="16" s="1"/>
  <c r="AF23" i="16"/>
  <c r="L89" i="7"/>
  <c r="AF89" i="7"/>
  <c r="L77" i="25"/>
  <c r="Q95" i="7"/>
  <c r="R95" i="7" s="1"/>
  <c r="P95" i="7"/>
  <c r="L95" i="7" s="1"/>
  <c r="L3" i="20"/>
  <c r="X3" i="20" s="1"/>
  <c r="T55" i="23"/>
  <c r="B55" i="23" s="1"/>
  <c r="AF8" i="28"/>
  <c r="R14" i="16"/>
  <c r="AF14" i="16"/>
  <c r="L14" i="16"/>
  <c r="X14" i="16" s="1"/>
  <c r="Q72" i="7"/>
  <c r="R72" i="7" s="1"/>
  <c r="P72" i="7"/>
  <c r="R25" i="16"/>
  <c r="L25" i="16"/>
  <c r="X25" i="16" s="1"/>
  <c r="AF25" i="16"/>
  <c r="D32" i="13"/>
  <c r="AD32" i="13"/>
  <c r="L3" i="9"/>
  <c r="AF23" i="9"/>
  <c r="L10" i="16"/>
  <c r="X10" i="16" s="1"/>
  <c r="L29" i="13"/>
  <c r="L27" i="13"/>
  <c r="AD40" i="1"/>
  <c r="D40" i="1"/>
  <c r="L68" i="4"/>
  <c r="AF42" i="4"/>
  <c r="L6" i="16"/>
  <c r="X6" i="16" s="1"/>
  <c r="AF83" i="4"/>
  <c r="L43" i="25"/>
  <c r="R27" i="13"/>
  <c r="L24" i="6"/>
  <c r="X24" i="6" s="1"/>
  <c r="AF24" i="6"/>
  <c r="L13" i="13"/>
  <c r="X13" i="13" s="1"/>
  <c r="AF13" i="13"/>
  <c r="AF11" i="16"/>
  <c r="L11" i="16"/>
  <c r="X11" i="16" s="1"/>
  <c r="R26" i="13"/>
  <c r="R30" i="16"/>
  <c r="L17" i="16"/>
  <c r="X17" i="16" s="1"/>
  <c r="AF17" i="16"/>
  <c r="R11" i="13"/>
  <c r="R24" i="16"/>
  <c r="R13" i="13"/>
  <c r="R11" i="16"/>
  <c r="L26" i="25"/>
  <c r="P42" i="27"/>
  <c r="L42" i="27" s="1"/>
  <c r="L30" i="16"/>
  <c r="X30" i="16" s="1"/>
  <c r="AF30" i="16"/>
  <c r="R17" i="16"/>
  <c r="L11" i="13"/>
  <c r="X11" i="13" s="1"/>
  <c r="AF11" i="13"/>
  <c r="R26" i="16"/>
  <c r="L24" i="16"/>
  <c r="X24" i="16" s="1"/>
  <c r="AF24" i="16"/>
  <c r="AF15" i="13"/>
  <c r="L15" i="13"/>
  <c r="X15" i="13" s="1"/>
  <c r="AF18" i="6"/>
  <c r="L66" i="26"/>
  <c r="AF100" i="16"/>
  <c r="L38" i="27"/>
  <c r="R15" i="4"/>
  <c r="R26" i="6"/>
  <c r="AF26" i="16"/>
  <c r="L26" i="16"/>
  <c r="X26" i="16" s="1"/>
  <c r="AD38" i="23"/>
  <c r="D38" i="23"/>
  <c r="R15" i="13"/>
  <c r="R18" i="6"/>
  <c r="AF26" i="13"/>
  <c r="L26" i="13"/>
  <c r="X26" i="13" s="1"/>
  <c r="AF45" i="27"/>
  <c r="L45" i="27"/>
  <c r="L51" i="28"/>
  <c r="R29" i="4"/>
  <c r="L12" i="4"/>
  <c r="X12" i="4" s="1"/>
  <c r="L17" i="4"/>
  <c r="X17" i="4" s="1"/>
  <c r="AF17" i="4"/>
  <c r="AF13" i="16"/>
  <c r="L13" i="16"/>
  <c r="X13" i="16" s="1"/>
  <c r="X48" i="8"/>
  <c r="Q43" i="25"/>
  <c r="R43" i="25" s="1"/>
  <c r="L23" i="27"/>
  <c r="Q3" i="26"/>
  <c r="R3" i="26" s="1"/>
  <c r="P12" i="28"/>
  <c r="L12" i="28" s="1"/>
  <c r="L35" i="27"/>
  <c r="Q45" i="27"/>
  <c r="R45" i="27" s="1"/>
  <c r="L90" i="27"/>
  <c r="AF75" i="13"/>
  <c r="AF22" i="4"/>
  <c r="R20" i="13"/>
  <c r="AF14" i="3"/>
  <c r="L14" i="3"/>
  <c r="X14" i="3" s="1"/>
  <c r="AF31" i="6"/>
  <c r="T52" i="3"/>
  <c r="B52" i="3" s="1"/>
  <c r="AB52" i="3" s="1"/>
  <c r="L49" i="27"/>
  <c r="L8" i="28"/>
  <c r="Q27" i="27"/>
  <c r="R27" i="27" s="1"/>
  <c r="P20" i="25"/>
  <c r="AF20" i="25" s="1"/>
  <c r="Q51" i="28"/>
  <c r="R51" i="28" s="1"/>
  <c r="P24" i="28"/>
  <c r="L24" i="28" s="1"/>
  <c r="Q38" i="27"/>
  <c r="R38" i="27" s="1"/>
  <c r="L32" i="4"/>
  <c r="R29" i="16"/>
  <c r="R28" i="13"/>
  <c r="R9" i="13"/>
  <c r="R4" i="16"/>
  <c r="R29" i="13"/>
  <c r="R16" i="4"/>
  <c r="R14" i="3"/>
  <c r="R18" i="16"/>
  <c r="L35" i="26"/>
  <c r="L29" i="28"/>
  <c r="AF96" i="27"/>
  <c r="Q68" i="7"/>
  <c r="R68" i="7" s="1"/>
  <c r="P68" i="7"/>
  <c r="L29" i="16"/>
  <c r="X29" i="16" s="1"/>
  <c r="AF29" i="16"/>
  <c r="L28" i="13"/>
  <c r="X28" i="13" s="1"/>
  <c r="AF28" i="13"/>
  <c r="L9" i="13"/>
  <c r="X9" i="13" s="1"/>
  <c r="AF9" i="13"/>
  <c r="AF4" i="16"/>
  <c r="L4" i="16"/>
  <c r="X4" i="16" s="1"/>
  <c r="AF18" i="16"/>
  <c r="L18" i="16"/>
  <c r="X18" i="16" s="1"/>
  <c r="L20" i="13"/>
  <c r="X20" i="13" s="1"/>
  <c r="R18" i="4"/>
  <c r="R13" i="16"/>
  <c r="AF19" i="27"/>
  <c r="AF60" i="3"/>
  <c r="AF27" i="21"/>
  <c r="L62" i="4"/>
  <c r="X62" i="4" s="1"/>
  <c r="AF36" i="13"/>
  <c r="AF44" i="13"/>
  <c r="AF36" i="16"/>
  <c r="L36" i="16"/>
  <c r="X36" i="16" s="1"/>
  <c r="Q57" i="27"/>
  <c r="R57" i="27" s="1"/>
  <c r="P57" i="27"/>
  <c r="AF57" i="27" s="1"/>
  <c r="AF25" i="4"/>
  <c r="AF66" i="13"/>
  <c r="T66" i="13"/>
  <c r="B66" i="13" s="1"/>
  <c r="AB66" i="13" s="1"/>
  <c r="T44" i="6"/>
  <c r="B44" i="6" s="1"/>
  <c r="AB44" i="6" s="1"/>
  <c r="L17" i="13"/>
  <c r="X17" i="13" s="1"/>
  <c r="AF17" i="13"/>
  <c r="L10" i="4"/>
  <c r="X10" i="4" s="1"/>
  <c r="AF10" i="4"/>
  <c r="AF13" i="4"/>
  <c r="L13" i="4"/>
  <c r="X13" i="4" s="1"/>
  <c r="T36" i="13"/>
  <c r="B36" i="13" s="1"/>
  <c r="AB36" i="13" s="1"/>
  <c r="L10" i="13"/>
  <c r="X10" i="13" s="1"/>
  <c r="AF10" i="13"/>
  <c r="R22" i="6"/>
  <c r="R12" i="13"/>
  <c r="R9" i="16"/>
  <c r="R20" i="4"/>
  <c r="R19" i="13"/>
  <c r="L49" i="13"/>
  <c r="X49" i="13" s="1"/>
  <c r="Q72" i="28"/>
  <c r="R72" i="28" s="1"/>
  <c r="P72" i="28"/>
  <c r="L72" i="28" s="1"/>
  <c r="L14" i="13"/>
  <c r="X14" i="13" s="1"/>
  <c r="AF14" i="13"/>
  <c r="L22" i="13"/>
  <c r="X22" i="13" s="1"/>
  <c r="L27" i="20"/>
  <c r="X27" i="20" s="1"/>
  <c r="AF14" i="9"/>
  <c r="AF23" i="20"/>
  <c r="AF48" i="27"/>
  <c r="R20" i="16"/>
  <c r="L76" i="13"/>
  <c r="X76" i="13" s="1"/>
  <c r="L61" i="16"/>
  <c r="X61" i="16" s="1"/>
  <c r="R17" i="13"/>
  <c r="Q70" i="7"/>
  <c r="R70" i="7" s="1"/>
  <c r="P70" i="7"/>
  <c r="R19" i="4"/>
  <c r="L19" i="16"/>
  <c r="X19" i="16" s="1"/>
  <c r="AF19" i="16"/>
  <c r="Q37" i="7"/>
  <c r="R37" i="7" s="1"/>
  <c r="P37" i="7"/>
  <c r="L36" i="6"/>
  <c r="X36" i="6" s="1"/>
  <c r="AF36" i="6"/>
  <c r="AF9" i="16"/>
  <c r="L9" i="16"/>
  <c r="X9" i="16" s="1"/>
  <c r="P98" i="7"/>
  <c r="Q98" i="7"/>
  <c r="R98" i="7" s="1"/>
  <c r="L19" i="13"/>
  <c r="X19" i="13" s="1"/>
  <c r="AF19" i="13"/>
  <c r="R7" i="16"/>
  <c r="L25" i="13"/>
  <c r="X25" i="13" s="1"/>
  <c r="AF25" i="13"/>
  <c r="R12" i="16"/>
  <c r="T44" i="13"/>
  <c r="B44" i="13" s="1"/>
  <c r="AB44" i="13" s="1"/>
  <c r="R10" i="16"/>
  <c r="AF27" i="16"/>
  <c r="L27" i="16"/>
  <c r="X27" i="16" s="1"/>
  <c r="Q47" i="7"/>
  <c r="R47" i="7" s="1"/>
  <c r="P47" i="7"/>
  <c r="Q59" i="7"/>
  <c r="R59" i="7" s="1"/>
  <c r="P59" i="7"/>
  <c r="AF59" i="7" s="1"/>
  <c r="R18" i="13"/>
  <c r="Q69" i="7"/>
  <c r="R69" i="7" s="1"/>
  <c r="P69" i="7"/>
  <c r="L8" i="16"/>
  <c r="X8" i="16" s="1"/>
  <c r="R14" i="13"/>
  <c r="AF21" i="20"/>
  <c r="AF7" i="9"/>
  <c r="L48" i="4"/>
  <c r="AF81" i="4"/>
  <c r="L20" i="16"/>
  <c r="X20" i="16" s="1"/>
  <c r="AF20" i="16"/>
  <c r="R16" i="16"/>
  <c r="R3" i="13"/>
  <c r="L39" i="13"/>
  <c r="X39" i="13" s="1"/>
  <c r="AF39" i="13"/>
  <c r="Q78" i="7"/>
  <c r="R78" i="7" s="1"/>
  <c r="P78" i="7"/>
  <c r="L15" i="16"/>
  <c r="X15" i="16" s="1"/>
  <c r="AF15" i="16"/>
  <c r="L6" i="13"/>
  <c r="X6" i="13" s="1"/>
  <c r="AF6" i="13"/>
  <c r="L19" i="4"/>
  <c r="X19" i="4" s="1"/>
  <c r="AF19" i="4"/>
  <c r="R19" i="16"/>
  <c r="R22" i="16"/>
  <c r="R22" i="13"/>
  <c r="Q74" i="7"/>
  <c r="R74" i="7" s="1"/>
  <c r="P74" i="7"/>
  <c r="AF74" i="7" s="1"/>
  <c r="R7" i="13"/>
  <c r="D57" i="5"/>
  <c r="AD57" i="5"/>
  <c r="L7" i="16"/>
  <c r="X7" i="16" s="1"/>
  <c r="AF7" i="16"/>
  <c r="R25" i="13"/>
  <c r="L12" i="16"/>
  <c r="X12" i="16" s="1"/>
  <c r="AF12" i="16"/>
  <c r="Q96" i="7"/>
  <c r="R96" i="7" s="1"/>
  <c r="P96" i="7"/>
  <c r="R27" i="16"/>
  <c r="AF18" i="13"/>
  <c r="L18" i="13"/>
  <c r="X18" i="13" s="1"/>
  <c r="R24" i="13"/>
  <c r="T75" i="13"/>
  <c r="B75" i="13" s="1"/>
  <c r="AB75" i="13" s="1"/>
  <c r="L53" i="13"/>
  <c r="X53" i="13" s="1"/>
  <c r="AF53" i="13"/>
  <c r="L16" i="16"/>
  <c r="X16" i="16" s="1"/>
  <c r="AF16" i="16"/>
  <c r="L3" i="13"/>
  <c r="X3" i="13" s="1"/>
  <c r="AF3" i="13"/>
  <c r="R15" i="16"/>
  <c r="R6" i="13"/>
  <c r="R10" i="13"/>
  <c r="L12" i="13"/>
  <c r="X12" i="13" s="1"/>
  <c r="AF12" i="13"/>
  <c r="AF22" i="16"/>
  <c r="L22" i="16"/>
  <c r="X22" i="16" s="1"/>
  <c r="R8" i="16"/>
  <c r="T61" i="13"/>
  <c r="B61" i="13" s="1"/>
  <c r="AB61" i="13" s="1"/>
  <c r="L7" i="13"/>
  <c r="X7" i="13" s="1"/>
  <c r="AF7" i="13"/>
  <c r="T41" i="13"/>
  <c r="B41" i="13" s="1"/>
  <c r="AB41" i="13" s="1"/>
  <c r="Q62" i="7"/>
  <c r="R62" i="7" s="1"/>
  <c r="P62" i="7"/>
  <c r="AF62" i="7" s="1"/>
  <c r="T100" i="16"/>
  <c r="B100" i="16" s="1"/>
  <c r="AB100" i="16" s="1"/>
  <c r="T22" i="4"/>
  <c r="B22" i="4" s="1"/>
  <c r="AB22" i="4" s="1"/>
  <c r="L24" i="13"/>
  <c r="X24" i="13" s="1"/>
  <c r="AF24" i="13"/>
  <c r="T42" i="4"/>
  <c r="B42" i="4" s="1"/>
  <c r="AB42" i="4" s="1"/>
  <c r="AF36" i="3"/>
  <c r="L96" i="27"/>
  <c r="AF5" i="27"/>
  <c r="L10" i="21"/>
  <c r="X10" i="21" s="1"/>
  <c r="AF12" i="21"/>
  <c r="R17" i="20"/>
  <c r="R18" i="21"/>
  <c r="R3" i="3"/>
  <c r="R6" i="16"/>
  <c r="R26" i="3"/>
  <c r="P83" i="27"/>
  <c r="AF83" i="27" s="1"/>
  <c r="Q83" i="27"/>
  <c r="R83" i="27" s="1"/>
  <c r="R23" i="21"/>
  <c r="P86" i="7"/>
  <c r="AF86" i="7" s="1"/>
  <c r="Q86" i="7"/>
  <c r="R86" i="7" s="1"/>
  <c r="Q50" i="25"/>
  <c r="R50" i="25" s="1"/>
  <c r="P50" i="25"/>
  <c r="AF50" i="25" s="1"/>
  <c r="R21" i="3"/>
  <c r="R28" i="3"/>
  <c r="T91" i="16"/>
  <c r="B91" i="16" s="1"/>
  <c r="AB91" i="16" s="1"/>
  <c r="L39" i="3"/>
  <c r="X39" i="3" s="1"/>
  <c r="AF39" i="3"/>
  <c r="AF22" i="3"/>
  <c r="L22" i="3"/>
  <c r="X22" i="3" s="1"/>
  <c r="R27" i="3"/>
  <c r="AF16" i="3"/>
  <c r="L16" i="3"/>
  <c r="X16" i="3" s="1"/>
  <c r="AF60" i="27"/>
  <c r="L89" i="28"/>
  <c r="AF29" i="28"/>
  <c r="Q70" i="27"/>
  <c r="R70" i="27" s="1"/>
  <c r="P70" i="27"/>
  <c r="AF70" i="27" s="1"/>
  <c r="Q52" i="27"/>
  <c r="R52" i="27" s="1"/>
  <c r="P52" i="27"/>
  <c r="P77" i="27"/>
  <c r="AF77" i="27" s="1"/>
  <c r="Q77" i="27"/>
  <c r="R77" i="27" s="1"/>
  <c r="L17" i="20"/>
  <c r="X17" i="20" s="1"/>
  <c r="AF17" i="20"/>
  <c r="Q83" i="7"/>
  <c r="R83" i="7" s="1"/>
  <c r="P83" i="7"/>
  <c r="Q71" i="25"/>
  <c r="R71" i="25" s="1"/>
  <c r="P71" i="25"/>
  <c r="Q100" i="7"/>
  <c r="R100" i="7" s="1"/>
  <c r="P100" i="7"/>
  <c r="AF100" i="7" s="1"/>
  <c r="Q47" i="25"/>
  <c r="R47" i="25" s="1"/>
  <c r="P47" i="25"/>
  <c r="Q67" i="27"/>
  <c r="R67" i="27" s="1"/>
  <c r="P67" i="27"/>
  <c r="T33" i="16"/>
  <c r="B33" i="16" s="1"/>
  <c r="AB33" i="16" s="1"/>
  <c r="Q35" i="7"/>
  <c r="R35" i="7" s="1"/>
  <c r="P35" i="7"/>
  <c r="AF35" i="7" s="1"/>
  <c r="Q64" i="7"/>
  <c r="R64" i="7" s="1"/>
  <c r="P64" i="7"/>
  <c r="AF4" i="3"/>
  <c r="L4" i="3"/>
  <c r="X4" i="3" s="1"/>
  <c r="L98" i="16"/>
  <c r="X98" i="16" s="1"/>
  <c r="AF98" i="16"/>
  <c r="Q46" i="25"/>
  <c r="R46" i="25" s="1"/>
  <c r="P46" i="25"/>
  <c r="R21" i="16"/>
  <c r="Q99" i="27"/>
  <c r="R99" i="27" s="1"/>
  <c r="P99" i="27"/>
  <c r="AF99" i="27" s="1"/>
  <c r="AF23" i="21"/>
  <c r="L23" i="21"/>
  <c r="X23" i="21" s="1"/>
  <c r="L95" i="16"/>
  <c r="X95" i="16" s="1"/>
  <c r="L6" i="3"/>
  <c r="X6" i="3" s="1"/>
  <c r="Q45" i="7"/>
  <c r="R45" i="7" s="1"/>
  <c r="P45" i="7"/>
  <c r="AF45" i="7" s="1"/>
  <c r="Q75" i="25"/>
  <c r="R75" i="25" s="1"/>
  <c r="P75" i="25"/>
  <c r="AF75" i="25" s="1"/>
  <c r="Q83" i="25"/>
  <c r="R83" i="25" s="1"/>
  <c r="P83" i="25"/>
  <c r="AF7" i="3"/>
  <c r="L7" i="3"/>
  <c r="X7" i="3" s="1"/>
  <c r="L28" i="3"/>
  <c r="X28" i="3" s="1"/>
  <c r="AF28" i="3"/>
  <c r="Q91" i="7"/>
  <c r="R91" i="7" s="1"/>
  <c r="P91" i="7"/>
  <c r="AF91" i="7" s="1"/>
  <c r="R11" i="3"/>
  <c r="Q69" i="25"/>
  <c r="R69" i="25" s="1"/>
  <c r="P69" i="25"/>
  <c r="Q85" i="7"/>
  <c r="R85" i="7" s="1"/>
  <c r="P85" i="7"/>
  <c r="AF92" i="4"/>
  <c r="L92" i="4"/>
  <c r="X92" i="4" s="1"/>
  <c r="L27" i="3"/>
  <c r="X27" i="3" s="1"/>
  <c r="AF27" i="3"/>
  <c r="R16" i="3"/>
  <c r="AF12" i="9"/>
  <c r="AF28" i="20"/>
  <c r="AF33" i="27"/>
  <c r="Q53" i="27"/>
  <c r="R53" i="27" s="1"/>
  <c r="P53" i="27"/>
  <c r="L53" i="27" s="1"/>
  <c r="Q68" i="27"/>
  <c r="R68" i="27" s="1"/>
  <c r="P68" i="27"/>
  <c r="AF68" i="27" s="1"/>
  <c r="Q93" i="27"/>
  <c r="R93" i="27" s="1"/>
  <c r="P93" i="27"/>
  <c r="AF93" i="27" s="1"/>
  <c r="L15" i="3"/>
  <c r="X15" i="3" s="1"/>
  <c r="AF15" i="3"/>
  <c r="AF22" i="21"/>
  <c r="L22" i="21"/>
  <c r="X22" i="21" s="1"/>
  <c r="Q64" i="27"/>
  <c r="R64" i="27" s="1"/>
  <c r="P64" i="27"/>
  <c r="AF64" i="27" s="1"/>
  <c r="Q54" i="27"/>
  <c r="R54" i="27" s="1"/>
  <c r="P54" i="27"/>
  <c r="R6" i="3"/>
  <c r="R4" i="3"/>
  <c r="Q63" i="7"/>
  <c r="R63" i="7" s="1"/>
  <c r="P63" i="7"/>
  <c r="Q93" i="7"/>
  <c r="R93" i="7" s="1"/>
  <c r="P93" i="7"/>
  <c r="AF93" i="7" s="1"/>
  <c r="L21" i="16"/>
  <c r="X21" i="16" s="1"/>
  <c r="AF21" i="16"/>
  <c r="R28" i="16"/>
  <c r="Q31" i="7"/>
  <c r="R31" i="7" s="1"/>
  <c r="P31" i="7"/>
  <c r="L8" i="3"/>
  <c r="X8" i="3" s="1"/>
  <c r="AF8" i="3"/>
  <c r="R7" i="3"/>
  <c r="R27" i="4"/>
  <c r="Q61" i="7"/>
  <c r="R61" i="7" s="1"/>
  <c r="P61" i="7"/>
  <c r="L61" i="7" s="1"/>
  <c r="T83" i="4"/>
  <c r="B83" i="4" s="1"/>
  <c r="AB83" i="4" s="1"/>
  <c r="L11" i="3"/>
  <c r="X11" i="3" s="1"/>
  <c r="AF11" i="3"/>
  <c r="AF56" i="4"/>
  <c r="L56" i="4"/>
  <c r="X56" i="4" s="1"/>
  <c r="L20" i="3"/>
  <c r="X20" i="3" s="1"/>
  <c r="AF20" i="3"/>
  <c r="AF7" i="20"/>
  <c r="AF89" i="28"/>
  <c r="AF38" i="27"/>
  <c r="AF29" i="3"/>
  <c r="AF30" i="20"/>
  <c r="Q58" i="27"/>
  <c r="R58" i="27" s="1"/>
  <c r="P58" i="27"/>
  <c r="AF58" i="27" s="1"/>
  <c r="R15" i="3"/>
  <c r="Q54" i="7"/>
  <c r="R54" i="7" s="1"/>
  <c r="P54" i="7"/>
  <c r="AF54" i="7" s="1"/>
  <c r="R22" i="21"/>
  <c r="L18" i="21"/>
  <c r="X18" i="21" s="1"/>
  <c r="AF18" i="21"/>
  <c r="Q41" i="27"/>
  <c r="R41" i="27" s="1"/>
  <c r="P41" i="27"/>
  <c r="Q85" i="27"/>
  <c r="R85" i="27" s="1"/>
  <c r="P85" i="27"/>
  <c r="L85" i="27" s="1"/>
  <c r="L3" i="3"/>
  <c r="X3" i="3" s="1"/>
  <c r="AF3" i="3"/>
  <c r="Q56" i="25"/>
  <c r="R56" i="25" s="1"/>
  <c r="P56" i="25"/>
  <c r="L26" i="3"/>
  <c r="X26" i="3" s="1"/>
  <c r="AF26" i="3"/>
  <c r="L28" i="16"/>
  <c r="X28" i="16" s="1"/>
  <c r="AF28" i="16"/>
  <c r="L36" i="4"/>
  <c r="X36" i="4" s="1"/>
  <c r="AF36" i="4"/>
  <c r="R8" i="3"/>
  <c r="L86" i="4"/>
  <c r="X86" i="4" s="1"/>
  <c r="AF21" i="3"/>
  <c r="L21" i="3"/>
  <c r="X21" i="3" s="1"/>
  <c r="AF91" i="16"/>
  <c r="L27" i="4"/>
  <c r="X27" i="4" s="1"/>
  <c r="AF27" i="4"/>
  <c r="R22" i="3"/>
  <c r="R20" i="3"/>
  <c r="T56" i="3"/>
  <c r="B56" i="3" s="1"/>
  <c r="AB56" i="3" s="1"/>
  <c r="T10" i="9"/>
  <c r="B10" i="9" s="1"/>
  <c r="T7" i="9"/>
  <c r="B7" i="9" s="1"/>
  <c r="T16" i="9"/>
  <c r="B16" i="9" s="1"/>
  <c r="AB16" i="9" s="1"/>
  <c r="T7" i="20"/>
  <c r="B7" i="20" s="1"/>
  <c r="T29" i="3"/>
  <c r="B29" i="3" s="1"/>
  <c r="AB29" i="3" s="1"/>
  <c r="T36" i="3"/>
  <c r="B36" i="3" s="1"/>
  <c r="AB36" i="3" s="1"/>
  <c r="T18" i="3"/>
  <c r="B18" i="3" s="1"/>
  <c r="AB18" i="3" s="1"/>
  <c r="P36" i="26"/>
  <c r="AF36" i="26" s="1"/>
  <c r="Q36" i="26"/>
  <c r="R36" i="26" s="1"/>
  <c r="AF56" i="3"/>
  <c r="Q82" i="25"/>
  <c r="R82" i="25" s="1"/>
  <c r="P82" i="25"/>
  <c r="L82" i="25" s="1"/>
  <c r="AF5" i="25"/>
  <c r="L5" i="25"/>
  <c r="Q17" i="25"/>
  <c r="R17" i="25" s="1"/>
  <c r="P17" i="25"/>
  <c r="L17" i="25" s="1"/>
  <c r="T31" i="3"/>
  <c r="B31" i="3" s="1"/>
  <c r="AB31" i="3" s="1"/>
  <c r="Q93" i="26"/>
  <c r="R93" i="26" s="1"/>
  <c r="P93" i="26"/>
  <c r="AF93" i="26" s="1"/>
  <c r="Q45" i="28"/>
  <c r="R45" i="28" s="1"/>
  <c r="P45" i="28"/>
  <c r="AF45" i="28" s="1"/>
  <c r="L5" i="20"/>
  <c r="X5" i="20" s="1"/>
  <c r="AF5" i="20"/>
  <c r="T29" i="20"/>
  <c r="B29" i="20" s="1"/>
  <c r="AB29" i="20" s="1"/>
  <c r="R18" i="3"/>
  <c r="P62" i="26"/>
  <c r="AF62" i="26" s="1"/>
  <c r="Q62" i="26"/>
  <c r="R62" i="26" s="1"/>
  <c r="Q7" i="26"/>
  <c r="R7" i="26" s="1"/>
  <c r="P7" i="26"/>
  <c r="AF7" i="26" s="1"/>
  <c r="P27" i="26"/>
  <c r="AF27" i="26" s="1"/>
  <c r="Q27" i="26"/>
  <c r="R27" i="26" s="1"/>
  <c r="Q13" i="28"/>
  <c r="P13" i="28"/>
  <c r="L13" i="28" s="1"/>
  <c r="R3" i="28"/>
  <c r="AF9" i="9"/>
  <c r="Q76" i="28"/>
  <c r="R76" i="28" s="1"/>
  <c r="P76" i="28"/>
  <c r="L76" i="28" s="1"/>
  <c r="Q90" i="28"/>
  <c r="R90" i="28" s="1"/>
  <c r="P90" i="28"/>
  <c r="L90" i="28" s="1"/>
  <c r="R12" i="3"/>
  <c r="J11" i="9"/>
  <c r="R11" i="9"/>
  <c r="Q7" i="27"/>
  <c r="R7" i="27" s="1"/>
  <c r="P7" i="27"/>
  <c r="AF7" i="27" s="1"/>
  <c r="P30" i="27"/>
  <c r="L30" i="27" s="1"/>
  <c r="Q30" i="27"/>
  <c r="R30" i="27" s="1"/>
  <c r="Q26" i="27"/>
  <c r="R26" i="27" s="1"/>
  <c r="P26" i="27"/>
  <c r="L26" i="27" s="1"/>
  <c r="T20" i="9"/>
  <c r="B20" i="9" s="1"/>
  <c r="AB20" i="9" s="1"/>
  <c r="Q73" i="25"/>
  <c r="R73" i="25" s="1"/>
  <c r="P73" i="25"/>
  <c r="AF73" i="25" s="1"/>
  <c r="Q95" i="27"/>
  <c r="R95" i="27" s="1"/>
  <c r="P95" i="27"/>
  <c r="Q71" i="7"/>
  <c r="R71" i="7" s="1"/>
  <c r="P71" i="7"/>
  <c r="AF71" i="7" s="1"/>
  <c r="Q79" i="28"/>
  <c r="R79" i="28" s="1"/>
  <c r="P79" i="28"/>
  <c r="AF79" i="28" s="1"/>
  <c r="Q55" i="7"/>
  <c r="R55" i="7" s="1"/>
  <c r="P55" i="7"/>
  <c r="Q94" i="26"/>
  <c r="R94" i="26" s="1"/>
  <c r="P94" i="26"/>
  <c r="AF94" i="26" s="1"/>
  <c r="Q67" i="28"/>
  <c r="R67" i="28" s="1"/>
  <c r="P67" i="28"/>
  <c r="P100" i="26"/>
  <c r="AF100" i="26" s="1"/>
  <c r="Q100" i="26"/>
  <c r="R100" i="26" s="1"/>
  <c r="R9" i="21"/>
  <c r="Q56" i="7"/>
  <c r="R56" i="7" s="1"/>
  <c r="P56" i="7"/>
  <c r="L56" i="7" s="1"/>
  <c r="L28" i="7"/>
  <c r="AF28" i="7"/>
  <c r="R29" i="7"/>
  <c r="R12" i="20"/>
  <c r="AF17" i="9"/>
  <c r="Q65" i="27"/>
  <c r="R65" i="27" s="1"/>
  <c r="P65" i="27"/>
  <c r="Q64" i="25"/>
  <c r="R64" i="25" s="1"/>
  <c r="P64" i="25"/>
  <c r="Q44" i="25"/>
  <c r="R44" i="25" s="1"/>
  <c r="P44" i="25"/>
  <c r="Q62" i="25"/>
  <c r="R62" i="25" s="1"/>
  <c r="P62" i="25"/>
  <c r="Q79" i="7"/>
  <c r="R79" i="7" s="1"/>
  <c r="P79" i="7"/>
  <c r="P47" i="26"/>
  <c r="Q47" i="26"/>
  <c r="R47" i="26" s="1"/>
  <c r="L4" i="20"/>
  <c r="X4" i="20" s="1"/>
  <c r="AF4" i="20"/>
  <c r="T26" i="20"/>
  <c r="B26" i="20" s="1"/>
  <c r="AB26" i="20" s="1"/>
  <c r="Q97" i="25"/>
  <c r="R97" i="25" s="1"/>
  <c r="P97" i="25"/>
  <c r="AF97" i="25" s="1"/>
  <c r="Q96" i="25"/>
  <c r="R96" i="25" s="1"/>
  <c r="P96" i="25"/>
  <c r="AF96" i="25" s="1"/>
  <c r="L29" i="25"/>
  <c r="AF29" i="25"/>
  <c r="Q95" i="25"/>
  <c r="R95" i="25" s="1"/>
  <c r="P95" i="25"/>
  <c r="L95" i="25" s="1"/>
  <c r="R13" i="3"/>
  <c r="Q9" i="26"/>
  <c r="R9" i="26" s="1"/>
  <c r="P9" i="26"/>
  <c r="L9" i="26" s="1"/>
  <c r="P5" i="28"/>
  <c r="L5" i="28" s="1"/>
  <c r="Q5" i="28"/>
  <c r="P16" i="28"/>
  <c r="L16" i="28" s="1"/>
  <c r="Q16" i="28"/>
  <c r="Q11" i="28"/>
  <c r="P11" i="28"/>
  <c r="L11" i="28" s="1"/>
  <c r="T21" i="20"/>
  <c r="B21" i="20" s="1"/>
  <c r="AB21" i="20" s="1"/>
  <c r="Q28" i="27"/>
  <c r="R28" i="27" s="1"/>
  <c r="P28" i="27"/>
  <c r="AF28" i="27" s="1"/>
  <c r="L18" i="27"/>
  <c r="AF18" i="27"/>
  <c r="R30" i="9"/>
  <c r="J30" i="9"/>
  <c r="Q33" i="7"/>
  <c r="R33" i="7" s="1"/>
  <c r="P33" i="7"/>
  <c r="Q89" i="27"/>
  <c r="R89" i="27" s="1"/>
  <c r="P89" i="27"/>
  <c r="AF89" i="27" s="1"/>
  <c r="Q89" i="26"/>
  <c r="R89" i="26" s="1"/>
  <c r="P89" i="26"/>
  <c r="AF89" i="26" s="1"/>
  <c r="L51" i="7"/>
  <c r="R25" i="7"/>
  <c r="Q19" i="7"/>
  <c r="P19" i="7"/>
  <c r="L19" i="7" s="1"/>
  <c r="AF11" i="7"/>
  <c r="L11" i="7"/>
  <c r="R28" i="21"/>
  <c r="Q69" i="27"/>
  <c r="R69" i="27" s="1"/>
  <c r="P69" i="27"/>
  <c r="L69" i="27" s="1"/>
  <c r="Q43" i="7"/>
  <c r="R43" i="7" s="1"/>
  <c r="P43" i="7"/>
  <c r="AF43" i="7" s="1"/>
  <c r="Q46" i="7"/>
  <c r="R46" i="7" s="1"/>
  <c r="P46" i="7"/>
  <c r="AF46" i="7" s="1"/>
  <c r="Q78" i="25"/>
  <c r="R78" i="25" s="1"/>
  <c r="P78" i="25"/>
  <c r="P61" i="25"/>
  <c r="AF61" i="25" s="1"/>
  <c r="Q61" i="25"/>
  <c r="R61" i="25" s="1"/>
  <c r="L13" i="25"/>
  <c r="AF13" i="25"/>
  <c r="L15" i="25"/>
  <c r="AF15" i="25"/>
  <c r="R24" i="9"/>
  <c r="J24" i="9"/>
  <c r="Q90" i="26"/>
  <c r="R90" i="26" s="1"/>
  <c r="P90" i="26"/>
  <c r="L90" i="26" s="1"/>
  <c r="Q70" i="26"/>
  <c r="R70" i="26" s="1"/>
  <c r="P70" i="26"/>
  <c r="R23" i="3"/>
  <c r="T14" i="9"/>
  <c r="B14" i="9" s="1"/>
  <c r="AB14" i="9" s="1"/>
  <c r="L61" i="26"/>
  <c r="AF61" i="26"/>
  <c r="P10" i="26"/>
  <c r="L10" i="26" s="1"/>
  <c r="Q10" i="26"/>
  <c r="R10" i="26" s="1"/>
  <c r="R24" i="28"/>
  <c r="R12" i="28"/>
  <c r="R10" i="28"/>
  <c r="Q59" i="26"/>
  <c r="R59" i="26" s="1"/>
  <c r="P59" i="26"/>
  <c r="Q78" i="26"/>
  <c r="R78" i="26" s="1"/>
  <c r="P78" i="26"/>
  <c r="L78" i="26" s="1"/>
  <c r="L34" i="3"/>
  <c r="X34" i="3" s="1"/>
  <c r="L11" i="9"/>
  <c r="X11" i="9" s="1"/>
  <c r="AF80" i="27"/>
  <c r="L80" i="27"/>
  <c r="P12" i="27"/>
  <c r="AF12" i="27" s="1"/>
  <c r="Q12" i="27"/>
  <c r="R12" i="27" s="1"/>
  <c r="R22" i="20"/>
  <c r="P78" i="27"/>
  <c r="AF78" i="27" s="1"/>
  <c r="Q78" i="27"/>
  <c r="R78" i="27" s="1"/>
  <c r="P92" i="26"/>
  <c r="AF92" i="26" s="1"/>
  <c r="Q92" i="26"/>
  <c r="R92" i="26" s="1"/>
  <c r="R10" i="20"/>
  <c r="R17" i="3"/>
  <c r="L50" i="7"/>
  <c r="R9" i="20"/>
  <c r="Q66" i="7"/>
  <c r="R66" i="7" s="1"/>
  <c r="P66" i="7"/>
  <c r="Q87" i="7"/>
  <c r="R87" i="7" s="1"/>
  <c r="P87" i="7"/>
  <c r="Q75" i="7"/>
  <c r="R75" i="7" s="1"/>
  <c r="P75" i="7"/>
  <c r="L75" i="7" s="1"/>
  <c r="Q75" i="26"/>
  <c r="R75" i="26" s="1"/>
  <c r="P75" i="26"/>
  <c r="Q93" i="25"/>
  <c r="R93" i="25" s="1"/>
  <c r="P93" i="25"/>
  <c r="AF93" i="25" s="1"/>
  <c r="Q57" i="28"/>
  <c r="R57" i="28" s="1"/>
  <c r="P57" i="28"/>
  <c r="Q88" i="28"/>
  <c r="R88" i="28" s="1"/>
  <c r="P88" i="28"/>
  <c r="AF88" i="28" s="1"/>
  <c r="Q79" i="26"/>
  <c r="R79" i="26" s="1"/>
  <c r="P79" i="26"/>
  <c r="AF79" i="26" s="1"/>
  <c r="Q74" i="25"/>
  <c r="R74" i="25" s="1"/>
  <c r="P74" i="25"/>
  <c r="AF74" i="25" s="1"/>
  <c r="Q91" i="25"/>
  <c r="R91" i="25" s="1"/>
  <c r="P91" i="25"/>
  <c r="AF91" i="25" s="1"/>
  <c r="L7" i="25"/>
  <c r="AF7" i="25"/>
  <c r="L3" i="25"/>
  <c r="T30" i="20"/>
  <c r="B30" i="20" s="1"/>
  <c r="AB30" i="20" s="1"/>
  <c r="P16" i="25"/>
  <c r="L16" i="25" s="1"/>
  <c r="Q16" i="25"/>
  <c r="R16" i="25" s="1"/>
  <c r="Q85" i="26"/>
  <c r="R85" i="26" s="1"/>
  <c r="P85" i="26"/>
  <c r="AF85" i="26" s="1"/>
  <c r="Q100" i="28"/>
  <c r="R100" i="28" s="1"/>
  <c r="P100" i="28"/>
  <c r="R24" i="20"/>
  <c r="AF25" i="20"/>
  <c r="T5" i="21"/>
  <c r="B5" i="21" s="1"/>
  <c r="L5" i="3"/>
  <c r="X5" i="3" s="1"/>
  <c r="AF5" i="3"/>
  <c r="AF40" i="26"/>
  <c r="L25" i="26"/>
  <c r="AF25" i="26"/>
  <c r="P41" i="28"/>
  <c r="L41" i="28" s="1"/>
  <c r="Q41" i="28"/>
  <c r="R41" i="28" s="1"/>
  <c r="L14" i="28"/>
  <c r="AF14" i="28"/>
  <c r="L40" i="25"/>
  <c r="Q59" i="28"/>
  <c r="R59" i="28" s="1"/>
  <c r="P59" i="28"/>
  <c r="AF59" i="28" s="1"/>
  <c r="R15" i="20"/>
  <c r="L22" i="27"/>
  <c r="AF22" i="27"/>
  <c r="Q49" i="26"/>
  <c r="R49" i="26" s="1"/>
  <c r="P49" i="26"/>
  <c r="P53" i="7"/>
  <c r="AF53" i="7" s="1"/>
  <c r="Q53" i="7"/>
  <c r="R53" i="7" s="1"/>
  <c r="Q55" i="26"/>
  <c r="R55" i="26" s="1"/>
  <c r="P55" i="26"/>
  <c r="L19" i="3"/>
  <c r="X19" i="3" s="1"/>
  <c r="AF19" i="3"/>
  <c r="J28" i="9"/>
  <c r="R28" i="9"/>
  <c r="T26" i="21"/>
  <c r="B26" i="21" s="1"/>
  <c r="AB26" i="21" s="1"/>
  <c r="L13" i="7"/>
  <c r="AF13" i="7"/>
  <c r="Q77" i="7"/>
  <c r="R77" i="7" s="1"/>
  <c r="P77" i="7"/>
  <c r="Q88" i="26"/>
  <c r="R88" i="26" s="1"/>
  <c r="P88" i="26"/>
  <c r="AF88" i="26" s="1"/>
  <c r="Q32" i="25"/>
  <c r="R32" i="25" s="1"/>
  <c r="P32" i="25"/>
  <c r="Q69" i="28"/>
  <c r="R69" i="28" s="1"/>
  <c r="P69" i="28"/>
  <c r="L11" i="20"/>
  <c r="X11" i="20" s="1"/>
  <c r="AF11" i="20"/>
  <c r="Q35" i="25"/>
  <c r="R35" i="25" s="1"/>
  <c r="P35" i="25"/>
  <c r="L35" i="25" s="1"/>
  <c r="Q81" i="25"/>
  <c r="R81" i="25" s="1"/>
  <c r="P81" i="25"/>
  <c r="Q11" i="25"/>
  <c r="R11" i="25" s="1"/>
  <c r="P11" i="25"/>
  <c r="AF11" i="25" s="1"/>
  <c r="R5" i="20"/>
  <c r="L24" i="3"/>
  <c r="X24" i="3" s="1"/>
  <c r="AF24" i="3"/>
  <c r="P21" i="26"/>
  <c r="AF21" i="26" s="1"/>
  <c r="Q21" i="26"/>
  <c r="R21" i="26" s="1"/>
  <c r="P30" i="26"/>
  <c r="AF30" i="26" s="1"/>
  <c r="Q30" i="26"/>
  <c r="R30" i="26" s="1"/>
  <c r="P20" i="26"/>
  <c r="L20" i="26" s="1"/>
  <c r="Q20" i="26"/>
  <c r="R20" i="26" s="1"/>
  <c r="P39" i="28"/>
  <c r="AF39" i="28" s="1"/>
  <c r="Q39" i="28"/>
  <c r="R39" i="28" s="1"/>
  <c r="AF26" i="28"/>
  <c r="L26" i="28"/>
  <c r="R15" i="28"/>
  <c r="T9" i="9"/>
  <c r="B9" i="9" s="1"/>
  <c r="Q74" i="26"/>
  <c r="R74" i="26" s="1"/>
  <c r="P74" i="26"/>
  <c r="AF74" i="26" s="1"/>
  <c r="Q67" i="26"/>
  <c r="R67" i="26" s="1"/>
  <c r="P67" i="26"/>
  <c r="AF67" i="26" s="1"/>
  <c r="Q57" i="25"/>
  <c r="R57" i="25" s="1"/>
  <c r="P57" i="25"/>
  <c r="L88" i="27"/>
  <c r="AF88" i="27"/>
  <c r="AF20" i="27"/>
  <c r="L20" i="27"/>
  <c r="L14" i="27"/>
  <c r="AF14" i="27"/>
  <c r="J20" i="9"/>
  <c r="R20" i="9"/>
  <c r="J21" i="9"/>
  <c r="R21" i="9"/>
  <c r="L12" i="7"/>
  <c r="AF12" i="7"/>
  <c r="L18" i="20"/>
  <c r="X18" i="20" s="1"/>
  <c r="AF18" i="20"/>
  <c r="T17" i="9"/>
  <c r="B17" i="9" s="1"/>
  <c r="AB17" i="9" s="1"/>
  <c r="Q42" i="25"/>
  <c r="R42" i="25" s="1"/>
  <c r="P42" i="25"/>
  <c r="AF42" i="25" s="1"/>
  <c r="P79" i="27"/>
  <c r="AF79" i="27" s="1"/>
  <c r="Q79" i="27"/>
  <c r="R79" i="27" s="1"/>
  <c r="Q77" i="26"/>
  <c r="R77" i="26" s="1"/>
  <c r="P77" i="26"/>
  <c r="AF77" i="26" s="1"/>
  <c r="R4" i="20"/>
  <c r="R26" i="20"/>
  <c r="T20" i="21"/>
  <c r="B20" i="21" s="1"/>
  <c r="AB20" i="21" s="1"/>
  <c r="P28" i="25"/>
  <c r="L28" i="25" s="1"/>
  <c r="Q28" i="25"/>
  <c r="R28" i="25" s="1"/>
  <c r="Q78" i="28"/>
  <c r="R78" i="28" s="1"/>
  <c r="P78" i="28"/>
  <c r="AF78" i="28" s="1"/>
  <c r="Q70" i="25"/>
  <c r="R70" i="25" s="1"/>
  <c r="P70" i="25"/>
  <c r="AF70" i="25" s="1"/>
  <c r="AF13" i="3"/>
  <c r="L13" i="3"/>
  <c r="X13" i="3" s="1"/>
  <c r="P97" i="26"/>
  <c r="AF97" i="26" s="1"/>
  <c r="Q97" i="26"/>
  <c r="R97" i="26" s="1"/>
  <c r="AF35" i="26"/>
  <c r="P19" i="26"/>
  <c r="L19" i="26" s="1"/>
  <c r="Q19" i="26"/>
  <c r="R19" i="26" s="1"/>
  <c r="Q23" i="26"/>
  <c r="R23" i="26" s="1"/>
  <c r="P23" i="26"/>
  <c r="L23" i="26" s="1"/>
  <c r="P93" i="28"/>
  <c r="L93" i="28" s="1"/>
  <c r="Q93" i="28"/>
  <c r="R93" i="28" s="1"/>
  <c r="AF27" i="28"/>
  <c r="Q32" i="26"/>
  <c r="R32" i="26" s="1"/>
  <c r="P32" i="26"/>
  <c r="L32" i="26" s="1"/>
  <c r="Q42" i="26"/>
  <c r="R42" i="26" s="1"/>
  <c r="P42" i="26"/>
  <c r="L42" i="26" s="1"/>
  <c r="Q97" i="28"/>
  <c r="R97" i="28" s="1"/>
  <c r="P97" i="28"/>
  <c r="P52" i="26"/>
  <c r="AF52" i="26" s="1"/>
  <c r="Q52" i="26"/>
  <c r="R52" i="26" s="1"/>
  <c r="Q87" i="26"/>
  <c r="R87" i="26" s="1"/>
  <c r="P87" i="26"/>
  <c r="AF87" i="26" s="1"/>
  <c r="Q62" i="28"/>
  <c r="R62" i="28" s="1"/>
  <c r="P62" i="28"/>
  <c r="AF62" i="28" s="1"/>
  <c r="AF6" i="27"/>
  <c r="L6" i="27"/>
  <c r="AF43" i="27"/>
  <c r="L43" i="27"/>
  <c r="Q95" i="26"/>
  <c r="R95" i="26" s="1"/>
  <c r="P95" i="26"/>
  <c r="Q98" i="28"/>
  <c r="R98" i="28" s="1"/>
  <c r="P98" i="28"/>
  <c r="AF98" i="28" s="1"/>
  <c r="L42" i="7"/>
  <c r="R7" i="20"/>
  <c r="Q16" i="7"/>
  <c r="P16" i="7"/>
  <c r="AF16" i="7" s="1"/>
  <c r="Q98" i="27"/>
  <c r="R98" i="27" s="1"/>
  <c r="P98" i="27"/>
  <c r="AF98" i="27" s="1"/>
  <c r="Q84" i="25"/>
  <c r="R84" i="25" s="1"/>
  <c r="P84" i="25"/>
  <c r="AF84" i="25" s="1"/>
  <c r="Q66" i="27"/>
  <c r="R66" i="27" s="1"/>
  <c r="P66" i="27"/>
  <c r="AF66" i="27" s="1"/>
  <c r="Q59" i="25"/>
  <c r="R59" i="25" s="1"/>
  <c r="P59" i="25"/>
  <c r="L59" i="25" s="1"/>
  <c r="L42" i="3"/>
  <c r="X42" i="3" s="1"/>
  <c r="AF42" i="3"/>
  <c r="P67" i="25"/>
  <c r="Q67" i="25"/>
  <c r="R67" i="25" s="1"/>
  <c r="P50" i="26"/>
  <c r="Q50" i="26"/>
  <c r="R50" i="26" s="1"/>
  <c r="Q46" i="28"/>
  <c r="R46" i="28" s="1"/>
  <c r="P46" i="28"/>
  <c r="L23" i="3"/>
  <c r="X23" i="3" s="1"/>
  <c r="AF23" i="3"/>
  <c r="R16" i="20"/>
  <c r="P5" i="26"/>
  <c r="L5" i="26" s="1"/>
  <c r="Q5" i="26"/>
  <c r="R5" i="26" s="1"/>
  <c r="P49" i="28"/>
  <c r="AF49" i="28" s="1"/>
  <c r="Q49" i="28"/>
  <c r="R49" i="28" s="1"/>
  <c r="P18" i="28"/>
  <c r="L18" i="28" s="1"/>
  <c r="Q18" i="28"/>
  <c r="L23" i="28"/>
  <c r="AF23" i="28"/>
  <c r="R19" i="28"/>
  <c r="Q92" i="28"/>
  <c r="R92" i="28" s="1"/>
  <c r="P92" i="28"/>
  <c r="Q65" i="25"/>
  <c r="R65" i="25" s="1"/>
  <c r="P65" i="25"/>
  <c r="AF65" i="25" s="1"/>
  <c r="Q98" i="26"/>
  <c r="R98" i="26" s="1"/>
  <c r="P98" i="26"/>
  <c r="AF98" i="26" s="1"/>
  <c r="R10" i="21"/>
  <c r="R27" i="21"/>
  <c r="R7" i="9"/>
  <c r="J7" i="9"/>
  <c r="J4" i="9"/>
  <c r="R4" i="9"/>
  <c r="Q99" i="28"/>
  <c r="R99" i="28" s="1"/>
  <c r="P99" i="28"/>
  <c r="Q60" i="7"/>
  <c r="R60" i="7" s="1"/>
  <c r="P60" i="7"/>
  <c r="AF60" i="7" s="1"/>
  <c r="Q38" i="26"/>
  <c r="R38" i="26" s="1"/>
  <c r="P38" i="26"/>
  <c r="AF38" i="26" s="1"/>
  <c r="L17" i="3"/>
  <c r="X17" i="3" s="1"/>
  <c r="AF17" i="3"/>
  <c r="R23" i="20"/>
  <c r="L9" i="21"/>
  <c r="X9" i="21" s="1"/>
  <c r="L23" i="7"/>
  <c r="AF23" i="7"/>
  <c r="AF26" i="7"/>
  <c r="L26" i="7"/>
  <c r="Q44" i="7"/>
  <c r="R44" i="7" s="1"/>
  <c r="P44" i="7"/>
  <c r="Q91" i="28"/>
  <c r="R91" i="28" s="1"/>
  <c r="P91" i="28"/>
  <c r="AF91" i="28" s="1"/>
  <c r="Q95" i="28"/>
  <c r="R95" i="28" s="1"/>
  <c r="P95" i="28"/>
  <c r="AF95" i="28" s="1"/>
  <c r="Q54" i="28"/>
  <c r="R54" i="28" s="1"/>
  <c r="P54" i="28"/>
  <c r="L54" i="28" s="1"/>
  <c r="L6" i="20"/>
  <c r="X6" i="20" s="1"/>
  <c r="R28" i="20"/>
  <c r="AF31" i="25"/>
  <c r="Q48" i="25"/>
  <c r="R48" i="25" s="1"/>
  <c r="P48" i="25"/>
  <c r="Q25" i="25"/>
  <c r="R25" i="25" s="1"/>
  <c r="P25" i="25"/>
  <c r="L25" i="25" s="1"/>
  <c r="Q10" i="25"/>
  <c r="R10" i="25" s="1"/>
  <c r="P10" i="25"/>
  <c r="AF10" i="25" s="1"/>
  <c r="Q87" i="28"/>
  <c r="R87" i="28" s="1"/>
  <c r="P87" i="28"/>
  <c r="AF87" i="28" s="1"/>
  <c r="T12" i="21"/>
  <c r="B12" i="21" s="1"/>
  <c r="T25" i="20"/>
  <c r="B25" i="20" s="1"/>
  <c r="AB25" i="20" s="1"/>
  <c r="AF11" i="26"/>
  <c r="AF18" i="26"/>
  <c r="D29" i="26"/>
  <c r="AD29" i="26"/>
  <c r="L28" i="28"/>
  <c r="AF28" i="28"/>
  <c r="R25" i="28"/>
  <c r="L22" i="28"/>
  <c r="AF22" i="28"/>
  <c r="Q60" i="26"/>
  <c r="R60" i="26" s="1"/>
  <c r="P60" i="26"/>
  <c r="Q48" i="26"/>
  <c r="R48" i="26" s="1"/>
  <c r="P48" i="26"/>
  <c r="AF48" i="26" s="1"/>
  <c r="AF15" i="20"/>
  <c r="L15" i="20"/>
  <c r="X15" i="20" s="1"/>
  <c r="P75" i="27"/>
  <c r="AF75" i="27" s="1"/>
  <c r="Q75" i="27"/>
  <c r="R75" i="27" s="1"/>
  <c r="L40" i="27"/>
  <c r="AF40" i="27"/>
  <c r="P96" i="26"/>
  <c r="AF96" i="26" s="1"/>
  <c r="Q96" i="26"/>
  <c r="R96" i="26" s="1"/>
  <c r="Q61" i="27"/>
  <c r="R61" i="27" s="1"/>
  <c r="P61" i="27"/>
  <c r="L61" i="27" s="1"/>
  <c r="Q90" i="25"/>
  <c r="R90" i="25" s="1"/>
  <c r="P90" i="25"/>
  <c r="Q60" i="28"/>
  <c r="R60" i="28" s="1"/>
  <c r="P60" i="28"/>
  <c r="Q99" i="25"/>
  <c r="R99" i="25" s="1"/>
  <c r="P99" i="25"/>
  <c r="R19" i="3"/>
  <c r="L28" i="9"/>
  <c r="X28" i="9" s="1"/>
  <c r="AF28" i="9"/>
  <c r="R4" i="21"/>
  <c r="R21" i="7"/>
  <c r="R26" i="9"/>
  <c r="J26" i="9"/>
  <c r="Q59" i="27"/>
  <c r="R59" i="27" s="1"/>
  <c r="P59" i="27"/>
  <c r="Q76" i="25"/>
  <c r="R76" i="25" s="1"/>
  <c r="P76" i="25"/>
  <c r="AF76" i="25" s="1"/>
  <c r="L4" i="28"/>
  <c r="AF4" i="28"/>
  <c r="R22" i="7"/>
  <c r="L4" i="26"/>
  <c r="AF4" i="26"/>
  <c r="R11" i="20"/>
  <c r="T23" i="9"/>
  <c r="B23" i="9" s="1"/>
  <c r="AB23" i="9" s="1"/>
  <c r="AF43" i="25"/>
  <c r="Q39" i="25"/>
  <c r="R39" i="25" s="1"/>
  <c r="P39" i="25"/>
  <c r="AF39" i="25" s="1"/>
  <c r="Q45" i="25"/>
  <c r="R45" i="25" s="1"/>
  <c r="P45" i="25"/>
  <c r="L45" i="25" s="1"/>
  <c r="Q80" i="28"/>
  <c r="R80" i="28" s="1"/>
  <c r="P80" i="28"/>
  <c r="R10" i="9"/>
  <c r="J10" i="9"/>
  <c r="R24" i="3"/>
  <c r="P34" i="26"/>
  <c r="AF34" i="26" s="1"/>
  <c r="Q34" i="26"/>
  <c r="R34" i="26" s="1"/>
  <c r="Q24" i="26"/>
  <c r="R24" i="26" s="1"/>
  <c r="P24" i="26"/>
  <c r="L24" i="26" s="1"/>
  <c r="L17" i="26"/>
  <c r="AF17" i="26"/>
  <c r="L21" i="28"/>
  <c r="AF21" i="28"/>
  <c r="Q76" i="26"/>
  <c r="R76" i="26" s="1"/>
  <c r="P76" i="26"/>
  <c r="AF76" i="26" s="1"/>
  <c r="L44" i="27"/>
  <c r="L27" i="27"/>
  <c r="AF27" i="27"/>
  <c r="J22" i="9"/>
  <c r="R22" i="9"/>
  <c r="Q67" i="7"/>
  <c r="R67" i="7" s="1"/>
  <c r="P67" i="7"/>
  <c r="AF67" i="7" s="1"/>
  <c r="Q68" i="26"/>
  <c r="R68" i="26" s="1"/>
  <c r="P68" i="26"/>
  <c r="Q31" i="27"/>
  <c r="R31" i="27" s="1"/>
  <c r="P31" i="27"/>
  <c r="R19" i="21"/>
  <c r="L21" i="9"/>
  <c r="X21" i="9" s="1"/>
  <c r="AF21" i="9"/>
  <c r="Q81" i="7"/>
  <c r="R81" i="7" s="1"/>
  <c r="P81" i="7"/>
  <c r="AF81" i="7" s="1"/>
  <c r="Q92" i="7"/>
  <c r="R92" i="7" s="1"/>
  <c r="P92" i="7"/>
  <c r="R18" i="20"/>
  <c r="Q72" i="27"/>
  <c r="R72" i="27" s="1"/>
  <c r="P72" i="27"/>
  <c r="AF72" i="27" s="1"/>
  <c r="R3" i="20"/>
  <c r="Q18" i="25"/>
  <c r="R18" i="25" s="1"/>
  <c r="P18" i="25"/>
  <c r="AF18" i="25" s="1"/>
  <c r="Q58" i="26"/>
  <c r="R58" i="26" s="1"/>
  <c r="P58" i="26"/>
  <c r="Q85" i="25"/>
  <c r="R85" i="25" s="1"/>
  <c r="P85" i="25"/>
  <c r="L85" i="25" s="1"/>
  <c r="Q32" i="28"/>
  <c r="R32" i="28" s="1"/>
  <c r="P32" i="28"/>
  <c r="P63" i="26"/>
  <c r="L63" i="26" s="1"/>
  <c r="Q63" i="26"/>
  <c r="R63" i="26" s="1"/>
  <c r="AF66" i="26"/>
  <c r="P44" i="28"/>
  <c r="L44" i="28" s="1"/>
  <c r="Q44" i="28"/>
  <c r="R44" i="28" s="1"/>
  <c r="P85" i="28"/>
  <c r="L85" i="28" s="1"/>
  <c r="Q85" i="28"/>
  <c r="R85" i="28" s="1"/>
  <c r="P53" i="28"/>
  <c r="AF53" i="28" s="1"/>
  <c r="Q53" i="28"/>
  <c r="R53" i="28" s="1"/>
  <c r="R12" i="9"/>
  <c r="J12" i="9"/>
  <c r="AF16" i="9"/>
  <c r="Q84" i="28"/>
  <c r="R84" i="28" s="1"/>
  <c r="P84" i="28"/>
  <c r="R21" i="20"/>
  <c r="R13" i="20"/>
  <c r="Q43" i="26"/>
  <c r="R43" i="26" s="1"/>
  <c r="P43" i="26"/>
  <c r="AF43" i="26" s="1"/>
  <c r="Q81" i="26"/>
  <c r="R81" i="26" s="1"/>
  <c r="P81" i="26"/>
  <c r="AF81" i="26" s="1"/>
  <c r="Q50" i="28"/>
  <c r="R50" i="28" s="1"/>
  <c r="P50" i="28"/>
  <c r="AF50" i="28" s="1"/>
  <c r="Q73" i="26"/>
  <c r="R73" i="26" s="1"/>
  <c r="P73" i="26"/>
  <c r="Q71" i="28"/>
  <c r="R71" i="28" s="1"/>
  <c r="P71" i="28"/>
  <c r="AF71" i="28" s="1"/>
  <c r="L9" i="3"/>
  <c r="X9" i="3" s="1"/>
  <c r="AF9" i="3"/>
  <c r="L25" i="3"/>
  <c r="X25" i="3" s="1"/>
  <c r="AF25" i="3"/>
  <c r="L14" i="20"/>
  <c r="X14" i="20" s="1"/>
  <c r="AF14" i="20"/>
  <c r="P57" i="7"/>
  <c r="Q57" i="7"/>
  <c r="R57" i="7" s="1"/>
  <c r="Q80" i="7"/>
  <c r="R80" i="7" s="1"/>
  <c r="P80" i="7"/>
  <c r="Q88" i="7"/>
  <c r="R88" i="7" s="1"/>
  <c r="P88" i="7"/>
  <c r="R15" i="7"/>
  <c r="R20" i="7"/>
  <c r="AF18" i="7"/>
  <c r="L18" i="7"/>
  <c r="Q91" i="27"/>
  <c r="R91" i="27" s="1"/>
  <c r="P91" i="27"/>
  <c r="AF91" i="27" s="1"/>
  <c r="Q55" i="27"/>
  <c r="R55" i="27" s="1"/>
  <c r="P55" i="27"/>
  <c r="Q61" i="28"/>
  <c r="R61" i="28" s="1"/>
  <c r="P61" i="28"/>
  <c r="AF61" i="28" s="1"/>
  <c r="P49" i="7"/>
  <c r="L49" i="7" s="1"/>
  <c r="Q49" i="7"/>
  <c r="R49" i="7" s="1"/>
  <c r="P55" i="25"/>
  <c r="L55" i="25" s="1"/>
  <c r="Q55" i="25"/>
  <c r="R55" i="25" s="1"/>
  <c r="P51" i="26"/>
  <c r="AF51" i="26" s="1"/>
  <c r="Q51" i="26"/>
  <c r="R51" i="26" s="1"/>
  <c r="R30" i="3"/>
  <c r="J14" i="9"/>
  <c r="R14" i="9"/>
  <c r="L28" i="26"/>
  <c r="AF28" i="26"/>
  <c r="Q36" i="28"/>
  <c r="R36" i="28" s="1"/>
  <c r="P36" i="28"/>
  <c r="L36" i="28" s="1"/>
  <c r="P31" i="28"/>
  <c r="AF31" i="28" s="1"/>
  <c r="Q31" i="28"/>
  <c r="R31" i="28" s="1"/>
  <c r="AF51" i="28"/>
  <c r="R19" i="9"/>
  <c r="J19" i="9"/>
  <c r="Q81" i="28"/>
  <c r="R81" i="28" s="1"/>
  <c r="P81" i="28"/>
  <c r="T27" i="21"/>
  <c r="B27" i="21" s="1"/>
  <c r="AB27" i="21" s="1"/>
  <c r="P39" i="27"/>
  <c r="AF39" i="27" s="1"/>
  <c r="Q39" i="27"/>
  <c r="R39" i="27" s="1"/>
  <c r="Q97" i="27"/>
  <c r="R97" i="27" s="1"/>
  <c r="P97" i="27"/>
  <c r="AF97" i="27" s="1"/>
  <c r="Q66" i="25"/>
  <c r="R66" i="25" s="1"/>
  <c r="P66" i="25"/>
  <c r="AF66" i="25" s="1"/>
  <c r="Q92" i="25"/>
  <c r="R92" i="25" s="1"/>
  <c r="P92" i="25"/>
  <c r="AF92" i="25" s="1"/>
  <c r="Q81" i="27"/>
  <c r="R81" i="27" s="1"/>
  <c r="P81" i="27"/>
  <c r="AF81" i="27" s="1"/>
  <c r="T23" i="20"/>
  <c r="B23" i="20" s="1"/>
  <c r="AB23" i="20" s="1"/>
  <c r="R26" i="7"/>
  <c r="Q39" i="26"/>
  <c r="R39" i="26" s="1"/>
  <c r="P39" i="26"/>
  <c r="Q100" i="25"/>
  <c r="R100" i="25" s="1"/>
  <c r="P100" i="25"/>
  <c r="AF100" i="25" s="1"/>
  <c r="T25" i="9"/>
  <c r="B25" i="9" s="1"/>
  <c r="AB25" i="9" s="1"/>
  <c r="L4" i="27"/>
  <c r="Q52" i="25"/>
  <c r="R52" i="25" s="1"/>
  <c r="P52" i="25"/>
  <c r="AF52" i="25" s="1"/>
  <c r="R30" i="20"/>
  <c r="Q80" i="26"/>
  <c r="R80" i="26" s="1"/>
  <c r="P80" i="26"/>
  <c r="Q82" i="26"/>
  <c r="R82" i="26" s="1"/>
  <c r="P82" i="26"/>
  <c r="R25" i="20"/>
  <c r="AF5" i="21"/>
  <c r="L16" i="20"/>
  <c r="X16" i="20" s="1"/>
  <c r="L26" i="26"/>
  <c r="AF26" i="26"/>
  <c r="L14" i="26"/>
  <c r="AF14" i="26"/>
  <c r="Q45" i="26"/>
  <c r="R45" i="26" s="1"/>
  <c r="P45" i="26"/>
  <c r="L45" i="26" s="1"/>
  <c r="Q89" i="25"/>
  <c r="R89" i="25" s="1"/>
  <c r="P89" i="25"/>
  <c r="L89" i="25" s="1"/>
  <c r="Q66" i="28"/>
  <c r="R66" i="28" s="1"/>
  <c r="P66" i="28"/>
  <c r="AF66" i="28" s="1"/>
  <c r="Q43" i="28"/>
  <c r="R43" i="28" s="1"/>
  <c r="P43" i="28"/>
  <c r="AF43" i="28" s="1"/>
  <c r="L13" i="20"/>
  <c r="X13" i="20" s="1"/>
  <c r="R19" i="20"/>
  <c r="AF90" i="27"/>
  <c r="AF23" i="27"/>
  <c r="Q41" i="25"/>
  <c r="R41" i="25" s="1"/>
  <c r="P41" i="25"/>
  <c r="AF41" i="25" s="1"/>
  <c r="Q39" i="7"/>
  <c r="R39" i="7" s="1"/>
  <c r="P39" i="7"/>
  <c r="AF39" i="7" s="1"/>
  <c r="Q57" i="26"/>
  <c r="R57" i="26" s="1"/>
  <c r="P57" i="26"/>
  <c r="Q48" i="7"/>
  <c r="R48" i="7" s="1"/>
  <c r="P48" i="7"/>
  <c r="AF48" i="7" s="1"/>
  <c r="R26" i="21"/>
  <c r="AF36" i="7"/>
  <c r="L36" i="7"/>
  <c r="Q99" i="7"/>
  <c r="R99" i="7" s="1"/>
  <c r="P99" i="7"/>
  <c r="Q84" i="26"/>
  <c r="R84" i="26" s="1"/>
  <c r="P84" i="26"/>
  <c r="L84" i="26" s="1"/>
  <c r="Q64" i="28"/>
  <c r="R64" i="28" s="1"/>
  <c r="P64" i="28"/>
  <c r="AF64" i="28" s="1"/>
  <c r="Q54" i="26"/>
  <c r="R54" i="26" s="1"/>
  <c r="P54" i="26"/>
  <c r="AF54" i="26" s="1"/>
  <c r="Q82" i="7"/>
  <c r="R82" i="7" s="1"/>
  <c r="P82" i="7"/>
  <c r="Q63" i="27"/>
  <c r="R63" i="27" s="1"/>
  <c r="P63" i="27"/>
  <c r="R17" i="28"/>
  <c r="R24" i="7"/>
  <c r="AF12" i="25"/>
  <c r="L45" i="3"/>
  <c r="X45" i="3" s="1"/>
  <c r="P12" i="26"/>
  <c r="L12" i="26" s="1"/>
  <c r="Q12" i="26"/>
  <c r="R12" i="26" s="1"/>
  <c r="J23" i="9"/>
  <c r="R23" i="9"/>
  <c r="P58" i="25"/>
  <c r="AF58" i="25" s="1"/>
  <c r="Q58" i="25"/>
  <c r="R58" i="25" s="1"/>
  <c r="P24" i="25"/>
  <c r="L24" i="25" s="1"/>
  <c r="Q24" i="25"/>
  <c r="R24" i="25" s="1"/>
  <c r="P6" i="25"/>
  <c r="L6" i="25" s="1"/>
  <c r="Q6" i="25"/>
  <c r="R6" i="25" s="1"/>
  <c r="Q34" i="25"/>
  <c r="R34" i="25" s="1"/>
  <c r="P34" i="25"/>
  <c r="AF34" i="25" s="1"/>
  <c r="Q71" i="26"/>
  <c r="R71" i="26" s="1"/>
  <c r="P71" i="26"/>
  <c r="Q86" i="26"/>
  <c r="R86" i="26" s="1"/>
  <c r="P86" i="26"/>
  <c r="AF86" i="26" s="1"/>
  <c r="Q70" i="28"/>
  <c r="R70" i="28" s="1"/>
  <c r="P70" i="28"/>
  <c r="AF70" i="28" s="1"/>
  <c r="Q80" i="25"/>
  <c r="R80" i="25" s="1"/>
  <c r="P80" i="25"/>
  <c r="L80" i="25" s="1"/>
  <c r="AF10" i="9"/>
  <c r="AF18" i="3"/>
  <c r="L65" i="26"/>
  <c r="AF65" i="26"/>
  <c r="Q37" i="26"/>
  <c r="R37" i="26" s="1"/>
  <c r="P37" i="26"/>
  <c r="L37" i="26" s="1"/>
  <c r="L15" i="26"/>
  <c r="AF15" i="26"/>
  <c r="P6" i="26"/>
  <c r="L6" i="26" s="1"/>
  <c r="Q6" i="26"/>
  <c r="R6" i="26" s="1"/>
  <c r="J9" i="9"/>
  <c r="R9" i="9"/>
  <c r="Q75" i="28"/>
  <c r="R75" i="28" s="1"/>
  <c r="P75" i="28"/>
  <c r="L12" i="3"/>
  <c r="X12" i="3" s="1"/>
  <c r="AF12" i="3"/>
  <c r="AF86" i="27"/>
  <c r="P92" i="27"/>
  <c r="AF92" i="27" s="1"/>
  <c r="Q92" i="27"/>
  <c r="R92" i="27" s="1"/>
  <c r="AF13" i="27"/>
  <c r="AF20" i="9"/>
  <c r="Q31" i="26"/>
  <c r="R31" i="26" s="1"/>
  <c r="P31" i="26"/>
  <c r="L31" i="26" s="1"/>
  <c r="Q40" i="7"/>
  <c r="R40" i="7" s="1"/>
  <c r="P40" i="7"/>
  <c r="Q58" i="7"/>
  <c r="R58" i="7" s="1"/>
  <c r="P58" i="7"/>
  <c r="AF58" i="7" s="1"/>
  <c r="Q72" i="26"/>
  <c r="R72" i="26" s="1"/>
  <c r="P72" i="26"/>
  <c r="AF72" i="26" s="1"/>
  <c r="Q56" i="27"/>
  <c r="R56" i="27" s="1"/>
  <c r="P56" i="27"/>
  <c r="Q37" i="28"/>
  <c r="R37" i="28" s="1"/>
  <c r="P37" i="28"/>
  <c r="L37" i="28" s="1"/>
  <c r="P34" i="7"/>
  <c r="L34" i="7" s="1"/>
  <c r="Q34" i="7"/>
  <c r="R34" i="7" s="1"/>
  <c r="L12" i="20"/>
  <c r="X12" i="20" s="1"/>
  <c r="AF12" i="20"/>
  <c r="R17" i="9"/>
  <c r="J17" i="9"/>
  <c r="Q49" i="25"/>
  <c r="R49" i="25" s="1"/>
  <c r="P49" i="25"/>
  <c r="Q87" i="25"/>
  <c r="R87" i="25" s="1"/>
  <c r="P87" i="25"/>
  <c r="AF87" i="25" s="1"/>
  <c r="Q99" i="26"/>
  <c r="R99" i="26" s="1"/>
  <c r="P99" i="26"/>
  <c r="Q83" i="28"/>
  <c r="R83" i="28" s="1"/>
  <c r="P83" i="28"/>
  <c r="Q86" i="28"/>
  <c r="R86" i="28" s="1"/>
  <c r="P86" i="28"/>
  <c r="AF26" i="20"/>
  <c r="R6" i="20"/>
  <c r="R27" i="9"/>
  <c r="J27" i="9"/>
  <c r="P38" i="25"/>
  <c r="L38" i="25" s="1"/>
  <c r="Q38" i="25"/>
  <c r="R38" i="25" s="1"/>
  <c r="AF21" i="25"/>
  <c r="L21" i="25"/>
  <c r="Q40" i="28"/>
  <c r="R40" i="28" s="1"/>
  <c r="P40" i="28"/>
  <c r="L40" i="28" s="1"/>
  <c r="Q56" i="26"/>
  <c r="R56" i="26" s="1"/>
  <c r="P56" i="26"/>
  <c r="AF56" i="26" s="1"/>
  <c r="Q33" i="26"/>
  <c r="R33" i="26" s="1"/>
  <c r="P33" i="26"/>
  <c r="Q68" i="28"/>
  <c r="R68" i="28" s="1"/>
  <c r="P68" i="28"/>
  <c r="L42" i="28"/>
  <c r="P16" i="26"/>
  <c r="AF16" i="26" s="1"/>
  <c r="Q16" i="26"/>
  <c r="R16" i="26" s="1"/>
  <c r="R20" i="28"/>
  <c r="R30" i="28"/>
  <c r="T12" i="9"/>
  <c r="B12" i="9" s="1"/>
  <c r="J16" i="9"/>
  <c r="R16" i="9"/>
  <c r="Q82" i="28"/>
  <c r="R82" i="28" s="1"/>
  <c r="P82" i="28"/>
  <c r="AF82" i="28" s="1"/>
  <c r="P71" i="27"/>
  <c r="AF71" i="27" s="1"/>
  <c r="Q71" i="27"/>
  <c r="R71" i="27" s="1"/>
  <c r="AF30" i="9"/>
  <c r="L30" i="9"/>
  <c r="X30" i="9" s="1"/>
  <c r="R18" i="9"/>
  <c r="J18" i="9"/>
  <c r="Q94" i="7"/>
  <c r="R94" i="7" s="1"/>
  <c r="P94" i="7"/>
  <c r="Q54" i="25"/>
  <c r="R54" i="25" s="1"/>
  <c r="P54" i="25"/>
  <c r="Q50" i="27"/>
  <c r="R50" i="27" s="1"/>
  <c r="P50" i="27"/>
  <c r="L50" i="27" s="1"/>
  <c r="Q69" i="26"/>
  <c r="R69" i="26" s="1"/>
  <c r="P69" i="26"/>
  <c r="AF69" i="26" s="1"/>
  <c r="Q47" i="28"/>
  <c r="R47" i="28" s="1"/>
  <c r="P47" i="28"/>
  <c r="AF47" i="28" s="1"/>
  <c r="R9" i="3"/>
  <c r="R25" i="3"/>
  <c r="R14" i="20"/>
  <c r="L10" i="7"/>
  <c r="AF10" i="7"/>
  <c r="AF27" i="7"/>
  <c r="L28" i="21"/>
  <c r="X28" i="21" s="1"/>
  <c r="AF28" i="21"/>
  <c r="J8" i="9"/>
  <c r="R8" i="9"/>
  <c r="Q38" i="28"/>
  <c r="R38" i="28" s="1"/>
  <c r="P38" i="28"/>
  <c r="Q60" i="25"/>
  <c r="R60" i="25" s="1"/>
  <c r="P60" i="25"/>
  <c r="L60" i="25" s="1"/>
  <c r="Q41" i="26"/>
  <c r="R41" i="26" s="1"/>
  <c r="P41" i="26"/>
  <c r="L41" i="26" s="1"/>
  <c r="T7" i="21"/>
  <c r="B7" i="21" s="1"/>
  <c r="AF26" i="25"/>
  <c r="AF24" i="9"/>
  <c r="L24" i="9"/>
  <c r="X24" i="9" s="1"/>
  <c r="T15" i="9"/>
  <c r="B15" i="9" s="1"/>
  <c r="AB15" i="9" s="1"/>
  <c r="Q94" i="25"/>
  <c r="R94" i="25" s="1"/>
  <c r="P94" i="25"/>
  <c r="AF94" i="25" s="1"/>
  <c r="Q65" i="28"/>
  <c r="R65" i="28" s="1"/>
  <c r="P65" i="28"/>
  <c r="Q36" i="25"/>
  <c r="R36" i="25" s="1"/>
  <c r="P36" i="25"/>
  <c r="AF36" i="25" s="1"/>
  <c r="Q56" i="28"/>
  <c r="R56" i="28" s="1"/>
  <c r="P56" i="28"/>
  <c r="AF30" i="3"/>
  <c r="L30" i="3"/>
  <c r="X30" i="3" s="1"/>
  <c r="L8" i="26"/>
  <c r="AF8" i="26"/>
  <c r="AF33" i="28"/>
  <c r="Q7" i="28"/>
  <c r="P7" i="28"/>
  <c r="L7" i="28" s="1"/>
  <c r="Q63" i="28"/>
  <c r="R63" i="28" s="1"/>
  <c r="P63" i="28"/>
  <c r="AF63" i="28" s="1"/>
  <c r="Q52" i="28"/>
  <c r="R52" i="28" s="1"/>
  <c r="P52" i="28"/>
  <c r="AF52" i="28" s="1"/>
  <c r="T60" i="3"/>
  <c r="B60" i="3" s="1"/>
  <c r="AB60" i="3" s="1"/>
  <c r="J5" i="9"/>
  <c r="R5" i="9"/>
  <c r="AF35" i="27"/>
  <c r="P82" i="27"/>
  <c r="L82" i="27" s="1"/>
  <c r="Q82" i="27"/>
  <c r="R82" i="27" s="1"/>
  <c r="AF10" i="27"/>
  <c r="L10" i="27"/>
  <c r="Q74" i="27"/>
  <c r="R74" i="27" s="1"/>
  <c r="P74" i="27"/>
  <c r="Q72" i="25"/>
  <c r="R72" i="25" s="1"/>
  <c r="P72" i="25"/>
  <c r="Q94" i="28"/>
  <c r="R94" i="28" s="1"/>
  <c r="P94" i="28"/>
  <c r="AF94" i="28" s="1"/>
  <c r="Q48" i="28"/>
  <c r="R48" i="28" s="1"/>
  <c r="P48" i="28"/>
  <c r="R29" i="3"/>
  <c r="L19" i="21"/>
  <c r="X19" i="21" s="1"/>
  <c r="L37" i="27"/>
  <c r="R17" i="7"/>
  <c r="R14" i="7"/>
  <c r="Q77" i="28"/>
  <c r="R77" i="28" s="1"/>
  <c r="P77" i="28"/>
  <c r="Q51" i="25"/>
  <c r="R51" i="25" s="1"/>
  <c r="P51" i="25"/>
  <c r="AF51" i="25" s="1"/>
  <c r="Q97" i="7"/>
  <c r="R97" i="7" s="1"/>
  <c r="P97" i="7"/>
  <c r="Q44" i="26"/>
  <c r="R44" i="26" s="1"/>
  <c r="P44" i="26"/>
  <c r="T28" i="20"/>
  <c r="B28" i="20" s="1"/>
  <c r="AB28" i="20" s="1"/>
  <c r="L14" i="25"/>
  <c r="AF14" i="25"/>
  <c r="AF19" i="25"/>
  <c r="Q86" i="25"/>
  <c r="R86" i="25" s="1"/>
  <c r="P86" i="25"/>
  <c r="L86" i="25" s="1"/>
  <c r="Q88" i="25"/>
  <c r="R88" i="25" s="1"/>
  <c r="P88" i="25"/>
  <c r="L88" i="25" s="1"/>
  <c r="Q68" i="25"/>
  <c r="R68" i="25" s="1"/>
  <c r="P68" i="25"/>
  <c r="AF68" i="25" s="1"/>
  <c r="J3" i="9"/>
  <c r="R3" i="9"/>
  <c r="R27" i="20"/>
  <c r="R5" i="21"/>
  <c r="R12" i="21"/>
  <c r="R5" i="3"/>
  <c r="L22" i="26"/>
  <c r="AF22" i="26"/>
  <c r="AF29" i="26"/>
  <c r="P6" i="28"/>
  <c r="AF6" i="28" s="1"/>
  <c r="Q6" i="28"/>
  <c r="Q83" i="26"/>
  <c r="R83" i="26" s="1"/>
  <c r="P83" i="26"/>
  <c r="AF83" i="26" s="1"/>
  <c r="Q98" i="25"/>
  <c r="R98" i="25" s="1"/>
  <c r="P98" i="25"/>
  <c r="L44" i="3"/>
  <c r="X44" i="3" s="1"/>
  <c r="AF44" i="3"/>
  <c r="L29" i="27"/>
  <c r="AF29" i="27"/>
  <c r="L22" i="9"/>
  <c r="X22" i="9" s="1"/>
  <c r="Q79" i="25"/>
  <c r="R79" i="25" s="1"/>
  <c r="P79" i="25"/>
  <c r="L79" i="25" s="1"/>
  <c r="Q87" i="27"/>
  <c r="R87" i="27" s="1"/>
  <c r="P87" i="27"/>
  <c r="AF87" i="27" s="1"/>
  <c r="Q51" i="27"/>
  <c r="R51" i="27" s="1"/>
  <c r="P51" i="27"/>
  <c r="AF51" i="27" s="1"/>
  <c r="Q74" i="28"/>
  <c r="R74" i="28" s="1"/>
  <c r="P74" i="28"/>
  <c r="AF26" i="21"/>
  <c r="AF32" i="7"/>
  <c r="Q52" i="7"/>
  <c r="R52" i="7" s="1"/>
  <c r="P52" i="7"/>
  <c r="AF52" i="7" s="1"/>
  <c r="Q65" i="7"/>
  <c r="R65" i="7" s="1"/>
  <c r="P65" i="7"/>
  <c r="AF65" i="7" s="1"/>
  <c r="Q76" i="7"/>
  <c r="R76" i="7" s="1"/>
  <c r="P76" i="7"/>
  <c r="L30" i="7"/>
  <c r="AF30" i="7"/>
  <c r="Q41" i="7"/>
  <c r="R41" i="7" s="1"/>
  <c r="P41" i="7"/>
  <c r="L41" i="7" s="1"/>
  <c r="Q58" i="28"/>
  <c r="R58" i="28" s="1"/>
  <c r="P58" i="28"/>
  <c r="P46" i="26"/>
  <c r="AF46" i="26" s="1"/>
  <c r="Q46" i="26"/>
  <c r="R46" i="26" s="1"/>
  <c r="Q73" i="28"/>
  <c r="R73" i="28" s="1"/>
  <c r="P73" i="28"/>
  <c r="L73" i="28" s="1"/>
  <c r="Q35" i="28"/>
  <c r="R35" i="28" s="1"/>
  <c r="P35" i="28"/>
  <c r="L35" i="28" s="1"/>
  <c r="L34" i="28"/>
  <c r="AF9" i="28"/>
  <c r="AF84" i="27"/>
  <c r="AD58" i="18"/>
  <c r="D58" i="18"/>
  <c r="T89" i="8"/>
  <c r="X89" i="8"/>
  <c r="T38" i="8"/>
  <c r="X38" i="8"/>
  <c r="T70" i="5"/>
  <c r="B70" i="5" s="1"/>
  <c r="AB70" i="5" s="1"/>
  <c r="T69" i="1"/>
  <c r="B69" i="1" s="1"/>
  <c r="AB69" i="1" s="1"/>
  <c r="T42" i="5"/>
  <c r="B42" i="5" s="1"/>
  <c r="AB42" i="5" s="1"/>
  <c r="T51" i="1"/>
  <c r="B51" i="1" s="1"/>
  <c r="AB51" i="1" s="1"/>
  <c r="T80" i="8"/>
  <c r="X80" i="8"/>
  <c r="T79" i="8"/>
  <c r="X79" i="8"/>
  <c r="T87" i="3"/>
  <c r="B87" i="3" s="1"/>
  <c r="AB87" i="3" s="1"/>
  <c r="T32" i="8"/>
  <c r="X32" i="8"/>
  <c r="T55" i="5"/>
  <c r="B55" i="5" s="1"/>
  <c r="AB55" i="5" s="1"/>
  <c r="T95" i="3"/>
  <c r="B95" i="3" s="1"/>
  <c r="AB95" i="3" s="1"/>
  <c r="T54" i="1"/>
  <c r="B54" i="1" s="1"/>
  <c r="AB54" i="1" s="1"/>
  <c r="T37" i="20"/>
  <c r="B37" i="20" s="1"/>
  <c r="AB37" i="20" s="1"/>
  <c r="T74" i="9"/>
  <c r="B74" i="9" s="1"/>
  <c r="AB74" i="9" s="1"/>
  <c r="T32" i="3"/>
  <c r="B32" i="3" s="1"/>
  <c r="AB32" i="3" s="1"/>
  <c r="AD33" i="18"/>
  <c r="D33" i="18"/>
  <c r="AD60" i="16"/>
  <c r="D60" i="16"/>
  <c r="AD61" i="1"/>
  <c r="D61" i="1"/>
  <c r="AD76" i="9"/>
  <c r="D76" i="9"/>
  <c r="D73" i="1"/>
  <c r="AD73" i="1"/>
  <c r="AD57" i="13"/>
  <c r="D57" i="13"/>
  <c r="D48" i="1"/>
  <c r="AD48" i="1"/>
  <c r="AD60" i="13"/>
  <c r="D60" i="13"/>
  <c r="T49" i="1"/>
  <c r="B49" i="1" s="1"/>
  <c r="AB49" i="1" s="1"/>
  <c r="T74" i="5"/>
  <c r="B74" i="5" s="1"/>
  <c r="AB74" i="5" s="1"/>
  <c r="T63" i="20"/>
  <c r="B63" i="20" s="1"/>
  <c r="AB63" i="20" s="1"/>
  <c r="T96" i="16"/>
  <c r="B96" i="16" s="1"/>
  <c r="AB96" i="16" s="1"/>
  <c r="T82" i="5"/>
  <c r="B82" i="5" s="1"/>
  <c r="AB82" i="5" s="1"/>
  <c r="T71" i="13"/>
  <c r="B71" i="13" s="1"/>
  <c r="AB71" i="13" s="1"/>
  <c r="T71" i="8"/>
  <c r="X71" i="8"/>
  <c r="T70" i="21"/>
  <c r="B70" i="21" s="1"/>
  <c r="AB70" i="21" s="1"/>
  <c r="T99" i="21"/>
  <c r="B99" i="21" s="1"/>
  <c r="AB99" i="21" s="1"/>
  <c r="T56" i="8"/>
  <c r="X56" i="8"/>
  <c r="T93" i="20"/>
  <c r="B93" i="20" s="1"/>
  <c r="AB93" i="20" s="1"/>
  <c r="T74" i="8"/>
  <c r="X74" i="8"/>
  <c r="T73" i="16"/>
  <c r="B73" i="16" s="1"/>
  <c r="AB73" i="16" s="1"/>
  <c r="T92" i="8"/>
  <c r="X92" i="8"/>
  <c r="T90" i="8"/>
  <c r="X90" i="8"/>
  <c r="T47" i="8"/>
  <c r="X47" i="8"/>
  <c r="T51" i="20"/>
  <c r="B51" i="20" s="1"/>
  <c r="AB51" i="20" s="1"/>
  <c r="T53" i="8"/>
  <c r="X53" i="8"/>
  <c r="T75" i="21"/>
  <c r="B75" i="21" s="1"/>
  <c r="AB75" i="21" s="1"/>
  <c r="T93" i="4"/>
  <c r="B93" i="4" s="1"/>
  <c r="AB93" i="4" s="1"/>
  <c r="AD97" i="16"/>
  <c r="D97" i="16"/>
  <c r="D98" i="1"/>
  <c r="AD98" i="1"/>
  <c r="D93" i="16"/>
  <c r="AD93" i="16"/>
  <c r="AD99" i="1"/>
  <c r="D99" i="1"/>
  <c r="AD80" i="20"/>
  <c r="D80" i="20"/>
  <c r="D19" i="18"/>
  <c r="AD19" i="18"/>
  <c r="T49" i="18"/>
  <c r="B49" i="18" s="1"/>
  <c r="AB49" i="18" s="1"/>
  <c r="T77" i="18"/>
  <c r="B77" i="18" s="1"/>
  <c r="AB77" i="18" s="1"/>
  <c r="T50" i="18"/>
  <c r="B50" i="18" s="1"/>
  <c r="AB50" i="18" s="1"/>
  <c r="T62" i="18"/>
  <c r="B62" i="18" s="1"/>
  <c r="AB62" i="18" s="1"/>
  <c r="T86" i="18"/>
  <c r="B86" i="18" s="1"/>
  <c r="AB86" i="18" s="1"/>
  <c r="T82" i="18"/>
  <c r="B82" i="18" s="1"/>
  <c r="AB82" i="18" s="1"/>
  <c r="D55" i="1" l="1"/>
  <c r="X52" i="9"/>
  <c r="D39" i="23"/>
  <c r="AF81" i="6"/>
  <c r="T63" i="16"/>
  <c r="B63" i="16" s="1"/>
  <c r="AB63" i="16" s="1"/>
  <c r="T68" i="6"/>
  <c r="B68" i="6" s="1"/>
  <c r="AB68" i="6" s="1"/>
  <c r="T25" i="4"/>
  <c r="B25" i="4" s="1"/>
  <c r="AB25" i="4" s="1"/>
  <c r="AD59" i="1"/>
  <c r="T35" i="1"/>
  <c r="B35" i="1" s="1"/>
  <c r="AB35" i="1" s="1"/>
  <c r="AD39" i="23"/>
  <c r="T85" i="1"/>
  <c r="B85" i="1" s="1"/>
  <c r="AB85" i="1" s="1"/>
  <c r="AD85" i="13"/>
  <c r="AD97" i="1"/>
  <c r="D85" i="13"/>
  <c r="T88" i="18"/>
  <c r="B88" i="18" s="1"/>
  <c r="AB88" i="18" s="1"/>
  <c r="AF88" i="4"/>
  <c r="AF69" i="4"/>
  <c r="AD11" i="1"/>
  <c r="X82" i="3"/>
  <c r="AD55" i="1"/>
  <c r="D90" i="21"/>
  <c r="D39" i="9"/>
  <c r="AD39" i="9"/>
  <c r="D59" i="1"/>
  <c r="L41" i="6"/>
  <c r="X41" i="6" s="1"/>
  <c r="T52" i="6"/>
  <c r="B52" i="6" s="1"/>
  <c r="AB52" i="6" s="1"/>
  <c r="L46" i="24"/>
  <c r="X46" i="24" s="1"/>
  <c r="AD90" i="21"/>
  <c r="AF52" i="6"/>
  <c r="D38" i="13"/>
  <c r="D51" i="21"/>
  <c r="L38" i="7"/>
  <c r="T38" i="7" s="1"/>
  <c r="B38" i="7" s="1"/>
  <c r="AB38" i="7" s="1"/>
  <c r="T96" i="6"/>
  <c r="B96" i="6" s="1"/>
  <c r="AB96" i="6" s="1"/>
  <c r="X56" i="1"/>
  <c r="T95" i="13"/>
  <c r="B95" i="13" s="1"/>
  <c r="AB95" i="13" s="1"/>
  <c r="AD38" i="13"/>
  <c r="D97" i="1"/>
  <c r="D81" i="16"/>
  <c r="AF90" i="6"/>
  <c r="X90" i="6"/>
  <c r="AD51" i="21"/>
  <c r="X89" i="20"/>
  <c r="L49" i="6"/>
  <c r="X49" i="6" s="1"/>
  <c r="T70" i="1"/>
  <c r="B70" i="1" s="1"/>
  <c r="AB70" i="1" s="1"/>
  <c r="D85" i="1"/>
  <c r="AF54" i="24"/>
  <c r="AF15" i="4"/>
  <c r="AD81" i="16"/>
  <c r="AD87" i="5"/>
  <c r="L91" i="6"/>
  <c r="X91" i="6" s="1"/>
  <c r="T89" i="6"/>
  <c r="B89" i="6" s="1"/>
  <c r="AB89" i="6" s="1"/>
  <c r="AF12" i="24"/>
  <c r="AB9" i="17"/>
  <c r="AR9" i="17" s="1"/>
  <c r="L21" i="6"/>
  <c r="X21" i="6" s="1"/>
  <c r="AF68" i="6"/>
  <c r="D40" i="5"/>
  <c r="AB11" i="1"/>
  <c r="D45" i="1"/>
  <c r="AD44" i="20"/>
  <c r="AD40" i="5"/>
  <c r="T30" i="4"/>
  <c r="B30" i="4" s="1"/>
  <c r="AB30" i="4" s="1"/>
  <c r="T13" i="6"/>
  <c r="B13" i="6" s="1"/>
  <c r="AB13" i="6" s="1"/>
  <c r="L46" i="6"/>
  <c r="X46" i="6" s="1"/>
  <c r="D87" i="5"/>
  <c r="L38" i="6"/>
  <c r="X38" i="6" s="1"/>
  <c r="AF30" i="4"/>
  <c r="AD45" i="1"/>
  <c r="AF89" i="6"/>
  <c r="T42" i="23"/>
  <c r="B42" i="23" s="1"/>
  <c r="AB42" i="23" s="1"/>
  <c r="T93" i="3"/>
  <c r="B93" i="3" s="1"/>
  <c r="AB93" i="3" s="1"/>
  <c r="AD52" i="23"/>
  <c r="D52" i="23"/>
  <c r="AD63" i="1"/>
  <c r="T46" i="5"/>
  <c r="B46" i="5" s="1"/>
  <c r="AB46" i="5" s="1"/>
  <c r="D88" i="21"/>
  <c r="T48" i="24"/>
  <c r="B48" i="24" s="1"/>
  <c r="AB48" i="24" s="1"/>
  <c r="D37" i="5"/>
  <c r="L74" i="6"/>
  <c r="T74" i="6" s="1"/>
  <c r="B74" i="6" s="1"/>
  <c r="AB74" i="6" s="1"/>
  <c r="L63" i="6"/>
  <c r="X63" i="6" s="1"/>
  <c r="D68" i="20"/>
  <c r="L29" i="4"/>
  <c r="X29" i="4" s="1"/>
  <c r="AD37" i="5"/>
  <c r="AF84" i="6"/>
  <c r="AD68" i="20"/>
  <c r="D38" i="21"/>
  <c r="T8" i="24"/>
  <c r="B8" i="24" s="1"/>
  <c r="AB8" i="24" s="1"/>
  <c r="T84" i="6"/>
  <c r="B84" i="6" s="1"/>
  <c r="AB84" i="6" s="1"/>
  <c r="X64" i="20"/>
  <c r="AF26" i="4"/>
  <c r="D47" i="1"/>
  <c r="X64" i="24"/>
  <c r="T33" i="4"/>
  <c r="B33" i="4" s="1"/>
  <c r="AB33" i="4" s="1"/>
  <c r="AD47" i="1"/>
  <c r="D32" i="18"/>
  <c r="L72" i="6"/>
  <c r="T72" i="6" s="1"/>
  <c r="B72" i="6" s="1"/>
  <c r="AB72" i="6" s="1"/>
  <c r="L43" i="6"/>
  <c r="T43" i="6" s="1"/>
  <c r="B43" i="6" s="1"/>
  <c r="AB43" i="6" s="1"/>
  <c r="L64" i="26"/>
  <c r="X64" i="26" s="1"/>
  <c r="D63" i="21"/>
  <c r="D50" i="21"/>
  <c r="T7" i="1"/>
  <c r="B7" i="1" s="1"/>
  <c r="AB7" i="1" s="1"/>
  <c r="D36" i="5"/>
  <c r="AD36" i="5"/>
  <c r="AF13" i="6"/>
  <c r="T34" i="5"/>
  <c r="B34" i="5" s="1"/>
  <c r="D34" i="5" s="1"/>
  <c r="T26" i="4"/>
  <c r="B26" i="4" s="1"/>
  <c r="AB26" i="4" s="1"/>
  <c r="T83" i="23"/>
  <c r="B83" i="23" s="1"/>
  <c r="AB83" i="23" s="1"/>
  <c r="L86" i="6"/>
  <c r="X86" i="6" s="1"/>
  <c r="T92" i="6"/>
  <c r="B92" i="6" s="1"/>
  <c r="AB92" i="6" s="1"/>
  <c r="AD89" i="13"/>
  <c r="T53" i="23"/>
  <c r="B53" i="23" s="1"/>
  <c r="AB53" i="23" s="1"/>
  <c r="T78" i="9"/>
  <c r="B78" i="9" s="1"/>
  <c r="AB78" i="9" s="1"/>
  <c r="AE6" i="10"/>
  <c r="T62" i="23"/>
  <c r="B62" i="23" s="1"/>
  <c r="AB62" i="23" s="1"/>
  <c r="D89" i="13"/>
  <c r="AD89" i="21"/>
  <c r="AD88" i="21"/>
  <c r="AD67" i="9"/>
  <c r="AD69" i="5"/>
  <c r="D69" i="5"/>
  <c r="T5" i="13"/>
  <c r="B5" i="13" s="1"/>
  <c r="M9" i="17" s="1"/>
  <c r="D5" i="5"/>
  <c r="AB4" i="1"/>
  <c r="D4" i="1"/>
  <c r="AD4" i="1"/>
  <c r="AB8" i="17"/>
  <c r="AR8" i="17" s="1"/>
  <c r="T14" i="17"/>
  <c r="AJ14" i="17" s="1"/>
  <c r="AD85" i="20"/>
  <c r="R8" i="7"/>
  <c r="T52" i="24"/>
  <c r="B52" i="24" s="1"/>
  <c r="AB52" i="24" s="1"/>
  <c r="AG7" i="17"/>
  <c r="AW7" i="17" s="1"/>
  <c r="R9" i="7"/>
  <c r="AF6" i="4"/>
  <c r="R3" i="4"/>
  <c r="D85" i="20"/>
  <c r="AD43" i="3"/>
  <c r="D96" i="1"/>
  <c r="T31" i="1"/>
  <c r="B31" i="1" s="1"/>
  <c r="AB31" i="1" s="1"/>
  <c r="DA10" i="17"/>
  <c r="DA11" i="17" s="1"/>
  <c r="CT6" i="17"/>
  <c r="DG6" i="17" s="1"/>
  <c r="AD38" i="21"/>
  <c r="AD77" i="9"/>
  <c r="T67" i="21"/>
  <c r="B67" i="21" s="1"/>
  <c r="AB67" i="21" s="1"/>
  <c r="D77" i="9"/>
  <c r="AD89" i="5"/>
  <c r="AD75" i="23"/>
  <c r="L5" i="24"/>
  <c r="X5" i="24" s="1"/>
  <c r="X82" i="21"/>
  <c r="D89" i="5"/>
  <c r="T55" i="20"/>
  <c r="B55" i="20" s="1"/>
  <c r="AB55" i="20" s="1"/>
  <c r="D67" i="9"/>
  <c r="X86" i="21"/>
  <c r="CT9" i="17"/>
  <c r="DG9" i="17" s="1"/>
  <c r="DP9" i="17"/>
  <c r="AE10" i="17"/>
  <c r="AU10" i="17" s="1"/>
  <c r="AU9" i="17"/>
  <c r="AD50" i="21"/>
  <c r="R5" i="7"/>
  <c r="T39" i="1"/>
  <c r="B39" i="1" s="1"/>
  <c r="AB39" i="1" s="1"/>
  <c r="CV8" i="17"/>
  <c r="DI8" i="17" s="1"/>
  <c r="DC3" i="17"/>
  <c r="DP3" i="17" s="1"/>
  <c r="T67" i="13"/>
  <c r="B67" i="13" s="1"/>
  <c r="AB67" i="13" s="1"/>
  <c r="T57" i="1"/>
  <c r="B57" i="1" s="1"/>
  <c r="AB57" i="1" s="1"/>
  <c r="R7" i="7"/>
  <c r="AF26" i="6"/>
  <c r="L7" i="6"/>
  <c r="X7" i="6" s="1"/>
  <c r="Z8" i="17"/>
  <c r="AP8" i="17" s="1"/>
  <c r="CX4" i="17"/>
  <c r="DK4" i="17" s="1"/>
  <c r="T85" i="4"/>
  <c r="B85" i="4" s="1"/>
  <c r="AB85" i="4" s="1"/>
  <c r="D57" i="16"/>
  <c r="AD47" i="16"/>
  <c r="L4" i="7"/>
  <c r="T4" i="7" s="1"/>
  <c r="B4" i="7" s="1"/>
  <c r="G8" i="17" s="1"/>
  <c r="Z4" i="10"/>
  <c r="CT8" i="17"/>
  <c r="DG8" i="17" s="1"/>
  <c r="CV7" i="17"/>
  <c r="DI7" i="17" s="1"/>
  <c r="D46" i="16"/>
  <c r="D89" i="21"/>
  <c r="D70" i="13"/>
  <c r="R6" i="7"/>
  <c r="X9" i="17"/>
  <c r="AN9" i="17" s="1"/>
  <c r="X35" i="21"/>
  <c r="J9" i="17"/>
  <c r="BW9" i="17" s="1"/>
  <c r="AF4" i="7"/>
  <c r="AD65" i="21"/>
  <c r="AD45" i="16"/>
  <c r="AD70" i="13"/>
  <c r="T54" i="21"/>
  <c r="B54" i="21" s="1"/>
  <c r="AB54" i="21" s="1"/>
  <c r="T34" i="24"/>
  <c r="B34" i="24" s="1"/>
  <c r="AB34" i="24" s="1"/>
  <c r="T49" i="24"/>
  <c r="B49" i="24" s="1"/>
  <c r="AB49" i="24" s="1"/>
  <c r="AB5" i="5"/>
  <c r="CV9" i="17"/>
  <c r="DI9" i="17" s="1"/>
  <c r="CX8" i="17"/>
  <c r="DK8" i="17" s="1"/>
  <c r="DD11" i="17"/>
  <c r="DQ10" i="17"/>
  <c r="AD32" i="18"/>
  <c r="L6" i="6"/>
  <c r="X6" i="6" s="1"/>
  <c r="X78" i="21"/>
  <c r="CX9" i="17"/>
  <c r="CV4" i="17"/>
  <c r="DI4" i="17" s="1"/>
  <c r="AF6" i="6"/>
  <c r="CT7" i="17"/>
  <c r="DG7" i="17" s="1"/>
  <c r="D75" i="23"/>
  <c r="T4" i="6"/>
  <c r="B4" i="6" s="1"/>
  <c r="K8" i="17" s="1"/>
  <c r="BX8" i="17" s="1"/>
  <c r="T76" i="6"/>
  <c r="B76" i="6" s="1"/>
  <c r="AB76" i="6" s="1"/>
  <c r="DC5" i="17"/>
  <c r="DP5" i="17" s="1"/>
  <c r="CW11" i="17"/>
  <c r="DJ10" i="17"/>
  <c r="CZ11" i="17"/>
  <c r="DM10" i="17"/>
  <c r="CT5" i="17"/>
  <c r="DG5" i="17" s="1"/>
  <c r="DC11" i="17"/>
  <c r="DP10" i="17"/>
  <c r="D49" i="21"/>
  <c r="AF4" i="6"/>
  <c r="T63" i="23"/>
  <c r="B63" i="23" s="1"/>
  <c r="AB63" i="23" s="1"/>
  <c r="D16" i="1"/>
  <c r="CV6" i="17"/>
  <c r="DI6" i="17" s="1"/>
  <c r="CX7" i="17"/>
  <c r="DK7" i="17" s="1"/>
  <c r="CY11" i="17"/>
  <c r="DL10" i="17"/>
  <c r="CT3" i="17"/>
  <c r="DG3" i="17" s="1"/>
  <c r="D67" i="1"/>
  <c r="CU11" i="17"/>
  <c r="DH10" i="17"/>
  <c r="CV3" i="17"/>
  <c r="DI3" i="17" s="1"/>
  <c r="DB11" i="17"/>
  <c r="DO10" i="17"/>
  <c r="CK25" i="17"/>
  <c r="CQ22" i="17"/>
  <c r="CO22" i="17"/>
  <c r="CL23" i="17"/>
  <c r="CM27" i="17"/>
  <c r="CJ24" i="17"/>
  <c r="AD62" i="1"/>
  <c r="L73" i="7"/>
  <c r="X73" i="7" s="1"/>
  <c r="AD57" i="16"/>
  <c r="T44" i="24"/>
  <c r="B44" i="24" s="1"/>
  <c r="AB44" i="24" s="1"/>
  <c r="D46" i="9"/>
  <c r="D95" i="21"/>
  <c r="D72" i="9"/>
  <c r="L28" i="4"/>
  <c r="X28" i="4" s="1"/>
  <c r="AF69" i="6"/>
  <c r="AD95" i="21"/>
  <c r="AD46" i="9"/>
  <c r="AD97" i="18"/>
  <c r="AD72" i="9"/>
  <c r="AB100" i="5"/>
  <c r="T74" i="18"/>
  <c r="B74" i="18" s="1"/>
  <c r="AB74" i="18" s="1"/>
  <c r="AF83" i="24"/>
  <c r="AD87" i="21"/>
  <c r="D72" i="3"/>
  <c r="AD67" i="1"/>
  <c r="T32" i="21"/>
  <c r="B32" i="21" s="1"/>
  <c r="AB32" i="21" s="1"/>
  <c r="T66" i="6"/>
  <c r="B66" i="6" s="1"/>
  <c r="AB66" i="6" s="1"/>
  <c r="AB12" i="23"/>
  <c r="AD98" i="21"/>
  <c r="D45" i="16"/>
  <c r="AD49" i="21"/>
  <c r="AD37" i="21"/>
  <c r="X75" i="16"/>
  <c r="X96" i="13"/>
  <c r="AD12" i="23"/>
  <c r="X89" i="18"/>
  <c r="AF97" i="6"/>
  <c r="D96" i="21"/>
  <c r="D98" i="21"/>
  <c r="D69" i="23"/>
  <c r="AD74" i="13"/>
  <c r="D66" i="1"/>
  <c r="D63" i="13"/>
  <c r="D33" i="9"/>
  <c r="D37" i="21"/>
  <c r="X100" i="4"/>
  <c r="X87" i="23"/>
  <c r="L92" i="24"/>
  <c r="X92" i="24" s="1"/>
  <c r="T85" i="3"/>
  <c r="B85" i="3" s="1"/>
  <c r="AB85" i="3" s="1"/>
  <c r="AD96" i="21"/>
  <c r="T80" i="9"/>
  <c r="B80" i="9" s="1"/>
  <c r="AB80" i="9" s="1"/>
  <c r="D74" i="13"/>
  <c r="AD66" i="1"/>
  <c r="AD63" i="13"/>
  <c r="AD46" i="21"/>
  <c r="D79" i="18"/>
  <c r="AD100" i="5"/>
  <c r="T45" i="13"/>
  <c r="B45" i="13" s="1"/>
  <c r="AB45" i="13" s="1"/>
  <c r="D97" i="18"/>
  <c r="AE5" i="10"/>
  <c r="D32" i="23"/>
  <c r="AD32" i="23"/>
  <c r="D73" i="23"/>
  <c r="D81" i="23"/>
  <c r="AD82" i="23"/>
  <c r="AD71" i="23"/>
  <c r="T54" i="23"/>
  <c r="B54" i="23" s="1"/>
  <c r="AB54" i="23" s="1"/>
  <c r="T88" i="23"/>
  <c r="B88" i="23" s="1"/>
  <c r="AB88" i="23" s="1"/>
  <c r="AD81" i="23"/>
  <c r="X99" i="23"/>
  <c r="D62" i="1"/>
  <c r="T92" i="16"/>
  <c r="B92" i="16" s="1"/>
  <c r="AB92" i="16" s="1"/>
  <c r="X51" i="16"/>
  <c r="D47" i="16"/>
  <c r="AD37" i="16"/>
  <c r="D37" i="16"/>
  <c r="L51" i="6"/>
  <c r="T51" i="6" s="1"/>
  <c r="B51" i="6" s="1"/>
  <c r="AF62" i="6"/>
  <c r="D78" i="5"/>
  <c r="AD78" i="5"/>
  <c r="L16" i="4"/>
  <c r="X16" i="4" s="1"/>
  <c r="T48" i="3"/>
  <c r="B48" i="3" s="1"/>
  <c r="AB48" i="3" s="1"/>
  <c r="AD32" i="7"/>
  <c r="X32" i="7"/>
  <c r="D32" i="7"/>
  <c r="T93" i="21"/>
  <c r="B93" i="21" s="1"/>
  <c r="AB93" i="21" s="1"/>
  <c r="D48" i="21"/>
  <c r="AD83" i="21"/>
  <c r="AD48" i="21"/>
  <c r="D83" i="21"/>
  <c r="D43" i="20"/>
  <c r="AD43" i="20"/>
  <c r="AD59" i="23"/>
  <c r="AB4" i="23"/>
  <c r="T96" i="23"/>
  <c r="B96" i="23" s="1"/>
  <c r="AB96" i="23" s="1"/>
  <c r="D87" i="21"/>
  <c r="D71" i="21"/>
  <c r="AD87" i="13"/>
  <c r="D46" i="21"/>
  <c r="T69" i="20"/>
  <c r="B69" i="20" s="1"/>
  <c r="AB69" i="20" s="1"/>
  <c r="AF42" i="6"/>
  <c r="T81" i="20"/>
  <c r="B81" i="20" s="1"/>
  <c r="AB81" i="20" s="1"/>
  <c r="T68" i="21"/>
  <c r="B68" i="21" s="1"/>
  <c r="AB68" i="21" s="1"/>
  <c r="AF94" i="6"/>
  <c r="AD16" i="1"/>
  <c r="D82" i="23"/>
  <c r="AD44" i="9"/>
  <c r="AD36" i="21"/>
  <c r="D77" i="5"/>
  <c r="T74" i="3"/>
  <c r="B74" i="3" s="1"/>
  <c r="AB74" i="3" s="1"/>
  <c r="T39" i="5"/>
  <c r="B39" i="5" s="1"/>
  <c r="AB39" i="5" s="1"/>
  <c r="X82" i="20"/>
  <c r="T42" i="20"/>
  <c r="B42" i="20" s="1"/>
  <c r="AB42" i="20" s="1"/>
  <c r="T52" i="21"/>
  <c r="B52" i="21" s="1"/>
  <c r="AB52" i="21" s="1"/>
  <c r="AF84" i="24"/>
  <c r="AD54" i="6"/>
  <c r="T21" i="24"/>
  <c r="B21" i="24" s="1"/>
  <c r="AB21" i="24" s="1"/>
  <c r="D36" i="21"/>
  <c r="D99" i="9"/>
  <c r="AD47" i="21"/>
  <c r="AF43" i="24"/>
  <c r="T91" i="9"/>
  <c r="B91" i="9" s="1"/>
  <c r="AB91" i="9" s="1"/>
  <c r="D87" i="13"/>
  <c r="D44" i="9"/>
  <c r="X84" i="9"/>
  <c r="AD93" i="23"/>
  <c r="D71" i="23"/>
  <c r="D44" i="20"/>
  <c r="AD59" i="9"/>
  <c r="L50" i="24"/>
  <c r="X50" i="24" s="1"/>
  <c r="AD69" i="23"/>
  <c r="AD71" i="21"/>
  <c r="AF38" i="4"/>
  <c r="D63" i="1"/>
  <c r="T97" i="23"/>
  <c r="B97" i="23" s="1"/>
  <c r="AD97" i="23" s="1"/>
  <c r="T54" i="9"/>
  <c r="B54" i="9" s="1"/>
  <c r="AB54" i="9" s="1"/>
  <c r="D89" i="23"/>
  <c r="AD96" i="1"/>
  <c r="X22" i="5"/>
  <c r="T67" i="20"/>
  <c r="B67" i="20" s="1"/>
  <c r="AB67" i="20" s="1"/>
  <c r="AD69" i="21"/>
  <c r="AD59" i="21"/>
  <c r="D33" i="21"/>
  <c r="AD63" i="21"/>
  <c r="D43" i="3"/>
  <c r="T90" i="5"/>
  <c r="B90" i="5" s="1"/>
  <c r="AB90" i="5" s="1"/>
  <c r="T94" i="24"/>
  <c r="B94" i="24" s="1"/>
  <c r="AB94" i="24" s="1"/>
  <c r="D54" i="6"/>
  <c r="AD96" i="9"/>
  <c r="T83" i="9"/>
  <c r="B83" i="9" s="1"/>
  <c r="AB83" i="9" s="1"/>
  <c r="AD72" i="5"/>
  <c r="D57" i="18"/>
  <c r="L75" i="24"/>
  <c r="X75" i="24" s="1"/>
  <c r="D49" i="23"/>
  <c r="D69" i="21"/>
  <c r="T38" i="4"/>
  <c r="B38" i="4" s="1"/>
  <c r="AB38" i="4" s="1"/>
  <c r="T76" i="1"/>
  <c r="B76" i="1" s="1"/>
  <c r="AB76" i="1" s="1"/>
  <c r="AD49" i="23"/>
  <c r="AD71" i="16"/>
  <c r="AD68" i="1"/>
  <c r="AD33" i="21"/>
  <c r="T66" i="23"/>
  <c r="B66" i="23" s="1"/>
  <c r="AB66" i="23" s="1"/>
  <c r="D71" i="16"/>
  <c r="T32" i="20"/>
  <c r="B32" i="20" s="1"/>
  <c r="AB32" i="20" s="1"/>
  <c r="AD57" i="18"/>
  <c r="D96" i="5"/>
  <c r="D36" i="1"/>
  <c r="T61" i="21"/>
  <c r="B61" i="21" s="1"/>
  <c r="D61" i="21" s="1"/>
  <c r="L37" i="6"/>
  <c r="T37" i="6" s="1"/>
  <c r="B37" i="6" s="1"/>
  <c r="L35" i="6"/>
  <c r="T35" i="6" s="1"/>
  <c r="B35" i="6" s="1"/>
  <c r="X54" i="20"/>
  <c r="T42" i="24"/>
  <c r="B42" i="24" s="1"/>
  <c r="AB42" i="24" s="1"/>
  <c r="X54" i="6"/>
  <c r="R9" i="28"/>
  <c r="R4" i="28"/>
  <c r="R8" i="28"/>
  <c r="X8" i="17"/>
  <c r="AN8" i="17" s="1"/>
  <c r="G12" i="10"/>
  <c r="T6" i="1"/>
  <c r="B6" i="1" s="1"/>
  <c r="N10" i="17" s="1"/>
  <c r="CA10" i="17" s="1"/>
  <c r="L85" i="24"/>
  <c r="X85" i="24" s="1"/>
  <c r="T77" i="1"/>
  <c r="B77" i="1" s="1"/>
  <c r="AB77" i="1" s="1"/>
  <c r="D65" i="21"/>
  <c r="AD73" i="23"/>
  <c r="AD63" i="3"/>
  <c r="AD79" i="18"/>
  <c r="AD77" i="5"/>
  <c r="T73" i="4"/>
  <c r="B73" i="4" s="1"/>
  <c r="AB73" i="4" s="1"/>
  <c r="AD36" i="1"/>
  <c r="T88" i="13"/>
  <c r="B88" i="13" s="1"/>
  <c r="AB88" i="13" s="1"/>
  <c r="L94" i="27"/>
  <c r="T94" i="27" s="1"/>
  <c r="B94" i="27" s="1"/>
  <c r="AB94" i="27" s="1"/>
  <c r="AF47" i="24"/>
  <c r="AD46" i="1"/>
  <c r="T83" i="24"/>
  <c r="B83" i="24" s="1"/>
  <c r="AB83" i="24" s="1"/>
  <c r="AD89" i="23"/>
  <c r="T52" i="1"/>
  <c r="B52" i="1" s="1"/>
  <c r="AB52" i="1" s="1"/>
  <c r="AD46" i="18"/>
  <c r="AD52" i="13"/>
  <c r="AD77" i="23"/>
  <c r="AD41" i="3"/>
  <c r="D82" i="16"/>
  <c r="T62" i="6"/>
  <c r="B62" i="6" s="1"/>
  <c r="AB62" i="6" s="1"/>
  <c r="T30" i="5"/>
  <c r="B30" i="5" s="1"/>
  <c r="D30" i="5" s="1"/>
  <c r="T74" i="16"/>
  <c r="B74" i="16" s="1"/>
  <c r="AB74" i="16" s="1"/>
  <c r="T25" i="24"/>
  <c r="B25" i="24" s="1"/>
  <c r="AB25" i="24" s="1"/>
  <c r="AD72" i="3"/>
  <c r="D91" i="21"/>
  <c r="D77" i="23"/>
  <c r="AD91" i="21"/>
  <c r="D46" i="1"/>
  <c r="D52" i="13"/>
  <c r="T97" i="5"/>
  <c r="B97" i="5" s="1"/>
  <c r="AB97" i="5" s="1"/>
  <c r="L3" i="4"/>
  <c r="X3" i="4" s="1"/>
  <c r="AB73" i="5"/>
  <c r="AF40" i="4"/>
  <c r="T73" i="24"/>
  <c r="B73" i="24" s="1"/>
  <c r="AB73" i="24" s="1"/>
  <c r="D63" i="3"/>
  <c r="T69" i="4"/>
  <c r="B69" i="4" s="1"/>
  <c r="AB69" i="4" s="1"/>
  <c r="D46" i="18"/>
  <c r="D90" i="4"/>
  <c r="D41" i="3"/>
  <c r="D83" i="13"/>
  <c r="D62" i="3"/>
  <c r="AD83" i="13"/>
  <c r="D47" i="21"/>
  <c r="AD89" i="16"/>
  <c r="D59" i="23"/>
  <c r="T50" i="23"/>
  <c r="B50" i="23" s="1"/>
  <c r="AB50" i="23" s="1"/>
  <c r="AF66" i="6"/>
  <c r="AE4" i="10"/>
  <c r="X6" i="10"/>
  <c r="AA12" i="17"/>
  <c r="AQ12" i="17" s="1"/>
  <c r="T40" i="4"/>
  <c r="B40" i="4" s="1"/>
  <c r="AB40" i="4" s="1"/>
  <c r="X40" i="4"/>
  <c r="T69" i="6"/>
  <c r="B69" i="6" s="1"/>
  <c r="AB69" i="6" s="1"/>
  <c r="X69" i="6"/>
  <c r="AD82" i="16"/>
  <c r="AD33" i="9"/>
  <c r="T42" i="16"/>
  <c r="B42" i="16" s="1"/>
  <c r="AB42" i="16" s="1"/>
  <c r="T62" i="5"/>
  <c r="B62" i="5" s="1"/>
  <c r="AB62" i="5" s="1"/>
  <c r="AF45" i="4"/>
  <c r="T64" i="1"/>
  <c r="B64" i="1" s="1"/>
  <c r="AB64" i="1" s="1"/>
  <c r="AF94" i="4"/>
  <c r="D80" i="23"/>
  <c r="D4" i="23"/>
  <c r="AD85" i="21"/>
  <c r="D81" i="1"/>
  <c r="T77" i="20"/>
  <c r="B77" i="20" s="1"/>
  <c r="AB77" i="20" s="1"/>
  <c r="T64" i="9"/>
  <c r="B64" i="9" s="1"/>
  <c r="AB64" i="9" s="1"/>
  <c r="AD68" i="5"/>
  <c r="AD80" i="23"/>
  <c r="T41" i="20"/>
  <c r="B41" i="20" s="1"/>
  <c r="AD41" i="20" s="1"/>
  <c r="T59" i="6"/>
  <c r="B59" i="6" s="1"/>
  <c r="AB59" i="6" s="1"/>
  <c r="X98" i="13"/>
  <c r="T57" i="21"/>
  <c r="B57" i="21" s="1"/>
  <c r="AB57" i="21" s="1"/>
  <c r="T55" i="24"/>
  <c r="B55" i="24" s="1"/>
  <c r="AB55" i="24" s="1"/>
  <c r="T43" i="24"/>
  <c r="B43" i="24" s="1"/>
  <c r="AB43" i="24" s="1"/>
  <c r="T88" i="9"/>
  <c r="B88" i="9" s="1"/>
  <c r="AB88" i="9" s="1"/>
  <c r="D64" i="18"/>
  <c r="AD45" i="20"/>
  <c r="T85" i="9"/>
  <c r="B85" i="9" s="1"/>
  <c r="AB85" i="9" s="1"/>
  <c r="T87" i="20"/>
  <c r="B87" i="20" s="1"/>
  <c r="AB87" i="20" s="1"/>
  <c r="T74" i="24"/>
  <c r="B74" i="24" s="1"/>
  <c r="AB74" i="24" s="1"/>
  <c r="T52" i="4"/>
  <c r="B52" i="4" s="1"/>
  <c r="AB52" i="4" s="1"/>
  <c r="T45" i="4"/>
  <c r="B45" i="4" s="1"/>
  <c r="AB45" i="4" s="1"/>
  <c r="AD4" i="23"/>
  <c r="D85" i="21"/>
  <c r="AD81" i="1"/>
  <c r="T84" i="16"/>
  <c r="B84" i="16" s="1"/>
  <c r="AB84" i="16" s="1"/>
  <c r="D41" i="23"/>
  <c r="D43" i="18"/>
  <c r="AD64" i="18"/>
  <c r="D93" i="23"/>
  <c r="D48" i="13"/>
  <c r="T73" i="13"/>
  <c r="B73" i="13" s="1"/>
  <c r="AB73" i="13" s="1"/>
  <c r="AD41" i="23"/>
  <c r="T42" i="6"/>
  <c r="B42" i="6" s="1"/>
  <c r="AB42" i="6" s="1"/>
  <c r="T41" i="24"/>
  <c r="B41" i="24" s="1"/>
  <c r="AB41" i="24" s="1"/>
  <c r="L87" i="4"/>
  <c r="T87" i="4" s="1"/>
  <c r="B87" i="4" s="1"/>
  <c r="AB87" i="4" s="1"/>
  <c r="D91" i="13"/>
  <c r="T93" i="13"/>
  <c r="B93" i="13" s="1"/>
  <c r="AB93" i="13" s="1"/>
  <c r="L87" i="24"/>
  <c r="T87" i="24" s="1"/>
  <c r="B87" i="24" s="1"/>
  <c r="AB87" i="24" s="1"/>
  <c r="AD66" i="21"/>
  <c r="AD76" i="16"/>
  <c r="D68" i="5"/>
  <c r="AD91" i="1"/>
  <c r="D68" i="24"/>
  <c r="D37" i="1"/>
  <c r="X50" i="3"/>
  <c r="T87" i="9"/>
  <c r="B87" i="9" s="1"/>
  <c r="AB87" i="9" s="1"/>
  <c r="T94" i="4"/>
  <c r="B94" i="4" s="1"/>
  <c r="AB94" i="4" s="1"/>
  <c r="D73" i="18"/>
  <c r="D66" i="21"/>
  <c r="D91" i="1"/>
  <c r="AD96" i="5"/>
  <c r="AD37" i="1"/>
  <c r="AE7" i="10"/>
  <c r="AE8" i="10" s="1"/>
  <c r="AE9" i="10" s="1"/>
  <c r="AE10" i="10" s="1"/>
  <c r="AE11" i="10" s="1"/>
  <c r="AE12" i="10" s="1"/>
  <c r="AE13" i="10" s="1"/>
  <c r="AE14" i="10" s="1"/>
  <c r="AE15" i="10" s="1"/>
  <c r="AE16" i="10" s="1"/>
  <c r="AE17" i="10" s="1"/>
  <c r="AE18" i="10" s="1"/>
  <c r="AE19" i="10" s="1"/>
  <c r="AE20" i="10" s="1"/>
  <c r="AE21" i="10" s="1"/>
  <c r="AE22" i="10" s="1"/>
  <c r="AE23" i="10" s="1"/>
  <c r="AE24" i="10" s="1"/>
  <c r="AE25" i="10" s="1"/>
  <c r="AE26" i="10" s="1"/>
  <c r="AE27" i="10" s="1"/>
  <c r="AE28" i="10" s="1"/>
  <c r="AE29" i="10" s="1"/>
  <c r="AE30" i="10" s="1"/>
  <c r="AE31" i="10" s="1"/>
  <c r="AE32" i="10" s="1"/>
  <c r="AE33" i="10" s="1"/>
  <c r="AE34" i="10" s="1"/>
  <c r="AE35" i="10" s="1"/>
  <c r="AE36" i="10" s="1"/>
  <c r="AE37" i="10" s="1"/>
  <c r="AE38" i="10" s="1"/>
  <c r="AE39" i="10" s="1"/>
  <c r="AE40" i="10" s="1"/>
  <c r="AE41" i="10" s="1"/>
  <c r="AE42" i="10" s="1"/>
  <c r="AE43" i="10" s="1"/>
  <c r="AE44" i="10" s="1"/>
  <c r="AE45" i="10" s="1"/>
  <c r="AE46" i="10" s="1"/>
  <c r="AE47" i="10" s="1"/>
  <c r="AE48" i="10" s="1"/>
  <c r="AE49" i="10" s="1"/>
  <c r="AE50" i="10" s="1"/>
  <c r="AE51" i="10" s="1"/>
  <c r="AE52" i="10" s="1"/>
  <c r="AE53" i="10" s="1"/>
  <c r="AE54" i="10" s="1"/>
  <c r="AE55" i="10" s="1"/>
  <c r="AE56" i="10" s="1"/>
  <c r="AE57" i="10" s="1"/>
  <c r="AE58" i="10" s="1"/>
  <c r="AE59" i="10" s="1"/>
  <c r="AE60" i="10" s="1"/>
  <c r="AE61" i="10" s="1"/>
  <c r="AE62" i="10" s="1"/>
  <c r="AE63" i="10" s="1"/>
  <c r="AE64" i="10" s="1"/>
  <c r="AE65" i="10" s="1"/>
  <c r="AE66" i="10" s="1"/>
  <c r="AE67" i="10" s="1"/>
  <c r="AE68" i="10" s="1"/>
  <c r="AE69" i="10" s="1"/>
  <c r="AE70" i="10" s="1"/>
  <c r="AE71" i="10" s="1"/>
  <c r="AE72" i="10" s="1"/>
  <c r="AE73" i="10" s="1"/>
  <c r="AE74" i="10" s="1"/>
  <c r="AE75" i="10" s="1"/>
  <c r="AE76" i="10" s="1"/>
  <c r="AE77" i="10" s="1"/>
  <c r="AE78" i="10" s="1"/>
  <c r="AE79" i="10" s="1"/>
  <c r="AE80" i="10" s="1"/>
  <c r="AE81" i="10" s="1"/>
  <c r="AE82" i="10" s="1"/>
  <c r="AE83" i="10" s="1"/>
  <c r="AE84" i="10" s="1"/>
  <c r="AE85" i="10" s="1"/>
  <c r="AE86" i="10" s="1"/>
  <c r="AE87" i="10" s="1"/>
  <c r="AE88" i="10" s="1"/>
  <c r="AE89" i="10" s="1"/>
  <c r="AE90" i="10" s="1"/>
  <c r="AE91" i="10" s="1"/>
  <c r="AE92" i="10" s="1"/>
  <c r="AE93" i="10" s="1"/>
  <c r="AE94" i="10" s="1"/>
  <c r="AE95" i="10" s="1"/>
  <c r="AE96" i="10" s="1"/>
  <c r="AE97" i="10" s="1"/>
  <c r="AE98" i="10" s="1"/>
  <c r="AE99" i="10" s="1"/>
  <c r="AE100" i="10" s="1"/>
  <c r="D72" i="18"/>
  <c r="AD80" i="18"/>
  <c r="AD72" i="18"/>
  <c r="AD68" i="24"/>
  <c r="AD82" i="21"/>
  <c r="T53" i="9"/>
  <c r="B53" i="9" s="1"/>
  <c r="AB53" i="9" s="1"/>
  <c r="T66" i="20"/>
  <c r="B66" i="20" s="1"/>
  <c r="AB66" i="20" s="1"/>
  <c r="T38" i="20"/>
  <c r="B38" i="20" s="1"/>
  <c r="AB38" i="20" s="1"/>
  <c r="L57" i="24"/>
  <c r="X57" i="24" s="1"/>
  <c r="T84" i="24"/>
  <c r="B84" i="24" s="1"/>
  <c r="AB84" i="24" s="1"/>
  <c r="L91" i="4"/>
  <c r="T91" i="4" s="1"/>
  <c r="B91" i="4" s="1"/>
  <c r="AB91" i="4" s="1"/>
  <c r="L72" i="4"/>
  <c r="T43" i="21"/>
  <c r="B43" i="21" s="1"/>
  <c r="AB43" i="21" s="1"/>
  <c r="AD90" i="1"/>
  <c r="X92" i="1"/>
  <c r="T62" i="21"/>
  <c r="B62" i="21" s="1"/>
  <c r="AB62" i="21" s="1"/>
  <c r="D59" i="21"/>
  <c r="T48" i="9"/>
  <c r="B48" i="9" s="1"/>
  <c r="AB48" i="9" s="1"/>
  <c r="L61" i="4"/>
  <c r="T61" i="4" s="1"/>
  <c r="B61" i="4" s="1"/>
  <c r="D61" i="4" s="1"/>
  <c r="AD73" i="18"/>
  <c r="T65" i="20"/>
  <c r="B65" i="20" s="1"/>
  <c r="AB65" i="20" s="1"/>
  <c r="L98" i="4"/>
  <c r="X98" i="4" s="1"/>
  <c r="D68" i="1"/>
  <c r="AD41" i="9"/>
  <c r="D58" i="23"/>
  <c r="T27" i="5"/>
  <c r="B27" i="5" s="1"/>
  <c r="D27" i="5" s="1"/>
  <c r="T98" i="24"/>
  <c r="B98" i="24" s="1"/>
  <c r="AB98" i="24" s="1"/>
  <c r="L78" i="24"/>
  <c r="X78" i="24" s="1"/>
  <c r="T86" i="24"/>
  <c r="B86" i="24" s="1"/>
  <c r="AB86" i="24" s="1"/>
  <c r="X41" i="5"/>
  <c r="AD72" i="13"/>
  <c r="T79" i="16"/>
  <c r="B79" i="16" s="1"/>
  <c r="AB79" i="16" s="1"/>
  <c r="T98" i="5"/>
  <c r="B98" i="5" s="1"/>
  <c r="AB98" i="5" s="1"/>
  <c r="D65" i="13"/>
  <c r="T91" i="5"/>
  <c r="B91" i="5" s="1"/>
  <c r="AB91" i="5" s="1"/>
  <c r="T67" i="6"/>
  <c r="B67" i="6" s="1"/>
  <c r="AB67" i="6" s="1"/>
  <c r="D72" i="5"/>
  <c r="AD73" i="5"/>
  <c r="AD65" i="13"/>
  <c r="D56" i="13"/>
  <c r="X90" i="16"/>
  <c r="AF93" i="6"/>
  <c r="T64" i="13"/>
  <c r="B64" i="13" s="1"/>
  <c r="AB64" i="13" s="1"/>
  <c r="AD46" i="16"/>
  <c r="AD56" i="13"/>
  <c r="AD79" i="5"/>
  <c r="D49" i="16"/>
  <c r="T43" i="13"/>
  <c r="B43" i="13" s="1"/>
  <c r="AB43" i="13" s="1"/>
  <c r="AD100" i="13"/>
  <c r="T45" i="5"/>
  <c r="B45" i="5" s="1"/>
  <c r="AB45" i="5" s="1"/>
  <c r="T67" i="16"/>
  <c r="B67" i="16" s="1"/>
  <c r="AB67" i="16" s="1"/>
  <c r="L88" i="6"/>
  <c r="AD48" i="13"/>
  <c r="AD31" i="13"/>
  <c r="T44" i="5"/>
  <c r="B44" i="5" s="1"/>
  <c r="AB44" i="5" s="1"/>
  <c r="AD49" i="16"/>
  <c r="AD34" i="16"/>
  <c r="D100" i="13"/>
  <c r="X93" i="6"/>
  <c r="T83" i="5"/>
  <c r="B83" i="5" s="1"/>
  <c r="D83" i="5" s="1"/>
  <c r="T76" i="5"/>
  <c r="B76" i="5" s="1"/>
  <c r="AB76" i="5" s="1"/>
  <c r="D93" i="5"/>
  <c r="T59" i="5"/>
  <c r="B59" i="5" s="1"/>
  <c r="AB59" i="5" s="1"/>
  <c r="D79" i="5"/>
  <c r="X94" i="6"/>
  <c r="T94" i="6"/>
  <c r="B94" i="6" s="1"/>
  <c r="AB94" i="6" s="1"/>
  <c r="AD88" i="5"/>
  <c r="X82" i="4"/>
  <c r="D64" i="5"/>
  <c r="D34" i="16"/>
  <c r="AD76" i="21"/>
  <c r="AD61" i="6"/>
  <c r="T90" i="18"/>
  <c r="B90" i="18" s="1"/>
  <c r="AB90" i="18" s="1"/>
  <c r="T78" i="4"/>
  <c r="B78" i="4" s="1"/>
  <c r="AB78" i="4" s="1"/>
  <c r="L51" i="24"/>
  <c r="X51" i="24" s="1"/>
  <c r="AD99" i="9"/>
  <c r="AD62" i="3"/>
  <c r="D34" i="20"/>
  <c r="D89" i="16"/>
  <c r="D31" i="13"/>
  <c r="AD47" i="13"/>
  <c r="T73" i="6"/>
  <c r="B73" i="6" s="1"/>
  <c r="AB73" i="6" s="1"/>
  <c r="AD43" i="18"/>
  <c r="AF20" i="4"/>
  <c r="AD57" i="23"/>
  <c r="AD56" i="23"/>
  <c r="T44" i="21"/>
  <c r="B44" i="21" s="1"/>
  <c r="AB44" i="21" s="1"/>
  <c r="X35" i="13"/>
  <c r="T95" i="18"/>
  <c r="B95" i="18" s="1"/>
  <c r="AB95" i="18" s="1"/>
  <c r="D45" i="20"/>
  <c r="AD80" i="21"/>
  <c r="AD68" i="16"/>
  <c r="D47" i="13"/>
  <c r="T12" i="6"/>
  <c r="B12" i="6" s="1"/>
  <c r="D12" i="6" s="1"/>
  <c r="AD70" i="3"/>
  <c r="AD34" i="20"/>
  <c r="AD53" i="20"/>
  <c r="AD71" i="1"/>
  <c r="D70" i="16"/>
  <c r="X53" i="21"/>
  <c r="T79" i="6"/>
  <c r="B79" i="6" s="1"/>
  <c r="AB79" i="6" s="1"/>
  <c r="X82" i="6"/>
  <c r="AF34" i="24"/>
  <c r="T50" i="13"/>
  <c r="B50" i="13" s="1"/>
  <c r="X55" i="21"/>
  <c r="T55" i="21"/>
  <c r="B55" i="21" s="1"/>
  <c r="T68" i="9"/>
  <c r="B68" i="9" s="1"/>
  <c r="AB68" i="9" s="1"/>
  <c r="T40" i="23"/>
  <c r="B40" i="23" s="1"/>
  <c r="AB40" i="23" s="1"/>
  <c r="D60" i="18"/>
  <c r="D73" i="9"/>
  <c r="D70" i="3"/>
  <c r="D84" i="18"/>
  <c r="D53" i="20"/>
  <c r="D71" i="1"/>
  <c r="D65" i="23"/>
  <c r="AD64" i="5"/>
  <c r="AF64" i="4"/>
  <c r="T51" i="3"/>
  <c r="B51" i="3" s="1"/>
  <c r="AB51" i="3" s="1"/>
  <c r="T81" i="4"/>
  <c r="B81" i="4" s="1"/>
  <c r="AB81" i="4" s="1"/>
  <c r="L63" i="4"/>
  <c r="X63" i="4" s="1"/>
  <c r="T84" i="3"/>
  <c r="B84" i="3" s="1"/>
  <c r="AB84" i="3" s="1"/>
  <c r="T89" i="4"/>
  <c r="B89" i="4" s="1"/>
  <c r="AB89" i="4" s="1"/>
  <c r="T67" i="3"/>
  <c r="B67" i="3" s="1"/>
  <c r="AB67" i="3" s="1"/>
  <c r="AD75" i="5"/>
  <c r="L76" i="4"/>
  <c r="T76" i="4" s="1"/>
  <c r="B76" i="4" s="1"/>
  <c r="AB76" i="4" s="1"/>
  <c r="T71" i="6"/>
  <c r="B71" i="6" s="1"/>
  <c r="AB71" i="6" s="1"/>
  <c r="T82" i="13"/>
  <c r="B82" i="13" s="1"/>
  <c r="AB82" i="13" s="1"/>
  <c r="AD100" i="3"/>
  <c r="D52" i="20"/>
  <c r="D94" i="5"/>
  <c r="D56" i="23"/>
  <c r="T73" i="3"/>
  <c r="B73" i="3" s="1"/>
  <c r="AB73" i="3" s="1"/>
  <c r="AF79" i="4"/>
  <c r="L79" i="4"/>
  <c r="T74" i="4"/>
  <c r="B74" i="4" s="1"/>
  <c r="AB74" i="4" s="1"/>
  <c r="T68" i="3"/>
  <c r="B68" i="3" s="1"/>
  <c r="AB68" i="3" s="1"/>
  <c r="D60" i="20"/>
  <c r="AD33" i="20"/>
  <c r="L22" i="6"/>
  <c r="X22" i="6" s="1"/>
  <c r="T93" i="1"/>
  <c r="B93" i="1" s="1"/>
  <c r="D93" i="1" s="1"/>
  <c r="AD48" i="23"/>
  <c r="T60" i="24"/>
  <c r="B60" i="24" s="1"/>
  <c r="AB60" i="24" s="1"/>
  <c r="AG11" i="17"/>
  <c r="AW11" i="17" s="1"/>
  <c r="X95" i="4"/>
  <c r="X83" i="6"/>
  <c r="D76" i="21"/>
  <c r="AD52" i="20"/>
  <c r="D66" i="9"/>
  <c r="AD60" i="20"/>
  <c r="AD84" i="20"/>
  <c r="AD38" i="3"/>
  <c r="D33" i="20"/>
  <c r="D80" i="16"/>
  <c r="D50" i="5"/>
  <c r="D75" i="1"/>
  <c r="D56" i="21"/>
  <c r="L79" i="26"/>
  <c r="X79" i="26" s="1"/>
  <c r="AD37" i="23"/>
  <c r="AF23" i="24"/>
  <c r="AH11" i="17"/>
  <c r="AB48" i="23"/>
  <c r="AF50" i="4"/>
  <c r="T47" i="3"/>
  <c r="B47" i="3" s="1"/>
  <c r="AB47" i="3" s="1"/>
  <c r="T51" i="5"/>
  <c r="B51" i="5" s="1"/>
  <c r="AB51" i="5" s="1"/>
  <c r="AD73" i="9"/>
  <c r="D84" i="20"/>
  <c r="AD80" i="16"/>
  <c r="AD65" i="23"/>
  <c r="AD50" i="5"/>
  <c r="AD75" i="1"/>
  <c r="AD56" i="21"/>
  <c r="D88" i="5"/>
  <c r="T69" i="16"/>
  <c r="B69" i="16" s="1"/>
  <c r="D69" i="16" s="1"/>
  <c r="T59" i="4"/>
  <c r="B59" i="4" s="1"/>
  <c r="AB59" i="4" s="1"/>
  <c r="T49" i="5"/>
  <c r="B49" i="5" s="1"/>
  <c r="AB49" i="5" s="1"/>
  <c r="AE11" i="17"/>
  <c r="AU11" i="17" s="1"/>
  <c r="AF11" i="17"/>
  <c r="AV11" i="17" s="1"/>
  <c r="AF24" i="4"/>
  <c r="T26" i="1"/>
  <c r="B26" i="1" s="1"/>
  <c r="AD26" i="1" s="1"/>
  <c r="AD17" i="23"/>
  <c r="T31" i="24"/>
  <c r="B31" i="24" s="1"/>
  <c r="AB31" i="24" s="1"/>
  <c r="T27" i="24"/>
  <c r="B27" i="24" s="1"/>
  <c r="AB27" i="24" s="1"/>
  <c r="D17" i="23"/>
  <c r="AF31" i="24"/>
  <c r="AF3" i="24"/>
  <c r="AD11" i="23"/>
  <c r="AD7" i="23"/>
  <c r="AD3" i="16"/>
  <c r="D3" i="16"/>
  <c r="AB3" i="16"/>
  <c r="Z7" i="10"/>
  <c r="Z8" i="10" s="1"/>
  <c r="Z9" i="10" s="1"/>
  <c r="Z10" i="10" s="1"/>
  <c r="Z11" i="10" s="1"/>
  <c r="Z12" i="10" s="1"/>
  <c r="Z13" i="10" s="1"/>
  <c r="Z14" i="10" s="1"/>
  <c r="Z15" i="10" s="1"/>
  <c r="Z16" i="10" s="1"/>
  <c r="Z17" i="10" s="1"/>
  <c r="Z18" i="10" s="1"/>
  <c r="Z19" i="10" s="1"/>
  <c r="Z20" i="10" s="1"/>
  <c r="Z21" i="10" s="1"/>
  <c r="Z22" i="10" s="1"/>
  <c r="Z23" i="10" s="1"/>
  <c r="Z24" i="10" s="1"/>
  <c r="Z25" i="10" s="1"/>
  <c r="Z26" i="10" s="1"/>
  <c r="Z27" i="10" s="1"/>
  <c r="Z28" i="10" s="1"/>
  <c r="Z29" i="10" s="1"/>
  <c r="Z30" i="10" s="1"/>
  <c r="Z31" i="10" s="1"/>
  <c r="Z32" i="10" s="1"/>
  <c r="Z33" i="10" s="1"/>
  <c r="Z34" i="10" s="1"/>
  <c r="Z35" i="10" s="1"/>
  <c r="Z36" i="10" s="1"/>
  <c r="Z37" i="10" s="1"/>
  <c r="Z38" i="10" s="1"/>
  <c r="Z39" i="10" s="1"/>
  <c r="Z40" i="10" s="1"/>
  <c r="Z41" i="10" s="1"/>
  <c r="Z42" i="10" s="1"/>
  <c r="Z43" i="10" s="1"/>
  <c r="Z44" i="10" s="1"/>
  <c r="Z45" i="10" s="1"/>
  <c r="Z46" i="10" s="1"/>
  <c r="Z47" i="10" s="1"/>
  <c r="Z48" i="10" s="1"/>
  <c r="Z49" i="10" s="1"/>
  <c r="Z50" i="10" s="1"/>
  <c r="Z51" i="10" s="1"/>
  <c r="Z52" i="10" s="1"/>
  <c r="Z53" i="10" s="1"/>
  <c r="Z54" i="10" s="1"/>
  <c r="Z55" i="10" s="1"/>
  <c r="Z56" i="10" s="1"/>
  <c r="Z57" i="10" s="1"/>
  <c r="Z58" i="10" s="1"/>
  <c r="Z59" i="10" s="1"/>
  <c r="Z60" i="10" s="1"/>
  <c r="Z61" i="10" s="1"/>
  <c r="Z62" i="10" s="1"/>
  <c r="Z63" i="10" s="1"/>
  <c r="Z64" i="10" s="1"/>
  <c r="Z65" i="10" s="1"/>
  <c r="Z66" i="10" s="1"/>
  <c r="Z67" i="10" s="1"/>
  <c r="Z68" i="10" s="1"/>
  <c r="Z69" i="10" s="1"/>
  <c r="Z70" i="10" s="1"/>
  <c r="Z71" i="10" s="1"/>
  <c r="Z72" i="10" s="1"/>
  <c r="Z73" i="10" s="1"/>
  <c r="Z74" i="10" s="1"/>
  <c r="Z75" i="10" s="1"/>
  <c r="Z76" i="10" s="1"/>
  <c r="Z77" i="10" s="1"/>
  <c r="Z78" i="10" s="1"/>
  <c r="Z79" i="10" s="1"/>
  <c r="Z80" i="10" s="1"/>
  <c r="Z81" i="10" s="1"/>
  <c r="Z82" i="10" s="1"/>
  <c r="Z83" i="10" s="1"/>
  <c r="Z84" i="10" s="1"/>
  <c r="Z85" i="10" s="1"/>
  <c r="Z86" i="10" s="1"/>
  <c r="Z87" i="10" s="1"/>
  <c r="Z88" i="10" s="1"/>
  <c r="Z89" i="10" s="1"/>
  <c r="Z90" i="10" s="1"/>
  <c r="Z91" i="10" s="1"/>
  <c r="Z92" i="10" s="1"/>
  <c r="Z93" i="10" s="1"/>
  <c r="Z94" i="10" s="1"/>
  <c r="Z95" i="10" s="1"/>
  <c r="Z96" i="10" s="1"/>
  <c r="Z97" i="10" s="1"/>
  <c r="Z98" i="10" s="1"/>
  <c r="Z99" i="10" s="1"/>
  <c r="Z100" i="10" s="1"/>
  <c r="Z6" i="10"/>
  <c r="Z5" i="10"/>
  <c r="X5" i="10"/>
  <c r="X4" i="10"/>
  <c r="X7" i="10"/>
  <c r="X8" i="10" s="1"/>
  <c r="X9" i="10" s="1"/>
  <c r="X10" i="10" s="1"/>
  <c r="X11" i="10" s="1"/>
  <c r="X12" i="10" s="1"/>
  <c r="X13" i="10" s="1"/>
  <c r="X14" i="10" s="1"/>
  <c r="X15" i="10" s="1"/>
  <c r="X16" i="10" s="1"/>
  <c r="X17" i="10" s="1"/>
  <c r="X18" i="10" s="1"/>
  <c r="X19" i="10" s="1"/>
  <c r="X20" i="10" s="1"/>
  <c r="X21" i="10" s="1"/>
  <c r="X22" i="10" s="1"/>
  <c r="X23" i="10" s="1"/>
  <c r="X24" i="10" s="1"/>
  <c r="X25" i="10" s="1"/>
  <c r="X26" i="10" s="1"/>
  <c r="X27" i="10" s="1"/>
  <c r="X28" i="10" s="1"/>
  <c r="X29" i="10" s="1"/>
  <c r="X30" i="10" s="1"/>
  <c r="X31" i="10" s="1"/>
  <c r="X32" i="10" s="1"/>
  <c r="X33" i="10" s="1"/>
  <c r="X34" i="10" s="1"/>
  <c r="X35" i="10" s="1"/>
  <c r="X36" i="10" s="1"/>
  <c r="X37" i="10" s="1"/>
  <c r="X38" i="10" s="1"/>
  <c r="X39" i="10" s="1"/>
  <c r="X40" i="10" s="1"/>
  <c r="X41" i="10" s="1"/>
  <c r="X42" i="10" s="1"/>
  <c r="X43" i="10" s="1"/>
  <c r="X44" i="10" s="1"/>
  <c r="X45" i="10" s="1"/>
  <c r="X46" i="10" s="1"/>
  <c r="X47" i="10" s="1"/>
  <c r="X48" i="10" s="1"/>
  <c r="X49" i="10" s="1"/>
  <c r="X50" i="10" s="1"/>
  <c r="X51" i="10" s="1"/>
  <c r="X52" i="10" s="1"/>
  <c r="X53" i="10" s="1"/>
  <c r="X54" i="10" s="1"/>
  <c r="X55" i="10" s="1"/>
  <c r="X56" i="10" s="1"/>
  <c r="X57" i="10" s="1"/>
  <c r="X58" i="10" s="1"/>
  <c r="X59" i="10" s="1"/>
  <c r="X60" i="10" s="1"/>
  <c r="X61" i="10" s="1"/>
  <c r="X62" i="10" s="1"/>
  <c r="X63" i="10" s="1"/>
  <c r="X64" i="10" s="1"/>
  <c r="X65" i="10" s="1"/>
  <c r="X66" i="10" s="1"/>
  <c r="X67" i="10" s="1"/>
  <c r="X68" i="10" s="1"/>
  <c r="X69" i="10" s="1"/>
  <c r="X70" i="10" s="1"/>
  <c r="X71" i="10" s="1"/>
  <c r="X72" i="10" s="1"/>
  <c r="X73" i="10" s="1"/>
  <c r="X74" i="10" s="1"/>
  <c r="X75" i="10" s="1"/>
  <c r="X76" i="10" s="1"/>
  <c r="X77" i="10" s="1"/>
  <c r="X78" i="10" s="1"/>
  <c r="X79" i="10" s="1"/>
  <c r="X80" i="10" s="1"/>
  <c r="X81" i="10" s="1"/>
  <c r="X82" i="10" s="1"/>
  <c r="X83" i="10" s="1"/>
  <c r="X84" i="10" s="1"/>
  <c r="X85" i="10" s="1"/>
  <c r="X86" i="10" s="1"/>
  <c r="X87" i="10" s="1"/>
  <c r="X88" i="10" s="1"/>
  <c r="X89" i="10" s="1"/>
  <c r="X90" i="10" s="1"/>
  <c r="X91" i="10" s="1"/>
  <c r="X92" i="10" s="1"/>
  <c r="X93" i="10" s="1"/>
  <c r="X94" i="10" s="1"/>
  <c r="X95" i="10" s="1"/>
  <c r="X96" i="10" s="1"/>
  <c r="X97" i="10" s="1"/>
  <c r="X98" i="10" s="1"/>
  <c r="X99" i="10" s="1"/>
  <c r="X100" i="10" s="1"/>
  <c r="V7" i="10"/>
  <c r="AD29" i="1"/>
  <c r="D13" i="1"/>
  <c r="D81" i="21"/>
  <c r="AD97" i="3"/>
  <c r="AD78" i="16"/>
  <c r="D96" i="3"/>
  <c r="AD70" i="23"/>
  <c r="L33" i="6"/>
  <c r="X33" i="6" s="1"/>
  <c r="T100" i="24"/>
  <c r="B100" i="24" s="1"/>
  <c r="AB100" i="24" s="1"/>
  <c r="D63" i="18"/>
  <c r="AD66" i="9"/>
  <c r="AD79" i="21"/>
  <c r="D78" i="16"/>
  <c r="D80" i="21"/>
  <c r="AD80" i="5"/>
  <c r="D76" i="16"/>
  <c r="AD65" i="3"/>
  <c r="D70" i="23"/>
  <c r="AF7" i="4"/>
  <c r="L16" i="6"/>
  <c r="X16" i="6" s="1"/>
  <c r="T49" i="4"/>
  <c r="B49" i="4" s="1"/>
  <c r="AB49" i="4" s="1"/>
  <c r="T58" i="6"/>
  <c r="B58" i="6" s="1"/>
  <c r="AB58" i="6" s="1"/>
  <c r="T35" i="9"/>
  <c r="B35" i="9" s="1"/>
  <c r="AB35" i="9" s="1"/>
  <c r="AD76" i="23"/>
  <c r="AD93" i="5"/>
  <c r="T82" i="9"/>
  <c r="B82" i="9" s="1"/>
  <c r="AB82" i="9" s="1"/>
  <c r="D80" i="13"/>
  <c r="L13" i="24"/>
  <c r="X13" i="24" s="1"/>
  <c r="T42" i="21"/>
  <c r="B42" i="21" s="1"/>
  <c r="AB42" i="21" s="1"/>
  <c r="AD81" i="21"/>
  <c r="D97" i="3"/>
  <c r="D76" i="23"/>
  <c r="D80" i="5"/>
  <c r="T49" i="20"/>
  <c r="B49" i="20" s="1"/>
  <c r="AB49" i="20" s="1"/>
  <c r="AD100" i="23"/>
  <c r="AD80" i="13"/>
  <c r="L11" i="4"/>
  <c r="X11" i="4" s="1"/>
  <c r="X35" i="4"/>
  <c r="T46" i="13"/>
  <c r="B46" i="13" s="1"/>
  <c r="AB46" i="13" s="1"/>
  <c r="AD96" i="3"/>
  <c r="D79" i="21"/>
  <c r="AD90" i="4"/>
  <c r="D92" i="5"/>
  <c r="D65" i="3"/>
  <c r="D7" i="23"/>
  <c r="D100" i="23"/>
  <c r="T90" i="13"/>
  <c r="B90" i="13" s="1"/>
  <c r="AB90" i="13" s="1"/>
  <c r="D96" i="9"/>
  <c r="AD84" i="18"/>
  <c r="D59" i="9"/>
  <c r="AD94" i="5"/>
  <c r="D37" i="23"/>
  <c r="L14" i="6"/>
  <c r="X14" i="6" s="1"/>
  <c r="T54" i="16"/>
  <c r="B54" i="16" s="1"/>
  <c r="AB54" i="16" s="1"/>
  <c r="T69" i="9"/>
  <c r="B69" i="9" s="1"/>
  <c r="AB69" i="9" s="1"/>
  <c r="L29" i="24"/>
  <c r="X29" i="24" s="1"/>
  <c r="T43" i="23"/>
  <c r="B43" i="23" s="1"/>
  <c r="AB43" i="23" s="1"/>
  <c r="T31" i="23"/>
  <c r="B31" i="23" s="1"/>
  <c r="AB31" i="23" s="1"/>
  <c r="T99" i="3"/>
  <c r="B99" i="3" s="1"/>
  <c r="D99" i="3" s="1"/>
  <c r="AG9" i="17"/>
  <c r="AW9" i="17" s="1"/>
  <c r="AD16" i="5"/>
  <c r="D66" i="18"/>
  <c r="AD65" i="18"/>
  <c r="AD56" i="16"/>
  <c r="AD99" i="5"/>
  <c r="AD92" i="13"/>
  <c r="D54" i="5"/>
  <c r="D92" i="18"/>
  <c r="D61" i="6"/>
  <c r="AD58" i="23"/>
  <c r="AD25" i="23"/>
  <c r="AD54" i="5"/>
  <c r="T65" i="4"/>
  <c r="B65" i="4" s="1"/>
  <c r="AB65" i="4" s="1"/>
  <c r="AD47" i="18"/>
  <c r="AD66" i="5"/>
  <c r="T77" i="16"/>
  <c r="B77" i="16" s="1"/>
  <c r="AB77" i="16" s="1"/>
  <c r="X94" i="23"/>
  <c r="T94" i="13"/>
  <c r="B94" i="13" s="1"/>
  <c r="AB94" i="13" s="1"/>
  <c r="X3" i="24"/>
  <c r="T35" i="3"/>
  <c r="B35" i="3" s="1"/>
  <c r="AB35" i="3" s="1"/>
  <c r="D56" i="16"/>
  <c r="AD86" i="1"/>
  <c r="AD66" i="18"/>
  <c r="D53" i="1"/>
  <c r="T41" i="4"/>
  <c r="B41" i="4" s="1"/>
  <c r="AB41" i="4" s="1"/>
  <c r="AD55" i="18"/>
  <c r="D38" i="3"/>
  <c r="AD82" i="4"/>
  <c r="AD90" i="23"/>
  <c r="T95" i="20"/>
  <c r="B95" i="20" s="1"/>
  <c r="AB95" i="20" s="1"/>
  <c r="AD78" i="3"/>
  <c r="D44" i="18"/>
  <c r="D57" i="20"/>
  <c r="AD85" i="16"/>
  <c r="D61" i="9"/>
  <c r="AD36" i="20"/>
  <c r="AD54" i="3"/>
  <c r="D82" i="4"/>
  <c r="AF18" i="4"/>
  <c r="X39" i="20"/>
  <c r="D29" i="1"/>
  <c r="T61" i="5"/>
  <c r="B61" i="5" s="1"/>
  <c r="AB61" i="5" s="1"/>
  <c r="D15" i="5"/>
  <c r="D99" i="5"/>
  <c r="T98" i="20"/>
  <c r="B98" i="20" s="1"/>
  <c r="AB98" i="20" s="1"/>
  <c r="D55" i="18"/>
  <c r="D47" i="18"/>
  <c r="D51" i="23"/>
  <c r="AD57" i="20"/>
  <c r="AD53" i="1"/>
  <c r="AD70" i="16"/>
  <c r="T50" i="20"/>
  <c r="B50" i="20" s="1"/>
  <c r="AB50" i="20" s="1"/>
  <c r="D90" i="23"/>
  <c r="D78" i="3"/>
  <c r="AD44" i="18"/>
  <c r="AD91" i="13"/>
  <c r="D85" i="16"/>
  <c r="AD61" i="9"/>
  <c r="D54" i="3"/>
  <c r="T93" i="24"/>
  <c r="B93" i="24" s="1"/>
  <c r="AB93" i="24" s="1"/>
  <c r="X84" i="1"/>
  <c r="D25" i="23"/>
  <c r="L26" i="24"/>
  <c r="X26" i="24" s="1"/>
  <c r="D23" i="23"/>
  <c r="AD23" i="23"/>
  <c r="D11" i="23"/>
  <c r="AD25" i="1"/>
  <c r="T14" i="1"/>
  <c r="B14" i="1" s="1"/>
  <c r="AB14" i="1" s="1"/>
  <c r="D17" i="5"/>
  <c r="AB17" i="5"/>
  <c r="AB6" i="5"/>
  <c r="L14" i="4"/>
  <c r="X14" i="4" s="1"/>
  <c r="AF9" i="4"/>
  <c r="AF4" i="4"/>
  <c r="T4" i="4"/>
  <c r="B4" i="4" s="1"/>
  <c r="I8" i="17" s="1"/>
  <c r="BV8" i="17" s="1"/>
  <c r="AF17" i="28"/>
  <c r="V5" i="10"/>
  <c r="S33" i="10"/>
  <c r="D31" i="16"/>
  <c r="T19" i="24"/>
  <c r="B19" i="24" s="1"/>
  <c r="AB19" i="24" s="1"/>
  <c r="T22" i="24"/>
  <c r="B22" i="24" s="1"/>
  <c r="AB22" i="24" s="1"/>
  <c r="AD21" i="5"/>
  <c r="AB12" i="1"/>
  <c r="D6" i="23"/>
  <c r="O10" i="17"/>
  <c r="O11" i="17" s="1"/>
  <c r="T19" i="1"/>
  <c r="B19" i="1" s="1"/>
  <c r="AB19" i="1" s="1"/>
  <c r="D16" i="5"/>
  <c r="T10" i="23"/>
  <c r="B10" i="23" s="1"/>
  <c r="D11" i="5"/>
  <c r="T31" i="4"/>
  <c r="B31" i="4" s="1"/>
  <c r="AB31" i="4" s="1"/>
  <c r="AD4" i="5"/>
  <c r="AD20" i="1"/>
  <c r="D20" i="1"/>
  <c r="AD11" i="5"/>
  <c r="T7" i="5"/>
  <c r="B7" i="5" s="1"/>
  <c r="AB7" i="5" s="1"/>
  <c r="AD15" i="5"/>
  <c r="R4" i="7"/>
  <c r="D25" i="1"/>
  <c r="AD31" i="16"/>
  <c r="E4" i="2"/>
  <c r="F4" i="2" s="1"/>
  <c r="T31" i="6"/>
  <c r="B31" i="6" s="1"/>
  <c r="AB31" i="6" s="1"/>
  <c r="T14" i="21"/>
  <c r="B14" i="21" s="1"/>
  <c r="AB14" i="21" s="1"/>
  <c r="AD27" i="23"/>
  <c r="AD13" i="1"/>
  <c r="AF13" i="26"/>
  <c r="L19" i="6"/>
  <c r="X19" i="6" s="1"/>
  <c r="AD12" i="1"/>
  <c r="D36" i="20"/>
  <c r="AB4" i="5"/>
  <c r="D4" i="5"/>
  <c r="D27" i="23"/>
  <c r="AD26" i="18"/>
  <c r="AB6" i="23"/>
  <c r="AD23" i="5"/>
  <c r="T31" i="20"/>
  <c r="B31" i="20" s="1"/>
  <c r="AB31" i="20" s="1"/>
  <c r="L7" i="7"/>
  <c r="T7" i="7" s="1"/>
  <c r="B7" i="7" s="1"/>
  <c r="L15" i="27"/>
  <c r="X15" i="27" s="1"/>
  <c r="T7" i="24"/>
  <c r="B7" i="24" s="1"/>
  <c r="D21" i="5"/>
  <c r="T20" i="5"/>
  <c r="B20" i="5" s="1"/>
  <c r="AB20" i="5" s="1"/>
  <c r="T38" i="5"/>
  <c r="B38" i="5" s="1"/>
  <c r="AD38" i="5" s="1"/>
  <c r="T30" i="21"/>
  <c r="B30" i="21" s="1"/>
  <c r="AB30" i="21" s="1"/>
  <c r="AD35" i="16"/>
  <c r="AD36" i="18"/>
  <c r="D6" i="21"/>
  <c r="T4" i="18"/>
  <c r="B4" i="18" s="1"/>
  <c r="Q8" i="17" s="1"/>
  <c r="CD8" i="17" s="1"/>
  <c r="D23" i="5"/>
  <c r="X33" i="28"/>
  <c r="AB26" i="18"/>
  <c r="AD18" i="23"/>
  <c r="AD26" i="23"/>
  <c r="T17" i="1"/>
  <c r="B17" i="1" s="1"/>
  <c r="AB17" i="1" s="1"/>
  <c r="AD40" i="21"/>
  <c r="D35" i="16"/>
  <c r="D40" i="21"/>
  <c r="AD33" i="23"/>
  <c r="L9" i="7"/>
  <c r="T9" i="7" s="1"/>
  <c r="B9" i="7" s="1"/>
  <c r="T8" i="5"/>
  <c r="B8" i="5" s="1"/>
  <c r="AD8" i="5" s="1"/>
  <c r="D37" i="18"/>
  <c r="D57" i="23"/>
  <c r="D100" i="21"/>
  <c r="D53" i="16"/>
  <c r="T71" i="20"/>
  <c r="B71" i="20" s="1"/>
  <c r="AB71" i="20" s="1"/>
  <c r="T40" i="13"/>
  <c r="B40" i="13" s="1"/>
  <c r="AB40" i="13" s="1"/>
  <c r="T58" i="1"/>
  <c r="B58" i="1" s="1"/>
  <c r="AB58" i="1" s="1"/>
  <c r="D91" i="18"/>
  <c r="AD66" i="16"/>
  <c r="D95" i="5"/>
  <c r="D64" i="16"/>
  <c r="AD48" i="5"/>
  <c r="D69" i="3"/>
  <c r="AD59" i="16"/>
  <c r="AD83" i="1"/>
  <c r="L61" i="24"/>
  <c r="T61" i="24" s="1"/>
  <c r="B61" i="24" s="1"/>
  <c r="AB61" i="24" s="1"/>
  <c r="L53" i="25"/>
  <c r="X53" i="25" s="1"/>
  <c r="X60" i="6"/>
  <c r="D18" i="1"/>
  <c r="D30" i="4"/>
  <c r="T90" i="24"/>
  <c r="B90" i="24" s="1"/>
  <c r="AD90" i="24" s="1"/>
  <c r="D72" i="20"/>
  <c r="AD53" i="16"/>
  <c r="AD37" i="3"/>
  <c r="L56" i="6"/>
  <c r="T56" i="6" s="1"/>
  <c r="B56" i="6" s="1"/>
  <c r="AD13" i="18"/>
  <c r="T75" i="9"/>
  <c r="B75" i="9" s="1"/>
  <c r="AB75" i="9" s="1"/>
  <c r="T38" i="9"/>
  <c r="B38" i="9" s="1"/>
  <c r="AB38" i="9" s="1"/>
  <c r="X64" i="3"/>
  <c r="X72" i="23"/>
  <c r="L87" i="6"/>
  <c r="T8" i="23"/>
  <c r="B8" i="23" s="1"/>
  <c r="D8" i="23" s="1"/>
  <c r="L45" i="24"/>
  <c r="AD32" i="1"/>
  <c r="AB33" i="1"/>
  <c r="D33" i="1"/>
  <c r="AD35" i="18"/>
  <c r="AD34" i="21"/>
  <c r="X62" i="9"/>
  <c r="AD60" i="18"/>
  <c r="AD65" i="5"/>
  <c r="AD72" i="21"/>
  <c r="AD95" i="5"/>
  <c r="AD79" i="1"/>
  <c r="AD69" i="3"/>
  <c r="L24" i="7"/>
  <c r="T24" i="7" s="1"/>
  <c r="B24" i="7" s="1"/>
  <c r="AB24" i="7" s="1"/>
  <c r="AD94" i="18"/>
  <c r="AD53" i="3"/>
  <c r="AD41" i="21"/>
  <c r="D60" i="5"/>
  <c r="D86" i="16"/>
  <c r="X92" i="20"/>
  <c r="AD18" i="1"/>
  <c r="T58" i="5"/>
  <c r="B58" i="5" s="1"/>
  <c r="D32" i="1"/>
  <c r="AD91" i="18"/>
  <c r="AD72" i="20"/>
  <c r="D79" i="3"/>
  <c r="AD60" i="5"/>
  <c r="AD86" i="16"/>
  <c r="AD69" i="18"/>
  <c r="D13" i="18"/>
  <c r="D54" i="13"/>
  <c r="D94" i="18"/>
  <c r="D69" i="18"/>
  <c r="AD54" i="13"/>
  <c r="D53" i="3"/>
  <c r="D92" i="13"/>
  <c r="D41" i="21"/>
  <c r="AD51" i="23"/>
  <c r="D99" i="23"/>
  <c r="T94" i="3"/>
  <c r="B94" i="3" s="1"/>
  <c r="AB94" i="3" s="1"/>
  <c r="T38" i="24"/>
  <c r="B38" i="24" s="1"/>
  <c r="AB38" i="24" s="1"/>
  <c r="T10" i="18"/>
  <c r="B10" i="18" s="1"/>
  <c r="AB10" i="18" s="1"/>
  <c r="D36" i="18"/>
  <c r="T3" i="21"/>
  <c r="B3" i="21" s="1"/>
  <c r="AB3" i="21" s="1"/>
  <c r="D65" i="18"/>
  <c r="AD63" i="18"/>
  <c r="AD98" i="6"/>
  <c r="D50" i="1"/>
  <c r="AD66" i="3"/>
  <c r="AD100" i="18"/>
  <c r="T55" i="13"/>
  <c r="B55" i="13" s="1"/>
  <c r="AB55" i="13" s="1"/>
  <c r="T82" i="24"/>
  <c r="B82" i="24" s="1"/>
  <c r="AB82" i="24" s="1"/>
  <c r="L18" i="24"/>
  <c r="X18" i="24" s="1"/>
  <c r="T53" i="24"/>
  <c r="B53" i="24" s="1"/>
  <c r="AB53" i="24" s="1"/>
  <c r="D100" i="18"/>
  <c r="AF82" i="24"/>
  <c r="T62" i="13"/>
  <c r="B62" i="13" s="1"/>
  <c r="AB62" i="13" s="1"/>
  <c r="AD17" i="21"/>
  <c r="D51" i="13"/>
  <c r="T68" i="13"/>
  <c r="B68" i="13" s="1"/>
  <c r="AB68" i="13" s="1"/>
  <c r="T14" i="23"/>
  <c r="B14" i="23" s="1"/>
  <c r="AB14" i="23" s="1"/>
  <c r="T60" i="4"/>
  <c r="B60" i="4" s="1"/>
  <c r="AB60" i="4" s="1"/>
  <c r="D98" i="6"/>
  <c r="AD50" i="1"/>
  <c r="AD98" i="23"/>
  <c r="T43" i="16"/>
  <c r="B43" i="16" s="1"/>
  <c r="AB43" i="16" s="1"/>
  <c r="T77" i="3"/>
  <c r="B77" i="3" s="1"/>
  <c r="AB77" i="3" s="1"/>
  <c r="T20" i="6"/>
  <c r="B20" i="6" s="1"/>
  <c r="AD20" i="6" s="1"/>
  <c r="X78" i="6"/>
  <c r="X69" i="13"/>
  <c r="T58" i="24"/>
  <c r="B58" i="24" s="1"/>
  <c r="AB58" i="24" s="1"/>
  <c r="L9" i="6"/>
  <c r="T9" i="6" s="1"/>
  <c r="B9" i="6" s="1"/>
  <c r="AD9" i="6" s="1"/>
  <c r="T99" i="20"/>
  <c r="B99" i="20" s="1"/>
  <c r="AB99" i="20" s="1"/>
  <c r="D72" i="23"/>
  <c r="T96" i="4"/>
  <c r="B96" i="4" s="1"/>
  <c r="AB96" i="4" s="1"/>
  <c r="D66" i="3"/>
  <c r="AD61" i="3"/>
  <c r="D75" i="3"/>
  <c r="D98" i="23"/>
  <c r="AD51" i="13"/>
  <c r="D48" i="18"/>
  <c r="AD40" i="9"/>
  <c r="D45" i="21"/>
  <c r="AD99" i="13"/>
  <c r="T5" i="4"/>
  <c r="B5" i="4" s="1"/>
  <c r="AB5" i="4" s="1"/>
  <c r="D53" i="5"/>
  <c r="T86" i="3"/>
  <c r="B86" i="3" s="1"/>
  <c r="AB86" i="3" s="1"/>
  <c r="X78" i="18"/>
  <c r="D79" i="23"/>
  <c r="AD52" i="5"/>
  <c r="D61" i="3"/>
  <c r="AD63" i="24"/>
  <c r="AD45" i="21"/>
  <c r="AD75" i="3"/>
  <c r="AD64" i="16"/>
  <c r="T75" i="6"/>
  <c r="B75" i="6" s="1"/>
  <c r="AB75" i="6" s="1"/>
  <c r="D68" i="16"/>
  <c r="AD67" i="5"/>
  <c r="D37" i="3"/>
  <c r="D33" i="23"/>
  <c r="AD53" i="5"/>
  <c r="T57" i="4"/>
  <c r="B57" i="4" s="1"/>
  <c r="AB57" i="4" s="1"/>
  <c r="AF73" i="6"/>
  <c r="D53" i="18"/>
  <c r="L28" i="24"/>
  <c r="X28" i="24" s="1"/>
  <c r="AF14" i="24"/>
  <c r="D26" i="23"/>
  <c r="AD22" i="23"/>
  <c r="D22" i="23"/>
  <c r="D18" i="23"/>
  <c r="X15" i="23"/>
  <c r="T15" i="23"/>
  <c r="B15" i="23" s="1"/>
  <c r="X3" i="23"/>
  <c r="L8" i="6"/>
  <c r="X8" i="6" s="1"/>
  <c r="R7" i="6"/>
  <c r="T57" i="6"/>
  <c r="B57" i="6" s="1"/>
  <c r="AB57" i="6" s="1"/>
  <c r="D28" i="5"/>
  <c r="AD28" i="5"/>
  <c r="X14" i="5"/>
  <c r="T14" i="5"/>
  <c r="B14" i="5" s="1"/>
  <c r="D6" i="5"/>
  <c r="J10" i="17"/>
  <c r="BW10" i="17" s="1"/>
  <c r="T58" i="3"/>
  <c r="B58" i="3" s="1"/>
  <c r="AB58" i="3" s="1"/>
  <c r="L55" i="28"/>
  <c r="T55" i="28" s="1"/>
  <c r="B55" i="28" s="1"/>
  <c r="AB55" i="28" s="1"/>
  <c r="L21" i="27"/>
  <c r="X21" i="27" s="1"/>
  <c r="AF17" i="27"/>
  <c r="AF53" i="26"/>
  <c r="AF25" i="7"/>
  <c r="L20" i="7"/>
  <c r="T20" i="7" s="1"/>
  <c r="B20" i="7" s="1"/>
  <c r="AB20" i="7" s="1"/>
  <c r="AF6" i="7"/>
  <c r="AF5" i="7"/>
  <c r="AB48" i="20"/>
  <c r="AD48" i="20"/>
  <c r="AF65" i="24"/>
  <c r="L65" i="24"/>
  <c r="T4" i="24"/>
  <c r="B4" i="24" s="1"/>
  <c r="X4" i="24"/>
  <c r="AB47" i="5"/>
  <c r="AD47" i="5"/>
  <c r="D47" i="5"/>
  <c r="AD79" i="23"/>
  <c r="D83" i="3"/>
  <c r="R24" i="24"/>
  <c r="D77" i="21"/>
  <c r="AD13" i="5"/>
  <c r="L32" i="24"/>
  <c r="AF32" i="24"/>
  <c r="X16" i="23"/>
  <c r="T16" i="23"/>
  <c r="B16" i="23" s="1"/>
  <c r="AD81" i="18"/>
  <c r="AD51" i="18"/>
  <c r="D90" i="3"/>
  <c r="D86" i="13"/>
  <c r="D52" i="5"/>
  <c r="D59" i="16"/>
  <c r="AD37" i="18"/>
  <c r="D34" i="4"/>
  <c r="R8" i="4"/>
  <c r="L37" i="25"/>
  <c r="X37" i="25" s="1"/>
  <c r="D83" i="1"/>
  <c r="T70" i="4"/>
  <c r="B70" i="4" s="1"/>
  <c r="AB70" i="4" s="1"/>
  <c r="X97" i="9"/>
  <c r="X48" i="20"/>
  <c r="X89" i="3"/>
  <c r="X89" i="24"/>
  <c r="AF97" i="24"/>
  <c r="L97" i="24"/>
  <c r="AB22" i="5"/>
  <c r="AD22" i="5"/>
  <c r="D22" i="5"/>
  <c r="AD74" i="23"/>
  <c r="L8" i="7"/>
  <c r="T8" i="7" s="1"/>
  <c r="B8" i="7" s="1"/>
  <c r="L88" i="24"/>
  <c r="AF88" i="24"/>
  <c r="D51" i="18"/>
  <c r="D88" i="18"/>
  <c r="D81" i="5"/>
  <c r="X87" i="16"/>
  <c r="AD90" i="3"/>
  <c r="D91" i="20"/>
  <c r="D32" i="16"/>
  <c r="T28" i="23"/>
  <c r="B28" i="23" s="1"/>
  <c r="X28" i="23"/>
  <c r="D40" i="16"/>
  <c r="L8" i="4"/>
  <c r="X8" i="4" s="1"/>
  <c r="T54" i="18"/>
  <c r="B54" i="18" s="1"/>
  <c r="AB54" i="18" s="1"/>
  <c r="AB3" i="5"/>
  <c r="X86" i="5"/>
  <c r="T86" i="5"/>
  <c r="B86" i="5" s="1"/>
  <c r="L99" i="6"/>
  <c r="AF99" i="6"/>
  <c r="AF84" i="4"/>
  <c r="L84" i="4"/>
  <c r="T79" i="24"/>
  <c r="B79" i="24" s="1"/>
  <c r="AB79" i="24" s="1"/>
  <c r="X23" i="1"/>
  <c r="T23" i="1"/>
  <c r="B23" i="1" s="1"/>
  <c r="D81" i="18"/>
  <c r="X35" i="24"/>
  <c r="X9" i="23"/>
  <c r="T9" i="23"/>
  <c r="B9" i="23" s="1"/>
  <c r="AF76" i="24"/>
  <c r="L76" i="24"/>
  <c r="AD3" i="5"/>
  <c r="AD82" i="6"/>
  <c r="D86" i="20"/>
  <c r="AD68" i="6"/>
  <c r="D39" i="21"/>
  <c r="AD97" i="21"/>
  <c r="D60" i="6"/>
  <c r="AF15" i="28"/>
  <c r="AD64" i="23"/>
  <c r="T65" i="16"/>
  <c r="B65" i="16" s="1"/>
  <c r="AB65" i="16" s="1"/>
  <c r="AF10" i="6"/>
  <c r="T10" i="6"/>
  <c r="B10" i="6" s="1"/>
  <c r="AD10" i="6" s="1"/>
  <c r="AF100" i="27"/>
  <c r="J7" i="17"/>
  <c r="BW7" i="17" s="1"/>
  <c r="L59" i="24"/>
  <c r="X59" i="24" s="1"/>
  <c r="AB85" i="5"/>
  <c r="AD85" i="5"/>
  <c r="D85" i="5"/>
  <c r="D61" i="23"/>
  <c r="D94" i="23"/>
  <c r="T10" i="24"/>
  <c r="B10" i="24" s="1"/>
  <c r="D80" i="18"/>
  <c r="AD83" i="3"/>
  <c r="AF46" i="27"/>
  <c r="D13" i="5"/>
  <c r="L44" i="4"/>
  <c r="D46" i="20"/>
  <c r="AD27" i="1"/>
  <c r="D72" i="21"/>
  <c r="AD79" i="3"/>
  <c r="D41" i="9"/>
  <c r="D82" i="6"/>
  <c r="AD86" i="20"/>
  <c r="D33" i="3"/>
  <c r="D35" i="18"/>
  <c r="D68" i="6"/>
  <c r="D100" i="3"/>
  <c r="AD39" i="21"/>
  <c r="AD60" i="6"/>
  <c r="L20" i="24"/>
  <c r="X20" i="24" s="1"/>
  <c r="L39" i="6"/>
  <c r="T39" i="6" s="1"/>
  <c r="B39" i="6" s="1"/>
  <c r="T64" i="6"/>
  <c r="B64" i="6" s="1"/>
  <c r="AB64" i="6" s="1"/>
  <c r="L99" i="24"/>
  <c r="AF99" i="24"/>
  <c r="AB36" i="23"/>
  <c r="D36" i="23"/>
  <c r="AD36" i="23"/>
  <c r="X47" i="24"/>
  <c r="T47" i="24"/>
  <c r="B47" i="24" s="1"/>
  <c r="X15" i="24"/>
  <c r="T15" i="24"/>
  <c r="B15" i="24" s="1"/>
  <c r="T24" i="1"/>
  <c r="B24" i="1" s="1"/>
  <c r="X24" i="1"/>
  <c r="L53" i="4"/>
  <c r="T40" i="24"/>
  <c r="B40" i="24" s="1"/>
  <c r="X40" i="24"/>
  <c r="L99" i="4"/>
  <c r="AF99" i="4"/>
  <c r="AD55" i="6"/>
  <c r="L77" i="6"/>
  <c r="AF77" i="6"/>
  <c r="X80" i="24"/>
  <c r="T80" i="24"/>
  <c r="B80" i="24" s="1"/>
  <c r="L91" i="24"/>
  <c r="AF91" i="24"/>
  <c r="D66" i="5"/>
  <c r="AD34" i="4"/>
  <c r="T94" i="9"/>
  <c r="B94" i="9" s="1"/>
  <c r="AB94" i="9" s="1"/>
  <c r="L58" i="4"/>
  <c r="AF58" i="4"/>
  <c r="AB24" i="5"/>
  <c r="D24" i="5"/>
  <c r="AD24" i="5"/>
  <c r="AD45" i="18"/>
  <c r="D64" i="23"/>
  <c r="X5" i="23"/>
  <c r="T5" i="23"/>
  <c r="B5" i="23" s="1"/>
  <c r="X56" i="5"/>
  <c r="T56" i="5"/>
  <c r="B56" i="5" s="1"/>
  <c r="AF95" i="24"/>
  <c r="L95" i="24"/>
  <c r="X14" i="24"/>
  <c r="T14" i="24"/>
  <c r="B14" i="24" s="1"/>
  <c r="L39" i="24"/>
  <c r="AD89" i="18"/>
  <c r="AD62" i="9"/>
  <c r="D61" i="20"/>
  <c r="D82" i="3"/>
  <c r="D79" i="1"/>
  <c r="D92" i="1"/>
  <c r="D67" i="5"/>
  <c r="D52" i="16"/>
  <c r="T31" i="18"/>
  <c r="B31" i="18" s="1"/>
  <c r="AB31" i="18" s="1"/>
  <c r="T21" i="21"/>
  <c r="B21" i="21" s="1"/>
  <c r="AB21" i="21" s="1"/>
  <c r="D34" i="23"/>
  <c r="T71" i="24"/>
  <c r="B71" i="24" s="1"/>
  <c r="AB71" i="24" s="1"/>
  <c r="T68" i="18"/>
  <c r="B68" i="18" s="1"/>
  <c r="AB68" i="18" s="1"/>
  <c r="AF50" i="6"/>
  <c r="L50" i="6"/>
  <c r="L43" i="4"/>
  <c r="AF43" i="4"/>
  <c r="L54" i="4"/>
  <c r="AF54" i="4"/>
  <c r="AF66" i="24"/>
  <c r="L66" i="24"/>
  <c r="AF46" i="4"/>
  <c r="L46" i="4"/>
  <c r="L81" i="24"/>
  <c r="L37" i="4"/>
  <c r="T63" i="5"/>
  <c r="B63" i="5" s="1"/>
  <c r="AB63" i="5" s="1"/>
  <c r="X35" i="23"/>
  <c r="T35" i="23"/>
  <c r="B35" i="23" s="1"/>
  <c r="L34" i="6"/>
  <c r="AF34" i="6"/>
  <c r="X50" i="4"/>
  <c r="T50" i="4"/>
  <c r="B50" i="4" s="1"/>
  <c r="AD70" i="20"/>
  <c r="D90" i="1"/>
  <c r="L77" i="4"/>
  <c r="AF77" i="4"/>
  <c r="L71" i="4"/>
  <c r="AF71" i="4"/>
  <c r="L33" i="24"/>
  <c r="AF33" i="24"/>
  <c r="AD48" i="18"/>
  <c r="D75" i="16"/>
  <c r="D89" i="18"/>
  <c r="AD73" i="20"/>
  <c r="AF67" i="4"/>
  <c r="L67" i="4"/>
  <c r="X97" i="4"/>
  <c r="T97" i="4"/>
  <c r="B97" i="4" s="1"/>
  <c r="L70" i="24"/>
  <c r="D48" i="5"/>
  <c r="D78" i="20"/>
  <c r="D60" i="1"/>
  <c r="AD45" i="23"/>
  <c r="AD96" i="13"/>
  <c r="AD98" i="3"/>
  <c r="D92" i="23"/>
  <c r="D51" i="16"/>
  <c r="AD83" i="16"/>
  <c r="D86" i="1"/>
  <c r="AD89" i="9"/>
  <c r="AF3" i="7"/>
  <c r="AD25" i="21"/>
  <c r="AF8" i="27"/>
  <c r="T16" i="21"/>
  <c r="B16" i="21" s="1"/>
  <c r="AB16" i="21" s="1"/>
  <c r="AF90" i="7"/>
  <c r="T30" i="18"/>
  <c r="B30" i="18" s="1"/>
  <c r="AB30" i="18" s="1"/>
  <c r="X25" i="6"/>
  <c r="T40" i="3"/>
  <c r="B40" i="3" s="1"/>
  <c r="AF67" i="24"/>
  <c r="L67" i="24"/>
  <c r="X88" i="20"/>
  <c r="T88" i="20"/>
  <c r="B88" i="20" s="1"/>
  <c r="X18" i="5"/>
  <c r="T18" i="5"/>
  <c r="B18" i="5" s="1"/>
  <c r="AF40" i="24"/>
  <c r="AF97" i="4"/>
  <c r="AF66" i="4"/>
  <c r="L66" i="4"/>
  <c r="L51" i="4"/>
  <c r="AF11" i="24"/>
  <c r="L11" i="24"/>
  <c r="AF72" i="24"/>
  <c r="L72" i="24"/>
  <c r="AF30" i="24"/>
  <c r="L30" i="24"/>
  <c r="AF53" i="6"/>
  <c r="L39" i="4"/>
  <c r="AF39" i="4"/>
  <c r="AF55" i="4"/>
  <c r="L55" i="4"/>
  <c r="AF47" i="4"/>
  <c r="L47" i="4"/>
  <c r="T95" i="6"/>
  <c r="B95" i="6" s="1"/>
  <c r="AB95" i="6" s="1"/>
  <c r="T96" i="24"/>
  <c r="B96" i="24" s="1"/>
  <c r="X96" i="24"/>
  <c r="X77" i="24"/>
  <c r="T77" i="24"/>
  <c r="B77" i="24" s="1"/>
  <c r="AF80" i="24"/>
  <c r="D86" i="9"/>
  <c r="T57" i="3"/>
  <c r="B57" i="3" s="1"/>
  <c r="AB57" i="3" s="1"/>
  <c r="L56" i="24"/>
  <c r="AD82" i="3"/>
  <c r="AD78" i="20"/>
  <c r="AD51" i="16"/>
  <c r="D32" i="9"/>
  <c r="D47" i="23"/>
  <c r="AF75" i="4"/>
  <c r="L75" i="4"/>
  <c r="AD46" i="20"/>
  <c r="D52" i="18"/>
  <c r="D27" i="1"/>
  <c r="AD47" i="9"/>
  <c r="AD60" i="1"/>
  <c r="D96" i="13"/>
  <c r="D83" i="16"/>
  <c r="D82" i="21"/>
  <c r="D53" i="21"/>
  <c r="AD58" i="21"/>
  <c r="D89" i="9"/>
  <c r="AD78" i="6"/>
  <c r="L22" i="25"/>
  <c r="T22" i="25" s="1"/>
  <c r="B22" i="25" s="1"/>
  <c r="AB22" i="25" s="1"/>
  <c r="T4" i="21"/>
  <c r="B4" i="21" s="1"/>
  <c r="F8" i="17" s="1"/>
  <c r="BS8" i="17" s="1"/>
  <c r="D25" i="21"/>
  <c r="D94" i="16"/>
  <c r="AD59" i="13"/>
  <c r="AD92" i="5"/>
  <c r="T53" i="6"/>
  <c r="B53" i="6" s="1"/>
  <c r="AB53" i="6" s="1"/>
  <c r="R11" i="24"/>
  <c r="T25" i="5"/>
  <c r="B25" i="5" s="1"/>
  <c r="X25" i="5"/>
  <c r="X12" i="5"/>
  <c r="T12" i="5"/>
  <c r="B12" i="5" s="1"/>
  <c r="AF47" i="6"/>
  <c r="L47" i="6"/>
  <c r="AF38" i="24"/>
  <c r="AF27" i="25"/>
  <c r="AD3" i="24"/>
  <c r="AD3" i="23"/>
  <c r="AF3" i="28"/>
  <c r="AF4" i="25"/>
  <c r="P7" i="17"/>
  <c r="CC7" i="17" s="1"/>
  <c r="AB36" i="9"/>
  <c r="AD36" i="9"/>
  <c r="D36" i="9"/>
  <c r="AB30" i="6"/>
  <c r="D30" i="6"/>
  <c r="AD30" i="6"/>
  <c r="AD86" i="21"/>
  <c r="D67" i="18"/>
  <c r="AD59" i="20"/>
  <c r="AD52" i="18"/>
  <c r="AD67" i="18"/>
  <c r="D19" i="5"/>
  <c r="D73" i="20"/>
  <c r="AD63" i="9"/>
  <c r="D66" i="16"/>
  <c r="D75" i="20"/>
  <c r="D84" i="21"/>
  <c r="D72" i="13"/>
  <c r="AD31" i="21"/>
  <c r="AD75" i="16"/>
  <c r="D55" i="3"/>
  <c r="AD82" i="20"/>
  <c r="AD92" i="18"/>
  <c r="D57" i="9"/>
  <c r="D59" i="20"/>
  <c r="D97" i="21"/>
  <c r="D86" i="23"/>
  <c r="AD100" i="1"/>
  <c r="D48" i="20"/>
  <c r="D99" i="18"/>
  <c r="AD75" i="18"/>
  <c r="AF32" i="27"/>
  <c r="L23" i="25"/>
  <c r="X23" i="25" s="1"/>
  <c r="D99" i="13"/>
  <c r="AB81" i="5"/>
  <c r="D43" i="5"/>
  <c r="D75" i="18"/>
  <c r="D3" i="24"/>
  <c r="D62" i="9"/>
  <c r="D94" i="21"/>
  <c r="D76" i="20"/>
  <c r="AD92" i="23"/>
  <c r="AD100" i="21"/>
  <c r="AD78" i="23"/>
  <c r="D70" i="20"/>
  <c r="AD41" i="5"/>
  <c r="D80" i="6"/>
  <c r="AD83" i="6"/>
  <c r="D92" i="9"/>
  <c r="D97" i="13"/>
  <c r="D85" i="23"/>
  <c r="AD86" i="9"/>
  <c r="D97" i="9"/>
  <c r="R11" i="7"/>
  <c r="AF25" i="27"/>
  <c r="AF14" i="7"/>
  <c r="L84" i="7"/>
  <c r="T84" i="7" s="1"/>
  <c r="B84" i="7" s="1"/>
  <c r="AB84" i="7" s="1"/>
  <c r="X36" i="9"/>
  <c r="X80" i="3"/>
  <c r="T9" i="24"/>
  <c r="B9" i="24" s="1"/>
  <c r="AB9" i="24" s="1"/>
  <c r="T58" i="20"/>
  <c r="B58" i="20" s="1"/>
  <c r="AB58" i="20" s="1"/>
  <c r="D56" i="18"/>
  <c r="AD75" i="20"/>
  <c r="AD39" i="20"/>
  <c r="D31" i="21"/>
  <c r="AD99" i="18"/>
  <c r="D15" i="21"/>
  <c r="AD19" i="5"/>
  <c r="AD57" i="9"/>
  <c r="D41" i="5"/>
  <c r="AD97" i="13"/>
  <c r="AD56" i="9"/>
  <c r="AD54" i="20"/>
  <c r="D44" i="23"/>
  <c r="AD94" i="21"/>
  <c r="AD76" i="20"/>
  <c r="D96" i="18"/>
  <c r="AD80" i="6"/>
  <c r="D83" i="6"/>
  <c r="AD92" i="9"/>
  <c r="AD56" i="1"/>
  <c r="T85" i="6"/>
  <c r="B85" i="6" s="1"/>
  <c r="AB85" i="6" s="1"/>
  <c r="AD97" i="9"/>
  <c r="R12" i="7"/>
  <c r="AD100" i="4"/>
  <c r="X30" i="6"/>
  <c r="AD56" i="18"/>
  <c r="AD91" i="20"/>
  <c r="D39" i="20"/>
  <c r="D82" i="20"/>
  <c r="D55" i="9"/>
  <c r="AD86" i="23"/>
  <c r="AD88" i="18"/>
  <c r="D65" i="5"/>
  <c r="AD55" i="3"/>
  <c r="AD85" i="23"/>
  <c r="AD83" i="18"/>
  <c r="D64" i="3"/>
  <c r="D56" i="9"/>
  <c r="D54" i="20"/>
  <c r="AD44" i="23"/>
  <c r="AD61" i="20"/>
  <c r="AD33" i="3"/>
  <c r="AD53" i="18"/>
  <c r="AD40" i="16"/>
  <c r="D89" i="3"/>
  <c r="AD60" i="21"/>
  <c r="D56" i="1"/>
  <c r="AD34" i="9"/>
  <c r="AD32" i="9"/>
  <c r="D34" i="21"/>
  <c r="D100" i="4"/>
  <c r="D55" i="6"/>
  <c r="AB58" i="16"/>
  <c r="AD58" i="16"/>
  <c r="D58" i="16"/>
  <c r="AB35" i="24"/>
  <c r="AD35" i="24"/>
  <c r="D35" i="24"/>
  <c r="D92" i="3"/>
  <c r="AD78" i="1"/>
  <c r="AD47" i="23"/>
  <c r="X81" i="9"/>
  <c r="T81" i="9"/>
  <c r="B81" i="9" s="1"/>
  <c r="AD92" i="3"/>
  <c r="D98" i="9"/>
  <c r="D92" i="20"/>
  <c r="D95" i="4"/>
  <c r="D65" i="6"/>
  <c r="AD79" i="9"/>
  <c r="D52" i="9"/>
  <c r="AD71" i="3"/>
  <c r="D90" i="6"/>
  <c r="AD65" i="6"/>
  <c r="AD44" i="16"/>
  <c r="X58" i="16"/>
  <c r="AD96" i="20"/>
  <c r="AD80" i="3"/>
  <c r="D41" i="18"/>
  <c r="AD84" i="21"/>
  <c r="D89" i="24"/>
  <c r="AD78" i="18"/>
  <c r="D87" i="16"/>
  <c r="D98" i="13"/>
  <c r="D86" i="21"/>
  <c r="D79" i="9"/>
  <c r="D54" i="24"/>
  <c r="D40" i="6"/>
  <c r="D89" i="1"/>
  <c r="AD91" i="23"/>
  <c r="AD52" i="9"/>
  <c r="D42" i="1"/>
  <c r="D94" i="20"/>
  <c r="AD84" i="1"/>
  <c r="AD90" i="6"/>
  <c r="L19" i="28"/>
  <c r="X19" i="28" s="1"/>
  <c r="AF9" i="25"/>
  <c r="AB10" i="9"/>
  <c r="T62" i="4"/>
  <c r="B62" i="4" s="1"/>
  <c r="AB62" i="4" s="1"/>
  <c r="D44" i="16"/>
  <c r="T77" i="13"/>
  <c r="B77" i="13" s="1"/>
  <c r="AB77" i="13" s="1"/>
  <c r="R10" i="7"/>
  <c r="V4" i="10"/>
  <c r="X45" i="6"/>
  <c r="T45" i="6"/>
  <c r="B45" i="6" s="1"/>
  <c r="D88" i="3"/>
  <c r="AB6" i="9"/>
  <c r="D10" i="17"/>
  <c r="D11" i="17" s="1"/>
  <c r="AD88" i="3"/>
  <c r="AD53" i="21"/>
  <c r="D71" i="3"/>
  <c r="D78" i="1"/>
  <c r="AB79" i="13"/>
  <c r="D79" i="13"/>
  <c r="D80" i="3"/>
  <c r="AD89" i="24"/>
  <c r="AD92" i="20"/>
  <c r="AD87" i="16"/>
  <c r="D72" i="16"/>
  <c r="D84" i="1"/>
  <c r="D6" i="9"/>
  <c r="D100" i="9"/>
  <c r="D96" i="20"/>
  <c r="T48" i="6"/>
  <c r="B48" i="6" s="1"/>
  <c r="AB48" i="6" s="1"/>
  <c r="AD41" i="18"/>
  <c r="AD73" i="21"/>
  <c r="D96" i="28"/>
  <c r="AD54" i="24"/>
  <c r="D84" i="9"/>
  <c r="D87" i="23"/>
  <c r="D58" i="9"/>
  <c r="AD94" i="20"/>
  <c r="AD50" i="3"/>
  <c r="D35" i="13"/>
  <c r="AB7" i="21"/>
  <c r="D13" i="21"/>
  <c r="AD33" i="13"/>
  <c r="T97" i="20"/>
  <c r="B97" i="20" s="1"/>
  <c r="AB97" i="20" s="1"/>
  <c r="AB11" i="18"/>
  <c r="AB8" i="20"/>
  <c r="AB6" i="21"/>
  <c r="F10" i="17"/>
  <c r="F11" i="17" s="1"/>
  <c r="F12" i="17" s="1"/>
  <c r="AB11" i="6"/>
  <c r="AD95" i="4"/>
  <c r="AB7" i="20"/>
  <c r="AB8" i="21"/>
  <c r="AD72" i="16"/>
  <c r="D60" i="23"/>
  <c r="AB10" i="3"/>
  <c r="X7" i="17"/>
  <c r="AN7" i="17" s="1"/>
  <c r="V6" i="10"/>
  <c r="AD98" i="9"/>
  <c r="AD89" i="1"/>
  <c r="D91" i="23"/>
  <c r="AB7" i="9"/>
  <c r="D47" i="20"/>
  <c r="AD64" i="24"/>
  <c r="D89" i="20"/>
  <c r="AD81" i="13"/>
  <c r="D73" i="21"/>
  <c r="AD32" i="6"/>
  <c r="AD96" i="28"/>
  <c r="D93" i="6"/>
  <c r="AD52" i="6"/>
  <c r="AD84" i="9"/>
  <c r="AD58" i="9"/>
  <c r="D50" i="3"/>
  <c r="AD35" i="13"/>
  <c r="AF24" i="27"/>
  <c r="AD13" i="21"/>
  <c r="D33" i="13"/>
  <c r="AD8" i="21"/>
  <c r="AB9" i="9"/>
  <c r="AB5" i="21"/>
  <c r="F9" i="17"/>
  <c r="T97" i="6"/>
  <c r="B97" i="6" s="1"/>
  <c r="AB97" i="6" s="1"/>
  <c r="AB11" i="21"/>
  <c r="T19" i="27"/>
  <c r="B19" i="27" s="1"/>
  <c r="X19" i="27"/>
  <c r="AB12" i="9"/>
  <c r="AD38" i="18"/>
  <c r="T5" i="9"/>
  <c r="B5" i="9" s="1"/>
  <c r="D5" i="9" s="1"/>
  <c r="T22" i="20"/>
  <c r="B22" i="20" s="1"/>
  <c r="AB22" i="20" s="1"/>
  <c r="L17" i="7"/>
  <c r="X17" i="7" s="1"/>
  <c r="AB12" i="18"/>
  <c r="D78" i="18"/>
  <c r="AD42" i="1"/>
  <c r="AB12" i="21"/>
  <c r="AD47" i="20"/>
  <c r="D83" i="18"/>
  <c r="D45" i="18"/>
  <c r="D48" i="16"/>
  <c r="D64" i="24"/>
  <c r="AD89" i="20"/>
  <c r="D81" i="13"/>
  <c r="D45" i="23"/>
  <c r="D98" i="3"/>
  <c r="AD86" i="13"/>
  <c r="AD32" i="16"/>
  <c r="D32" i="6"/>
  <c r="D63" i="24"/>
  <c r="D52" i="6"/>
  <c r="AD90" i="16"/>
  <c r="AD15" i="21"/>
  <c r="D75" i="5"/>
  <c r="AD29" i="21"/>
  <c r="D29" i="21"/>
  <c r="T5" i="16"/>
  <c r="B5" i="16" s="1"/>
  <c r="L9" i="17" s="1"/>
  <c r="X20" i="18"/>
  <c r="T20" i="18"/>
  <c r="B20" i="18" s="1"/>
  <c r="X90" i="9"/>
  <c r="T90" i="9"/>
  <c r="B90" i="9" s="1"/>
  <c r="D38" i="18"/>
  <c r="Q7" i="17"/>
  <c r="CD7" i="17" s="1"/>
  <c r="AB3" i="18"/>
  <c r="D3" i="18"/>
  <c r="AD42" i="18"/>
  <c r="AD96" i="18"/>
  <c r="D61" i="18"/>
  <c r="D42" i="18"/>
  <c r="T40" i="18"/>
  <c r="B40" i="18" s="1"/>
  <c r="AB40" i="18" s="1"/>
  <c r="X40" i="18"/>
  <c r="D24" i="18"/>
  <c r="AB24" i="18"/>
  <c r="AD24" i="18"/>
  <c r="D93" i="18"/>
  <c r="AB93" i="18"/>
  <c r="AD39" i="18"/>
  <c r="AD61" i="18"/>
  <c r="AD22" i="18"/>
  <c r="D87" i="18"/>
  <c r="D39" i="18"/>
  <c r="D22" i="18"/>
  <c r="AD87" i="18"/>
  <c r="AB17" i="18"/>
  <c r="D17" i="18"/>
  <c r="AD17" i="18"/>
  <c r="AD37" i="24"/>
  <c r="AB37" i="24"/>
  <c r="T16" i="24"/>
  <c r="B16" i="24" s="1"/>
  <c r="AB16" i="24" s="1"/>
  <c r="T62" i="24"/>
  <c r="B62" i="24" s="1"/>
  <c r="X62" i="24"/>
  <c r="X24" i="24"/>
  <c r="T24" i="24"/>
  <c r="B24" i="24" s="1"/>
  <c r="AD67" i="23"/>
  <c r="AD68" i="23"/>
  <c r="AB68" i="23"/>
  <c r="AD94" i="23"/>
  <c r="AD87" i="23"/>
  <c r="D67" i="23"/>
  <c r="AD60" i="23"/>
  <c r="D55" i="23"/>
  <c r="AB55" i="23"/>
  <c r="AD61" i="23"/>
  <c r="D78" i="23"/>
  <c r="AD99" i="23"/>
  <c r="AD72" i="23"/>
  <c r="AD95" i="23"/>
  <c r="AB95" i="23"/>
  <c r="AD34" i="23"/>
  <c r="O7" i="17"/>
  <c r="CB7" i="17" s="1"/>
  <c r="AB3" i="23"/>
  <c r="AD84" i="23"/>
  <c r="AB84" i="23"/>
  <c r="D74" i="23"/>
  <c r="AD72" i="1"/>
  <c r="AD74" i="1"/>
  <c r="D82" i="1"/>
  <c r="D95" i="1"/>
  <c r="AB95" i="1"/>
  <c r="AD92" i="1"/>
  <c r="D74" i="1"/>
  <c r="AD82" i="1"/>
  <c r="D41" i="1"/>
  <c r="D100" i="1"/>
  <c r="AB8" i="1"/>
  <c r="D72" i="1"/>
  <c r="D88" i="1"/>
  <c r="D43" i="1"/>
  <c r="AD41" i="1"/>
  <c r="AD88" i="1"/>
  <c r="AD43" i="1"/>
  <c r="AD94" i="1"/>
  <c r="D94" i="1"/>
  <c r="AD95" i="1"/>
  <c r="D59" i="13"/>
  <c r="T27" i="13"/>
  <c r="B27" i="13" s="1"/>
  <c r="AB27" i="13" s="1"/>
  <c r="X27" i="13"/>
  <c r="T29" i="13"/>
  <c r="B29" i="13" s="1"/>
  <c r="AB29" i="13" s="1"/>
  <c r="X29" i="13"/>
  <c r="D37" i="13"/>
  <c r="AD98" i="13"/>
  <c r="D69" i="13"/>
  <c r="AD37" i="13"/>
  <c r="T42" i="13"/>
  <c r="B42" i="13" s="1"/>
  <c r="AB42" i="13" s="1"/>
  <c r="X42" i="13"/>
  <c r="T58" i="13"/>
  <c r="B58" i="13" s="1"/>
  <c r="AB58" i="13" s="1"/>
  <c r="X58" i="13"/>
  <c r="AD69" i="13"/>
  <c r="AD84" i="13"/>
  <c r="AB84" i="13"/>
  <c r="AD48" i="16"/>
  <c r="AD52" i="16"/>
  <c r="AD94" i="16"/>
  <c r="D41" i="16"/>
  <c r="AB41" i="16"/>
  <c r="D62" i="16"/>
  <c r="AB62" i="16"/>
  <c r="T99" i="16"/>
  <c r="B99" i="16" s="1"/>
  <c r="AB99" i="16" s="1"/>
  <c r="D39" i="16"/>
  <c r="AB39" i="16"/>
  <c r="AD88" i="16"/>
  <c r="AD50" i="16"/>
  <c r="AD55" i="16"/>
  <c r="AB55" i="16"/>
  <c r="D90" i="16"/>
  <c r="D88" i="16"/>
  <c r="D50" i="16"/>
  <c r="AB25" i="6"/>
  <c r="AD25" i="6"/>
  <c r="D25" i="6"/>
  <c r="AD11" i="6"/>
  <c r="AD93" i="6"/>
  <c r="AD81" i="6"/>
  <c r="D78" i="6"/>
  <c r="AD40" i="6"/>
  <c r="D81" i="6"/>
  <c r="T28" i="6"/>
  <c r="B28" i="6" s="1"/>
  <c r="D28" i="6" s="1"/>
  <c r="X28" i="6"/>
  <c r="BW8" i="17"/>
  <c r="AD35" i="5"/>
  <c r="AB35" i="5"/>
  <c r="AD43" i="5"/>
  <c r="AD33" i="5"/>
  <c r="D33" i="5"/>
  <c r="D84" i="5"/>
  <c r="AB84" i="5"/>
  <c r="D31" i="5"/>
  <c r="AB31" i="5"/>
  <c r="AD35" i="4"/>
  <c r="T32" i="4"/>
  <c r="B32" i="4" s="1"/>
  <c r="AB32" i="4" s="1"/>
  <c r="X32" i="4"/>
  <c r="T68" i="4"/>
  <c r="B68" i="4" s="1"/>
  <c r="AB68" i="4" s="1"/>
  <c r="X68" i="4"/>
  <c r="D35" i="4"/>
  <c r="T48" i="4"/>
  <c r="B48" i="4" s="1"/>
  <c r="AB48" i="4" s="1"/>
  <c r="X48" i="4"/>
  <c r="T81" i="3"/>
  <c r="B81" i="3" s="1"/>
  <c r="AB81" i="3" s="1"/>
  <c r="X81" i="3"/>
  <c r="AD64" i="3"/>
  <c r="AD91" i="3"/>
  <c r="AB91" i="3"/>
  <c r="T76" i="3"/>
  <c r="B76" i="3" s="1"/>
  <c r="X76" i="3"/>
  <c r="AD59" i="3"/>
  <c r="T49" i="3"/>
  <c r="B49" i="3" s="1"/>
  <c r="X49" i="3"/>
  <c r="D59" i="3"/>
  <c r="AD89" i="3"/>
  <c r="T20" i="28"/>
  <c r="B20" i="28" s="1"/>
  <c r="AB20" i="28" s="1"/>
  <c r="X20" i="28"/>
  <c r="T21" i="28"/>
  <c r="B21" i="28" s="1"/>
  <c r="AB21" i="28" s="1"/>
  <c r="X21" i="28"/>
  <c r="T72" i="28"/>
  <c r="B72" i="28" s="1"/>
  <c r="AB72" i="28" s="1"/>
  <c r="X72" i="28"/>
  <c r="T37" i="28"/>
  <c r="B37" i="28" s="1"/>
  <c r="AB37" i="28" s="1"/>
  <c r="X37" i="28"/>
  <c r="AF20" i="28"/>
  <c r="T11" i="28"/>
  <c r="B11" i="28" s="1"/>
  <c r="AB11" i="28" s="1"/>
  <c r="X11" i="28"/>
  <c r="T27" i="28"/>
  <c r="B27" i="28" s="1"/>
  <c r="AB27" i="28" s="1"/>
  <c r="X27" i="28"/>
  <c r="T17" i="28"/>
  <c r="B17" i="28" s="1"/>
  <c r="AB17" i="28" s="1"/>
  <c r="X17" i="28"/>
  <c r="T22" i="28"/>
  <c r="B22" i="28" s="1"/>
  <c r="AB22" i="28" s="1"/>
  <c r="X22" i="28"/>
  <c r="T23" i="28"/>
  <c r="B23" i="28" s="1"/>
  <c r="AB23" i="28" s="1"/>
  <c r="X23" i="28"/>
  <c r="T36" i="28"/>
  <c r="B36" i="28" s="1"/>
  <c r="AB36" i="28" s="1"/>
  <c r="X36" i="28"/>
  <c r="T73" i="28"/>
  <c r="B73" i="28" s="1"/>
  <c r="AB73" i="28" s="1"/>
  <c r="X73" i="28"/>
  <c r="T42" i="28"/>
  <c r="B42" i="28" s="1"/>
  <c r="AB42" i="28" s="1"/>
  <c r="X42" i="28"/>
  <c r="T44" i="28"/>
  <c r="B44" i="28" s="1"/>
  <c r="AB44" i="28" s="1"/>
  <c r="X44" i="28"/>
  <c r="T28" i="28"/>
  <c r="B28" i="28" s="1"/>
  <c r="AB28" i="28" s="1"/>
  <c r="X28" i="28"/>
  <c r="T41" i="28"/>
  <c r="B41" i="28" s="1"/>
  <c r="AB41" i="28" s="1"/>
  <c r="X41" i="28"/>
  <c r="T90" i="28"/>
  <c r="B90" i="28" s="1"/>
  <c r="AB90" i="28" s="1"/>
  <c r="X90" i="28"/>
  <c r="T76" i="28"/>
  <c r="B76" i="28" s="1"/>
  <c r="AB76" i="28" s="1"/>
  <c r="X76" i="28"/>
  <c r="T24" i="28"/>
  <c r="B24" i="28" s="1"/>
  <c r="AB24" i="28" s="1"/>
  <c r="X24" i="28"/>
  <c r="T7" i="28"/>
  <c r="B7" i="28" s="1"/>
  <c r="AB7" i="28" s="1"/>
  <c r="X7" i="28"/>
  <c r="T34" i="28"/>
  <c r="B34" i="28" s="1"/>
  <c r="AB34" i="28" s="1"/>
  <c r="X34" i="28"/>
  <c r="T9" i="28"/>
  <c r="B9" i="28" s="1"/>
  <c r="AB9" i="28" s="1"/>
  <c r="X9" i="28"/>
  <c r="T3" i="28"/>
  <c r="B3" i="28" s="1"/>
  <c r="AB3" i="28" s="1"/>
  <c r="X3" i="28"/>
  <c r="T26" i="28"/>
  <c r="B26" i="28" s="1"/>
  <c r="AB26" i="28" s="1"/>
  <c r="X26" i="28"/>
  <c r="T29" i="28"/>
  <c r="B29" i="28" s="1"/>
  <c r="AB29" i="28" s="1"/>
  <c r="X29" i="28"/>
  <c r="T35" i="28"/>
  <c r="B35" i="28" s="1"/>
  <c r="AB35" i="28" s="1"/>
  <c r="X35" i="28"/>
  <c r="T85" i="28"/>
  <c r="B85" i="28" s="1"/>
  <c r="AB85" i="28" s="1"/>
  <c r="X85" i="28"/>
  <c r="T14" i="28"/>
  <c r="B14" i="28" s="1"/>
  <c r="AB14" i="28" s="1"/>
  <c r="X14" i="28"/>
  <c r="T5" i="28"/>
  <c r="B5" i="28" s="1"/>
  <c r="AB5" i="28" s="1"/>
  <c r="X5" i="28"/>
  <c r="T13" i="28"/>
  <c r="B13" i="28" s="1"/>
  <c r="AB13" i="28" s="1"/>
  <c r="X13" i="28"/>
  <c r="T8" i="28"/>
  <c r="B8" i="28" s="1"/>
  <c r="AB8" i="28" s="1"/>
  <c r="X8" i="28"/>
  <c r="T40" i="28"/>
  <c r="B40" i="28" s="1"/>
  <c r="AB40" i="28" s="1"/>
  <c r="X40" i="28"/>
  <c r="T4" i="28"/>
  <c r="B4" i="28" s="1"/>
  <c r="AB4" i="28" s="1"/>
  <c r="X4" i="28"/>
  <c r="T18" i="28"/>
  <c r="B18" i="28" s="1"/>
  <c r="AB18" i="28" s="1"/>
  <c r="X18" i="28"/>
  <c r="T12" i="28"/>
  <c r="B12" i="28" s="1"/>
  <c r="X12" i="28"/>
  <c r="T15" i="28"/>
  <c r="B15" i="28" s="1"/>
  <c r="AB15" i="28" s="1"/>
  <c r="X15" i="28"/>
  <c r="T54" i="28"/>
  <c r="B54" i="28" s="1"/>
  <c r="AB54" i="28" s="1"/>
  <c r="X54" i="28"/>
  <c r="T93" i="28"/>
  <c r="B93" i="28" s="1"/>
  <c r="AB93" i="28" s="1"/>
  <c r="X93" i="28"/>
  <c r="T16" i="28"/>
  <c r="B16" i="28" s="1"/>
  <c r="AB16" i="28" s="1"/>
  <c r="X16" i="28"/>
  <c r="T89" i="28"/>
  <c r="B89" i="28" s="1"/>
  <c r="D89" i="28" s="1"/>
  <c r="X89" i="28"/>
  <c r="T51" i="28"/>
  <c r="B51" i="28" s="1"/>
  <c r="AB51" i="28" s="1"/>
  <c r="X51" i="28"/>
  <c r="T76" i="27"/>
  <c r="B76" i="27" s="1"/>
  <c r="X76" i="27"/>
  <c r="T100" i="27"/>
  <c r="B100" i="27" s="1"/>
  <c r="AB100" i="27" s="1"/>
  <c r="X100" i="27"/>
  <c r="T32" i="27"/>
  <c r="B32" i="27" s="1"/>
  <c r="AB32" i="27" s="1"/>
  <c r="X32" i="27"/>
  <c r="T44" i="27"/>
  <c r="B44" i="27" s="1"/>
  <c r="AB44" i="27" s="1"/>
  <c r="X44" i="27"/>
  <c r="T18" i="27"/>
  <c r="B18" i="27" s="1"/>
  <c r="AB18" i="27" s="1"/>
  <c r="X18" i="27"/>
  <c r="AF76" i="27"/>
  <c r="T48" i="27"/>
  <c r="B48" i="27" s="1"/>
  <c r="AB48" i="27" s="1"/>
  <c r="X48" i="27"/>
  <c r="T25" i="27"/>
  <c r="B25" i="27" s="1"/>
  <c r="AB25" i="27" s="1"/>
  <c r="X25" i="27"/>
  <c r="T8" i="27"/>
  <c r="B8" i="27" s="1"/>
  <c r="AB8" i="27" s="1"/>
  <c r="X8" i="27"/>
  <c r="T34" i="27"/>
  <c r="B34" i="27" s="1"/>
  <c r="AD34" i="27" s="1"/>
  <c r="X34" i="27"/>
  <c r="T43" i="27"/>
  <c r="B43" i="27" s="1"/>
  <c r="AB43" i="27" s="1"/>
  <c r="X43" i="27"/>
  <c r="T20" i="27"/>
  <c r="B20" i="27" s="1"/>
  <c r="AB20" i="27" s="1"/>
  <c r="X20" i="27"/>
  <c r="T80" i="27"/>
  <c r="B80" i="27" s="1"/>
  <c r="AB80" i="27" s="1"/>
  <c r="X80" i="27"/>
  <c r="T30" i="27"/>
  <c r="B30" i="27" s="1"/>
  <c r="AB30" i="27" s="1"/>
  <c r="X30" i="27"/>
  <c r="T85" i="27"/>
  <c r="B85" i="27" s="1"/>
  <c r="AB85" i="27" s="1"/>
  <c r="X85" i="27"/>
  <c r="T96" i="27"/>
  <c r="B96" i="27" s="1"/>
  <c r="D96" i="27" s="1"/>
  <c r="X96" i="27"/>
  <c r="T23" i="27"/>
  <c r="B23" i="27" s="1"/>
  <c r="AB23" i="27" s="1"/>
  <c r="X23" i="27"/>
  <c r="L16" i="27"/>
  <c r="T47" i="27"/>
  <c r="B47" i="27" s="1"/>
  <c r="X47" i="27"/>
  <c r="T60" i="27"/>
  <c r="B60" i="27" s="1"/>
  <c r="AB60" i="27" s="1"/>
  <c r="X60" i="27"/>
  <c r="T62" i="27"/>
  <c r="B62" i="27" s="1"/>
  <c r="AB62" i="27" s="1"/>
  <c r="X62" i="27"/>
  <c r="T90" i="27"/>
  <c r="B90" i="27" s="1"/>
  <c r="AB90" i="27" s="1"/>
  <c r="X90" i="27"/>
  <c r="T53" i="27"/>
  <c r="B53" i="27" s="1"/>
  <c r="AB53" i="27" s="1"/>
  <c r="X53" i="27"/>
  <c r="T45" i="27"/>
  <c r="B45" i="27" s="1"/>
  <c r="D45" i="27" s="1"/>
  <c r="X45" i="27"/>
  <c r="T26" i="27"/>
  <c r="B26" i="27" s="1"/>
  <c r="AB26" i="27" s="1"/>
  <c r="X26" i="27"/>
  <c r="T35" i="27"/>
  <c r="B35" i="27" s="1"/>
  <c r="AB35" i="27" s="1"/>
  <c r="X35" i="27"/>
  <c r="T42" i="27"/>
  <c r="B42" i="27" s="1"/>
  <c r="AB42" i="27" s="1"/>
  <c r="X42" i="27"/>
  <c r="T5" i="27"/>
  <c r="B5" i="27" s="1"/>
  <c r="AB5" i="27" s="1"/>
  <c r="X5" i="27"/>
  <c r="T50" i="27"/>
  <c r="B50" i="27" s="1"/>
  <c r="AB50" i="27" s="1"/>
  <c r="X50" i="27"/>
  <c r="T40" i="27"/>
  <c r="B40" i="27" s="1"/>
  <c r="AB40" i="27" s="1"/>
  <c r="X40" i="27"/>
  <c r="T46" i="27"/>
  <c r="B46" i="27" s="1"/>
  <c r="D46" i="27" s="1"/>
  <c r="X46" i="27"/>
  <c r="T33" i="27"/>
  <c r="B33" i="27" s="1"/>
  <c r="D33" i="27" s="1"/>
  <c r="X33" i="27"/>
  <c r="T86" i="27"/>
  <c r="B86" i="27" s="1"/>
  <c r="X86" i="27"/>
  <c r="T88" i="27"/>
  <c r="B88" i="27" s="1"/>
  <c r="AB88" i="27" s="1"/>
  <c r="X88" i="27"/>
  <c r="T9" i="27"/>
  <c r="B9" i="27" s="1"/>
  <c r="AB9" i="27" s="1"/>
  <c r="X9" i="27"/>
  <c r="T4" i="27"/>
  <c r="B4" i="27" s="1"/>
  <c r="AB4" i="27" s="1"/>
  <c r="X4" i="27"/>
  <c r="T27" i="27"/>
  <c r="B27" i="27" s="1"/>
  <c r="AB27" i="27" s="1"/>
  <c r="X27" i="27"/>
  <c r="T36" i="27"/>
  <c r="B36" i="27" s="1"/>
  <c r="AB36" i="27" s="1"/>
  <c r="X36" i="27"/>
  <c r="T13" i="27"/>
  <c r="B13" i="27" s="1"/>
  <c r="AB13" i="27" s="1"/>
  <c r="X13" i="27"/>
  <c r="T37" i="27"/>
  <c r="B37" i="27" s="1"/>
  <c r="AB37" i="27" s="1"/>
  <c r="X37" i="27"/>
  <c r="T24" i="27"/>
  <c r="B24" i="27" s="1"/>
  <c r="AB24" i="27" s="1"/>
  <c r="X24" i="27"/>
  <c r="T17" i="27"/>
  <c r="B17" i="27" s="1"/>
  <c r="AB17" i="27" s="1"/>
  <c r="X17" i="27"/>
  <c r="T22" i="27"/>
  <c r="B22" i="27" s="1"/>
  <c r="AB22" i="27" s="1"/>
  <c r="X22" i="27"/>
  <c r="T69" i="27"/>
  <c r="B69" i="27" s="1"/>
  <c r="AB69" i="27" s="1"/>
  <c r="X69" i="27"/>
  <c r="T3" i="27"/>
  <c r="B3" i="27" s="1"/>
  <c r="AB3" i="27" s="1"/>
  <c r="X3" i="27"/>
  <c r="T82" i="27"/>
  <c r="B82" i="27" s="1"/>
  <c r="AB82" i="27" s="1"/>
  <c r="X82" i="27"/>
  <c r="T14" i="27"/>
  <c r="B14" i="27" s="1"/>
  <c r="AB14" i="27" s="1"/>
  <c r="X14" i="27"/>
  <c r="T49" i="27"/>
  <c r="B49" i="27" s="1"/>
  <c r="AB49" i="27" s="1"/>
  <c r="X49" i="27"/>
  <c r="T29" i="27"/>
  <c r="B29" i="27" s="1"/>
  <c r="AB29" i="27" s="1"/>
  <c r="X29" i="27"/>
  <c r="T10" i="27"/>
  <c r="B10" i="27" s="1"/>
  <c r="AB10" i="27" s="1"/>
  <c r="X10" i="27"/>
  <c r="L78" i="27"/>
  <c r="T61" i="27"/>
  <c r="B61" i="27" s="1"/>
  <c r="AB61" i="27" s="1"/>
  <c r="X61" i="27"/>
  <c r="T6" i="27"/>
  <c r="B6" i="27" s="1"/>
  <c r="AB6" i="27" s="1"/>
  <c r="X6" i="27"/>
  <c r="T38" i="27"/>
  <c r="B38" i="27" s="1"/>
  <c r="AB38" i="27" s="1"/>
  <c r="X38" i="27"/>
  <c r="T84" i="27"/>
  <c r="B84" i="27" s="1"/>
  <c r="X84" i="27"/>
  <c r="T73" i="27"/>
  <c r="B73" i="27" s="1"/>
  <c r="AB73" i="27" s="1"/>
  <c r="X73" i="27"/>
  <c r="T6" i="26"/>
  <c r="B6" i="26" s="1"/>
  <c r="AB6" i="26" s="1"/>
  <c r="X6" i="26"/>
  <c r="T25" i="26"/>
  <c r="B25" i="26" s="1"/>
  <c r="AB25" i="26" s="1"/>
  <c r="X25" i="26"/>
  <c r="T8" i="26"/>
  <c r="B8" i="26" s="1"/>
  <c r="AB8" i="26" s="1"/>
  <c r="X8" i="26"/>
  <c r="T65" i="26"/>
  <c r="B65" i="26" s="1"/>
  <c r="AB65" i="26" s="1"/>
  <c r="X65" i="26"/>
  <c r="T26" i="26"/>
  <c r="B26" i="26" s="1"/>
  <c r="AB26" i="26" s="1"/>
  <c r="X26" i="26"/>
  <c r="T20" i="26"/>
  <c r="B20" i="26" s="1"/>
  <c r="AB20" i="26" s="1"/>
  <c r="X20" i="26"/>
  <c r="T5" i="26"/>
  <c r="B5" i="26" s="1"/>
  <c r="AB5" i="26" s="1"/>
  <c r="X5" i="26"/>
  <c r="T9" i="26"/>
  <c r="B9" i="26" s="1"/>
  <c r="AB9" i="26" s="1"/>
  <c r="X9" i="26"/>
  <c r="T41" i="26"/>
  <c r="B41" i="26" s="1"/>
  <c r="AB41" i="26" s="1"/>
  <c r="X41" i="26"/>
  <c r="T45" i="26"/>
  <c r="B45" i="26" s="1"/>
  <c r="AB45" i="26" s="1"/>
  <c r="X45" i="26"/>
  <c r="T40" i="26"/>
  <c r="B40" i="26" s="1"/>
  <c r="AB40" i="26" s="1"/>
  <c r="X40" i="26"/>
  <c r="T18" i="26"/>
  <c r="B18" i="26" s="1"/>
  <c r="AB18" i="26" s="1"/>
  <c r="X18" i="26"/>
  <c r="T22" i="26"/>
  <c r="B22" i="26" s="1"/>
  <c r="AB22" i="26" s="1"/>
  <c r="X22" i="26"/>
  <c r="T31" i="26"/>
  <c r="B31" i="26" s="1"/>
  <c r="AB31" i="26" s="1"/>
  <c r="X31" i="26"/>
  <c r="T37" i="26"/>
  <c r="B37" i="26" s="1"/>
  <c r="AB37" i="26" s="1"/>
  <c r="X37" i="26"/>
  <c r="T17" i="26"/>
  <c r="B17" i="26" s="1"/>
  <c r="AB17" i="26" s="1"/>
  <c r="X17" i="26"/>
  <c r="T78" i="26"/>
  <c r="B78" i="26" s="1"/>
  <c r="AB78" i="26" s="1"/>
  <c r="X78" i="26"/>
  <c r="T10" i="26"/>
  <c r="B10" i="26" s="1"/>
  <c r="AB10" i="26" s="1"/>
  <c r="X10" i="26"/>
  <c r="T11" i="26"/>
  <c r="B11" i="26" s="1"/>
  <c r="AB11" i="26" s="1"/>
  <c r="X11" i="26"/>
  <c r="T63" i="26"/>
  <c r="B63" i="26" s="1"/>
  <c r="AB63" i="26" s="1"/>
  <c r="X63" i="26"/>
  <c r="T4" i="26"/>
  <c r="B4" i="26" s="1"/>
  <c r="AB4" i="26" s="1"/>
  <c r="X4" i="26"/>
  <c r="T23" i="26"/>
  <c r="B23" i="26" s="1"/>
  <c r="AB23" i="26" s="1"/>
  <c r="X23" i="26"/>
  <c r="T90" i="26"/>
  <c r="B90" i="26" s="1"/>
  <c r="AB90" i="26" s="1"/>
  <c r="X90" i="26"/>
  <c r="T12" i="26"/>
  <c r="B12" i="26" s="1"/>
  <c r="AB12" i="26" s="1"/>
  <c r="X12" i="26"/>
  <c r="T14" i="26"/>
  <c r="B14" i="26" s="1"/>
  <c r="AB14" i="26" s="1"/>
  <c r="X14" i="26"/>
  <c r="T28" i="26"/>
  <c r="B28" i="26" s="1"/>
  <c r="AB28" i="26" s="1"/>
  <c r="X28" i="26"/>
  <c r="T13" i="26"/>
  <c r="B13" i="26" s="1"/>
  <c r="AB13" i="26" s="1"/>
  <c r="X13" i="26"/>
  <c r="T24" i="26"/>
  <c r="B24" i="26" s="1"/>
  <c r="AB24" i="26" s="1"/>
  <c r="X24" i="26"/>
  <c r="T32" i="26"/>
  <c r="B32" i="26" s="1"/>
  <c r="AB32" i="26" s="1"/>
  <c r="X32" i="26"/>
  <c r="T19" i="26"/>
  <c r="B19" i="26" s="1"/>
  <c r="AB19" i="26" s="1"/>
  <c r="X19" i="26"/>
  <c r="T66" i="26"/>
  <c r="B66" i="26" s="1"/>
  <c r="AB66" i="26" s="1"/>
  <c r="X66" i="26"/>
  <c r="T15" i="26"/>
  <c r="B15" i="26" s="1"/>
  <c r="AB15" i="26" s="1"/>
  <c r="X15" i="26"/>
  <c r="T84" i="26"/>
  <c r="B84" i="26" s="1"/>
  <c r="AB84" i="26" s="1"/>
  <c r="X84" i="26"/>
  <c r="T42" i="26"/>
  <c r="B42" i="26" s="1"/>
  <c r="AB42" i="26" s="1"/>
  <c r="X42" i="26"/>
  <c r="T61" i="26"/>
  <c r="B61" i="26" s="1"/>
  <c r="AB61" i="26" s="1"/>
  <c r="X61" i="26"/>
  <c r="T35" i="26"/>
  <c r="B35" i="26" s="1"/>
  <c r="AD35" i="26" s="1"/>
  <c r="X35" i="26"/>
  <c r="T91" i="26"/>
  <c r="B91" i="26" s="1"/>
  <c r="X91" i="26"/>
  <c r="T53" i="26"/>
  <c r="B53" i="26" s="1"/>
  <c r="X53" i="26"/>
  <c r="T14" i="25"/>
  <c r="B14" i="25" s="1"/>
  <c r="AB14" i="25" s="1"/>
  <c r="X14" i="25"/>
  <c r="T28" i="25"/>
  <c r="B28" i="25" s="1"/>
  <c r="AB28" i="25" s="1"/>
  <c r="X28" i="25"/>
  <c r="T15" i="25"/>
  <c r="B15" i="25" s="1"/>
  <c r="AB15" i="25" s="1"/>
  <c r="X15" i="25"/>
  <c r="T27" i="25"/>
  <c r="B27" i="25" s="1"/>
  <c r="AB27" i="25" s="1"/>
  <c r="X27" i="25"/>
  <c r="T12" i="25"/>
  <c r="B12" i="25" s="1"/>
  <c r="AB12" i="25" s="1"/>
  <c r="X12" i="25"/>
  <c r="T38" i="25"/>
  <c r="B38" i="25" s="1"/>
  <c r="AB38" i="25" s="1"/>
  <c r="X38" i="25"/>
  <c r="T6" i="25"/>
  <c r="B6" i="25" s="1"/>
  <c r="AB6" i="25" s="1"/>
  <c r="X6" i="25"/>
  <c r="T4" i="25"/>
  <c r="B4" i="25" s="1"/>
  <c r="AB4" i="25" s="1"/>
  <c r="X4" i="25"/>
  <c r="T85" i="25"/>
  <c r="B85" i="25" s="1"/>
  <c r="AB85" i="25" s="1"/>
  <c r="X85" i="25"/>
  <c r="T7" i="25"/>
  <c r="B7" i="25" s="1"/>
  <c r="AB7" i="25" s="1"/>
  <c r="X7" i="25"/>
  <c r="T17" i="25"/>
  <c r="B17" i="25" s="1"/>
  <c r="AB17" i="25" s="1"/>
  <c r="X17" i="25"/>
  <c r="T43" i="25"/>
  <c r="B43" i="25" s="1"/>
  <c r="X43" i="25"/>
  <c r="T77" i="25"/>
  <c r="B77" i="25" s="1"/>
  <c r="AB77" i="25" s="1"/>
  <c r="X77" i="25"/>
  <c r="T60" i="25"/>
  <c r="B60" i="25" s="1"/>
  <c r="AB60" i="25" s="1"/>
  <c r="X60" i="25"/>
  <c r="T88" i="25"/>
  <c r="B88" i="25" s="1"/>
  <c r="AB88" i="25" s="1"/>
  <c r="X88" i="25"/>
  <c r="T13" i="25"/>
  <c r="B13" i="25" s="1"/>
  <c r="AB13" i="25" s="1"/>
  <c r="X13" i="25"/>
  <c r="L63" i="25"/>
  <c r="T26" i="25"/>
  <c r="B26" i="25" s="1"/>
  <c r="AB26" i="25" s="1"/>
  <c r="X26" i="25"/>
  <c r="T24" i="25"/>
  <c r="B24" i="25" s="1"/>
  <c r="AB24" i="25" s="1"/>
  <c r="X24" i="25"/>
  <c r="T55" i="25"/>
  <c r="B55" i="25" s="1"/>
  <c r="AB55" i="25" s="1"/>
  <c r="X55" i="25"/>
  <c r="T35" i="25"/>
  <c r="B35" i="25" s="1"/>
  <c r="AB35" i="25" s="1"/>
  <c r="X35" i="25"/>
  <c r="T40" i="25"/>
  <c r="B40" i="25" s="1"/>
  <c r="AB40" i="25" s="1"/>
  <c r="X40" i="25"/>
  <c r="T5" i="25"/>
  <c r="B5" i="25" s="1"/>
  <c r="AB5" i="25" s="1"/>
  <c r="X5" i="25"/>
  <c r="T33" i="25"/>
  <c r="B33" i="25" s="1"/>
  <c r="D33" i="25" s="1"/>
  <c r="X33" i="25"/>
  <c r="T9" i="25"/>
  <c r="B9" i="25" s="1"/>
  <c r="AB9" i="25" s="1"/>
  <c r="X9" i="25"/>
  <c r="T95" i="25"/>
  <c r="B95" i="25" s="1"/>
  <c r="AB95" i="25" s="1"/>
  <c r="X95" i="25"/>
  <c r="T45" i="25"/>
  <c r="B45" i="25" s="1"/>
  <c r="AB45" i="25" s="1"/>
  <c r="X45" i="25"/>
  <c r="T16" i="25"/>
  <c r="B16" i="25" s="1"/>
  <c r="AB16" i="25" s="1"/>
  <c r="X16" i="25"/>
  <c r="T19" i="25"/>
  <c r="B19" i="25" s="1"/>
  <c r="AB19" i="25" s="1"/>
  <c r="X19" i="25"/>
  <c r="T21" i="25"/>
  <c r="B21" i="25" s="1"/>
  <c r="AB21" i="25" s="1"/>
  <c r="X21" i="25"/>
  <c r="T80" i="25"/>
  <c r="B80" i="25" s="1"/>
  <c r="AB80" i="25" s="1"/>
  <c r="X80" i="25"/>
  <c r="T25" i="25"/>
  <c r="B25" i="25" s="1"/>
  <c r="AB25" i="25" s="1"/>
  <c r="X25" i="25"/>
  <c r="T31" i="25"/>
  <c r="B31" i="25" s="1"/>
  <c r="X31" i="25"/>
  <c r="T86" i="25"/>
  <c r="B86" i="25" s="1"/>
  <c r="AB86" i="25" s="1"/>
  <c r="X86" i="25"/>
  <c r="T89" i="25"/>
  <c r="B89" i="25" s="1"/>
  <c r="AB89" i="25" s="1"/>
  <c r="X89" i="25"/>
  <c r="T59" i="25"/>
  <c r="B59" i="25" s="1"/>
  <c r="AB59" i="25" s="1"/>
  <c r="X59" i="25"/>
  <c r="T82" i="25"/>
  <c r="B82" i="25" s="1"/>
  <c r="AB82" i="25" s="1"/>
  <c r="X82" i="25"/>
  <c r="T79" i="25"/>
  <c r="B79" i="25" s="1"/>
  <c r="AB79" i="25" s="1"/>
  <c r="X79" i="25"/>
  <c r="T3" i="25"/>
  <c r="B3" i="25" s="1"/>
  <c r="AB3" i="25" s="1"/>
  <c r="X3" i="25"/>
  <c r="T29" i="25"/>
  <c r="B29" i="25" s="1"/>
  <c r="AB29" i="25" s="1"/>
  <c r="X29" i="25"/>
  <c r="T6" i="7"/>
  <c r="B6" i="7" s="1"/>
  <c r="X6" i="7"/>
  <c r="T90" i="7"/>
  <c r="B90" i="7" s="1"/>
  <c r="AB90" i="7" s="1"/>
  <c r="X90" i="7"/>
  <c r="T10" i="7"/>
  <c r="B10" i="7" s="1"/>
  <c r="X10" i="7"/>
  <c r="X38" i="7"/>
  <c r="T61" i="7"/>
  <c r="B61" i="7" s="1"/>
  <c r="AB61" i="7" s="1"/>
  <c r="X61" i="7"/>
  <c r="T30" i="7"/>
  <c r="B30" i="7" s="1"/>
  <c r="AB30" i="7" s="1"/>
  <c r="X30" i="7"/>
  <c r="T36" i="7"/>
  <c r="B36" i="7" s="1"/>
  <c r="AB36" i="7" s="1"/>
  <c r="X36" i="7"/>
  <c r="T49" i="7"/>
  <c r="B49" i="7" s="1"/>
  <c r="AB49" i="7" s="1"/>
  <c r="X49" i="7"/>
  <c r="T18" i="7"/>
  <c r="B18" i="7" s="1"/>
  <c r="AB18" i="7" s="1"/>
  <c r="X18" i="7"/>
  <c r="T50" i="7"/>
  <c r="B50" i="7" s="1"/>
  <c r="AB50" i="7" s="1"/>
  <c r="X50" i="7"/>
  <c r="T25" i="7"/>
  <c r="B25" i="7" s="1"/>
  <c r="AB25" i="7" s="1"/>
  <c r="X25" i="7"/>
  <c r="T23" i="7"/>
  <c r="B23" i="7" s="1"/>
  <c r="AB23" i="7" s="1"/>
  <c r="X23" i="7"/>
  <c r="T75" i="7"/>
  <c r="B75" i="7" s="1"/>
  <c r="AB75" i="7" s="1"/>
  <c r="X75" i="7"/>
  <c r="T51" i="7"/>
  <c r="B51" i="7" s="1"/>
  <c r="AB51" i="7" s="1"/>
  <c r="X51" i="7"/>
  <c r="T42" i="7"/>
  <c r="B42" i="7" s="1"/>
  <c r="AB42" i="7" s="1"/>
  <c r="X42" i="7"/>
  <c r="AF95" i="7"/>
  <c r="T3" i="7"/>
  <c r="B3" i="7" s="1"/>
  <c r="X3" i="7"/>
  <c r="T34" i="7"/>
  <c r="B34" i="7" s="1"/>
  <c r="AB34" i="7" s="1"/>
  <c r="X34" i="7"/>
  <c r="T11" i="7"/>
  <c r="B11" i="7" s="1"/>
  <c r="X11" i="7"/>
  <c r="T27" i="7"/>
  <c r="B27" i="7" s="1"/>
  <c r="AB27" i="7" s="1"/>
  <c r="X27" i="7"/>
  <c r="T14" i="7"/>
  <c r="B14" i="7" s="1"/>
  <c r="AB14" i="7" s="1"/>
  <c r="X14" i="7"/>
  <c r="T41" i="7"/>
  <c r="B41" i="7" s="1"/>
  <c r="AB41" i="7" s="1"/>
  <c r="X41" i="7"/>
  <c r="T5" i="7"/>
  <c r="B5" i="7" s="1"/>
  <c r="X5" i="7"/>
  <c r="T26" i="7"/>
  <c r="B26" i="7" s="1"/>
  <c r="AB26" i="7" s="1"/>
  <c r="X26" i="7"/>
  <c r="T12" i="7"/>
  <c r="B12" i="7" s="1"/>
  <c r="X12" i="7"/>
  <c r="T13" i="7"/>
  <c r="B13" i="7" s="1"/>
  <c r="AB13" i="7" s="1"/>
  <c r="X13" i="7"/>
  <c r="T89" i="7"/>
  <c r="B89" i="7" s="1"/>
  <c r="AB89" i="7" s="1"/>
  <c r="X89" i="7"/>
  <c r="L22" i="7"/>
  <c r="T21" i="7"/>
  <c r="B21" i="7" s="1"/>
  <c r="AB21" i="7" s="1"/>
  <c r="X21" i="7"/>
  <c r="T28" i="7"/>
  <c r="B28" i="7" s="1"/>
  <c r="AB28" i="7" s="1"/>
  <c r="X28" i="7"/>
  <c r="T56" i="7"/>
  <c r="B56" i="7" s="1"/>
  <c r="AB56" i="7" s="1"/>
  <c r="X56" i="7"/>
  <c r="T19" i="7"/>
  <c r="B19" i="7" s="1"/>
  <c r="AB19" i="7" s="1"/>
  <c r="X19" i="7"/>
  <c r="T95" i="7"/>
  <c r="B95" i="7" s="1"/>
  <c r="AB95" i="7" s="1"/>
  <c r="X95" i="7"/>
  <c r="AD77" i="21"/>
  <c r="D58" i="21"/>
  <c r="AD11" i="21"/>
  <c r="D60" i="21"/>
  <c r="D78" i="21"/>
  <c r="AD74" i="21"/>
  <c r="D92" i="21"/>
  <c r="AB92" i="21"/>
  <c r="D11" i="21"/>
  <c r="D35" i="21"/>
  <c r="AD78" i="21"/>
  <c r="D74" i="21"/>
  <c r="D64" i="21"/>
  <c r="AB64" i="21"/>
  <c r="AD35" i="21"/>
  <c r="D17" i="21"/>
  <c r="AD64" i="20"/>
  <c r="AD100" i="20"/>
  <c r="AB100" i="20"/>
  <c r="D64" i="20"/>
  <c r="D35" i="20"/>
  <c r="AD90" i="20"/>
  <c r="AB90" i="20"/>
  <c r="D40" i="20"/>
  <c r="D8" i="20"/>
  <c r="T62" i="20"/>
  <c r="B62" i="20" s="1"/>
  <c r="X62" i="20"/>
  <c r="AD40" i="20"/>
  <c r="AD35" i="20"/>
  <c r="AD8" i="20"/>
  <c r="T79" i="20"/>
  <c r="B79" i="20" s="1"/>
  <c r="X79" i="20"/>
  <c r="T9" i="20"/>
  <c r="B9" i="20" s="1"/>
  <c r="D9" i="20" s="1"/>
  <c r="X9" i="20"/>
  <c r="X74" i="20"/>
  <c r="T74" i="20"/>
  <c r="B74" i="20" s="1"/>
  <c r="D65" i="9"/>
  <c r="D42" i="9"/>
  <c r="AB42" i="9"/>
  <c r="D34" i="9"/>
  <c r="T27" i="9"/>
  <c r="B27" i="9" s="1"/>
  <c r="AB27" i="9" s="1"/>
  <c r="X27" i="9"/>
  <c r="X95" i="9"/>
  <c r="T95" i="9"/>
  <c r="B95" i="9" s="1"/>
  <c r="D40" i="9"/>
  <c r="T4" i="9"/>
  <c r="B4" i="9" s="1"/>
  <c r="D8" i="17" s="1"/>
  <c r="X4" i="9"/>
  <c r="T45" i="9"/>
  <c r="B45" i="9" s="1"/>
  <c r="AB45" i="9" s="1"/>
  <c r="X45" i="9"/>
  <c r="D47" i="9"/>
  <c r="D70" i="9"/>
  <c r="AD50" i="9"/>
  <c r="AD55" i="9"/>
  <c r="AD70" i="9"/>
  <c r="D31" i="9"/>
  <c r="AD71" i="9"/>
  <c r="T3" i="9"/>
  <c r="B3" i="9" s="1"/>
  <c r="D3" i="9" s="1"/>
  <c r="X3" i="9"/>
  <c r="T26" i="9"/>
  <c r="B26" i="9" s="1"/>
  <c r="AB26" i="9" s="1"/>
  <c r="X26" i="9"/>
  <c r="AD13" i="9"/>
  <c r="AB13" i="9"/>
  <c r="X43" i="9"/>
  <c r="T43" i="9"/>
  <c r="B43" i="9" s="1"/>
  <c r="D50" i="9"/>
  <c r="AD100" i="9"/>
  <c r="D71" i="9"/>
  <c r="T19" i="9"/>
  <c r="B19" i="9" s="1"/>
  <c r="AB19" i="9" s="1"/>
  <c r="X19" i="9"/>
  <c r="T93" i="9"/>
  <c r="B93" i="9" s="1"/>
  <c r="X93" i="9"/>
  <c r="AD12" i="18"/>
  <c r="D55" i="16"/>
  <c r="AF9" i="27"/>
  <c r="L7" i="26"/>
  <c r="L8" i="25"/>
  <c r="T19" i="20"/>
  <c r="B19" i="20" s="1"/>
  <c r="AB19" i="20" s="1"/>
  <c r="T16" i="18"/>
  <c r="B16" i="18" s="1"/>
  <c r="AB16" i="18" s="1"/>
  <c r="L25" i="28"/>
  <c r="AF3" i="27"/>
  <c r="L3" i="26"/>
  <c r="T70" i="6"/>
  <c r="B70" i="6" s="1"/>
  <c r="AB70" i="6" s="1"/>
  <c r="L79" i="28"/>
  <c r="T3" i="6"/>
  <c r="B3" i="6" s="1"/>
  <c r="AB3" i="6" s="1"/>
  <c r="T71" i="18"/>
  <c r="B71" i="18" s="1"/>
  <c r="AB71" i="18" s="1"/>
  <c r="AD92" i="21"/>
  <c r="D34" i="13"/>
  <c r="AF47" i="27"/>
  <c r="T100" i="6"/>
  <c r="B100" i="6" s="1"/>
  <c r="AB100" i="6" s="1"/>
  <c r="AD34" i="13"/>
  <c r="D63" i="9"/>
  <c r="L70" i="25"/>
  <c r="D38" i="16"/>
  <c r="D12" i="18"/>
  <c r="D46" i="23"/>
  <c r="AD46" i="23"/>
  <c r="AD31" i="9"/>
  <c r="AD65" i="9"/>
  <c r="T76" i="18"/>
  <c r="B76" i="18" s="1"/>
  <c r="AB76" i="18" s="1"/>
  <c r="T69" i="24"/>
  <c r="B69" i="24" s="1"/>
  <c r="AB69" i="24" s="1"/>
  <c r="AD10" i="17"/>
  <c r="AT10" i="17" s="1"/>
  <c r="AC10" i="17"/>
  <c r="AS10" i="17" s="1"/>
  <c r="AB10" i="17"/>
  <c r="AR10" i="17" s="1"/>
  <c r="Y10" i="17"/>
  <c r="AO10" i="17" s="1"/>
  <c r="X10" i="17"/>
  <c r="AN10" i="17" s="1"/>
  <c r="R3" i="7"/>
  <c r="E3" i="2"/>
  <c r="G3" i="2" s="1"/>
  <c r="W10" i="17"/>
  <c r="AM10" i="17" s="1"/>
  <c r="V10" i="17"/>
  <c r="AL10" i="17" s="1"/>
  <c r="U10" i="17"/>
  <c r="AK10" i="17" s="1"/>
  <c r="I8" i="2"/>
  <c r="BP12" i="17"/>
  <c r="E5" i="2"/>
  <c r="E6" i="2" s="1"/>
  <c r="E7" i="2" s="1"/>
  <c r="E8" i="2" s="1"/>
  <c r="E9" i="2" s="1"/>
  <c r="F9" i="2" s="1"/>
  <c r="Z10" i="17"/>
  <c r="AP10" i="17" s="1"/>
  <c r="D10" i="2"/>
  <c r="B11" i="2"/>
  <c r="C11" i="2" s="1"/>
  <c r="AA13" i="17"/>
  <c r="AQ13" i="17" s="1"/>
  <c r="D95" i="23"/>
  <c r="D91" i="3"/>
  <c r="D84" i="13"/>
  <c r="L20" i="25"/>
  <c r="L84" i="25"/>
  <c r="T10" i="20"/>
  <c r="B10" i="20" s="1"/>
  <c r="AD10" i="20" s="1"/>
  <c r="T3" i="20"/>
  <c r="B3" i="20" s="1"/>
  <c r="D3" i="20" s="1"/>
  <c r="AD38" i="16"/>
  <c r="AD84" i="5"/>
  <c r="T23" i="24"/>
  <c r="B23" i="24" s="1"/>
  <c r="AB23" i="24" s="1"/>
  <c r="AD15" i="18"/>
  <c r="D15" i="18"/>
  <c r="T56" i="20"/>
  <c r="B56" i="20" s="1"/>
  <c r="AB56" i="20" s="1"/>
  <c r="L29" i="7"/>
  <c r="L36" i="26"/>
  <c r="AD85" i="18"/>
  <c r="AD62" i="16"/>
  <c r="AD64" i="21"/>
  <c r="L21" i="26"/>
  <c r="AF21" i="7"/>
  <c r="AF73" i="27"/>
  <c r="T98" i="18"/>
  <c r="B98" i="18" s="1"/>
  <c r="AB98" i="18" s="1"/>
  <c r="T34" i="18"/>
  <c r="B34" i="18" s="1"/>
  <c r="AB34" i="18" s="1"/>
  <c r="T12" i="24"/>
  <c r="B12" i="24" s="1"/>
  <c r="AD23" i="13"/>
  <c r="D23" i="13"/>
  <c r="D100" i="20"/>
  <c r="AD31" i="5"/>
  <c r="AD11" i="18"/>
  <c r="D11" i="18"/>
  <c r="T10" i="16"/>
  <c r="B10" i="16" s="1"/>
  <c r="AF11" i="27"/>
  <c r="L11" i="27"/>
  <c r="AD41" i="16"/>
  <c r="L30" i="25"/>
  <c r="T46" i="3"/>
  <c r="B46" i="3" s="1"/>
  <c r="AB46" i="3" s="1"/>
  <c r="T51" i="9"/>
  <c r="B51" i="9" s="1"/>
  <c r="AB51" i="9" s="1"/>
  <c r="D21" i="18"/>
  <c r="AD21" i="18"/>
  <c r="T7" i="18"/>
  <c r="B7" i="18" s="1"/>
  <c r="D29" i="18"/>
  <c r="AD29" i="18"/>
  <c r="T37" i="9"/>
  <c r="B37" i="9" s="1"/>
  <c r="AB37" i="9" s="1"/>
  <c r="T6" i="24"/>
  <c r="B6" i="24" s="1"/>
  <c r="T9" i="18"/>
  <c r="B9" i="18" s="1"/>
  <c r="L28" i="27"/>
  <c r="T18" i="9"/>
  <c r="B18" i="9" s="1"/>
  <c r="AB18" i="9" s="1"/>
  <c r="T9" i="5"/>
  <c r="B9" i="5" s="1"/>
  <c r="T3" i="1"/>
  <c r="B3" i="1" s="1"/>
  <c r="T5" i="18"/>
  <c r="B5" i="18" s="1"/>
  <c r="Q9" i="17" s="1"/>
  <c r="D60" i="9"/>
  <c r="AD60" i="9"/>
  <c r="T8" i="18"/>
  <c r="B8" i="18" s="1"/>
  <c r="AD10" i="3"/>
  <c r="D10" i="3"/>
  <c r="T23" i="6"/>
  <c r="B23" i="6" s="1"/>
  <c r="AB23" i="6" s="1"/>
  <c r="T24" i="21"/>
  <c r="B24" i="21" s="1"/>
  <c r="AB24" i="21" s="1"/>
  <c r="D85" i="18"/>
  <c r="T6" i="16"/>
  <c r="B6" i="16" s="1"/>
  <c r="L10" i="17" s="1"/>
  <c r="T6" i="18"/>
  <c r="B6" i="18" s="1"/>
  <c r="T49" i="9"/>
  <c r="B49" i="9" s="1"/>
  <c r="AB49" i="9" s="1"/>
  <c r="AD39" i="16"/>
  <c r="L75" i="27"/>
  <c r="L10" i="25"/>
  <c r="D13" i="9"/>
  <c r="L53" i="7"/>
  <c r="T27" i="20"/>
  <c r="B27" i="20" s="1"/>
  <c r="T36" i="24"/>
  <c r="B36" i="24" s="1"/>
  <c r="AB36" i="24" s="1"/>
  <c r="AF72" i="28"/>
  <c r="L7" i="27"/>
  <c r="T27" i="18"/>
  <c r="B27" i="18" s="1"/>
  <c r="AB27" i="18" s="1"/>
  <c r="D37" i="24"/>
  <c r="T14" i="18"/>
  <c r="B14" i="18" s="1"/>
  <c r="AB14" i="18" s="1"/>
  <c r="L10" i="28"/>
  <c r="L27" i="26"/>
  <c r="D34" i="1"/>
  <c r="AD34" i="1"/>
  <c r="D28" i="18"/>
  <c r="AD28" i="18"/>
  <c r="D84" i="23"/>
  <c r="D80" i="1"/>
  <c r="D90" i="20"/>
  <c r="AF12" i="28"/>
  <c r="L71" i="7"/>
  <c r="AF36" i="27"/>
  <c r="AD80" i="1"/>
  <c r="L73" i="25"/>
  <c r="L45" i="28"/>
  <c r="D35" i="5"/>
  <c r="L30" i="28"/>
  <c r="T29" i="6"/>
  <c r="B29" i="6" s="1"/>
  <c r="AB29" i="6" s="1"/>
  <c r="T15" i="6"/>
  <c r="B15" i="6" s="1"/>
  <c r="AB15" i="6" s="1"/>
  <c r="D8" i="1"/>
  <c r="AD8" i="1"/>
  <c r="T17" i="24"/>
  <c r="B17" i="24" s="1"/>
  <c r="AB17" i="24" s="1"/>
  <c r="T5" i="6"/>
  <c r="B5" i="6" s="1"/>
  <c r="L89" i="26"/>
  <c r="AD93" i="18"/>
  <c r="L96" i="25"/>
  <c r="L100" i="26"/>
  <c r="L15" i="7"/>
  <c r="T8" i="9"/>
  <c r="B8" i="9" s="1"/>
  <c r="T10" i="21"/>
  <c r="B10" i="21" s="1"/>
  <c r="T64" i="4"/>
  <c r="B64" i="4" s="1"/>
  <c r="L85" i="26"/>
  <c r="L88" i="28"/>
  <c r="AD55" i="23"/>
  <c r="T4" i="13"/>
  <c r="B4" i="13" s="1"/>
  <c r="M8" i="17" s="1"/>
  <c r="T24" i="4"/>
  <c r="B24" i="4" s="1"/>
  <c r="AB24" i="4" s="1"/>
  <c r="T21" i="13"/>
  <c r="B21" i="13" s="1"/>
  <c r="AB21" i="13" s="1"/>
  <c r="T30" i="13"/>
  <c r="B30" i="13" s="1"/>
  <c r="AB30" i="13" s="1"/>
  <c r="L59" i="7"/>
  <c r="L43" i="7"/>
  <c r="L97" i="26"/>
  <c r="AF24" i="28"/>
  <c r="L97" i="25"/>
  <c r="L79" i="27"/>
  <c r="T24" i="20"/>
  <c r="B24" i="20" s="1"/>
  <c r="AB24" i="20" s="1"/>
  <c r="AF42" i="27"/>
  <c r="L16" i="7"/>
  <c r="T16" i="13"/>
  <c r="B16" i="13" s="1"/>
  <c r="AB16" i="13" s="1"/>
  <c r="T8" i="13"/>
  <c r="B8" i="13" s="1"/>
  <c r="T27" i="6"/>
  <c r="B27" i="6" s="1"/>
  <c r="AB27" i="6" s="1"/>
  <c r="D78" i="13"/>
  <c r="AD78" i="13"/>
  <c r="T21" i="4"/>
  <c r="B21" i="4" s="1"/>
  <c r="AB21" i="4" s="1"/>
  <c r="L43" i="26"/>
  <c r="T23" i="4"/>
  <c r="B23" i="4" s="1"/>
  <c r="AB23" i="4" s="1"/>
  <c r="T7" i="4"/>
  <c r="B7" i="4" s="1"/>
  <c r="T80" i="4"/>
  <c r="B80" i="4" s="1"/>
  <c r="AB80" i="4" s="1"/>
  <c r="T23" i="16"/>
  <c r="B23" i="16" s="1"/>
  <c r="AB23" i="16" s="1"/>
  <c r="L91" i="7"/>
  <c r="L92" i="25"/>
  <c r="L72" i="27"/>
  <c r="L53" i="28"/>
  <c r="L97" i="27"/>
  <c r="L91" i="27"/>
  <c r="L71" i="28"/>
  <c r="L92" i="26"/>
  <c r="L98" i="26"/>
  <c r="T14" i="16"/>
  <c r="B14" i="16" s="1"/>
  <c r="AB14" i="16" s="1"/>
  <c r="AF85" i="28"/>
  <c r="L91" i="28"/>
  <c r="L59" i="28"/>
  <c r="L93" i="25"/>
  <c r="L46" i="7"/>
  <c r="L89" i="27"/>
  <c r="L94" i="26"/>
  <c r="L93" i="26"/>
  <c r="T25" i="16"/>
  <c r="B25" i="16" s="1"/>
  <c r="AB25" i="16" s="1"/>
  <c r="L83" i="27"/>
  <c r="L57" i="27"/>
  <c r="AF72" i="7"/>
  <c r="L72" i="7"/>
  <c r="L74" i="25"/>
  <c r="L6" i="28"/>
  <c r="T88" i="4"/>
  <c r="B88" i="4" s="1"/>
  <c r="AB88" i="4" s="1"/>
  <c r="L86" i="7"/>
  <c r="T18" i="6"/>
  <c r="B18" i="6" s="1"/>
  <c r="AB18" i="6" s="1"/>
  <c r="T24" i="16"/>
  <c r="B24" i="16" s="1"/>
  <c r="AB24" i="16" s="1"/>
  <c r="T17" i="16"/>
  <c r="B17" i="16" s="1"/>
  <c r="AB17" i="16" s="1"/>
  <c r="T11" i="16"/>
  <c r="B11" i="16" s="1"/>
  <c r="T15" i="13"/>
  <c r="B15" i="13" s="1"/>
  <c r="AB15" i="13" s="1"/>
  <c r="T11" i="13"/>
  <c r="B11" i="13" s="1"/>
  <c r="T13" i="13"/>
  <c r="B13" i="13" s="1"/>
  <c r="AB13" i="13" s="1"/>
  <c r="L93" i="7"/>
  <c r="AF61" i="7"/>
  <c r="L50" i="25"/>
  <c r="L100" i="7"/>
  <c r="T26" i="13"/>
  <c r="B26" i="13" s="1"/>
  <c r="AB26" i="13" s="1"/>
  <c r="T26" i="16"/>
  <c r="B26" i="16" s="1"/>
  <c r="AB26" i="16" s="1"/>
  <c r="T30" i="16"/>
  <c r="B30" i="16" s="1"/>
  <c r="AB30" i="16" s="1"/>
  <c r="T15" i="4"/>
  <c r="B15" i="4" s="1"/>
  <c r="AB15" i="4" s="1"/>
  <c r="L76" i="26"/>
  <c r="L67" i="26"/>
  <c r="AF35" i="25"/>
  <c r="AF69" i="27"/>
  <c r="L45" i="7"/>
  <c r="L35" i="7"/>
  <c r="T24" i="6"/>
  <c r="B24" i="6" s="1"/>
  <c r="AB24" i="6" s="1"/>
  <c r="T26" i="6"/>
  <c r="B26" i="6" s="1"/>
  <c r="AB26" i="6" s="1"/>
  <c r="AF73" i="28"/>
  <c r="L66" i="27"/>
  <c r="L77" i="26"/>
  <c r="L87" i="26"/>
  <c r="L78" i="28"/>
  <c r="T28" i="13"/>
  <c r="B28" i="13" s="1"/>
  <c r="AB28" i="13" s="1"/>
  <c r="T18" i="4"/>
  <c r="B18" i="4" s="1"/>
  <c r="AB18" i="4" s="1"/>
  <c r="AD52" i="3"/>
  <c r="D52" i="3"/>
  <c r="T14" i="3"/>
  <c r="B14" i="3" s="1"/>
  <c r="AB14" i="3" s="1"/>
  <c r="T17" i="4"/>
  <c r="B17" i="4" s="1"/>
  <c r="AB17" i="4" s="1"/>
  <c r="L64" i="28"/>
  <c r="L48" i="26"/>
  <c r="L11" i="25"/>
  <c r="L61" i="25"/>
  <c r="L91" i="25"/>
  <c r="T20" i="13"/>
  <c r="B20" i="13" s="1"/>
  <c r="AB20" i="13" s="1"/>
  <c r="T13" i="16"/>
  <c r="B13" i="16" s="1"/>
  <c r="AB13" i="16" s="1"/>
  <c r="T12" i="4"/>
  <c r="B12" i="4" s="1"/>
  <c r="T18" i="16"/>
  <c r="B18" i="16" s="1"/>
  <c r="AB18" i="16" s="1"/>
  <c r="T9" i="13"/>
  <c r="B9" i="13" s="1"/>
  <c r="T29" i="16"/>
  <c r="B29" i="16" s="1"/>
  <c r="AB29" i="16" s="1"/>
  <c r="L38" i="26"/>
  <c r="L65" i="25"/>
  <c r="L98" i="27"/>
  <c r="L88" i="26"/>
  <c r="T4" i="16"/>
  <c r="B4" i="16" s="1"/>
  <c r="L8" i="17" s="1"/>
  <c r="AF68" i="7"/>
  <c r="L68" i="7"/>
  <c r="AF95" i="25"/>
  <c r="T36" i="16"/>
  <c r="B36" i="16" s="1"/>
  <c r="AB36" i="16" s="1"/>
  <c r="L54" i="26"/>
  <c r="L41" i="25"/>
  <c r="L43" i="28"/>
  <c r="L81" i="7"/>
  <c r="L76" i="25"/>
  <c r="L96" i="26"/>
  <c r="L95" i="28"/>
  <c r="L12" i="27"/>
  <c r="AF37" i="26"/>
  <c r="AF12" i="26"/>
  <c r="AF85" i="27"/>
  <c r="T24" i="13"/>
  <c r="B24" i="13" s="1"/>
  <c r="AB24" i="13" s="1"/>
  <c r="D22" i="4"/>
  <c r="AD22" i="4"/>
  <c r="AD41" i="13"/>
  <c r="D41" i="13"/>
  <c r="D61" i="13"/>
  <c r="AD61" i="13"/>
  <c r="T12" i="13"/>
  <c r="B12" i="13" s="1"/>
  <c r="T16" i="16"/>
  <c r="B16" i="16" s="1"/>
  <c r="AB16" i="16" s="1"/>
  <c r="D75" i="13"/>
  <c r="AD75" i="13"/>
  <c r="T18" i="13"/>
  <c r="B18" i="13" s="1"/>
  <c r="AB18" i="13" s="1"/>
  <c r="T6" i="4"/>
  <c r="B6" i="4" s="1"/>
  <c r="T39" i="13"/>
  <c r="B39" i="13" s="1"/>
  <c r="AB39" i="13" s="1"/>
  <c r="T8" i="16"/>
  <c r="B8" i="16" s="1"/>
  <c r="T25" i="13"/>
  <c r="B25" i="13" s="1"/>
  <c r="AB25" i="13" s="1"/>
  <c r="D36" i="13"/>
  <c r="AD36" i="13"/>
  <c r="T17" i="13"/>
  <c r="B17" i="13" s="1"/>
  <c r="AB17" i="13" s="1"/>
  <c r="T7" i="13"/>
  <c r="B7" i="13" s="1"/>
  <c r="T22" i="16"/>
  <c r="B22" i="16" s="1"/>
  <c r="AB22" i="16" s="1"/>
  <c r="T53" i="13"/>
  <c r="B53" i="13" s="1"/>
  <c r="AB53" i="13" s="1"/>
  <c r="T12" i="16"/>
  <c r="B12" i="16" s="1"/>
  <c r="T19" i="4"/>
  <c r="B19" i="4" s="1"/>
  <c r="AB19" i="4" s="1"/>
  <c r="T15" i="16"/>
  <c r="B15" i="16" s="1"/>
  <c r="AB15" i="16" s="1"/>
  <c r="AF69" i="7"/>
  <c r="L69" i="7"/>
  <c r="T27" i="16"/>
  <c r="B27" i="16" s="1"/>
  <c r="AB27" i="16" s="1"/>
  <c r="T19" i="13"/>
  <c r="B19" i="13" s="1"/>
  <c r="AB19" i="13" s="1"/>
  <c r="AF98" i="7"/>
  <c r="L98" i="7"/>
  <c r="T36" i="6"/>
  <c r="B36" i="6" s="1"/>
  <c r="AB36" i="6" s="1"/>
  <c r="T61" i="16"/>
  <c r="B61" i="16" s="1"/>
  <c r="AB61" i="16" s="1"/>
  <c r="T22" i="13"/>
  <c r="B22" i="13" s="1"/>
  <c r="AB22" i="13" s="1"/>
  <c r="T14" i="13"/>
  <c r="B14" i="13" s="1"/>
  <c r="AB14" i="13" s="1"/>
  <c r="AF41" i="28"/>
  <c r="AF5" i="28"/>
  <c r="L74" i="7"/>
  <c r="T3" i="13"/>
  <c r="B3" i="13" s="1"/>
  <c r="L96" i="7"/>
  <c r="AF96" i="7"/>
  <c r="T7" i="16"/>
  <c r="B7" i="16" s="1"/>
  <c r="AF78" i="7"/>
  <c r="L78" i="7"/>
  <c r="L62" i="7"/>
  <c r="T9" i="16"/>
  <c r="B9" i="16" s="1"/>
  <c r="T19" i="16"/>
  <c r="B19" i="16" s="1"/>
  <c r="AB19" i="16" s="1"/>
  <c r="AF70" i="7"/>
  <c r="L70" i="7"/>
  <c r="T76" i="13"/>
  <c r="B76" i="13" s="1"/>
  <c r="AB76" i="13" s="1"/>
  <c r="T49" i="13"/>
  <c r="B49" i="13" s="1"/>
  <c r="AB49" i="13" s="1"/>
  <c r="T10" i="4"/>
  <c r="B10" i="4" s="1"/>
  <c r="D66" i="13"/>
  <c r="AD66" i="13"/>
  <c r="AF40" i="28"/>
  <c r="AF6" i="26"/>
  <c r="AF55" i="25"/>
  <c r="AF28" i="25"/>
  <c r="AF10" i="26"/>
  <c r="D100" i="16"/>
  <c r="AD100" i="16"/>
  <c r="T6" i="13"/>
  <c r="B6" i="13" s="1"/>
  <c r="T20" i="16"/>
  <c r="B20" i="16" s="1"/>
  <c r="AB20" i="16" s="1"/>
  <c r="L47" i="7"/>
  <c r="AF47" i="7"/>
  <c r="D44" i="13"/>
  <c r="AD44" i="13"/>
  <c r="T20" i="4"/>
  <c r="B20" i="4" s="1"/>
  <c r="AB20" i="4" s="1"/>
  <c r="L37" i="7"/>
  <c r="AF37" i="7"/>
  <c r="T10" i="13"/>
  <c r="B10" i="13" s="1"/>
  <c r="T13" i="4"/>
  <c r="B13" i="4" s="1"/>
  <c r="AB13" i="4" s="1"/>
  <c r="AD44" i="6"/>
  <c r="D44" i="6"/>
  <c r="AF86" i="25"/>
  <c r="AF34" i="7"/>
  <c r="AF6" i="25"/>
  <c r="AF24" i="25"/>
  <c r="AF36" i="28"/>
  <c r="AF61" i="27"/>
  <c r="AF9" i="26"/>
  <c r="AF13" i="28"/>
  <c r="T21" i="3"/>
  <c r="B21" i="3" s="1"/>
  <c r="AB21" i="3" s="1"/>
  <c r="L56" i="25"/>
  <c r="AF56" i="25"/>
  <c r="L41" i="27"/>
  <c r="AF41" i="27"/>
  <c r="T56" i="4"/>
  <c r="B56" i="4" s="1"/>
  <c r="AB56" i="4" s="1"/>
  <c r="T11" i="3"/>
  <c r="B11" i="3" s="1"/>
  <c r="AF31" i="7"/>
  <c r="L31" i="7"/>
  <c r="L99" i="27"/>
  <c r="AF63" i="7"/>
  <c r="L63" i="7"/>
  <c r="T22" i="21"/>
  <c r="B22" i="21" s="1"/>
  <c r="AB22" i="21" s="1"/>
  <c r="AF53" i="27"/>
  <c r="T92" i="4"/>
  <c r="B92" i="4" s="1"/>
  <c r="AB92" i="4" s="1"/>
  <c r="L93" i="27"/>
  <c r="T7" i="3"/>
  <c r="B7" i="3" s="1"/>
  <c r="L64" i="7"/>
  <c r="AF64" i="7"/>
  <c r="AD33" i="16"/>
  <c r="D33" i="16"/>
  <c r="T17" i="20"/>
  <c r="B17" i="20" s="1"/>
  <c r="AB17" i="20" s="1"/>
  <c r="T16" i="3"/>
  <c r="B16" i="3" s="1"/>
  <c r="AB16" i="3" s="1"/>
  <c r="T22" i="3"/>
  <c r="B22" i="3" s="1"/>
  <c r="AB22" i="3" s="1"/>
  <c r="AD91" i="16"/>
  <c r="D91" i="16"/>
  <c r="L54" i="7"/>
  <c r="L58" i="27"/>
  <c r="T8" i="3"/>
  <c r="B8" i="3" s="1"/>
  <c r="AF85" i="7"/>
  <c r="L85" i="7"/>
  <c r="T6" i="3"/>
  <c r="B6" i="3" s="1"/>
  <c r="T98" i="16"/>
  <c r="B98" i="16" s="1"/>
  <c r="AB98" i="16" s="1"/>
  <c r="L47" i="25"/>
  <c r="AF47" i="25"/>
  <c r="L71" i="25"/>
  <c r="AF71" i="25"/>
  <c r="AF83" i="7"/>
  <c r="L83" i="7"/>
  <c r="L39" i="28"/>
  <c r="AF18" i="28"/>
  <c r="AF19" i="26"/>
  <c r="AF19" i="7"/>
  <c r="L62" i="26"/>
  <c r="AF90" i="28"/>
  <c r="T27" i="4"/>
  <c r="B27" i="4" s="1"/>
  <c r="AB27" i="4" s="1"/>
  <c r="T86" i="4"/>
  <c r="B86" i="4" s="1"/>
  <c r="AB86" i="4" s="1"/>
  <c r="T36" i="4"/>
  <c r="B36" i="4" s="1"/>
  <c r="AB36" i="4" s="1"/>
  <c r="T26" i="3"/>
  <c r="B26" i="3" s="1"/>
  <c r="AB26" i="3" s="1"/>
  <c r="L77" i="27"/>
  <c r="D83" i="4"/>
  <c r="AD83" i="4"/>
  <c r="L75" i="25"/>
  <c r="L54" i="27"/>
  <c r="AF54" i="27"/>
  <c r="T28" i="3"/>
  <c r="B28" i="3" s="1"/>
  <c r="AB28" i="3" s="1"/>
  <c r="AF83" i="25"/>
  <c r="L83" i="25"/>
  <c r="T95" i="16"/>
  <c r="B95" i="16" s="1"/>
  <c r="AB95" i="16" s="1"/>
  <c r="L46" i="25"/>
  <c r="AF46" i="25"/>
  <c r="T4" i="3"/>
  <c r="B4" i="3" s="1"/>
  <c r="H8" i="17" s="1"/>
  <c r="L64" i="27"/>
  <c r="AF52" i="27"/>
  <c r="L52" i="27"/>
  <c r="T39" i="3"/>
  <c r="B39" i="3" s="1"/>
  <c r="AB39" i="3" s="1"/>
  <c r="L70" i="27"/>
  <c r="AD25" i="4"/>
  <c r="AF41" i="7"/>
  <c r="AF7" i="28"/>
  <c r="AF60" i="25"/>
  <c r="AF84" i="26"/>
  <c r="AF49" i="7"/>
  <c r="AF24" i="26"/>
  <c r="AF54" i="28"/>
  <c r="AF11" i="28"/>
  <c r="AF26" i="27"/>
  <c r="T9" i="4"/>
  <c r="B9" i="4" s="1"/>
  <c r="T28" i="16"/>
  <c r="B28" i="16" s="1"/>
  <c r="AB28" i="16" s="1"/>
  <c r="T3" i="3"/>
  <c r="B3" i="3" s="1"/>
  <c r="T18" i="21"/>
  <c r="B18" i="21" s="1"/>
  <c r="AB18" i="21" s="1"/>
  <c r="T20" i="3"/>
  <c r="B20" i="3" s="1"/>
  <c r="AB20" i="3" s="1"/>
  <c r="T21" i="16"/>
  <c r="B21" i="16" s="1"/>
  <c r="AB21" i="16" s="1"/>
  <c r="T15" i="3"/>
  <c r="B15" i="3" s="1"/>
  <c r="AB15" i="3" s="1"/>
  <c r="T27" i="3"/>
  <c r="B27" i="3" s="1"/>
  <c r="AB27" i="3" s="1"/>
  <c r="L69" i="25"/>
  <c r="AF69" i="25"/>
  <c r="L68" i="27"/>
  <c r="T23" i="21"/>
  <c r="B23" i="21" s="1"/>
  <c r="AB23" i="21" s="1"/>
  <c r="L67" i="27"/>
  <c r="AF67" i="27"/>
  <c r="D42" i="4"/>
  <c r="AD42" i="4"/>
  <c r="AF35" i="28"/>
  <c r="L76" i="7"/>
  <c r="AF76" i="7"/>
  <c r="AF79" i="25"/>
  <c r="T22" i="9"/>
  <c r="B22" i="9" s="1"/>
  <c r="AB22" i="9" s="1"/>
  <c r="L98" i="25"/>
  <c r="AF98" i="25"/>
  <c r="L44" i="26"/>
  <c r="AF44" i="26"/>
  <c r="AF82" i="27"/>
  <c r="L56" i="28"/>
  <c r="AF56" i="28"/>
  <c r="L65" i="28"/>
  <c r="AF65" i="28"/>
  <c r="AF41" i="26"/>
  <c r="T28" i="21"/>
  <c r="B28" i="21" s="1"/>
  <c r="AB28" i="21" s="1"/>
  <c r="AF50" i="27"/>
  <c r="T30" i="9"/>
  <c r="B30" i="9" s="1"/>
  <c r="AB30" i="9" s="1"/>
  <c r="D12" i="9"/>
  <c r="AD12" i="9"/>
  <c r="L99" i="26"/>
  <c r="AF99" i="26"/>
  <c r="AF37" i="28"/>
  <c r="AF31" i="26"/>
  <c r="T12" i="3"/>
  <c r="B12" i="3" s="1"/>
  <c r="AF75" i="28"/>
  <c r="L75" i="28"/>
  <c r="T45" i="3"/>
  <c r="B45" i="3" s="1"/>
  <c r="AB45" i="3" s="1"/>
  <c r="AF89" i="25"/>
  <c r="AF45" i="26"/>
  <c r="L82" i="26"/>
  <c r="AF82" i="26"/>
  <c r="L39" i="26"/>
  <c r="AF39" i="26"/>
  <c r="L31" i="28"/>
  <c r="AF55" i="27"/>
  <c r="L55" i="27"/>
  <c r="L80" i="7"/>
  <c r="AF80" i="7"/>
  <c r="AF63" i="26"/>
  <c r="L32" i="28"/>
  <c r="AF32" i="28"/>
  <c r="AF85" i="25"/>
  <c r="AF45" i="25"/>
  <c r="AF59" i="27"/>
  <c r="L59" i="27"/>
  <c r="L48" i="25"/>
  <c r="AF48" i="25"/>
  <c r="T9" i="21"/>
  <c r="B9" i="21" s="1"/>
  <c r="AF99" i="28"/>
  <c r="L99" i="28"/>
  <c r="L92" i="28"/>
  <c r="AF92" i="28"/>
  <c r="AD33" i="28"/>
  <c r="D33" i="28"/>
  <c r="AF5" i="26"/>
  <c r="AF46" i="28"/>
  <c r="L46" i="28"/>
  <c r="L94" i="25"/>
  <c r="L67" i="25"/>
  <c r="AF67" i="25"/>
  <c r="AF59" i="25"/>
  <c r="R16" i="7"/>
  <c r="L50" i="28"/>
  <c r="AF42" i="26"/>
  <c r="AF32" i="26"/>
  <c r="AF93" i="28"/>
  <c r="AF23" i="26"/>
  <c r="T18" i="20"/>
  <c r="B18" i="20" s="1"/>
  <c r="AB18" i="20" s="1"/>
  <c r="L67" i="7"/>
  <c r="AD9" i="9"/>
  <c r="D9" i="9"/>
  <c r="L34" i="25"/>
  <c r="L52" i="7"/>
  <c r="T19" i="3"/>
  <c r="B19" i="3" s="1"/>
  <c r="AB19" i="3" s="1"/>
  <c r="L48" i="7"/>
  <c r="L83" i="26"/>
  <c r="T5" i="3"/>
  <c r="B5" i="3" s="1"/>
  <c r="L100" i="28"/>
  <c r="AF100" i="28"/>
  <c r="L100" i="25"/>
  <c r="L81" i="27"/>
  <c r="T34" i="3"/>
  <c r="B34" i="3" s="1"/>
  <c r="AB34" i="3" s="1"/>
  <c r="L59" i="26"/>
  <c r="AF59" i="26"/>
  <c r="D14" i="9"/>
  <c r="AD14" i="9"/>
  <c r="AF90" i="26"/>
  <c r="L78" i="25"/>
  <c r="AF78" i="25"/>
  <c r="L62" i="28"/>
  <c r="R11" i="28"/>
  <c r="AF79" i="7"/>
  <c r="L79" i="7"/>
  <c r="L44" i="25"/>
  <c r="AF44" i="25"/>
  <c r="L65" i="27"/>
  <c r="AF65" i="27"/>
  <c r="L95" i="27"/>
  <c r="AF95" i="27"/>
  <c r="AF30" i="27"/>
  <c r="D36" i="3"/>
  <c r="AD36" i="3"/>
  <c r="AD16" i="9"/>
  <c r="D16" i="9"/>
  <c r="L74" i="28"/>
  <c r="AF74" i="28"/>
  <c r="AF48" i="28"/>
  <c r="L48" i="28"/>
  <c r="L72" i="25"/>
  <c r="AF72" i="25"/>
  <c r="R7" i="28"/>
  <c r="L38" i="28"/>
  <c r="AF38" i="28"/>
  <c r="L94" i="7"/>
  <c r="AF94" i="7"/>
  <c r="L68" i="28"/>
  <c r="AF68" i="28"/>
  <c r="L83" i="28"/>
  <c r="AF83" i="28"/>
  <c r="T12" i="20"/>
  <c r="B12" i="20" s="1"/>
  <c r="L40" i="7"/>
  <c r="AF40" i="7"/>
  <c r="AF71" i="26"/>
  <c r="L71" i="26"/>
  <c r="L63" i="27"/>
  <c r="AF63" i="27"/>
  <c r="AF57" i="26"/>
  <c r="L57" i="26"/>
  <c r="T13" i="20"/>
  <c r="B13" i="20" s="1"/>
  <c r="AB13" i="20" s="1"/>
  <c r="T16" i="20"/>
  <c r="B16" i="20" s="1"/>
  <c r="AB16" i="20" s="1"/>
  <c r="L94" i="28"/>
  <c r="AD27" i="21"/>
  <c r="D27" i="21"/>
  <c r="AF81" i="28"/>
  <c r="L81" i="28"/>
  <c r="T14" i="20"/>
  <c r="B14" i="20" s="1"/>
  <c r="AB14" i="20" s="1"/>
  <c r="T9" i="3"/>
  <c r="B9" i="3" s="1"/>
  <c r="AF80" i="28"/>
  <c r="L80" i="28"/>
  <c r="L65" i="7"/>
  <c r="L87" i="27"/>
  <c r="AF90" i="25"/>
  <c r="L90" i="25"/>
  <c r="T15" i="20"/>
  <c r="B15" i="20" s="1"/>
  <c r="AB15" i="20" s="1"/>
  <c r="D25" i="20"/>
  <c r="AD25" i="20"/>
  <c r="T17" i="3"/>
  <c r="B17" i="3" s="1"/>
  <c r="AB17" i="3" s="1"/>
  <c r="L66" i="25"/>
  <c r="R18" i="28"/>
  <c r="L47" i="28"/>
  <c r="L81" i="26"/>
  <c r="L34" i="26"/>
  <c r="L58" i="25"/>
  <c r="T11" i="20"/>
  <c r="B11" i="20" s="1"/>
  <c r="L46" i="26"/>
  <c r="L77" i="7"/>
  <c r="AF77" i="7"/>
  <c r="L39" i="27"/>
  <c r="L39" i="7"/>
  <c r="L57" i="28"/>
  <c r="AF57" i="28"/>
  <c r="L75" i="26"/>
  <c r="AF75" i="26"/>
  <c r="L87" i="7"/>
  <c r="AF87" i="7"/>
  <c r="L51" i="26"/>
  <c r="L98" i="28"/>
  <c r="L52" i="26"/>
  <c r="T4" i="20"/>
  <c r="B4" i="20" s="1"/>
  <c r="E8" i="17" s="1"/>
  <c r="L55" i="7"/>
  <c r="AF55" i="7"/>
  <c r="D20" i="9"/>
  <c r="AD20" i="9"/>
  <c r="L74" i="26"/>
  <c r="AD29" i="20"/>
  <c r="D29" i="20"/>
  <c r="AD29" i="3"/>
  <c r="D29" i="3"/>
  <c r="AD7" i="20"/>
  <c r="D7" i="20"/>
  <c r="L58" i="28"/>
  <c r="AF58" i="28"/>
  <c r="T44" i="3"/>
  <c r="B44" i="3" s="1"/>
  <c r="AB44" i="3" s="1"/>
  <c r="R6" i="28"/>
  <c r="AF88" i="25"/>
  <c r="AF97" i="7"/>
  <c r="L97" i="7"/>
  <c r="T19" i="21"/>
  <c r="B19" i="21" s="1"/>
  <c r="AB19" i="21" s="1"/>
  <c r="L74" i="27"/>
  <c r="AF74" i="27"/>
  <c r="T30" i="3"/>
  <c r="B30" i="3" s="1"/>
  <c r="AB30" i="3" s="1"/>
  <c r="AD15" i="9"/>
  <c r="D15" i="9"/>
  <c r="D7" i="21"/>
  <c r="AD7" i="21"/>
  <c r="AF38" i="25"/>
  <c r="AF49" i="25"/>
  <c r="L49" i="25"/>
  <c r="AF80" i="25"/>
  <c r="L92" i="27"/>
  <c r="L80" i="26"/>
  <c r="AF80" i="26"/>
  <c r="AD25" i="9"/>
  <c r="D25" i="9"/>
  <c r="D23" i="20"/>
  <c r="AD23" i="20"/>
  <c r="L88" i="7"/>
  <c r="AF88" i="7"/>
  <c r="AF84" i="28"/>
  <c r="L84" i="28"/>
  <c r="AF44" i="28"/>
  <c r="L56" i="26"/>
  <c r="L58" i="26"/>
  <c r="AF58" i="26"/>
  <c r="L92" i="7"/>
  <c r="AF92" i="7"/>
  <c r="L68" i="26"/>
  <c r="AF68" i="26"/>
  <c r="AD23" i="9"/>
  <c r="D23" i="9"/>
  <c r="L51" i="27"/>
  <c r="L60" i="28"/>
  <c r="AF60" i="28"/>
  <c r="L60" i="26"/>
  <c r="AF60" i="26"/>
  <c r="L16" i="26"/>
  <c r="AF25" i="25"/>
  <c r="L51" i="25"/>
  <c r="L44" i="7"/>
  <c r="AF44" i="7"/>
  <c r="L52" i="28"/>
  <c r="L63" i="28"/>
  <c r="T42" i="3"/>
  <c r="B42" i="3" s="1"/>
  <c r="AB42" i="3" s="1"/>
  <c r="L69" i="26"/>
  <c r="L95" i="26"/>
  <c r="AF95" i="26"/>
  <c r="L97" i="28"/>
  <c r="AF97" i="28"/>
  <c r="L87" i="25"/>
  <c r="D17" i="9"/>
  <c r="AD17" i="9"/>
  <c r="AF57" i="25"/>
  <c r="L57" i="25"/>
  <c r="AF20" i="26"/>
  <c r="T24" i="3"/>
  <c r="B24" i="3" s="1"/>
  <c r="AB24" i="3" s="1"/>
  <c r="L70" i="28"/>
  <c r="AF32" i="25"/>
  <c r="L32" i="25"/>
  <c r="AD26" i="21"/>
  <c r="D26" i="21"/>
  <c r="L55" i="26"/>
  <c r="AF55" i="26"/>
  <c r="L66" i="28"/>
  <c r="AD5" i="21"/>
  <c r="D5" i="21"/>
  <c r="L87" i="28"/>
  <c r="AF16" i="25"/>
  <c r="D30" i="20"/>
  <c r="AD30" i="20"/>
  <c r="L52" i="25"/>
  <c r="AF75" i="7"/>
  <c r="AF78" i="26"/>
  <c r="L49" i="28"/>
  <c r="L70" i="26"/>
  <c r="AF70" i="26"/>
  <c r="AF33" i="7"/>
  <c r="L33" i="7"/>
  <c r="L30" i="26"/>
  <c r="L82" i="28"/>
  <c r="AF16" i="28"/>
  <c r="AD26" i="20"/>
  <c r="D26" i="20"/>
  <c r="L62" i="25"/>
  <c r="AF62" i="25"/>
  <c r="L64" i="25"/>
  <c r="AF64" i="25"/>
  <c r="L42" i="25"/>
  <c r="AF56" i="7"/>
  <c r="L58" i="7"/>
  <c r="AF76" i="28"/>
  <c r="R13" i="28"/>
  <c r="L39" i="25"/>
  <c r="AD31" i="3"/>
  <c r="D31" i="3"/>
  <c r="AF17" i="25"/>
  <c r="AF82" i="25"/>
  <c r="D18" i="3"/>
  <c r="AD18" i="3"/>
  <c r="AD10" i="9"/>
  <c r="D10" i="9"/>
  <c r="D28" i="20"/>
  <c r="AD28" i="20"/>
  <c r="L77" i="28"/>
  <c r="AF77" i="28"/>
  <c r="AD60" i="3"/>
  <c r="D60" i="3"/>
  <c r="T24" i="9"/>
  <c r="B24" i="9" s="1"/>
  <c r="AB24" i="9" s="1"/>
  <c r="L54" i="25"/>
  <c r="AF54" i="25"/>
  <c r="AF33" i="26"/>
  <c r="L33" i="26"/>
  <c r="AF86" i="28"/>
  <c r="L86" i="28"/>
  <c r="AF56" i="27"/>
  <c r="L56" i="27"/>
  <c r="L82" i="7"/>
  <c r="AF82" i="7"/>
  <c r="AF99" i="7"/>
  <c r="L99" i="7"/>
  <c r="L57" i="7"/>
  <c r="AF57" i="7"/>
  <c r="T25" i="3"/>
  <c r="B25" i="3" s="1"/>
  <c r="AB25" i="3" s="1"/>
  <c r="L73" i="26"/>
  <c r="AF73" i="26"/>
  <c r="T21" i="9"/>
  <c r="B21" i="9" s="1"/>
  <c r="AB21" i="9" s="1"/>
  <c r="L31" i="27"/>
  <c r="AF31" i="27"/>
  <c r="L71" i="27"/>
  <c r="T28" i="9"/>
  <c r="B28" i="9" s="1"/>
  <c r="AB28" i="9" s="1"/>
  <c r="AF99" i="25"/>
  <c r="L99" i="25"/>
  <c r="D12" i="21"/>
  <c r="AD12" i="21"/>
  <c r="T6" i="20"/>
  <c r="B6" i="20" s="1"/>
  <c r="T23" i="3"/>
  <c r="B23" i="3" s="1"/>
  <c r="AB23" i="3" s="1"/>
  <c r="L50" i="26"/>
  <c r="AF50" i="26"/>
  <c r="L61" i="28"/>
  <c r="T13" i="3"/>
  <c r="B13" i="3" s="1"/>
  <c r="AB13" i="3" s="1"/>
  <c r="D20" i="21"/>
  <c r="AD20" i="21"/>
  <c r="L72" i="26"/>
  <c r="L86" i="26"/>
  <c r="L81" i="25"/>
  <c r="AF81" i="25"/>
  <c r="L69" i="28"/>
  <c r="AF69" i="28"/>
  <c r="AF49" i="26"/>
  <c r="L49" i="26"/>
  <c r="L18" i="25"/>
  <c r="L68" i="25"/>
  <c r="L66" i="7"/>
  <c r="AF66" i="7"/>
  <c r="L60" i="7"/>
  <c r="T11" i="9"/>
  <c r="B11" i="9" s="1"/>
  <c r="L36" i="25"/>
  <c r="R19" i="7"/>
  <c r="AD21" i="20"/>
  <c r="D21" i="20"/>
  <c r="R16" i="28"/>
  <c r="R5" i="28"/>
  <c r="L47" i="26"/>
  <c r="AF47" i="26"/>
  <c r="L67" i="28"/>
  <c r="AF67" i="28"/>
  <c r="T5" i="20"/>
  <c r="B5" i="20" s="1"/>
  <c r="D7" i="9"/>
  <c r="AD7" i="9"/>
  <c r="D56" i="3"/>
  <c r="AD56" i="3"/>
  <c r="AD82" i="5"/>
  <c r="D82" i="5"/>
  <c r="D63" i="20"/>
  <c r="AD63" i="20"/>
  <c r="D95" i="3"/>
  <c r="AD95" i="3"/>
  <c r="D51" i="1"/>
  <c r="AD51" i="1"/>
  <c r="D70" i="5"/>
  <c r="AD70" i="5"/>
  <c r="AD75" i="21"/>
  <c r="D75" i="21"/>
  <c r="AD51" i="20"/>
  <c r="D51" i="20"/>
  <c r="D93" i="20"/>
  <c r="AD93" i="20"/>
  <c r="AD70" i="21"/>
  <c r="D70" i="21"/>
  <c r="AD74" i="5"/>
  <c r="D74" i="5"/>
  <c r="AD32" i="3"/>
  <c r="D32" i="3"/>
  <c r="D74" i="9"/>
  <c r="AD74" i="9"/>
  <c r="AD96" i="16"/>
  <c r="D96" i="16"/>
  <c r="AD37" i="20"/>
  <c r="D37" i="20"/>
  <c r="D54" i="1"/>
  <c r="AD54" i="1"/>
  <c r="AD55" i="5"/>
  <c r="D55" i="5"/>
  <c r="D87" i="3"/>
  <c r="AD87" i="3"/>
  <c r="D42" i="5"/>
  <c r="AD42" i="5"/>
  <c r="D69" i="1"/>
  <c r="AD69" i="1"/>
  <c r="D93" i="4"/>
  <c r="AD93" i="4"/>
  <c r="D73" i="16"/>
  <c r="AD73" i="16"/>
  <c r="D99" i="21"/>
  <c r="AD99" i="21"/>
  <c r="D71" i="13"/>
  <c r="AD71" i="13"/>
  <c r="AD49" i="1"/>
  <c r="D49" i="1"/>
  <c r="AD82" i="18"/>
  <c r="D82" i="18"/>
  <c r="AD86" i="18"/>
  <c r="D86" i="18"/>
  <c r="D62" i="18"/>
  <c r="AD62" i="18"/>
  <c r="AD50" i="18"/>
  <c r="D50" i="18"/>
  <c r="AD77" i="18"/>
  <c r="D77" i="18"/>
  <c r="AD49" i="18"/>
  <c r="D49" i="18"/>
  <c r="AD63" i="16" l="1"/>
  <c r="AD96" i="6"/>
  <c r="D96" i="6"/>
  <c r="D25" i="4"/>
  <c r="D35" i="1"/>
  <c r="AD35" i="1"/>
  <c r="T41" i="6"/>
  <c r="B41" i="6" s="1"/>
  <c r="AB41" i="6" s="1"/>
  <c r="D63" i="16"/>
  <c r="AD93" i="1"/>
  <c r="D84" i="6"/>
  <c r="AD84" i="6"/>
  <c r="AD85" i="1"/>
  <c r="D48" i="24"/>
  <c r="D33" i="4"/>
  <c r="D89" i="6"/>
  <c r="D95" i="13"/>
  <c r="T91" i="6"/>
  <c r="B91" i="6" s="1"/>
  <c r="D91" i="6" s="1"/>
  <c r="AD95" i="13"/>
  <c r="T46" i="24"/>
  <c r="B46" i="24" s="1"/>
  <c r="AB46" i="24" s="1"/>
  <c r="T64" i="26"/>
  <c r="B64" i="26" s="1"/>
  <c r="AB64" i="26" s="1"/>
  <c r="D92" i="6"/>
  <c r="AD62" i="23"/>
  <c r="D62" i="23"/>
  <c r="D43" i="6"/>
  <c r="T21" i="6"/>
  <c r="B21" i="6" s="1"/>
  <c r="AB21" i="6" s="1"/>
  <c r="AD46" i="5"/>
  <c r="X43" i="6"/>
  <c r="AD89" i="6"/>
  <c r="AD70" i="1"/>
  <c r="D46" i="5"/>
  <c r="D53" i="23"/>
  <c r="AD33" i="4"/>
  <c r="T49" i="6"/>
  <c r="B49" i="6" s="1"/>
  <c r="AD49" i="6" s="1"/>
  <c r="AD43" i="6"/>
  <c r="D70" i="1"/>
  <c r="D55" i="20"/>
  <c r="D42" i="23"/>
  <c r="AD30" i="4"/>
  <c r="AD48" i="24"/>
  <c r="AD13" i="6"/>
  <c r="AD93" i="3"/>
  <c r="D13" i="6"/>
  <c r="AD87" i="24"/>
  <c r="T46" i="6"/>
  <c r="B46" i="6" s="1"/>
  <c r="AB46" i="6" s="1"/>
  <c r="D73" i="13"/>
  <c r="T38" i="6"/>
  <c r="B38" i="6" s="1"/>
  <c r="AB38" i="6" s="1"/>
  <c r="T29" i="4"/>
  <c r="B29" i="4" s="1"/>
  <c r="AB29" i="4" s="1"/>
  <c r="D93" i="3"/>
  <c r="AD42" i="23"/>
  <c r="X72" i="6"/>
  <c r="D72" i="6"/>
  <c r="AD72" i="6"/>
  <c r="AD83" i="23"/>
  <c r="D74" i="6"/>
  <c r="D8" i="24"/>
  <c r="AD8" i="24"/>
  <c r="X74" i="6"/>
  <c r="T63" i="6"/>
  <c r="B63" i="6" s="1"/>
  <c r="D63" i="6" s="1"/>
  <c r="AD74" i="6"/>
  <c r="AD53" i="23"/>
  <c r="AD92" i="6"/>
  <c r="AD68" i="21"/>
  <c r="AD34" i="5"/>
  <c r="D83" i="23"/>
  <c r="AD83" i="9"/>
  <c r="N11" i="17"/>
  <c r="CA11" i="17" s="1"/>
  <c r="D7" i="1"/>
  <c r="AD7" i="1"/>
  <c r="AD5" i="13"/>
  <c r="AD31" i="1"/>
  <c r="D31" i="1"/>
  <c r="AB34" i="5"/>
  <c r="D26" i="4"/>
  <c r="AD26" i="4"/>
  <c r="S34" i="10"/>
  <c r="D78" i="9"/>
  <c r="AD78" i="9"/>
  <c r="D67" i="21"/>
  <c r="T86" i="6"/>
  <c r="B86" i="6" s="1"/>
  <c r="AB86" i="6" s="1"/>
  <c r="D83" i="9"/>
  <c r="AD67" i="21"/>
  <c r="D5" i="13"/>
  <c r="AB5" i="13"/>
  <c r="D52" i="24"/>
  <c r="AD52" i="24"/>
  <c r="D52" i="4"/>
  <c r="T15" i="17"/>
  <c r="AJ15" i="17" s="1"/>
  <c r="T7" i="6"/>
  <c r="B7" i="6" s="1"/>
  <c r="AB7" i="6" s="1"/>
  <c r="DN10" i="17"/>
  <c r="CV10" i="17"/>
  <c r="CV11" i="17" s="1"/>
  <c r="CT10" i="17"/>
  <c r="DG10" i="17" s="1"/>
  <c r="D91" i="4"/>
  <c r="D34" i="24"/>
  <c r="AD73" i="24"/>
  <c r="D63" i="23"/>
  <c r="AD61" i="4"/>
  <c r="AD55" i="20"/>
  <c r="T16" i="4"/>
  <c r="B16" i="4" s="1"/>
  <c r="AB16" i="4" s="1"/>
  <c r="D57" i="1"/>
  <c r="D93" i="21"/>
  <c r="AD54" i="21"/>
  <c r="D54" i="21"/>
  <c r="D74" i="3"/>
  <c r="AD85" i="3"/>
  <c r="AD83" i="24"/>
  <c r="X35" i="6"/>
  <c r="AD57" i="1"/>
  <c r="D39" i="1"/>
  <c r="AD39" i="1"/>
  <c r="T5" i="24"/>
  <c r="B5" i="24" s="1"/>
  <c r="P9" i="17" s="1"/>
  <c r="CC9" i="17" s="1"/>
  <c r="AD44" i="24"/>
  <c r="AH12" i="17"/>
  <c r="AX12" i="17" s="1"/>
  <c r="AX11" i="17"/>
  <c r="AB4" i="6"/>
  <c r="D4" i="6"/>
  <c r="D49" i="24"/>
  <c r="AD63" i="23"/>
  <c r="AD49" i="24"/>
  <c r="D85" i="4"/>
  <c r="X4" i="7"/>
  <c r="D67" i="13"/>
  <c r="AD67" i="13"/>
  <c r="AD85" i="4"/>
  <c r="AD4" i="6"/>
  <c r="T6" i="6"/>
  <c r="B6" i="6" s="1"/>
  <c r="AB6" i="6" s="1"/>
  <c r="AD34" i="24"/>
  <c r="AD76" i="6"/>
  <c r="AD78" i="4"/>
  <c r="D96" i="23"/>
  <c r="T73" i="7"/>
  <c r="B73" i="7" s="1"/>
  <c r="D73" i="7" s="1"/>
  <c r="CU12" i="17"/>
  <c r="DH11" i="17"/>
  <c r="CY12" i="17"/>
  <c r="DL11" i="17"/>
  <c r="DC12" i="17"/>
  <c r="DP11" i="17"/>
  <c r="D80" i="9"/>
  <c r="D68" i="21"/>
  <c r="DK9" i="17"/>
  <c r="CX10" i="17"/>
  <c r="AD93" i="21"/>
  <c r="D39" i="5"/>
  <c r="D94" i="6"/>
  <c r="DA12" i="17"/>
  <c r="DN11" i="17"/>
  <c r="CZ12" i="17"/>
  <c r="DM11" i="17"/>
  <c r="D77" i="20"/>
  <c r="D76" i="6"/>
  <c r="AD81" i="20"/>
  <c r="AD48" i="3"/>
  <c r="AB61" i="4"/>
  <c r="AD52" i="4"/>
  <c r="DD12" i="17"/>
  <c r="DQ11" i="17"/>
  <c r="AD39" i="5"/>
  <c r="D83" i="24"/>
  <c r="AD96" i="23"/>
  <c r="DB12" i="17"/>
  <c r="DO11" i="17"/>
  <c r="CW12" i="17"/>
  <c r="DJ11" i="17"/>
  <c r="CK26" i="17"/>
  <c r="CQ23" i="17"/>
  <c r="CM28" i="17"/>
  <c r="CJ25" i="17"/>
  <c r="CL24" i="17"/>
  <c r="CO23" i="17"/>
  <c r="D21" i="24"/>
  <c r="T28" i="4"/>
  <c r="B28" i="4" s="1"/>
  <c r="AB28" i="4" s="1"/>
  <c r="D32" i="21"/>
  <c r="AD42" i="20"/>
  <c r="D74" i="24"/>
  <c r="AD73" i="13"/>
  <c r="D44" i="24"/>
  <c r="AD76" i="1"/>
  <c r="AD45" i="13"/>
  <c r="AD21" i="24"/>
  <c r="X51" i="6"/>
  <c r="D74" i="18"/>
  <c r="D87" i="4"/>
  <c r="D88" i="13"/>
  <c r="D87" i="24"/>
  <c r="AD74" i="18"/>
  <c r="D85" i="3"/>
  <c r="D44" i="21"/>
  <c r="AD88" i="23"/>
  <c r="D88" i="23"/>
  <c r="D54" i="9"/>
  <c r="AD66" i="6"/>
  <c r="D42" i="24"/>
  <c r="AD92" i="16"/>
  <c r="D45" i="13"/>
  <c r="AD88" i="13"/>
  <c r="AD32" i="21"/>
  <c r="T92" i="24"/>
  <c r="B92" i="24" s="1"/>
  <c r="AB92" i="24" s="1"/>
  <c r="AD80" i="9"/>
  <c r="AD54" i="9"/>
  <c r="D50" i="23"/>
  <c r="AD82" i="9"/>
  <c r="D48" i="3"/>
  <c r="D66" i="6"/>
  <c r="D92" i="16"/>
  <c r="D55" i="24"/>
  <c r="AB6" i="1"/>
  <c r="T75" i="24"/>
  <c r="B75" i="24" s="1"/>
  <c r="AB75" i="24" s="1"/>
  <c r="AD94" i="24"/>
  <c r="AD25" i="24"/>
  <c r="T50" i="24"/>
  <c r="B50" i="24" s="1"/>
  <c r="AB50" i="24" s="1"/>
  <c r="D54" i="23"/>
  <c r="AD43" i="23"/>
  <c r="AD54" i="23"/>
  <c r="AD79" i="6"/>
  <c r="X37" i="6"/>
  <c r="D90" i="5"/>
  <c r="D40" i="4"/>
  <c r="AD74" i="3"/>
  <c r="AD77" i="20"/>
  <c r="D81" i="20"/>
  <c r="D41" i="20"/>
  <c r="D42" i="20"/>
  <c r="D53" i="9"/>
  <c r="AD91" i="9"/>
  <c r="AD69" i="20"/>
  <c r="D91" i="9"/>
  <c r="AD38" i="4"/>
  <c r="AB41" i="20"/>
  <c r="X94" i="27"/>
  <c r="D69" i="20"/>
  <c r="D25" i="24"/>
  <c r="AD32" i="20"/>
  <c r="D42" i="6"/>
  <c r="AD66" i="23"/>
  <c r="AD67" i="20"/>
  <c r="AD97" i="5"/>
  <c r="D66" i="23"/>
  <c r="AD90" i="5"/>
  <c r="AD50" i="23"/>
  <c r="AD79" i="16"/>
  <c r="AD52" i="21"/>
  <c r="D94" i="24"/>
  <c r="D97" i="5"/>
  <c r="D52" i="21"/>
  <c r="AD59" i="6"/>
  <c r="D82" i="9"/>
  <c r="AB61" i="21"/>
  <c r="AD40" i="4"/>
  <c r="AD68" i="13"/>
  <c r="D94" i="4"/>
  <c r="D93" i="13"/>
  <c r="T85" i="24"/>
  <c r="B85" i="24" s="1"/>
  <c r="D32" i="20"/>
  <c r="D69" i="4"/>
  <c r="AB97" i="23"/>
  <c r="D76" i="1"/>
  <c r="D94" i="3"/>
  <c r="AD42" i="24"/>
  <c r="D98" i="5"/>
  <c r="D97" i="23"/>
  <c r="AD94" i="3"/>
  <c r="D48" i="9"/>
  <c r="AD87" i="4"/>
  <c r="AD61" i="21"/>
  <c r="AB27" i="5"/>
  <c r="D95" i="18"/>
  <c r="D38" i="4"/>
  <c r="D90" i="18"/>
  <c r="AD48" i="9"/>
  <c r="D67" i="20"/>
  <c r="D6" i="1"/>
  <c r="AD6" i="1"/>
  <c r="T3" i="4"/>
  <c r="B3" i="4" s="1"/>
  <c r="AB3" i="4" s="1"/>
  <c r="AJ6" i="10"/>
  <c r="AJ5" i="10"/>
  <c r="AJ4" i="10"/>
  <c r="V8" i="10"/>
  <c r="AH8" i="10" s="1"/>
  <c r="AJ7" i="10"/>
  <c r="G13" i="10"/>
  <c r="AD38" i="24"/>
  <c r="AD77" i="1"/>
  <c r="D52" i="1"/>
  <c r="X91" i="4"/>
  <c r="X87" i="4"/>
  <c r="D73" i="24"/>
  <c r="D77" i="1"/>
  <c r="D69" i="6"/>
  <c r="AD62" i="21"/>
  <c r="D64" i="1"/>
  <c r="AD64" i="9"/>
  <c r="AD73" i="4"/>
  <c r="AD69" i="4"/>
  <c r="D44" i="5"/>
  <c r="D62" i="21"/>
  <c r="AD84" i="16"/>
  <c r="AD64" i="1"/>
  <c r="D43" i="24"/>
  <c r="AD73" i="3"/>
  <c r="T53" i="25"/>
  <c r="B53" i="25" s="1"/>
  <c r="AD53" i="25" s="1"/>
  <c r="AD30" i="5"/>
  <c r="D79" i="16"/>
  <c r="AD74" i="16"/>
  <c r="AD49" i="5"/>
  <c r="AD45" i="4"/>
  <c r="D45" i="4"/>
  <c r="AD43" i="24"/>
  <c r="D64" i="9"/>
  <c r="D74" i="16"/>
  <c r="AD62" i="6"/>
  <c r="D59" i="5"/>
  <c r="AD44" i="5"/>
  <c r="AB30" i="5"/>
  <c r="AD69" i="6"/>
  <c r="AD85" i="9"/>
  <c r="AD74" i="24"/>
  <c r="AD55" i="24"/>
  <c r="D73" i="4"/>
  <c r="T22" i="6"/>
  <c r="B22" i="6" s="1"/>
  <c r="AB22" i="6" s="1"/>
  <c r="D62" i="6"/>
  <c r="AD59" i="5"/>
  <c r="T57" i="24"/>
  <c r="B57" i="24" s="1"/>
  <c r="AD57" i="24" s="1"/>
  <c r="AD52" i="1"/>
  <c r="D84" i="16"/>
  <c r="D62" i="5"/>
  <c r="AD98" i="5"/>
  <c r="AD66" i="20"/>
  <c r="AD67" i="3"/>
  <c r="AB93" i="1"/>
  <c r="AD87" i="20"/>
  <c r="D42" i="16"/>
  <c r="AD98" i="24"/>
  <c r="D59" i="6"/>
  <c r="D57" i="21"/>
  <c r="AD57" i="21"/>
  <c r="D43" i="13"/>
  <c r="AD93" i="13"/>
  <c r="AD46" i="24"/>
  <c r="AD69" i="9"/>
  <c r="D51" i="3"/>
  <c r="X61" i="4"/>
  <c r="D98" i="24"/>
  <c r="AD41" i="24"/>
  <c r="AD62" i="5"/>
  <c r="AD88" i="9"/>
  <c r="D88" i="9"/>
  <c r="AD43" i="13"/>
  <c r="AD42" i="16"/>
  <c r="D85" i="9"/>
  <c r="D41" i="24"/>
  <c r="D84" i="24"/>
  <c r="D87" i="20"/>
  <c r="AD53" i="9"/>
  <c r="AD42" i="6"/>
  <c r="AD90" i="18"/>
  <c r="AD84" i="24"/>
  <c r="X55" i="28"/>
  <c r="D49" i="20"/>
  <c r="T79" i="26"/>
  <c r="B79" i="26" s="1"/>
  <c r="AB79" i="26" s="1"/>
  <c r="AD44" i="21"/>
  <c r="AD47" i="3"/>
  <c r="AD95" i="18"/>
  <c r="X72" i="4"/>
  <c r="T72" i="4"/>
  <c r="B72" i="4" s="1"/>
  <c r="D66" i="20"/>
  <c r="D74" i="4"/>
  <c r="AD86" i="24"/>
  <c r="D47" i="3"/>
  <c r="AD65" i="20"/>
  <c r="AD43" i="21"/>
  <c r="D79" i="6"/>
  <c r="AD27" i="24"/>
  <c r="D27" i="24"/>
  <c r="D87" i="9"/>
  <c r="D86" i="24"/>
  <c r="D78" i="4"/>
  <c r="D65" i="20"/>
  <c r="D43" i="21"/>
  <c r="D38" i="20"/>
  <c r="AD38" i="20"/>
  <c r="AD27" i="5"/>
  <c r="AD49" i="20"/>
  <c r="T78" i="24"/>
  <c r="B78" i="24" s="1"/>
  <c r="D78" i="24" s="1"/>
  <c r="AD91" i="4"/>
  <c r="X87" i="24"/>
  <c r="AD51" i="3"/>
  <c r="T98" i="4"/>
  <c r="B98" i="4" s="1"/>
  <c r="AB98" i="4" s="1"/>
  <c r="D49" i="5"/>
  <c r="AD81" i="4"/>
  <c r="D73" i="3"/>
  <c r="AD87" i="9"/>
  <c r="AD94" i="4"/>
  <c r="T63" i="4"/>
  <c r="B63" i="4" s="1"/>
  <c r="AB63" i="4" s="1"/>
  <c r="D67" i="6"/>
  <c r="D64" i="13"/>
  <c r="AD67" i="6"/>
  <c r="AD91" i="5"/>
  <c r="D91" i="5"/>
  <c r="D82" i="13"/>
  <c r="D99" i="16"/>
  <c r="D45" i="5"/>
  <c r="AD64" i="13"/>
  <c r="AD99" i="16"/>
  <c r="AD94" i="6"/>
  <c r="X88" i="6"/>
  <c r="T88" i="6"/>
  <c r="B88" i="6" s="1"/>
  <c r="AD82" i="13"/>
  <c r="AB83" i="5"/>
  <c r="AD83" i="5"/>
  <c r="T33" i="6"/>
  <c r="B33" i="6" s="1"/>
  <c r="AB33" i="6" s="1"/>
  <c r="AD67" i="16"/>
  <c r="AD71" i="6"/>
  <c r="D71" i="6"/>
  <c r="AD45" i="5"/>
  <c r="D76" i="5"/>
  <c r="AD76" i="5"/>
  <c r="D73" i="6"/>
  <c r="D67" i="16"/>
  <c r="D40" i="23"/>
  <c r="AB55" i="21"/>
  <c r="AD55" i="21"/>
  <c r="D55" i="21"/>
  <c r="AD68" i="9"/>
  <c r="D81" i="4"/>
  <c r="D58" i="6"/>
  <c r="D61" i="5"/>
  <c r="AD58" i="6"/>
  <c r="AD73" i="6"/>
  <c r="D51" i="5"/>
  <c r="D54" i="16"/>
  <c r="AB12" i="6"/>
  <c r="AD94" i="13"/>
  <c r="AD61" i="5"/>
  <c r="X56" i="6"/>
  <c r="AD74" i="4"/>
  <c r="D68" i="9"/>
  <c r="AB50" i="13"/>
  <c r="AD50" i="13"/>
  <c r="D50" i="13"/>
  <c r="D71" i="20"/>
  <c r="AD51" i="5"/>
  <c r="AD12" i="6"/>
  <c r="AH13" i="17"/>
  <c r="AX13" i="17" s="1"/>
  <c r="AD54" i="16"/>
  <c r="T51" i="24"/>
  <c r="B51" i="24" s="1"/>
  <c r="D67" i="3"/>
  <c r="AD89" i="4"/>
  <c r="D43" i="23"/>
  <c r="D19" i="24"/>
  <c r="AD40" i="23"/>
  <c r="D76" i="4"/>
  <c r="D89" i="4"/>
  <c r="AD58" i="3"/>
  <c r="AD76" i="4"/>
  <c r="X76" i="4"/>
  <c r="D84" i="3"/>
  <c r="AD84" i="3"/>
  <c r="AD49" i="4"/>
  <c r="AD68" i="3"/>
  <c r="AD60" i="24"/>
  <c r="D68" i="13"/>
  <c r="X61" i="24"/>
  <c r="D94" i="13"/>
  <c r="D49" i="4"/>
  <c r="X79" i="4"/>
  <c r="T79" i="4"/>
  <c r="B79" i="4" s="1"/>
  <c r="D35" i="3"/>
  <c r="D100" i="24"/>
  <c r="D59" i="4"/>
  <c r="D41" i="4"/>
  <c r="AB26" i="1"/>
  <c r="AD53" i="24"/>
  <c r="D68" i="3"/>
  <c r="D60" i="24"/>
  <c r="AB69" i="16"/>
  <c r="D42" i="21"/>
  <c r="AD100" i="24"/>
  <c r="AD35" i="3"/>
  <c r="AD59" i="4"/>
  <c r="D93" i="24"/>
  <c r="AD69" i="16"/>
  <c r="AG12" i="17"/>
  <c r="D53" i="24"/>
  <c r="AD41" i="4"/>
  <c r="N12" i="17"/>
  <c r="N13" i="17" s="1"/>
  <c r="N14" i="17" s="1"/>
  <c r="N15" i="17" s="1"/>
  <c r="N16" i="17" s="1"/>
  <c r="N17" i="17" s="1"/>
  <c r="N18" i="17" s="1"/>
  <c r="N19" i="17" s="1"/>
  <c r="N20" i="17" s="1"/>
  <c r="N21" i="17" s="1"/>
  <c r="N22" i="17" s="1"/>
  <c r="N23" i="17" s="1"/>
  <c r="N24" i="17" s="1"/>
  <c r="N25" i="17" s="1"/>
  <c r="N26" i="17" s="1"/>
  <c r="N27" i="17" s="1"/>
  <c r="N28" i="17" s="1"/>
  <c r="N29" i="17" s="1"/>
  <c r="N30" i="17" s="1"/>
  <c r="N31" i="17" s="1"/>
  <c r="N32" i="17" s="1"/>
  <c r="N33" i="17" s="1"/>
  <c r="N34" i="17" s="1"/>
  <c r="N35" i="17" s="1"/>
  <c r="N36" i="17" s="1"/>
  <c r="N37" i="17" s="1"/>
  <c r="N38" i="17" s="1"/>
  <c r="N39" i="17" s="1"/>
  <c r="N40" i="17" s="1"/>
  <c r="N41" i="17" s="1"/>
  <c r="N42" i="17" s="1"/>
  <c r="N43" i="17" s="1"/>
  <c r="N44" i="17" s="1"/>
  <c r="N45" i="17" s="1"/>
  <c r="N46" i="17" s="1"/>
  <c r="N47" i="17" s="1"/>
  <c r="N48" i="17" s="1"/>
  <c r="N49" i="17" s="1"/>
  <c r="N50" i="17" s="1"/>
  <c r="N51" i="17" s="1"/>
  <c r="N52" i="17" s="1"/>
  <c r="N53" i="17" s="1"/>
  <c r="N54" i="17" s="1"/>
  <c r="N55" i="17" s="1"/>
  <c r="N56" i="17" s="1"/>
  <c r="N57" i="17" s="1"/>
  <c r="N58" i="17" s="1"/>
  <c r="N59" i="17" s="1"/>
  <c r="N60" i="17" s="1"/>
  <c r="N61" i="17" s="1"/>
  <c r="N62" i="17" s="1"/>
  <c r="N63" i="17" s="1"/>
  <c r="N64" i="17" s="1"/>
  <c r="N65" i="17" s="1"/>
  <c r="N66" i="17" s="1"/>
  <c r="N67" i="17" s="1"/>
  <c r="N68" i="17" s="1"/>
  <c r="N69" i="17" s="1"/>
  <c r="N70" i="17" s="1"/>
  <c r="N71" i="17" s="1"/>
  <c r="N72" i="17" s="1"/>
  <c r="N73" i="17" s="1"/>
  <c r="N74" i="17" s="1"/>
  <c r="N75" i="17" s="1"/>
  <c r="N76" i="17" s="1"/>
  <c r="N77" i="17" s="1"/>
  <c r="N78" i="17" s="1"/>
  <c r="N79" i="17" s="1"/>
  <c r="N80" i="17" s="1"/>
  <c r="N81" i="17" s="1"/>
  <c r="N82" i="17" s="1"/>
  <c r="N83" i="17" s="1"/>
  <c r="N84" i="17" s="1"/>
  <c r="N85" i="17" s="1"/>
  <c r="N86" i="17" s="1"/>
  <c r="N87" i="17" s="1"/>
  <c r="N88" i="17" s="1"/>
  <c r="N89" i="17" s="1"/>
  <c r="N90" i="17" s="1"/>
  <c r="N91" i="17" s="1"/>
  <c r="N92" i="17" s="1"/>
  <c r="N93" i="17" s="1"/>
  <c r="N94" i="17" s="1"/>
  <c r="N95" i="17" s="1"/>
  <c r="N96" i="17" s="1"/>
  <c r="N97" i="17" s="1"/>
  <c r="N98" i="17" s="1"/>
  <c r="N99" i="17" s="1"/>
  <c r="N100" i="17" s="1"/>
  <c r="D26" i="1"/>
  <c r="AF12" i="17"/>
  <c r="AV12" i="17" s="1"/>
  <c r="AE12" i="17"/>
  <c r="AU12" i="17" s="1"/>
  <c r="D31" i="24"/>
  <c r="AD31" i="24"/>
  <c r="AD31" i="23"/>
  <c r="AD3" i="21"/>
  <c r="D31" i="23"/>
  <c r="D10" i="23"/>
  <c r="D14" i="1"/>
  <c r="AI6" i="10"/>
  <c r="AH5" i="10"/>
  <c r="AH4" i="10"/>
  <c r="AI7" i="10"/>
  <c r="AH7" i="10"/>
  <c r="T11" i="4"/>
  <c r="B11" i="4" s="1"/>
  <c r="AB11" i="4" s="1"/>
  <c r="AB10" i="23"/>
  <c r="D50" i="20"/>
  <c r="AD42" i="21"/>
  <c r="D46" i="13"/>
  <c r="D35" i="9"/>
  <c r="AD71" i="20"/>
  <c r="T16" i="6"/>
  <c r="B16" i="6" s="1"/>
  <c r="AB16" i="6" s="1"/>
  <c r="T14" i="6"/>
  <c r="B14" i="6" s="1"/>
  <c r="AB14" i="6" s="1"/>
  <c r="D54" i="18"/>
  <c r="AD43" i="16"/>
  <c r="D90" i="13"/>
  <c r="D98" i="20"/>
  <c r="D43" i="16"/>
  <c r="T29" i="24"/>
  <c r="B29" i="24" s="1"/>
  <c r="AB29" i="24" s="1"/>
  <c r="D69" i="9"/>
  <c r="AD64" i="6"/>
  <c r="AD65" i="4"/>
  <c r="D65" i="4"/>
  <c r="AD98" i="20"/>
  <c r="AD54" i="18"/>
  <c r="AD46" i="13"/>
  <c r="T14" i="4"/>
  <c r="B14" i="4" s="1"/>
  <c r="AB14" i="4" s="1"/>
  <c r="AD50" i="20"/>
  <c r="AD35" i="9"/>
  <c r="AD90" i="13"/>
  <c r="AD93" i="24"/>
  <c r="AD19" i="24"/>
  <c r="AD61" i="24"/>
  <c r="T13" i="24"/>
  <c r="B13" i="24" s="1"/>
  <c r="AB13" i="24" s="1"/>
  <c r="D95" i="20"/>
  <c r="AD99" i="20"/>
  <c r="AD57" i="6"/>
  <c r="D4" i="4"/>
  <c r="AD94" i="9"/>
  <c r="AD77" i="16"/>
  <c r="D82" i="24"/>
  <c r="J11" i="17"/>
  <c r="BW11" i="17" s="1"/>
  <c r="D7" i="5"/>
  <c r="AB99" i="3"/>
  <c r="AD99" i="3"/>
  <c r="AB4" i="4"/>
  <c r="AD55" i="13"/>
  <c r="D58" i="1"/>
  <c r="D77" i="16"/>
  <c r="AD31" i="20"/>
  <c r="T26" i="24"/>
  <c r="B26" i="24" s="1"/>
  <c r="AB26" i="24" s="1"/>
  <c r="AD82" i="24"/>
  <c r="AD95" i="20"/>
  <c r="D99" i="20"/>
  <c r="D94" i="9"/>
  <c r="AD31" i="18"/>
  <c r="AB4" i="18"/>
  <c r="D22" i="24"/>
  <c r="AD22" i="24"/>
  <c r="D14" i="23"/>
  <c r="AD10" i="23"/>
  <c r="AD19" i="1"/>
  <c r="D19" i="1"/>
  <c r="AD14" i="1"/>
  <c r="AD31" i="6"/>
  <c r="AB20" i="6"/>
  <c r="X9" i="6"/>
  <c r="AD7" i="5"/>
  <c r="AD4" i="4"/>
  <c r="T21" i="27"/>
  <c r="B21" i="27" s="1"/>
  <c r="AB21" i="27" s="1"/>
  <c r="AI5" i="10"/>
  <c r="D31" i="6"/>
  <c r="D31" i="4"/>
  <c r="F7" i="17"/>
  <c r="BS7" i="17" s="1"/>
  <c r="AB10" i="24"/>
  <c r="AD31" i="4"/>
  <c r="D10" i="24"/>
  <c r="G4" i="2"/>
  <c r="T28" i="24"/>
  <c r="B28" i="24" s="1"/>
  <c r="AB28" i="24" s="1"/>
  <c r="AB8" i="23"/>
  <c r="D31" i="20"/>
  <c r="D38" i="25"/>
  <c r="T8" i="6"/>
  <c r="B8" i="6" s="1"/>
  <c r="AD8" i="6" s="1"/>
  <c r="AD10" i="24"/>
  <c r="AD14" i="21"/>
  <c r="AD4" i="18"/>
  <c r="T19" i="28"/>
  <c r="B19" i="28" s="1"/>
  <c r="AB19" i="28" s="1"/>
  <c r="D17" i="1"/>
  <c r="AD19" i="26"/>
  <c r="D30" i="21"/>
  <c r="D4" i="18"/>
  <c r="AB9" i="6"/>
  <c r="AD17" i="1"/>
  <c r="AD20" i="5"/>
  <c r="AD38" i="25"/>
  <c r="D14" i="21"/>
  <c r="T8" i="4"/>
  <c r="B8" i="4" s="1"/>
  <c r="D8" i="4" s="1"/>
  <c r="AD30" i="21"/>
  <c r="T19" i="6"/>
  <c r="B19" i="6" s="1"/>
  <c r="AB19" i="6" s="1"/>
  <c r="AB8" i="5"/>
  <c r="AD4" i="21"/>
  <c r="D5" i="4"/>
  <c r="T37" i="25"/>
  <c r="B37" i="25" s="1"/>
  <c r="AD37" i="25" s="1"/>
  <c r="T15" i="27"/>
  <c r="B15" i="27" s="1"/>
  <c r="AD15" i="27" s="1"/>
  <c r="AD40" i="13"/>
  <c r="AB7" i="24"/>
  <c r="AD7" i="24"/>
  <c r="D20" i="5"/>
  <c r="AD5" i="4"/>
  <c r="X9" i="7"/>
  <c r="X7" i="7"/>
  <c r="X20" i="7"/>
  <c r="I9" i="17"/>
  <c r="BV9" i="17" s="1"/>
  <c r="AD8" i="23"/>
  <c r="AB38" i="5"/>
  <c r="D38" i="5"/>
  <c r="O12" i="17"/>
  <c r="O13" i="17" s="1"/>
  <c r="O14" i="17" s="1"/>
  <c r="O15" i="17" s="1"/>
  <c r="O16" i="17" s="1"/>
  <c r="O17" i="17" s="1"/>
  <c r="O18" i="17" s="1"/>
  <c r="O19" i="17" s="1"/>
  <c r="O20" i="17" s="1"/>
  <c r="O21" i="17" s="1"/>
  <c r="O22" i="17" s="1"/>
  <c r="O23" i="17" s="1"/>
  <c r="O24" i="17" s="1"/>
  <c r="O25" i="17" s="1"/>
  <c r="O26" i="17" s="1"/>
  <c r="O27" i="17" s="1"/>
  <c r="O28" i="17" s="1"/>
  <c r="O29" i="17" s="1"/>
  <c r="O30" i="17" s="1"/>
  <c r="O31" i="17" s="1"/>
  <c r="O32" i="17" s="1"/>
  <c r="O33" i="17" s="1"/>
  <c r="O34" i="17" s="1"/>
  <c r="O35" i="17" s="1"/>
  <c r="O36" i="17" s="1"/>
  <c r="O37" i="17" s="1"/>
  <c r="O38" i="17" s="1"/>
  <c r="O39" i="17" s="1"/>
  <c r="O40" i="17" s="1"/>
  <c r="O41" i="17" s="1"/>
  <c r="O42" i="17" s="1"/>
  <c r="O43" i="17" s="1"/>
  <c r="O44" i="17" s="1"/>
  <c r="O45" i="17" s="1"/>
  <c r="O46" i="17" s="1"/>
  <c r="O47" i="17" s="1"/>
  <c r="O48" i="17" s="1"/>
  <c r="O49" i="17" s="1"/>
  <c r="O50" i="17" s="1"/>
  <c r="O51" i="17" s="1"/>
  <c r="O52" i="17" s="1"/>
  <c r="O53" i="17" s="1"/>
  <c r="O54" i="17" s="1"/>
  <c r="O55" i="17" s="1"/>
  <c r="O56" i="17" s="1"/>
  <c r="O57" i="17" s="1"/>
  <c r="O58" i="17" s="1"/>
  <c r="O59" i="17" s="1"/>
  <c r="O60" i="17" s="1"/>
  <c r="O61" i="17" s="1"/>
  <c r="O62" i="17" s="1"/>
  <c r="O63" i="17" s="1"/>
  <c r="O64" i="17" s="1"/>
  <c r="O65" i="17" s="1"/>
  <c r="O66" i="17" s="1"/>
  <c r="O67" i="17" s="1"/>
  <c r="O68" i="17" s="1"/>
  <c r="O69" i="17" s="1"/>
  <c r="O70" i="17" s="1"/>
  <c r="O71" i="17" s="1"/>
  <c r="O72" i="17" s="1"/>
  <c r="O73" i="17" s="1"/>
  <c r="O74" i="17" s="1"/>
  <c r="O75" i="17" s="1"/>
  <c r="O76" i="17" s="1"/>
  <c r="O77" i="17" s="1"/>
  <c r="O78" i="17" s="1"/>
  <c r="O79" i="17" s="1"/>
  <c r="O80" i="17" s="1"/>
  <c r="O81" i="17" s="1"/>
  <c r="O82" i="17" s="1"/>
  <c r="O83" i="17" s="1"/>
  <c r="O84" i="17" s="1"/>
  <c r="O85" i="17" s="1"/>
  <c r="O86" i="17" s="1"/>
  <c r="O87" i="17" s="1"/>
  <c r="O88" i="17" s="1"/>
  <c r="O89" i="17" s="1"/>
  <c r="O90" i="17" s="1"/>
  <c r="O91" i="17" s="1"/>
  <c r="O92" i="17" s="1"/>
  <c r="O93" i="17" s="1"/>
  <c r="O94" i="17" s="1"/>
  <c r="O95" i="17" s="1"/>
  <c r="O96" i="17" s="1"/>
  <c r="O97" i="17" s="1"/>
  <c r="O98" i="17" s="1"/>
  <c r="O99" i="17" s="1"/>
  <c r="O100" i="17" s="1"/>
  <c r="AD18" i="28"/>
  <c r="D4" i="21"/>
  <c r="D7" i="24"/>
  <c r="D8" i="5"/>
  <c r="X45" i="24"/>
  <c r="T45" i="24"/>
  <c r="B45" i="24" s="1"/>
  <c r="AD79" i="24"/>
  <c r="D62" i="13"/>
  <c r="D31" i="18"/>
  <c r="AD21" i="21"/>
  <c r="D30" i="18"/>
  <c r="AD14" i="23"/>
  <c r="D77" i="3"/>
  <c r="D38" i="24"/>
  <c r="AD58" i="1"/>
  <c r="D86" i="3"/>
  <c r="AD62" i="13"/>
  <c r="D55" i="25"/>
  <c r="AD38" i="9"/>
  <c r="AB58" i="5"/>
  <c r="D58" i="5"/>
  <c r="AD40" i="26"/>
  <c r="AB4" i="21"/>
  <c r="X24" i="7"/>
  <c r="X22" i="25"/>
  <c r="AD77" i="3"/>
  <c r="X39" i="6"/>
  <c r="AD10" i="18"/>
  <c r="AD58" i="5"/>
  <c r="D79" i="24"/>
  <c r="D10" i="18"/>
  <c r="X87" i="6"/>
  <c r="T87" i="6"/>
  <c r="B87" i="6" s="1"/>
  <c r="D75" i="9"/>
  <c r="D51" i="28"/>
  <c r="AD57" i="3"/>
  <c r="D57" i="4"/>
  <c r="D38" i="9"/>
  <c r="AD86" i="3"/>
  <c r="AB90" i="24"/>
  <c r="D90" i="24"/>
  <c r="AD75" i="9"/>
  <c r="AD51" i="28"/>
  <c r="AD58" i="24"/>
  <c r="D3" i="21"/>
  <c r="D40" i="13"/>
  <c r="D58" i="24"/>
  <c r="D10" i="6"/>
  <c r="AD27" i="13"/>
  <c r="D19" i="25"/>
  <c r="D55" i="13"/>
  <c r="D60" i="4"/>
  <c r="D9" i="6"/>
  <c r="AD26" i="25"/>
  <c r="D70" i="4"/>
  <c r="AD53" i="6"/>
  <c r="AD71" i="24"/>
  <c r="AD70" i="4"/>
  <c r="D75" i="6"/>
  <c r="AD97" i="20"/>
  <c r="D38" i="27"/>
  <c r="AD96" i="4"/>
  <c r="AD57" i="4"/>
  <c r="T18" i="24"/>
  <c r="B18" i="24" s="1"/>
  <c r="AB18" i="24" s="1"/>
  <c r="D57" i="6"/>
  <c r="AD75" i="6"/>
  <c r="AD85" i="6"/>
  <c r="AD23" i="26"/>
  <c r="D96" i="4"/>
  <c r="AD60" i="4"/>
  <c r="D20" i="6"/>
  <c r="AD30" i="18"/>
  <c r="AB15" i="23"/>
  <c r="D15" i="23"/>
  <c r="AD15" i="23"/>
  <c r="D27" i="13"/>
  <c r="AB10" i="6"/>
  <c r="AB14" i="5"/>
  <c r="D14" i="5"/>
  <c r="AD14" i="5"/>
  <c r="D58" i="3"/>
  <c r="D29" i="28"/>
  <c r="D18" i="28"/>
  <c r="D5" i="28"/>
  <c r="AD5" i="28"/>
  <c r="D20" i="26"/>
  <c r="D25" i="25"/>
  <c r="D16" i="25"/>
  <c r="AD16" i="25"/>
  <c r="T17" i="7"/>
  <c r="B17" i="7" s="1"/>
  <c r="AB17" i="7" s="1"/>
  <c r="X8" i="7"/>
  <c r="D8" i="7"/>
  <c r="AB8" i="7"/>
  <c r="AD8" i="7"/>
  <c r="T53" i="4"/>
  <c r="B53" i="4" s="1"/>
  <c r="X53" i="4"/>
  <c r="AB47" i="24"/>
  <c r="AD47" i="24"/>
  <c r="D47" i="24"/>
  <c r="X44" i="4"/>
  <c r="T44" i="4"/>
  <c r="B44" i="4" s="1"/>
  <c r="AB28" i="23"/>
  <c r="AD28" i="23"/>
  <c r="D28" i="23"/>
  <c r="AD48" i="6"/>
  <c r="D95" i="6"/>
  <c r="D94" i="27"/>
  <c r="T23" i="25"/>
  <c r="B23" i="25" s="1"/>
  <c r="AB23" i="25" s="1"/>
  <c r="AB5" i="16"/>
  <c r="D64" i="6"/>
  <c r="T84" i="4"/>
  <c r="B84" i="4" s="1"/>
  <c r="X84" i="4"/>
  <c r="D4" i="24"/>
  <c r="AD4" i="24"/>
  <c r="AB4" i="24"/>
  <c r="P8" i="17"/>
  <c r="CC8" i="17" s="1"/>
  <c r="AB15" i="24"/>
  <c r="D15" i="24"/>
  <c r="AD15" i="24"/>
  <c r="AB23" i="1"/>
  <c r="AD23" i="1"/>
  <c r="D23" i="1"/>
  <c r="AD65" i="16"/>
  <c r="AB16" i="23"/>
  <c r="D16" i="23"/>
  <c r="AD16" i="23"/>
  <c r="X65" i="24"/>
  <c r="T65" i="24"/>
  <c r="B65" i="24" s="1"/>
  <c r="AD29" i="28"/>
  <c r="AD13" i="27"/>
  <c r="AD5" i="27"/>
  <c r="AD42" i="27"/>
  <c r="D65" i="16"/>
  <c r="D53" i="6"/>
  <c r="X88" i="24"/>
  <c r="T88" i="24"/>
  <c r="B88" i="24" s="1"/>
  <c r="X97" i="24"/>
  <c r="T97" i="24"/>
  <c r="B97" i="24" s="1"/>
  <c r="D4" i="9"/>
  <c r="D13" i="27"/>
  <c r="D5" i="27"/>
  <c r="AD16" i="21"/>
  <c r="D57" i="3"/>
  <c r="T59" i="24"/>
  <c r="B59" i="24" s="1"/>
  <c r="D59" i="24" s="1"/>
  <c r="X99" i="6"/>
  <c r="T99" i="6"/>
  <c r="B99" i="6" s="1"/>
  <c r="X99" i="24"/>
  <c r="T99" i="24"/>
  <c r="B99" i="24" s="1"/>
  <c r="D21" i="21"/>
  <c r="AD9" i="23"/>
  <c r="D9" i="23"/>
  <c r="AB9" i="23"/>
  <c r="AD95" i="6"/>
  <c r="AD81" i="3"/>
  <c r="AD4" i="9"/>
  <c r="D16" i="21"/>
  <c r="AD32" i="4"/>
  <c r="T20" i="24"/>
  <c r="B20" i="24" s="1"/>
  <c r="AB20" i="24" s="1"/>
  <c r="AB24" i="1"/>
  <c r="D24" i="1"/>
  <c r="AD24" i="1"/>
  <c r="X76" i="24"/>
  <c r="T76" i="24"/>
  <c r="B76" i="24" s="1"/>
  <c r="AB86" i="5"/>
  <c r="D86" i="5"/>
  <c r="AD86" i="5"/>
  <c r="X32" i="24"/>
  <c r="T32" i="24"/>
  <c r="B32" i="24" s="1"/>
  <c r="AD5" i="16"/>
  <c r="D71" i="24"/>
  <c r="AD12" i="5"/>
  <c r="D12" i="5"/>
  <c r="AB12" i="5"/>
  <c r="X47" i="4"/>
  <c r="T47" i="4"/>
  <c r="B47" i="4" s="1"/>
  <c r="AB40" i="3"/>
  <c r="AD40" i="3"/>
  <c r="D40" i="3"/>
  <c r="X67" i="4"/>
  <c r="T67" i="4"/>
  <c r="B67" i="4" s="1"/>
  <c r="AB56" i="5"/>
  <c r="D56" i="5"/>
  <c r="AD56" i="5"/>
  <c r="D81" i="3"/>
  <c r="D62" i="27"/>
  <c r="D5" i="16"/>
  <c r="T75" i="4"/>
  <c r="B75" i="4" s="1"/>
  <c r="X75" i="4"/>
  <c r="X72" i="24"/>
  <c r="T72" i="24"/>
  <c r="B72" i="24" s="1"/>
  <c r="X66" i="24"/>
  <c r="T66" i="24"/>
  <c r="B66" i="24" s="1"/>
  <c r="AB18" i="5"/>
  <c r="AD18" i="5"/>
  <c r="D18" i="5"/>
  <c r="AB56" i="6"/>
  <c r="D56" i="6"/>
  <c r="AD56" i="6"/>
  <c r="X39" i="24"/>
  <c r="T39" i="24"/>
  <c r="B39" i="24" s="1"/>
  <c r="AB88" i="20"/>
  <c r="D88" i="20"/>
  <c r="AD88" i="20"/>
  <c r="X71" i="4"/>
  <c r="T71" i="4"/>
  <c r="B71" i="4" s="1"/>
  <c r="T54" i="4"/>
  <c r="B54" i="4" s="1"/>
  <c r="X54" i="4"/>
  <c r="AB14" i="24"/>
  <c r="D14" i="24"/>
  <c r="AD14" i="24"/>
  <c r="X58" i="4"/>
  <c r="T58" i="4"/>
  <c r="B58" i="4" s="1"/>
  <c r="AB80" i="24"/>
  <c r="AD80" i="24"/>
  <c r="D80" i="24"/>
  <c r="D49" i="27"/>
  <c r="AD19" i="20"/>
  <c r="D48" i="4"/>
  <c r="AD77" i="13"/>
  <c r="AD35" i="27"/>
  <c r="D68" i="18"/>
  <c r="X56" i="24"/>
  <c r="T56" i="24"/>
  <c r="B56" i="24" s="1"/>
  <c r="X39" i="4"/>
  <c r="T39" i="4"/>
  <c r="B39" i="4" s="1"/>
  <c r="X51" i="4"/>
  <c r="T51" i="4"/>
  <c r="B51" i="4" s="1"/>
  <c r="X70" i="24"/>
  <c r="T70" i="24"/>
  <c r="B70" i="24" s="1"/>
  <c r="T34" i="6"/>
  <c r="B34" i="6" s="1"/>
  <c r="X34" i="6"/>
  <c r="X37" i="4"/>
  <c r="T37" i="4"/>
  <c r="B37" i="4" s="1"/>
  <c r="X99" i="4"/>
  <c r="T99" i="4"/>
  <c r="B99" i="4" s="1"/>
  <c r="AD68" i="18"/>
  <c r="AB77" i="24"/>
  <c r="D77" i="24"/>
  <c r="AD77" i="24"/>
  <c r="X11" i="24"/>
  <c r="T11" i="24"/>
  <c r="B11" i="24" s="1"/>
  <c r="X91" i="24"/>
  <c r="T91" i="24"/>
  <c r="B91" i="24" s="1"/>
  <c r="AD63" i="5"/>
  <c r="AD27" i="28"/>
  <c r="AD48" i="4"/>
  <c r="D9" i="28"/>
  <c r="AD9" i="28"/>
  <c r="T47" i="6"/>
  <c r="B47" i="6" s="1"/>
  <c r="X47" i="6"/>
  <c r="AD96" i="24"/>
  <c r="AB96" i="24"/>
  <c r="D96" i="24"/>
  <c r="X66" i="4"/>
  <c r="T66" i="4"/>
  <c r="B66" i="4" s="1"/>
  <c r="T67" i="24"/>
  <c r="B67" i="24" s="1"/>
  <c r="X67" i="24"/>
  <c r="AB97" i="4"/>
  <c r="D97" i="4"/>
  <c r="AD97" i="4"/>
  <c r="X77" i="4"/>
  <c r="T77" i="4"/>
  <c r="B77" i="4" s="1"/>
  <c r="AB35" i="23"/>
  <c r="AD35" i="23"/>
  <c r="D35" i="23"/>
  <c r="X81" i="24"/>
  <c r="T81" i="24"/>
  <c r="B81" i="24" s="1"/>
  <c r="X43" i="4"/>
  <c r="T43" i="4"/>
  <c r="B43" i="4" s="1"/>
  <c r="X95" i="24"/>
  <c r="T95" i="24"/>
  <c r="B95" i="24" s="1"/>
  <c r="X55" i="4"/>
  <c r="T55" i="4"/>
  <c r="B55" i="4" s="1"/>
  <c r="T33" i="24"/>
  <c r="B33" i="24" s="1"/>
  <c r="X33" i="24"/>
  <c r="AB50" i="4"/>
  <c r="AD50" i="4"/>
  <c r="D50" i="4"/>
  <c r="AD5" i="23"/>
  <c r="AB5" i="23"/>
  <c r="O9" i="17"/>
  <c r="CB9" i="17" s="1"/>
  <c r="D5" i="23"/>
  <c r="AB25" i="5"/>
  <c r="AD25" i="5"/>
  <c r="D25" i="5"/>
  <c r="AD42" i="13"/>
  <c r="AD97" i="6"/>
  <c r="D77" i="13"/>
  <c r="D19" i="20"/>
  <c r="D63" i="5"/>
  <c r="AD13" i="28"/>
  <c r="AD94" i="27"/>
  <c r="D93" i="28"/>
  <c r="AD62" i="27"/>
  <c r="T30" i="24"/>
  <c r="B30" i="24" s="1"/>
  <c r="X30" i="24"/>
  <c r="X46" i="4"/>
  <c r="T46" i="4"/>
  <c r="B46" i="4" s="1"/>
  <c r="X50" i="6"/>
  <c r="T50" i="6"/>
  <c r="B50" i="6" s="1"/>
  <c r="X77" i="6"/>
  <c r="T77" i="6"/>
  <c r="B77" i="6" s="1"/>
  <c r="AB40" i="24"/>
  <c r="AD40" i="24"/>
  <c r="D40" i="24"/>
  <c r="D9" i="26"/>
  <c r="D5" i="26"/>
  <c r="D26" i="27"/>
  <c r="D9" i="24"/>
  <c r="AD22" i="20"/>
  <c r="AD5" i="9"/>
  <c r="AD9" i="24"/>
  <c r="AD20" i="26"/>
  <c r="AD38" i="27"/>
  <c r="D58" i="13"/>
  <c r="D75" i="7"/>
  <c r="D97" i="6"/>
  <c r="AD3" i="9"/>
  <c r="AD58" i="13"/>
  <c r="AD10" i="26"/>
  <c r="D10" i="26"/>
  <c r="X84" i="7"/>
  <c r="AD75" i="7"/>
  <c r="D58" i="20"/>
  <c r="AD27" i="9"/>
  <c r="AD28" i="25"/>
  <c r="AD17" i="25"/>
  <c r="D23" i="26"/>
  <c r="D45" i="9"/>
  <c r="D85" i="6"/>
  <c r="AD58" i="20"/>
  <c r="D27" i="9"/>
  <c r="D28" i="25"/>
  <c r="D19" i="26"/>
  <c r="D17" i="25"/>
  <c r="AH6" i="10"/>
  <c r="AB6" i="7"/>
  <c r="G10" i="17"/>
  <c r="G11" i="17" s="1"/>
  <c r="G12" i="17" s="1"/>
  <c r="G13" i="17" s="1"/>
  <c r="G14" i="17" s="1"/>
  <c r="G15" i="17" s="1"/>
  <c r="G16" i="17" s="1"/>
  <c r="G17" i="17" s="1"/>
  <c r="G18" i="17" s="1"/>
  <c r="AB7" i="7"/>
  <c r="AB10" i="13"/>
  <c r="AB9" i="7"/>
  <c r="AB12" i="13"/>
  <c r="AD56" i="7"/>
  <c r="AB8" i="16"/>
  <c r="D48" i="6"/>
  <c r="D90" i="7"/>
  <c r="AB5" i="20"/>
  <c r="E9" i="17"/>
  <c r="D56" i="7"/>
  <c r="D27" i="7"/>
  <c r="AB11" i="20"/>
  <c r="AB9" i="3"/>
  <c r="AB5" i="3"/>
  <c r="H9" i="17"/>
  <c r="AD24" i="25"/>
  <c r="AB7" i="3"/>
  <c r="AB6" i="13"/>
  <c r="M10" i="17"/>
  <c r="M11" i="17" s="1"/>
  <c r="M12" i="17" s="1"/>
  <c r="M13" i="17" s="1"/>
  <c r="M14" i="17" s="1"/>
  <c r="M15" i="17" s="1"/>
  <c r="M16" i="17" s="1"/>
  <c r="M17" i="17" s="1"/>
  <c r="M18" i="17" s="1"/>
  <c r="M19" i="17" s="1"/>
  <c r="M20" i="17" s="1"/>
  <c r="M21" i="17" s="1"/>
  <c r="M22" i="17" s="1"/>
  <c r="M23" i="17" s="1"/>
  <c r="M24" i="17" s="1"/>
  <c r="M25" i="17" s="1"/>
  <c r="M26" i="17" s="1"/>
  <c r="M27" i="17" s="1"/>
  <c r="M28" i="17" s="1"/>
  <c r="M29" i="17" s="1"/>
  <c r="M30" i="17" s="1"/>
  <c r="M31" i="17" s="1"/>
  <c r="M32" i="17" s="1"/>
  <c r="M33" i="17" s="1"/>
  <c r="M34" i="17" s="1"/>
  <c r="M35" i="17" s="1"/>
  <c r="M36" i="17" s="1"/>
  <c r="M37" i="17" s="1"/>
  <c r="M38" i="17" s="1"/>
  <c r="M39" i="17" s="1"/>
  <c r="M40" i="17" s="1"/>
  <c r="M41" i="17" s="1"/>
  <c r="M42" i="17" s="1"/>
  <c r="M43" i="17" s="1"/>
  <c r="M44" i="17" s="1"/>
  <c r="M45" i="17" s="1"/>
  <c r="M46" i="17" s="1"/>
  <c r="M47" i="17" s="1"/>
  <c r="M48" i="17" s="1"/>
  <c r="M49" i="17" s="1"/>
  <c r="M50" i="17" s="1"/>
  <c r="M51" i="17" s="1"/>
  <c r="M52" i="17" s="1"/>
  <c r="M53" i="17" s="1"/>
  <c r="M54" i="17" s="1"/>
  <c r="M55" i="17" s="1"/>
  <c r="M56" i="17" s="1"/>
  <c r="M57" i="17" s="1"/>
  <c r="M58" i="17" s="1"/>
  <c r="M59" i="17" s="1"/>
  <c r="M60" i="17" s="1"/>
  <c r="M61" i="17" s="1"/>
  <c r="M62" i="17" s="1"/>
  <c r="M63" i="17" s="1"/>
  <c r="M64" i="17" s="1"/>
  <c r="M65" i="17" s="1"/>
  <c r="M66" i="17" s="1"/>
  <c r="M67" i="17" s="1"/>
  <c r="M68" i="17" s="1"/>
  <c r="M69" i="17" s="1"/>
  <c r="M70" i="17" s="1"/>
  <c r="M71" i="17" s="1"/>
  <c r="M72" i="17" s="1"/>
  <c r="M73" i="17" s="1"/>
  <c r="M74" i="17" s="1"/>
  <c r="M75" i="17" s="1"/>
  <c r="M76" i="17" s="1"/>
  <c r="M77" i="17" s="1"/>
  <c r="M78" i="17" s="1"/>
  <c r="M79" i="17" s="1"/>
  <c r="M80" i="17" s="1"/>
  <c r="M81" i="17" s="1"/>
  <c r="M82" i="17" s="1"/>
  <c r="M83" i="17" s="1"/>
  <c r="M84" i="17" s="1"/>
  <c r="M85" i="17" s="1"/>
  <c r="M86" i="17" s="1"/>
  <c r="M87" i="17" s="1"/>
  <c r="M88" i="17" s="1"/>
  <c r="M89" i="17" s="1"/>
  <c r="M90" i="17" s="1"/>
  <c r="M91" i="17" s="1"/>
  <c r="M92" i="17" s="1"/>
  <c r="M93" i="17" s="1"/>
  <c r="M94" i="17" s="1"/>
  <c r="M95" i="17" s="1"/>
  <c r="M96" i="17" s="1"/>
  <c r="M97" i="17" s="1"/>
  <c r="M98" i="17" s="1"/>
  <c r="M99" i="17" s="1"/>
  <c r="M100" i="17" s="1"/>
  <c r="AB7" i="13"/>
  <c r="AB7" i="4"/>
  <c r="AB8" i="13"/>
  <c r="D90" i="27"/>
  <c r="AB5" i="6"/>
  <c r="K9" i="17"/>
  <c r="BX9" i="17" s="1"/>
  <c r="AB8" i="18"/>
  <c r="AB7" i="18"/>
  <c r="AB5" i="7"/>
  <c r="G9" i="17"/>
  <c r="AB5" i="9"/>
  <c r="D9" i="17"/>
  <c r="BQ9" i="17" s="1"/>
  <c r="AB12" i="4"/>
  <c r="AB6" i="24"/>
  <c r="P10" i="17"/>
  <c r="P11" i="17" s="1"/>
  <c r="P12" i="17" s="1"/>
  <c r="AB12" i="3"/>
  <c r="AD62" i="4"/>
  <c r="AB6" i="3"/>
  <c r="H10" i="17"/>
  <c r="H11" i="17" s="1"/>
  <c r="H12" i="17" s="1"/>
  <c r="H13" i="17" s="1"/>
  <c r="H14" i="17" s="1"/>
  <c r="H15" i="17" s="1"/>
  <c r="H16" i="17" s="1"/>
  <c r="H17" i="17" s="1"/>
  <c r="H18" i="17" s="1"/>
  <c r="H19" i="17" s="1"/>
  <c r="H20" i="17" s="1"/>
  <c r="H21" i="17" s="1"/>
  <c r="H22" i="17" s="1"/>
  <c r="H23" i="17" s="1"/>
  <c r="H24" i="17" s="1"/>
  <c r="H25" i="17" s="1"/>
  <c r="H26" i="17" s="1"/>
  <c r="H27" i="17" s="1"/>
  <c r="H28" i="17" s="1"/>
  <c r="H29" i="17" s="1"/>
  <c r="H30" i="17" s="1"/>
  <c r="H31" i="17" s="1"/>
  <c r="H32" i="17" s="1"/>
  <c r="H33" i="17" s="1"/>
  <c r="H34" i="17" s="1"/>
  <c r="H35" i="17" s="1"/>
  <c r="H36" i="17" s="1"/>
  <c r="H37" i="17" s="1"/>
  <c r="H38" i="17" s="1"/>
  <c r="H39" i="17" s="1"/>
  <c r="H40" i="17" s="1"/>
  <c r="H41" i="17" s="1"/>
  <c r="H42" i="17" s="1"/>
  <c r="H43" i="17" s="1"/>
  <c r="H44" i="17" s="1"/>
  <c r="H45" i="17" s="1"/>
  <c r="H46" i="17" s="1"/>
  <c r="H47" i="17" s="1"/>
  <c r="H48" i="17" s="1"/>
  <c r="H49" i="17" s="1"/>
  <c r="H50" i="17" s="1"/>
  <c r="H51" i="17" s="1"/>
  <c r="H52" i="17" s="1"/>
  <c r="H53" i="17" s="1"/>
  <c r="H54" i="17" s="1"/>
  <c r="H55" i="17" s="1"/>
  <c r="H56" i="17" s="1"/>
  <c r="H57" i="17" s="1"/>
  <c r="H58" i="17" s="1"/>
  <c r="H59" i="17" s="1"/>
  <c r="H60" i="17" s="1"/>
  <c r="H61" i="17" s="1"/>
  <c r="H62" i="17" s="1"/>
  <c r="H63" i="17" s="1"/>
  <c r="H64" i="17" s="1"/>
  <c r="H65" i="17" s="1"/>
  <c r="H66" i="17" s="1"/>
  <c r="H67" i="17" s="1"/>
  <c r="H68" i="17" s="1"/>
  <c r="H69" i="17" s="1"/>
  <c r="H70" i="17" s="1"/>
  <c r="H71" i="17" s="1"/>
  <c r="H72" i="17" s="1"/>
  <c r="H73" i="17" s="1"/>
  <c r="H74" i="17" s="1"/>
  <c r="H75" i="17" s="1"/>
  <c r="H76" i="17" s="1"/>
  <c r="H77" i="17" s="1"/>
  <c r="H78" i="17" s="1"/>
  <c r="H79" i="17" s="1"/>
  <c r="H80" i="17" s="1"/>
  <c r="H81" i="17" s="1"/>
  <c r="H82" i="17" s="1"/>
  <c r="H83" i="17" s="1"/>
  <c r="H84" i="17" s="1"/>
  <c r="H85" i="17" s="1"/>
  <c r="H86" i="17" s="1"/>
  <c r="H87" i="17" s="1"/>
  <c r="H88" i="17" s="1"/>
  <c r="H89" i="17" s="1"/>
  <c r="H90" i="17" s="1"/>
  <c r="H91" i="17" s="1"/>
  <c r="H92" i="17" s="1"/>
  <c r="H93" i="17" s="1"/>
  <c r="H94" i="17" s="1"/>
  <c r="H95" i="17" s="1"/>
  <c r="H96" i="17" s="1"/>
  <c r="H97" i="17" s="1"/>
  <c r="H98" i="17" s="1"/>
  <c r="H99" i="17" s="1"/>
  <c r="H100" i="17" s="1"/>
  <c r="D79" i="25"/>
  <c r="AB11" i="13"/>
  <c r="D12" i="25"/>
  <c r="AB20" i="18"/>
  <c r="AD20" i="18"/>
  <c r="D20" i="18"/>
  <c r="AD30" i="27"/>
  <c r="AB6" i="20"/>
  <c r="E10" i="17"/>
  <c r="E11" i="17" s="1"/>
  <c r="E12" i="17" s="1"/>
  <c r="E13" i="17" s="1"/>
  <c r="E14" i="17" s="1"/>
  <c r="E15" i="17" s="1"/>
  <c r="E16" i="17" s="1"/>
  <c r="E17" i="17" s="1"/>
  <c r="E18" i="17" s="1"/>
  <c r="E19" i="17" s="1"/>
  <c r="E20" i="17" s="1"/>
  <c r="E21" i="17" s="1"/>
  <c r="E22" i="17" s="1"/>
  <c r="E23" i="17" s="1"/>
  <c r="E24" i="17" s="1"/>
  <c r="E25" i="17" s="1"/>
  <c r="E26" i="17" s="1"/>
  <c r="E27" i="17" s="1"/>
  <c r="E28" i="17" s="1"/>
  <c r="E29" i="17" s="1"/>
  <c r="E30" i="17" s="1"/>
  <c r="E31" i="17" s="1"/>
  <c r="E32" i="17" s="1"/>
  <c r="E33" i="17" s="1"/>
  <c r="E34" i="17" s="1"/>
  <c r="E35" i="17" s="1"/>
  <c r="E36" i="17" s="1"/>
  <c r="E37" i="17" s="1"/>
  <c r="E38" i="17" s="1"/>
  <c r="E39" i="17" s="1"/>
  <c r="E40" i="17" s="1"/>
  <c r="E41" i="17" s="1"/>
  <c r="E42" i="17" s="1"/>
  <c r="E43" i="17" s="1"/>
  <c r="E44" i="17" s="1"/>
  <c r="E45" i="17" s="1"/>
  <c r="E46" i="17" s="1"/>
  <c r="E47" i="17" s="1"/>
  <c r="E48" i="17" s="1"/>
  <c r="E49" i="17" s="1"/>
  <c r="E50" i="17" s="1"/>
  <c r="E51" i="17" s="1"/>
  <c r="E52" i="17" s="1"/>
  <c r="E53" i="17" s="1"/>
  <c r="E54" i="17" s="1"/>
  <c r="E55" i="17" s="1"/>
  <c r="E56" i="17" s="1"/>
  <c r="E57" i="17" s="1"/>
  <c r="E58" i="17" s="1"/>
  <c r="E59" i="17" s="1"/>
  <c r="E60" i="17" s="1"/>
  <c r="E61" i="17" s="1"/>
  <c r="E62" i="17" s="1"/>
  <c r="E63" i="17" s="1"/>
  <c r="E64" i="17" s="1"/>
  <c r="E65" i="17" s="1"/>
  <c r="E66" i="17" s="1"/>
  <c r="E67" i="17" s="1"/>
  <c r="E68" i="17" s="1"/>
  <c r="E69" i="17" s="1"/>
  <c r="E70" i="17" s="1"/>
  <c r="E71" i="17" s="1"/>
  <c r="E72" i="17" s="1"/>
  <c r="E73" i="17" s="1"/>
  <c r="E74" i="17" s="1"/>
  <c r="E75" i="17" s="1"/>
  <c r="E76" i="17" s="1"/>
  <c r="E77" i="17" s="1"/>
  <c r="E78" i="17" s="1"/>
  <c r="E79" i="17" s="1"/>
  <c r="E80" i="17" s="1"/>
  <c r="E81" i="17" s="1"/>
  <c r="E82" i="17" s="1"/>
  <c r="E83" i="17" s="1"/>
  <c r="E84" i="17" s="1"/>
  <c r="E85" i="17" s="1"/>
  <c r="E86" i="17" s="1"/>
  <c r="E87" i="17" s="1"/>
  <c r="E88" i="17" s="1"/>
  <c r="E89" i="17" s="1"/>
  <c r="E90" i="17" s="1"/>
  <c r="E91" i="17" s="1"/>
  <c r="E92" i="17" s="1"/>
  <c r="E93" i="17" s="1"/>
  <c r="E94" i="17" s="1"/>
  <c r="E95" i="17" s="1"/>
  <c r="E96" i="17" s="1"/>
  <c r="E97" i="17" s="1"/>
  <c r="E98" i="17" s="1"/>
  <c r="E99" i="17" s="1"/>
  <c r="E100" i="17" s="1"/>
  <c r="AB11" i="7"/>
  <c r="AD24" i="26"/>
  <c r="AD6" i="26"/>
  <c r="AB8" i="3"/>
  <c r="AB9" i="16"/>
  <c r="AB6" i="4"/>
  <c r="I10" i="17"/>
  <c r="BV10" i="17" s="1"/>
  <c r="AB11" i="16"/>
  <c r="AB12" i="24"/>
  <c r="AB10" i="7"/>
  <c r="AB8" i="9"/>
  <c r="D12" i="17"/>
  <c r="D13" i="17" s="1"/>
  <c r="D14" i="17" s="1"/>
  <c r="D15" i="17" s="1"/>
  <c r="D16" i="17" s="1"/>
  <c r="D17" i="17" s="1"/>
  <c r="D18" i="17" s="1"/>
  <c r="D19" i="17" s="1"/>
  <c r="D20" i="17" s="1"/>
  <c r="D21" i="17" s="1"/>
  <c r="D22" i="17" s="1"/>
  <c r="D23" i="17" s="1"/>
  <c r="D24" i="17" s="1"/>
  <c r="D25" i="17" s="1"/>
  <c r="D26" i="17" s="1"/>
  <c r="D27" i="17" s="1"/>
  <c r="D28" i="17" s="1"/>
  <c r="D29" i="17" s="1"/>
  <c r="D30" i="17" s="1"/>
  <c r="D31" i="17" s="1"/>
  <c r="D32" i="17" s="1"/>
  <c r="D33" i="17" s="1"/>
  <c r="D34" i="17" s="1"/>
  <c r="D35" i="17" s="1"/>
  <c r="D36" i="17" s="1"/>
  <c r="D37" i="17" s="1"/>
  <c r="D38" i="17" s="1"/>
  <c r="D39" i="17" s="1"/>
  <c r="D40" i="17" s="1"/>
  <c r="D41" i="17" s="1"/>
  <c r="D42" i="17" s="1"/>
  <c r="D43" i="17" s="1"/>
  <c r="D44" i="17" s="1"/>
  <c r="D45" i="17" s="1"/>
  <c r="D46" i="17" s="1"/>
  <c r="D47" i="17" s="1"/>
  <c r="D48" i="17" s="1"/>
  <c r="D49" i="17" s="1"/>
  <c r="D50" i="17" s="1"/>
  <c r="D51" i="17" s="1"/>
  <c r="D52" i="17" s="1"/>
  <c r="D53" i="17" s="1"/>
  <c r="D54" i="17" s="1"/>
  <c r="D55" i="17" s="1"/>
  <c r="D56" i="17" s="1"/>
  <c r="D57" i="17" s="1"/>
  <c r="D58" i="17" s="1"/>
  <c r="D59" i="17" s="1"/>
  <c r="D60" i="17" s="1"/>
  <c r="D61" i="17" s="1"/>
  <c r="D62" i="17" s="1"/>
  <c r="D63" i="17" s="1"/>
  <c r="D64" i="17" s="1"/>
  <c r="D65" i="17" s="1"/>
  <c r="D66" i="17" s="1"/>
  <c r="D67" i="17" s="1"/>
  <c r="D68" i="17" s="1"/>
  <c r="D69" i="17" s="1"/>
  <c r="D70" i="17" s="1"/>
  <c r="D71" i="17" s="1"/>
  <c r="D72" i="17" s="1"/>
  <c r="D73" i="17" s="1"/>
  <c r="D74" i="17" s="1"/>
  <c r="D75" i="17" s="1"/>
  <c r="D76" i="17" s="1"/>
  <c r="D77" i="17" s="1"/>
  <c r="D78" i="17" s="1"/>
  <c r="D79" i="17" s="1"/>
  <c r="D80" i="17" s="1"/>
  <c r="D81" i="17" s="1"/>
  <c r="D82" i="17" s="1"/>
  <c r="D83" i="17" s="1"/>
  <c r="D84" i="17" s="1"/>
  <c r="D85" i="17" s="1"/>
  <c r="D86" i="17" s="1"/>
  <c r="D87" i="17" s="1"/>
  <c r="D88" i="17" s="1"/>
  <c r="D89" i="17" s="1"/>
  <c r="D90" i="17" s="1"/>
  <c r="D91" i="17" s="1"/>
  <c r="D92" i="17" s="1"/>
  <c r="D93" i="17" s="1"/>
  <c r="D94" i="17" s="1"/>
  <c r="D95" i="17" s="1"/>
  <c r="D96" i="17" s="1"/>
  <c r="D97" i="17" s="1"/>
  <c r="D98" i="17" s="1"/>
  <c r="D99" i="17" s="1"/>
  <c r="D100" i="17" s="1"/>
  <c r="AB90" i="9"/>
  <c r="AD90" i="9"/>
  <c r="D90" i="9"/>
  <c r="AB45" i="6"/>
  <c r="D45" i="6"/>
  <c r="AD45" i="6"/>
  <c r="AB81" i="9"/>
  <c r="D81" i="9"/>
  <c r="AD81" i="9"/>
  <c r="AD90" i="7"/>
  <c r="AB7" i="16"/>
  <c r="L11" i="17"/>
  <c r="L12" i="17" s="1"/>
  <c r="L13" i="17" s="1"/>
  <c r="L14" i="17" s="1"/>
  <c r="L15" i="17" s="1"/>
  <c r="L16" i="17" s="1"/>
  <c r="L17" i="17" s="1"/>
  <c r="L18" i="17" s="1"/>
  <c r="L19" i="17" s="1"/>
  <c r="L20" i="17" s="1"/>
  <c r="L21" i="17" s="1"/>
  <c r="L22" i="17" s="1"/>
  <c r="L23" i="17" s="1"/>
  <c r="L24" i="17" s="1"/>
  <c r="L25" i="17" s="1"/>
  <c r="L26" i="17" s="1"/>
  <c r="L27" i="17" s="1"/>
  <c r="L28" i="17" s="1"/>
  <c r="L29" i="17" s="1"/>
  <c r="L30" i="17" s="1"/>
  <c r="L31" i="17" s="1"/>
  <c r="L32" i="17" s="1"/>
  <c r="L33" i="17" s="1"/>
  <c r="L34" i="17" s="1"/>
  <c r="L35" i="17" s="1"/>
  <c r="L36" i="17" s="1"/>
  <c r="L37" i="17" s="1"/>
  <c r="L38" i="17" s="1"/>
  <c r="L39" i="17" s="1"/>
  <c r="L40" i="17" s="1"/>
  <c r="L41" i="17" s="1"/>
  <c r="L42" i="17" s="1"/>
  <c r="L43" i="17" s="1"/>
  <c r="L44" i="17" s="1"/>
  <c r="L45" i="17" s="1"/>
  <c r="L46" i="17" s="1"/>
  <c r="L47" i="17" s="1"/>
  <c r="L48" i="17" s="1"/>
  <c r="L49" i="17" s="1"/>
  <c r="L50" i="17" s="1"/>
  <c r="L51" i="17" s="1"/>
  <c r="L52" i="17" s="1"/>
  <c r="L53" i="17" s="1"/>
  <c r="L54" i="17" s="1"/>
  <c r="L55" i="17" s="1"/>
  <c r="L56" i="17" s="1"/>
  <c r="L57" i="17" s="1"/>
  <c r="L58" i="17" s="1"/>
  <c r="L59" i="17" s="1"/>
  <c r="L60" i="17" s="1"/>
  <c r="L61" i="17" s="1"/>
  <c r="L62" i="17" s="1"/>
  <c r="L63" i="17" s="1"/>
  <c r="L64" i="17" s="1"/>
  <c r="L65" i="17" s="1"/>
  <c r="L66" i="17" s="1"/>
  <c r="L67" i="17" s="1"/>
  <c r="L68" i="17" s="1"/>
  <c r="L69" i="17" s="1"/>
  <c r="L70" i="17" s="1"/>
  <c r="L71" i="17" s="1"/>
  <c r="L72" i="17" s="1"/>
  <c r="L73" i="17" s="1"/>
  <c r="L74" i="17" s="1"/>
  <c r="L75" i="17" s="1"/>
  <c r="L76" i="17" s="1"/>
  <c r="L77" i="17" s="1"/>
  <c r="L78" i="17" s="1"/>
  <c r="L79" i="17" s="1"/>
  <c r="L80" i="17" s="1"/>
  <c r="L81" i="17" s="1"/>
  <c r="L82" i="17" s="1"/>
  <c r="L83" i="17" s="1"/>
  <c r="L84" i="17" s="1"/>
  <c r="L85" i="17" s="1"/>
  <c r="L86" i="17" s="1"/>
  <c r="L87" i="17" s="1"/>
  <c r="L88" i="17" s="1"/>
  <c r="L89" i="17" s="1"/>
  <c r="L90" i="17" s="1"/>
  <c r="L91" i="17" s="1"/>
  <c r="L92" i="17" s="1"/>
  <c r="L93" i="17" s="1"/>
  <c r="L94" i="17" s="1"/>
  <c r="L95" i="17" s="1"/>
  <c r="L96" i="17" s="1"/>
  <c r="L97" i="17" s="1"/>
  <c r="L98" i="17" s="1"/>
  <c r="L99" i="17" s="1"/>
  <c r="L100" i="17" s="1"/>
  <c r="AD40" i="18"/>
  <c r="AD12" i="25"/>
  <c r="AD19" i="9"/>
  <c r="AD18" i="26"/>
  <c r="D24" i="26"/>
  <c r="D66" i="26"/>
  <c r="AB9" i="21"/>
  <c r="F13" i="17"/>
  <c r="F14" i="17" s="1"/>
  <c r="F15" i="17" s="1"/>
  <c r="F16" i="17" s="1"/>
  <c r="F17" i="17" s="1"/>
  <c r="F18" i="17" s="1"/>
  <c r="F19" i="17" s="1"/>
  <c r="F20" i="17" s="1"/>
  <c r="F21" i="17" s="1"/>
  <c r="F22" i="17" s="1"/>
  <c r="F23" i="17" s="1"/>
  <c r="F24" i="17" s="1"/>
  <c r="F25" i="17" s="1"/>
  <c r="F26" i="17" s="1"/>
  <c r="F27" i="17" s="1"/>
  <c r="F28" i="17" s="1"/>
  <c r="F29" i="17" s="1"/>
  <c r="F30" i="17" s="1"/>
  <c r="F31" i="17" s="1"/>
  <c r="F32" i="17" s="1"/>
  <c r="F33" i="17" s="1"/>
  <c r="F34" i="17" s="1"/>
  <c r="F35" i="17" s="1"/>
  <c r="F36" i="17" s="1"/>
  <c r="F37" i="17" s="1"/>
  <c r="F38" i="17" s="1"/>
  <c r="F39" i="17" s="1"/>
  <c r="F40" i="17" s="1"/>
  <c r="F41" i="17" s="1"/>
  <c r="F42" i="17" s="1"/>
  <c r="F43" i="17" s="1"/>
  <c r="F44" i="17" s="1"/>
  <c r="F45" i="17" s="1"/>
  <c r="F46" i="17" s="1"/>
  <c r="F47" i="17" s="1"/>
  <c r="F48" i="17" s="1"/>
  <c r="F49" i="17" s="1"/>
  <c r="F50" i="17" s="1"/>
  <c r="F51" i="17" s="1"/>
  <c r="F52" i="17" s="1"/>
  <c r="F53" i="17" s="1"/>
  <c r="F54" i="17" s="1"/>
  <c r="F55" i="17" s="1"/>
  <c r="F56" i="17" s="1"/>
  <c r="F57" i="17" s="1"/>
  <c r="F58" i="17" s="1"/>
  <c r="F59" i="17" s="1"/>
  <c r="F60" i="17" s="1"/>
  <c r="F61" i="17" s="1"/>
  <c r="F62" i="17" s="1"/>
  <c r="F63" i="17" s="1"/>
  <c r="F64" i="17" s="1"/>
  <c r="F65" i="17" s="1"/>
  <c r="F66" i="17" s="1"/>
  <c r="F67" i="17" s="1"/>
  <c r="F68" i="17" s="1"/>
  <c r="F69" i="17" s="1"/>
  <c r="F70" i="17" s="1"/>
  <c r="F71" i="17" s="1"/>
  <c r="F72" i="17" s="1"/>
  <c r="F73" i="17" s="1"/>
  <c r="F74" i="17" s="1"/>
  <c r="F75" i="17" s="1"/>
  <c r="F76" i="17" s="1"/>
  <c r="F77" i="17" s="1"/>
  <c r="F78" i="17" s="1"/>
  <c r="F79" i="17" s="1"/>
  <c r="F80" i="17" s="1"/>
  <c r="F81" i="17" s="1"/>
  <c r="F82" i="17" s="1"/>
  <c r="F83" i="17" s="1"/>
  <c r="F84" i="17" s="1"/>
  <c r="F85" i="17" s="1"/>
  <c r="F86" i="17" s="1"/>
  <c r="F87" i="17" s="1"/>
  <c r="F88" i="17" s="1"/>
  <c r="F89" i="17" s="1"/>
  <c r="F90" i="17" s="1"/>
  <c r="F91" i="17" s="1"/>
  <c r="F92" i="17" s="1"/>
  <c r="F93" i="17" s="1"/>
  <c r="F94" i="17" s="1"/>
  <c r="F95" i="17" s="1"/>
  <c r="F96" i="17" s="1"/>
  <c r="F97" i="17" s="1"/>
  <c r="F98" i="17" s="1"/>
  <c r="F99" i="17" s="1"/>
  <c r="F100" i="17" s="1"/>
  <c r="D6" i="26"/>
  <c r="AB9" i="13"/>
  <c r="AD29" i="13"/>
  <c r="AB6" i="18"/>
  <c r="Q10" i="17"/>
  <c r="Q11" i="17" s="1"/>
  <c r="Q12" i="17" s="1"/>
  <c r="Q13" i="17" s="1"/>
  <c r="Q14" i="17" s="1"/>
  <c r="Q15" i="17" s="1"/>
  <c r="Q16" i="17" s="1"/>
  <c r="Q17" i="17" s="1"/>
  <c r="Q18" i="17" s="1"/>
  <c r="Q19" i="17" s="1"/>
  <c r="Q20" i="17" s="1"/>
  <c r="Q21" i="17" s="1"/>
  <c r="Q22" i="17" s="1"/>
  <c r="Q23" i="17" s="1"/>
  <c r="Q24" i="17" s="1"/>
  <c r="Q25" i="17" s="1"/>
  <c r="Q26" i="17" s="1"/>
  <c r="Q27" i="17" s="1"/>
  <c r="Q28" i="17" s="1"/>
  <c r="Q29" i="17" s="1"/>
  <c r="Q30" i="17" s="1"/>
  <c r="Q31" i="17" s="1"/>
  <c r="Q32" i="17" s="1"/>
  <c r="Q33" i="17" s="1"/>
  <c r="Q34" i="17" s="1"/>
  <c r="Q35" i="17" s="1"/>
  <c r="Q36" i="17" s="1"/>
  <c r="Q37" i="17" s="1"/>
  <c r="Q38" i="17" s="1"/>
  <c r="Q39" i="17" s="1"/>
  <c r="Q40" i="17" s="1"/>
  <c r="Q41" i="17" s="1"/>
  <c r="Q42" i="17" s="1"/>
  <c r="Q43" i="17" s="1"/>
  <c r="Q44" i="17" s="1"/>
  <c r="Q45" i="17" s="1"/>
  <c r="Q46" i="17" s="1"/>
  <c r="Q47" i="17" s="1"/>
  <c r="Q48" i="17" s="1"/>
  <c r="Q49" i="17" s="1"/>
  <c r="Q50" i="17" s="1"/>
  <c r="Q51" i="17" s="1"/>
  <c r="Q52" i="17" s="1"/>
  <c r="Q53" i="17" s="1"/>
  <c r="Q54" i="17" s="1"/>
  <c r="Q55" i="17" s="1"/>
  <c r="Q56" i="17" s="1"/>
  <c r="Q57" i="17" s="1"/>
  <c r="Q58" i="17" s="1"/>
  <c r="Q59" i="17" s="1"/>
  <c r="Q60" i="17" s="1"/>
  <c r="Q61" i="17" s="1"/>
  <c r="Q62" i="17" s="1"/>
  <c r="Q63" i="17" s="1"/>
  <c r="Q64" i="17" s="1"/>
  <c r="Q65" i="17" s="1"/>
  <c r="Q66" i="17" s="1"/>
  <c r="Q67" i="17" s="1"/>
  <c r="Q68" i="17" s="1"/>
  <c r="Q69" i="17" s="1"/>
  <c r="Q70" i="17" s="1"/>
  <c r="Q71" i="17" s="1"/>
  <c r="Q72" i="17" s="1"/>
  <c r="Q73" i="17" s="1"/>
  <c r="Q74" i="17" s="1"/>
  <c r="Q75" i="17" s="1"/>
  <c r="Q76" i="17" s="1"/>
  <c r="Q77" i="17" s="1"/>
  <c r="Q78" i="17" s="1"/>
  <c r="Q79" i="17" s="1"/>
  <c r="Q80" i="17" s="1"/>
  <c r="Q81" i="17" s="1"/>
  <c r="Q82" i="17" s="1"/>
  <c r="Q83" i="17" s="1"/>
  <c r="Q84" i="17" s="1"/>
  <c r="Q85" i="17" s="1"/>
  <c r="Q86" i="17" s="1"/>
  <c r="Q87" i="17" s="1"/>
  <c r="Q88" i="17" s="1"/>
  <c r="Q89" i="17" s="1"/>
  <c r="Q90" i="17" s="1"/>
  <c r="Q91" i="17" s="1"/>
  <c r="Q92" i="17" s="1"/>
  <c r="Q93" i="17" s="1"/>
  <c r="Q94" i="17" s="1"/>
  <c r="Q95" i="17" s="1"/>
  <c r="Q96" i="17" s="1"/>
  <c r="Q97" i="17" s="1"/>
  <c r="Q98" i="17" s="1"/>
  <c r="Q99" i="17" s="1"/>
  <c r="Q100" i="17" s="1"/>
  <c r="D97" i="20"/>
  <c r="AB9" i="20"/>
  <c r="AB12" i="7"/>
  <c r="AB10" i="4"/>
  <c r="AB10" i="20"/>
  <c r="AB19" i="27"/>
  <c r="AD19" i="27"/>
  <c r="D19" i="27"/>
  <c r="D10" i="20"/>
  <c r="AB12" i="20"/>
  <c r="AD79" i="25"/>
  <c r="D62" i="4"/>
  <c r="D40" i="18"/>
  <c r="AB9" i="18"/>
  <c r="D82" i="25"/>
  <c r="AB11" i="9"/>
  <c r="AD26" i="27"/>
  <c r="AD27" i="7"/>
  <c r="D30" i="27"/>
  <c r="AD49" i="27"/>
  <c r="D22" i="20"/>
  <c r="AD9" i="26"/>
  <c r="AD10" i="21"/>
  <c r="D19" i="9"/>
  <c r="D18" i="26"/>
  <c r="AD66" i="26"/>
  <c r="AD55" i="25"/>
  <c r="AB9" i="4"/>
  <c r="AB11" i="3"/>
  <c r="AB12" i="16"/>
  <c r="D29" i="13"/>
  <c r="AD76" i="18"/>
  <c r="D76" i="18"/>
  <c r="AB5" i="18"/>
  <c r="AB62" i="24"/>
  <c r="AD62" i="24"/>
  <c r="D62" i="24"/>
  <c r="AD16" i="24"/>
  <c r="D16" i="24"/>
  <c r="D24" i="24"/>
  <c r="AB24" i="24"/>
  <c r="AD24" i="24"/>
  <c r="D61" i="24"/>
  <c r="N7" i="17"/>
  <c r="CA7" i="17" s="1"/>
  <c r="AB3" i="1"/>
  <c r="AB4" i="13"/>
  <c r="M7" i="17"/>
  <c r="BZ7" i="17" s="1"/>
  <c r="AB3" i="13"/>
  <c r="D42" i="13"/>
  <c r="D6" i="16"/>
  <c r="AB6" i="16"/>
  <c r="D10" i="16"/>
  <c r="AB10" i="16"/>
  <c r="AB4" i="16"/>
  <c r="AD37" i="6"/>
  <c r="AB37" i="6"/>
  <c r="D37" i="6"/>
  <c r="AD28" i="6"/>
  <c r="AB28" i="6"/>
  <c r="AB51" i="6"/>
  <c r="AD51" i="6"/>
  <c r="D51" i="6"/>
  <c r="D35" i="6"/>
  <c r="AB35" i="6"/>
  <c r="AD35" i="6"/>
  <c r="AB39" i="6"/>
  <c r="AD39" i="6"/>
  <c r="D39" i="6"/>
  <c r="AB9" i="5"/>
  <c r="AD64" i="4"/>
  <c r="AB64" i="4"/>
  <c r="D32" i="4"/>
  <c r="D68" i="4"/>
  <c r="AD68" i="4"/>
  <c r="H7" i="17"/>
  <c r="BU7" i="17" s="1"/>
  <c r="AB3" i="3"/>
  <c r="AB49" i="3"/>
  <c r="D49" i="3"/>
  <c r="AD49" i="3"/>
  <c r="BU8" i="17"/>
  <c r="AB4" i="3"/>
  <c r="AB76" i="3"/>
  <c r="AD76" i="3"/>
  <c r="D76" i="3"/>
  <c r="AI4" i="10"/>
  <c r="D12" i="28"/>
  <c r="AB12" i="28"/>
  <c r="T77" i="28"/>
  <c r="B77" i="28" s="1"/>
  <c r="AB77" i="28" s="1"/>
  <c r="X77" i="28"/>
  <c r="T97" i="28"/>
  <c r="B97" i="28" s="1"/>
  <c r="AB97" i="28" s="1"/>
  <c r="X97" i="28"/>
  <c r="T59" i="28"/>
  <c r="B59" i="28" s="1"/>
  <c r="AB59" i="28" s="1"/>
  <c r="X59" i="28"/>
  <c r="T88" i="28"/>
  <c r="B88" i="28" s="1"/>
  <c r="AB88" i="28" s="1"/>
  <c r="X88" i="28"/>
  <c r="T74" i="28"/>
  <c r="B74" i="28" s="1"/>
  <c r="AB74" i="28" s="1"/>
  <c r="X74" i="28"/>
  <c r="T30" i="28"/>
  <c r="B30" i="28" s="1"/>
  <c r="D30" i="28" s="1"/>
  <c r="X30" i="28"/>
  <c r="T58" i="28"/>
  <c r="B58" i="28" s="1"/>
  <c r="AB58" i="28" s="1"/>
  <c r="X58" i="28"/>
  <c r="AD16" i="28"/>
  <c r="T56" i="28"/>
  <c r="B56" i="28" s="1"/>
  <c r="AB56" i="28" s="1"/>
  <c r="X56" i="28"/>
  <c r="T53" i="28"/>
  <c r="B53" i="28" s="1"/>
  <c r="AD53" i="28" s="1"/>
  <c r="X53" i="28"/>
  <c r="T25" i="28"/>
  <c r="B25" i="28" s="1"/>
  <c r="AB25" i="28" s="1"/>
  <c r="X25" i="28"/>
  <c r="T82" i="28"/>
  <c r="B82" i="28" s="1"/>
  <c r="AB82" i="28" s="1"/>
  <c r="X82" i="28"/>
  <c r="D41" i="28"/>
  <c r="T70" i="28"/>
  <c r="B70" i="28" s="1"/>
  <c r="AB70" i="28" s="1"/>
  <c r="X70" i="28"/>
  <c r="T63" i="28"/>
  <c r="B63" i="28" s="1"/>
  <c r="AB63" i="28" s="1"/>
  <c r="X63" i="28"/>
  <c r="D13" i="28"/>
  <c r="T80" i="28"/>
  <c r="B80" i="28" s="1"/>
  <c r="AB80" i="28" s="1"/>
  <c r="X80" i="28"/>
  <c r="T48" i="28"/>
  <c r="B48" i="28" s="1"/>
  <c r="AB48" i="28" s="1"/>
  <c r="X48" i="28"/>
  <c r="D16" i="28"/>
  <c r="T100" i="28"/>
  <c r="B100" i="28" s="1"/>
  <c r="AB100" i="28" s="1"/>
  <c r="X100" i="28"/>
  <c r="T32" i="28"/>
  <c r="B32" i="28" s="1"/>
  <c r="AB32" i="28" s="1"/>
  <c r="X32" i="28"/>
  <c r="AD7" i="28"/>
  <c r="T6" i="28"/>
  <c r="B6" i="28" s="1"/>
  <c r="D6" i="28" s="1"/>
  <c r="X6" i="28"/>
  <c r="T45" i="28"/>
  <c r="B45" i="28" s="1"/>
  <c r="AB45" i="28" s="1"/>
  <c r="X45" i="28"/>
  <c r="T68" i="28"/>
  <c r="B68" i="28" s="1"/>
  <c r="AB68" i="28" s="1"/>
  <c r="X68" i="28"/>
  <c r="T95" i="28"/>
  <c r="B95" i="28" s="1"/>
  <c r="AB95" i="28" s="1"/>
  <c r="X95" i="28"/>
  <c r="T81" i="28"/>
  <c r="B81" i="28" s="1"/>
  <c r="AB81" i="28" s="1"/>
  <c r="X81" i="28"/>
  <c r="T66" i="28"/>
  <c r="B66" i="28" s="1"/>
  <c r="AB66" i="28" s="1"/>
  <c r="X66" i="28"/>
  <c r="T47" i="28"/>
  <c r="B47" i="28" s="1"/>
  <c r="AB47" i="28" s="1"/>
  <c r="X47" i="28"/>
  <c r="D7" i="28"/>
  <c r="T67" i="28"/>
  <c r="B67" i="28" s="1"/>
  <c r="AB67" i="28" s="1"/>
  <c r="X67" i="28"/>
  <c r="D85" i="28"/>
  <c r="T62" i="28"/>
  <c r="B62" i="28" s="1"/>
  <c r="AB62" i="28" s="1"/>
  <c r="X62" i="28"/>
  <c r="T92" i="28"/>
  <c r="B92" i="28" s="1"/>
  <c r="AB92" i="28" s="1"/>
  <c r="X92" i="28"/>
  <c r="D27" i="28"/>
  <c r="AD36" i="28"/>
  <c r="T75" i="28"/>
  <c r="B75" i="28" s="1"/>
  <c r="AB75" i="28" s="1"/>
  <c r="X75" i="28"/>
  <c r="T43" i="28"/>
  <c r="B43" i="28" s="1"/>
  <c r="D43" i="28" s="1"/>
  <c r="X43" i="28"/>
  <c r="AD55" i="28"/>
  <c r="T61" i="28"/>
  <c r="B61" i="28" s="1"/>
  <c r="AB61" i="28" s="1"/>
  <c r="X61" i="28"/>
  <c r="T86" i="28"/>
  <c r="B86" i="28" s="1"/>
  <c r="AB86" i="28" s="1"/>
  <c r="X86" i="28"/>
  <c r="T91" i="28"/>
  <c r="B91" i="28" s="1"/>
  <c r="AB91" i="28" s="1"/>
  <c r="X91" i="28"/>
  <c r="AD41" i="28"/>
  <c r="T52" i="28"/>
  <c r="B52" i="28" s="1"/>
  <c r="AB52" i="28" s="1"/>
  <c r="X52" i="28"/>
  <c r="AD11" i="28"/>
  <c r="AD85" i="28"/>
  <c r="T49" i="28"/>
  <c r="B49" i="28" s="1"/>
  <c r="AB49" i="28" s="1"/>
  <c r="X49" i="28"/>
  <c r="T60" i="28"/>
  <c r="B60" i="28" s="1"/>
  <c r="AB60" i="28" s="1"/>
  <c r="X60" i="28"/>
  <c r="T84" i="28"/>
  <c r="B84" i="28" s="1"/>
  <c r="AB84" i="28" s="1"/>
  <c r="X84" i="28"/>
  <c r="T94" i="28"/>
  <c r="B94" i="28" s="1"/>
  <c r="AB94" i="28" s="1"/>
  <c r="X94" i="28"/>
  <c r="T38" i="28"/>
  <c r="B38" i="28" s="1"/>
  <c r="AB38" i="28" s="1"/>
  <c r="X38" i="28"/>
  <c r="T99" i="28"/>
  <c r="B99" i="28" s="1"/>
  <c r="AB99" i="28" s="1"/>
  <c r="X99" i="28"/>
  <c r="D36" i="28"/>
  <c r="T64" i="28"/>
  <c r="B64" i="28" s="1"/>
  <c r="AB64" i="28" s="1"/>
  <c r="X64" i="28"/>
  <c r="D55" i="28"/>
  <c r="T10" i="28"/>
  <c r="B10" i="28" s="1"/>
  <c r="AB10" i="28" s="1"/>
  <c r="X10" i="28"/>
  <c r="AD89" i="28"/>
  <c r="AB89" i="28"/>
  <c r="T65" i="28"/>
  <c r="B65" i="28" s="1"/>
  <c r="AB65" i="28" s="1"/>
  <c r="X65" i="28"/>
  <c r="T39" i="28"/>
  <c r="B39" i="28" s="1"/>
  <c r="X39" i="28"/>
  <c r="T69" i="28"/>
  <c r="B69" i="28" s="1"/>
  <c r="AB69" i="28" s="1"/>
  <c r="X69" i="28"/>
  <c r="T79" i="28"/>
  <c r="B79" i="28" s="1"/>
  <c r="AB79" i="28" s="1"/>
  <c r="X79" i="28"/>
  <c r="D11" i="28"/>
  <c r="T87" i="28"/>
  <c r="B87" i="28" s="1"/>
  <c r="AB87" i="28" s="1"/>
  <c r="X87" i="28"/>
  <c r="T98" i="28"/>
  <c r="B98" i="28" s="1"/>
  <c r="AB98" i="28" s="1"/>
  <c r="X98" i="28"/>
  <c r="T57" i="28"/>
  <c r="B57" i="28" s="1"/>
  <c r="AB57" i="28" s="1"/>
  <c r="X57" i="28"/>
  <c r="AD93" i="28"/>
  <c r="T83" i="28"/>
  <c r="B83" i="28" s="1"/>
  <c r="AB83" i="28" s="1"/>
  <c r="X83" i="28"/>
  <c r="T50" i="28"/>
  <c r="B50" i="28" s="1"/>
  <c r="AB50" i="28" s="1"/>
  <c r="X50" i="28"/>
  <c r="T46" i="28"/>
  <c r="B46" i="28" s="1"/>
  <c r="AB46" i="28" s="1"/>
  <c r="X46" i="28"/>
  <c r="T31" i="28"/>
  <c r="B31" i="28" s="1"/>
  <c r="AB31" i="28" s="1"/>
  <c r="X31" i="28"/>
  <c r="T78" i="28"/>
  <c r="B78" i="28" s="1"/>
  <c r="X78" i="28"/>
  <c r="T71" i="28"/>
  <c r="B71" i="28" s="1"/>
  <c r="AB71" i="28" s="1"/>
  <c r="X71" i="28"/>
  <c r="T54" i="27"/>
  <c r="B54" i="27" s="1"/>
  <c r="AB54" i="27" s="1"/>
  <c r="X54" i="27"/>
  <c r="T81" i="27"/>
  <c r="B81" i="27" s="1"/>
  <c r="AB81" i="27" s="1"/>
  <c r="X81" i="27"/>
  <c r="T93" i="27"/>
  <c r="B93" i="27" s="1"/>
  <c r="AB93" i="27" s="1"/>
  <c r="X93" i="27"/>
  <c r="T41" i="27"/>
  <c r="B41" i="27" s="1"/>
  <c r="AB41" i="27" s="1"/>
  <c r="X41" i="27"/>
  <c r="D42" i="27"/>
  <c r="T89" i="27"/>
  <c r="B89" i="27" s="1"/>
  <c r="AB89" i="27" s="1"/>
  <c r="X89" i="27"/>
  <c r="AB86" i="27"/>
  <c r="D86" i="27"/>
  <c r="AD86" i="27"/>
  <c r="AD47" i="27"/>
  <c r="AB47" i="27"/>
  <c r="T52" i="27"/>
  <c r="B52" i="27" s="1"/>
  <c r="AB52" i="27" s="1"/>
  <c r="X52" i="27"/>
  <c r="T98" i="27"/>
  <c r="B98" i="27" s="1"/>
  <c r="AB98" i="27" s="1"/>
  <c r="X98" i="27"/>
  <c r="AD90" i="27"/>
  <c r="D47" i="27"/>
  <c r="T16" i="27"/>
  <c r="B16" i="27" s="1"/>
  <c r="AB16" i="27" s="1"/>
  <c r="X16" i="27"/>
  <c r="D34" i="27"/>
  <c r="AB34" i="27"/>
  <c r="T56" i="27"/>
  <c r="B56" i="27" s="1"/>
  <c r="AB56" i="27" s="1"/>
  <c r="X56" i="27"/>
  <c r="AD96" i="27"/>
  <c r="AB96" i="27"/>
  <c r="T71" i="27"/>
  <c r="B71" i="27" s="1"/>
  <c r="AB71" i="27" s="1"/>
  <c r="X71" i="27"/>
  <c r="T12" i="27"/>
  <c r="B12" i="27" s="1"/>
  <c r="X12" i="27"/>
  <c r="T11" i="27"/>
  <c r="B11" i="27" s="1"/>
  <c r="AB11" i="27" s="1"/>
  <c r="X11" i="27"/>
  <c r="T55" i="27"/>
  <c r="B55" i="27" s="1"/>
  <c r="AB55" i="27" s="1"/>
  <c r="X55" i="27"/>
  <c r="T31" i="27"/>
  <c r="B31" i="27" s="1"/>
  <c r="AB31" i="27" s="1"/>
  <c r="X31" i="27"/>
  <c r="T63" i="27"/>
  <c r="B63" i="27" s="1"/>
  <c r="AB63" i="27" s="1"/>
  <c r="X63" i="27"/>
  <c r="T95" i="27"/>
  <c r="B95" i="27" s="1"/>
  <c r="AB95" i="27" s="1"/>
  <c r="X95" i="27"/>
  <c r="D32" i="27"/>
  <c r="T51" i="27"/>
  <c r="B51" i="27" s="1"/>
  <c r="AB51" i="27" s="1"/>
  <c r="X51" i="27"/>
  <c r="T74" i="27"/>
  <c r="B74" i="27" s="1"/>
  <c r="AB74" i="27" s="1"/>
  <c r="X74" i="27"/>
  <c r="T70" i="27"/>
  <c r="B70" i="27" s="1"/>
  <c r="AB70" i="27" s="1"/>
  <c r="X70" i="27"/>
  <c r="T64" i="27"/>
  <c r="B64" i="27" s="1"/>
  <c r="AB64" i="27" s="1"/>
  <c r="X64" i="27"/>
  <c r="T66" i="27"/>
  <c r="B66" i="27" s="1"/>
  <c r="X66" i="27"/>
  <c r="T83" i="27"/>
  <c r="B83" i="27" s="1"/>
  <c r="AB83" i="27" s="1"/>
  <c r="X83" i="27"/>
  <c r="T91" i="27"/>
  <c r="B91" i="27" s="1"/>
  <c r="AB91" i="27" s="1"/>
  <c r="X91" i="27"/>
  <c r="T7" i="27"/>
  <c r="B7" i="27" s="1"/>
  <c r="X7" i="27"/>
  <c r="D35" i="27"/>
  <c r="T92" i="27"/>
  <c r="B92" i="27" s="1"/>
  <c r="AB92" i="27" s="1"/>
  <c r="X92" i="27"/>
  <c r="T67" i="27"/>
  <c r="B67" i="27" s="1"/>
  <c r="AB67" i="27" s="1"/>
  <c r="X67" i="27"/>
  <c r="D84" i="27"/>
  <c r="AB84" i="27"/>
  <c r="T87" i="27"/>
  <c r="B87" i="27" s="1"/>
  <c r="AB87" i="27" s="1"/>
  <c r="X87" i="27"/>
  <c r="T59" i="27"/>
  <c r="B59" i="27" s="1"/>
  <c r="AB59" i="27" s="1"/>
  <c r="X59" i="27"/>
  <c r="T72" i="27"/>
  <c r="B72" i="27" s="1"/>
  <c r="AB72" i="27" s="1"/>
  <c r="X72" i="27"/>
  <c r="T99" i="27"/>
  <c r="B99" i="27" s="1"/>
  <c r="AB99" i="27" s="1"/>
  <c r="X99" i="27"/>
  <c r="T79" i="27"/>
  <c r="B79" i="27" s="1"/>
  <c r="AB79" i="27" s="1"/>
  <c r="X79" i="27"/>
  <c r="T75" i="27"/>
  <c r="B75" i="27" s="1"/>
  <c r="AD75" i="27" s="1"/>
  <c r="X75" i="27"/>
  <c r="T39" i="27"/>
  <c r="B39" i="27" s="1"/>
  <c r="AB39" i="27" s="1"/>
  <c r="X39" i="27"/>
  <c r="T68" i="27"/>
  <c r="B68" i="27" s="1"/>
  <c r="AB68" i="27" s="1"/>
  <c r="X68" i="27"/>
  <c r="T57" i="27"/>
  <c r="B57" i="27" s="1"/>
  <c r="AB57" i="27" s="1"/>
  <c r="X57" i="27"/>
  <c r="AD33" i="27"/>
  <c r="AB33" i="27"/>
  <c r="AD32" i="27"/>
  <c r="T65" i="27"/>
  <c r="B65" i="27" s="1"/>
  <c r="AB65" i="27" s="1"/>
  <c r="X65" i="27"/>
  <c r="T77" i="27"/>
  <c r="B77" i="27" s="1"/>
  <c r="AB77" i="27" s="1"/>
  <c r="X77" i="27"/>
  <c r="T58" i="27"/>
  <c r="B58" i="27" s="1"/>
  <c r="AB58" i="27" s="1"/>
  <c r="X58" i="27"/>
  <c r="T97" i="27"/>
  <c r="B97" i="27" s="1"/>
  <c r="AB97" i="27" s="1"/>
  <c r="X97" i="27"/>
  <c r="T28" i="27"/>
  <c r="B28" i="27" s="1"/>
  <c r="AD28" i="27" s="1"/>
  <c r="X28" i="27"/>
  <c r="AD84" i="27"/>
  <c r="T78" i="27"/>
  <c r="B78" i="27" s="1"/>
  <c r="X78" i="27"/>
  <c r="AD46" i="27"/>
  <c r="AB46" i="27"/>
  <c r="AD45" i="27"/>
  <c r="AB45" i="27"/>
  <c r="D76" i="27"/>
  <c r="AB76" i="27"/>
  <c r="AD76" i="27"/>
  <c r="D91" i="26"/>
  <c r="AB91" i="26"/>
  <c r="AD91" i="26"/>
  <c r="T77" i="26"/>
  <c r="B77" i="26" s="1"/>
  <c r="AB77" i="26" s="1"/>
  <c r="X77" i="26"/>
  <c r="T59" i="26"/>
  <c r="B59" i="26" s="1"/>
  <c r="AB59" i="26" s="1"/>
  <c r="X59" i="26"/>
  <c r="T49" i="26"/>
  <c r="B49" i="26" s="1"/>
  <c r="AB49" i="26" s="1"/>
  <c r="X49" i="26"/>
  <c r="T50" i="26"/>
  <c r="B50" i="26" s="1"/>
  <c r="AB50" i="26" s="1"/>
  <c r="X50" i="26"/>
  <c r="T95" i="26"/>
  <c r="B95" i="26" s="1"/>
  <c r="AB95" i="26" s="1"/>
  <c r="X95" i="26"/>
  <c r="T68" i="26"/>
  <c r="B68" i="26" s="1"/>
  <c r="AB68" i="26" s="1"/>
  <c r="X68" i="26"/>
  <c r="T80" i="26"/>
  <c r="B80" i="26" s="1"/>
  <c r="AB80" i="26" s="1"/>
  <c r="X80" i="26"/>
  <c r="T57" i="26"/>
  <c r="B57" i="26" s="1"/>
  <c r="AB57" i="26" s="1"/>
  <c r="X57" i="26"/>
  <c r="T39" i="26"/>
  <c r="B39" i="26" s="1"/>
  <c r="AB39" i="26" s="1"/>
  <c r="X39" i="26"/>
  <c r="T38" i="26"/>
  <c r="B38" i="26" s="1"/>
  <c r="X38" i="26"/>
  <c r="T87" i="26"/>
  <c r="B87" i="26" s="1"/>
  <c r="AB87" i="26" s="1"/>
  <c r="X87" i="26"/>
  <c r="T97" i="26"/>
  <c r="B97" i="26" s="1"/>
  <c r="D97" i="26" s="1"/>
  <c r="X97" i="26"/>
  <c r="T7" i="26"/>
  <c r="B7" i="26" s="1"/>
  <c r="AB7" i="26" s="1"/>
  <c r="X7" i="26"/>
  <c r="T86" i="26"/>
  <c r="B86" i="26" s="1"/>
  <c r="AB86" i="26" s="1"/>
  <c r="X86" i="26"/>
  <c r="T69" i="26"/>
  <c r="B69" i="26" s="1"/>
  <c r="AB69" i="26" s="1"/>
  <c r="X69" i="26"/>
  <c r="T60" i="26"/>
  <c r="B60" i="26" s="1"/>
  <c r="AB60" i="26" s="1"/>
  <c r="X60" i="26"/>
  <c r="T75" i="26"/>
  <c r="B75" i="26" s="1"/>
  <c r="AB75" i="26" s="1"/>
  <c r="X75" i="26"/>
  <c r="T83" i="26"/>
  <c r="B83" i="26" s="1"/>
  <c r="AB83" i="26" s="1"/>
  <c r="X83" i="26"/>
  <c r="T93" i="26"/>
  <c r="B93" i="26" s="1"/>
  <c r="X93" i="26"/>
  <c r="T43" i="26"/>
  <c r="B43" i="26" s="1"/>
  <c r="AB43" i="26" s="1"/>
  <c r="X43" i="26"/>
  <c r="AB53" i="26"/>
  <c r="D53" i="26"/>
  <c r="AD53" i="26"/>
  <c r="T94" i="26"/>
  <c r="B94" i="26" s="1"/>
  <c r="AB94" i="26" s="1"/>
  <c r="X94" i="26"/>
  <c r="T36" i="26"/>
  <c r="B36" i="26" s="1"/>
  <c r="AB36" i="26" s="1"/>
  <c r="X36" i="26"/>
  <c r="T74" i="26"/>
  <c r="B74" i="26" s="1"/>
  <c r="AB74" i="26" s="1"/>
  <c r="X74" i="26"/>
  <c r="T72" i="26"/>
  <c r="B72" i="26" s="1"/>
  <c r="AB72" i="26" s="1"/>
  <c r="X72" i="26"/>
  <c r="T73" i="26"/>
  <c r="B73" i="26" s="1"/>
  <c r="AB73" i="26" s="1"/>
  <c r="X73" i="26"/>
  <c r="T92" i="26"/>
  <c r="B92" i="26" s="1"/>
  <c r="AB92" i="26" s="1"/>
  <c r="X92" i="26"/>
  <c r="T85" i="26"/>
  <c r="B85" i="26" s="1"/>
  <c r="AB85" i="26" s="1"/>
  <c r="X85" i="26"/>
  <c r="T56" i="26"/>
  <c r="B56" i="26" s="1"/>
  <c r="AB56" i="26" s="1"/>
  <c r="X56" i="26"/>
  <c r="T46" i="26"/>
  <c r="B46" i="26" s="1"/>
  <c r="AB46" i="26" s="1"/>
  <c r="X46" i="26"/>
  <c r="T71" i="26"/>
  <c r="B71" i="26" s="1"/>
  <c r="AB71" i="26" s="1"/>
  <c r="X71" i="26"/>
  <c r="T44" i="26"/>
  <c r="B44" i="26" s="1"/>
  <c r="AB44" i="26" s="1"/>
  <c r="X44" i="26"/>
  <c r="T88" i="26"/>
  <c r="B88" i="26" s="1"/>
  <c r="AB88" i="26" s="1"/>
  <c r="X88" i="26"/>
  <c r="T48" i="26"/>
  <c r="B48" i="26" s="1"/>
  <c r="AB48" i="26" s="1"/>
  <c r="X48" i="26"/>
  <c r="T76" i="26"/>
  <c r="B76" i="26" s="1"/>
  <c r="AB76" i="26" s="1"/>
  <c r="X76" i="26"/>
  <c r="D35" i="26"/>
  <c r="AB35" i="26"/>
  <c r="T100" i="26"/>
  <c r="B100" i="26" s="1"/>
  <c r="AB100" i="26" s="1"/>
  <c r="X100" i="26"/>
  <c r="T82" i="26"/>
  <c r="B82" i="26" s="1"/>
  <c r="AB82" i="26" s="1"/>
  <c r="X82" i="26"/>
  <c r="T99" i="26"/>
  <c r="B99" i="26" s="1"/>
  <c r="AB99" i="26" s="1"/>
  <c r="X99" i="26"/>
  <c r="T54" i="26"/>
  <c r="B54" i="26" s="1"/>
  <c r="X54" i="26"/>
  <c r="T98" i="26"/>
  <c r="B98" i="26" s="1"/>
  <c r="AB98" i="26" s="1"/>
  <c r="X98" i="26"/>
  <c r="T89" i="26"/>
  <c r="B89" i="26" s="1"/>
  <c r="X89" i="26"/>
  <c r="T3" i="26"/>
  <c r="B3" i="26" s="1"/>
  <c r="AB3" i="26" s="1"/>
  <c r="X3" i="26"/>
  <c r="AD5" i="26"/>
  <c r="T33" i="26"/>
  <c r="B33" i="26" s="1"/>
  <c r="AB33" i="26" s="1"/>
  <c r="X33" i="26"/>
  <c r="T58" i="26"/>
  <c r="B58" i="26" s="1"/>
  <c r="AB58" i="26" s="1"/>
  <c r="X58" i="26"/>
  <c r="T52" i="26"/>
  <c r="B52" i="26" s="1"/>
  <c r="AB52" i="26" s="1"/>
  <c r="X52" i="26"/>
  <c r="T34" i="26"/>
  <c r="B34" i="26" s="1"/>
  <c r="AB34" i="26" s="1"/>
  <c r="X34" i="26"/>
  <c r="T67" i="26"/>
  <c r="B67" i="26" s="1"/>
  <c r="X67" i="26"/>
  <c r="T30" i="26"/>
  <c r="B30" i="26" s="1"/>
  <c r="AB30" i="26" s="1"/>
  <c r="X30" i="26"/>
  <c r="T70" i="26"/>
  <c r="B70" i="26" s="1"/>
  <c r="AB70" i="26" s="1"/>
  <c r="X70" i="26"/>
  <c r="T55" i="26"/>
  <c r="B55" i="26" s="1"/>
  <c r="AB55" i="26" s="1"/>
  <c r="X55" i="26"/>
  <c r="T51" i="26"/>
  <c r="B51" i="26" s="1"/>
  <c r="AB51" i="26" s="1"/>
  <c r="X51" i="26"/>
  <c r="T96" i="26"/>
  <c r="B96" i="26" s="1"/>
  <c r="AB96" i="26" s="1"/>
  <c r="X96" i="26"/>
  <c r="T27" i="26"/>
  <c r="B27" i="26" s="1"/>
  <c r="AB27" i="26" s="1"/>
  <c r="X27" i="26"/>
  <c r="T21" i="26"/>
  <c r="B21" i="26" s="1"/>
  <c r="X21" i="26"/>
  <c r="T81" i="26"/>
  <c r="B81" i="26" s="1"/>
  <c r="AB81" i="26" s="1"/>
  <c r="X81" i="26"/>
  <c r="T62" i="26"/>
  <c r="B62" i="26" s="1"/>
  <c r="X62" i="26"/>
  <c r="T47" i="26"/>
  <c r="B47" i="26" s="1"/>
  <c r="AB47" i="26" s="1"/>
  <c r="X47" i="26"/>
  <c r="T16" i="26"/>
  <c r="B16" i="26" s="1"/>
  <c r="AB16" i="26" s="1"/>
  <c r="X16" i="26"/>
  <c r="D40" i="26"/>
  <c r="T70" i="25"/>
  <c r="B70" i="25" s="1"/>
  <c r="AB70" i="25" s="1"/>
  <c r="X70" i="25"/>
  <c r="T83" i="25"/>
  <c r="B83" i="25" s="1"/>
  <c r="AB83" i="25" s="1"/>
  <c r="X83" i="25"/>
  <c r="T91" i="25"/>
  <c r="B91" i="25" s="1"/>
  <c r="AB91" i="25" s="1"/>
  <c r="X91" i="25"/>
  <c r="T72" i="25"/>
  <c r="B72" i="25" s="1"/>
  <c r="AB72" i="25" s="1"/>
  <c r="X72" i="25"/>
  <c r="D6" i="25"/>
  <c r="T61" i="25"/>
  <c r="B61" i="25" s="1"/>
  <c r="D61" i="25" s="1"/>
  <c r="X61" i="25"/>
  <c r="T74" i="25"/>
  <c r="B74" i="25" s="1"/>
  <c r="AB74" i="25" s="1"/>
  <c r="X74" i="25"/>
  <c r="T92" i="25"/>
  <c r="B92" i="25" s="1"/>
  <c r="AB92" i="25" s="1"/>
  <c r="X92" i="25"/>
  <c r="T10" i="25"/>
  <c r="B10" i="25" s="1"/>
  <c r="AD10" i="25" s="1"/>
  <c r="X10" i="25"/>
  <c r="T30" i="25"/>
  <c r="B30" i="25" s="1"/>
  <c r="AB30" i="25" s="1"/>
  <c r="X30" i="25"/>
  <c r="AD31" i="25"/>
  <c r="AB31" i="25"/>
  <c r="T68" i="25"/>
  <c r="B68" i="25" s="1"/>
  <c r="AB68" i="25" s="1"/>
  <c r="X68" i="25"/>
  <c r="T87" i="25"/>
  <c r="B87" i="25" s="1"/>
  <c r="AB87" i="25" s="1"/>
  <c r="X87" i="25"/>
  <c r="D26" i="25"/>
  <c r="T58" i="25"/>
  <c r="B58" i="25" s="1"/>
  <c r="AB58" i="25" s="1"/>
  <c r="X58" i="25"/>
  <c r="T44" i="25"/>
  <c r="B44" i="25" s="1"/>
  <c r="AB44" i="25" s="1"/>
  <c r="X44" i="25"/>
  <c r="T67" i="25"/>
  <c r="B67" i="25" s="1"/>
  <c r="AB67" i="25" s="1"/>
  <c r="X67" i="25"/>
  <c r="AD6" i="25"/>
  <c r="T69" i="25"/>
  <c r="B69" i="25" s="1"/>
  <c r="AB69" i="25" s="1"/>
  <c r="X69" i="25"/>
  <c r="T63" i="25"/>
  <c r="B63" i="25" s="1"/>
  <c r="X63" i="25"/>
  <c r="T41" i="25"/>
  <c r="B41" i="25" s="1"/>
  <c r="AB41" i="25" s="1"/>
  <c r="X41" i="25"/>
  <c r="T42" i="25"/>
  <c r="B42" i="25" s="1"/>
  <c r="AB42" i="25" s="1"/>
  <c r="X42" i="25"/>
  <c r="T64" i="25"/>
  <c r="B64" i="25" s="1"/>
  <c r="AB64" i="25" s="1"/>
  <c r="X64" i="25"/>
  <c r="T71" i="25"/>
  <c r="B71" i="25" s="1"/>
  <c r="AB71" i="25" s="1"/>
  <c r="X71" i="25"/>
  <c r="T11" i="25"/>
  <c r="B11" i="25" s="1"/>
  <c r="X11" i="25"/>
  <c r="T52" i="25"/>
  <c r="B52" i="25" s="1"/>
  <c r="AB52" i="25" s="1"/>
  <c r="X52" i="25"/>
  <c r="T57" i="25"/>
  <c r="B57" i="25" s="1"/>
  <c r="AB57" i="25" s="1"/>
  <c r="X57" i="25"/>
  <c r="T51" i="25"/>
  <c r="B51" i="25" s="1"/>
  <c r="AB51" i="25" s="1"/>
  <c r="X51" i="25"/>
  <c r="T98" i="25"/>
  <c r="B98" i="25" s="1"/>
  <c r="AB98" i="25" s="1"/>
  <c r="X98" i="25"/>
  <c r="T93" i="25"/>
  <c r="B93" i="25" s="1"/>
  <c r="AB93" i="25" s="1"/>
  <c r="X93" i="25"/>
  <c r="D31" i="25"/>
  <c r="AD43" i="25"/>
  <c r="AB43" i="25"/>
  <c r="D43" i="25"/>
  <c r="T39" i="25"/>
  <c r="B39" i="25" s="1"/>
  <c r="AB39" i="25" s="1"/>
  <c r="X39" i="25"/>
  <c r="T81" i="25"/>
  <c r="B81" i="25" s="1"/>
  <c r="AB81" i="25" s="1"/>
  <c r="X81" i="25"/>
  <c r="D24" i="25"/>
  <c r="T50" i="25"/>
  <c r="B50" i="25" s="1"/>
  <c r="X50" i="25"/>
  <c r="T54" i="25"/>
  <c r="B54" i="25" s="1"/>
  <c r="AB54" i="25" s="1"/>
  <c r="X54" i="25"/>
  <c r="T90" i="25"/>
  <c r="B90" i="25" s="1"/>
  <c r="AB90" i="25" s="1"/>
  <c r="X90" i="25"/>
  <c r="T18" i="25"/>
  <c r="B18" i="25" s="1"/>
  <c r="AB18" i="25" s="1"/>
  <c r="X18" i="25"/>
  <c r="T99" i="25"/>
  <c r="B99" i="25" s="1"/>
  <c r="AB99" i="25" s="1"/>
  <c r="X99" i="25"/>
  <c r="T62" i="25"/>
  <c r="B62" i="25" s="1"/>
  <c r="AB62" i="25" s="1"/>
  <c r="X62" i="25"/>
  <c r="T66" i="25"/>
  <c r="B66" i="25" s="1"/>
  <c r="AB66" i="25" s="1"/>
  <c r="X66" i="25"/>
  <c r="D35" i="25"/>
  <c r="T48" i="25"/>
  <c r="B48" i="25" s="1"/>
  <c r="AB48" i="25" s="1"/>
  <c r="X48" i="25"/>
  <c r="T46" i="25"/>
  <c r="B46" i="25" s="1"/>
  <c r="AB46" i="25" s="1"/>
  <c r="X46" i="25"/>
  <c r="T47" i="25"/>
  <c r="B47" i="25" s="1"/>
  <c r="AB47" i="25" s="1"/>
  <c r="X47" i="25"/>
  <c r="T76" i="25"/>
  <c r="B76" i="25" s="1"/>
  <c r="AB76" i="25" s="1"/>
  <c r="X76" i="25"/>
  <c r="T84" i="25"/>
  <c r="B84" i="25" s="1"/>
  <c r="AB84" i="25" s="1"/>
  <c r="X84" i="25"/>
  <c r="AD33" i="25"/>
  <c r="AB33" i="25"/>
  <c r="T100" i="25"/>
  <c r="B100" i="25" s="1"/>
  <c r="AB100" i="25" s="1"/>
  <c r="X100" i="25"/>
  <c r="T34" i="25"/>
  <c r="B34" i="25" s="1"/>
  <c r="AB34" i="25" s="1"/>
  <c r="X34" i="25"/>
  <c r="T73" i="25"/>
  <c r="B73" i="25" s="1"/>
  <c r="AB73" i="25" s="1"/>
  <c r="X73" i="25"/>
  <c r="T36" i="25"/>
  <c r="B36" i="25" s="1"/>
  <c r="AB36" i="25" s="1"/>
  <c r="X36" i="25"/>
  <c r="T94" i="25"/>
  <c r="B94" i="25" s="1"/>
  <c r="AB94" i="25" s="1"/>
  <c r="X94" i="25"/>
  <c r="T56" i="25"/>
  <c r="B56" i="25" s="1"/>
  <c r="AB56" i="25" s="1"/>
  <c r="X56" i="25"/>
  <c r="AD82" i="25"/>
  <c r="T32" i="25"/>
  <c r="B32" i="25" s="1"/>
  <c r="AB32" i="25" s="1"/>
  <c r="X32" i="25"/>
  <c r="T49" i="25"/>
  <c r="B49" i="25" s="1"/>
  <c r="AB49" i="25" s="1"/>
  <c r="X49" i="25"/>
  <c r="T78" i="25"/>
  <c r="B78" i="25" s="1"/>
  <c r="AB78" i="25" s="1"/>
  <c r="X78" i="25"/>
  <c r="AD35" i="25"/>
  <c r="AD25" i="25"/>
  <c r="AD19" i="25"/>
  <c r="T75" i="25"/>
  <c r="B75" i="25" s="1"/>
  <c r="AB75" i="25" s="1"/>
  <c r="X75" i="25"/>
  <c r="T65" i="25"/>
  <c r="B65" i="25" s="1"/>
  <c r="AB65" i="25" s="1"/>
  <c r="X65" i="25"/>
  <c r="T97" i="25"/>
  <c r="B97" i="25" s="1"/>
  <c r="AB97" i="25" s="1"/>
  <c r="X97" i="25"/>
  <c r="T96" i="25"/>
  <c r="B96" i="25" s="1"/>
  <c r="AB96" i="25" s="1"/>
  <c r="X96" i="25"/>
  <c r="T20" i="25"/>
  <c r="B20" i="25" s="1"/>
  <c r="AB20" i="25" s="1"/>
  <c r="X20" i="25"/>
  <c r="T8" i="25"/>
  <c r="B8" i="25" s="1"/>
  <c r="AB8" i="25" s="1"/>
  <c r="X8" i="25"/>
  <c r="T69" i="7"/>
  <c r="B69" i="7" s="1"/>
  <c r="AB69" i="7" s="1"/>
  <c r="X69" i="7"/>
  <c r="T55" i="7"/>
  <c r="B55" i="7" s="1"/>
  <c r="AB55" i="7" s="1"/>
  <c r="X55" i="7"/>
  <c r="T79" i="7"/>
  <c r="B79" i="7" s="1"/>
  <c r="AB79" i="7" s="1"/>
  <c r="X79" i="7"/>
  <c r="T99" i="7"/>
  <c r="B99" i="7" s="1"/>
  <c r="AB99" i="7" s="1"/>
  <c r="X99" i="7"/>
  <c r="AB4" i="7"/>
  <c r="T63" i="7"/>
  <c r="B63" i="7" s="1"/>
  <c r="AB63" i="7" s="1"/>
  <c r="X63" i="7"/>
  <c r="T93" i="7"/>
  <c r="B93" i="7" s="1"/>
  <c r="AB93" i="7" s="1"/>
  <c r="X93" i="7"/>
  <c r="T87" i="7"/>
  <c r="B87" i="7" s="1"/>
  <c r="AB87" i="7" s="1"/>
  <c r="X87" i="7"/>
  <c r="T57" i="7"/>
  <c r="B57" i="7" s="1"/>
  <c r="AB57" i="7" s="1"/>
  <c r="X57" i="7"/>
  <c r="T33" i="7"/>
  <c r="B33" i="7" s="1"/>
  <c r="AB33" i="7" s="1"/>
  <c r="X33" i="7"/>
  <c r="T77" i="7"/>
  <c r="B77" i="7" s="1"/>
  <c r="AB77" i="7" s="1"/>
  <c r="X77" i="7"/>
  <c r="T65" i="7"/>
  <c r="B65" i="7" s="1"/>
  <c r="AB65" i="7" s="1"/>
  <c r="X65" i="7"/>
  <c r="T67" i="7"/>
  <c r="B67" i="7" s="1"/>
  <c r="AB67" i="7" s="1"/>
  <c r="X67" i="7"/>
  <c r="T83" i="7"/>
  <c r="B83" i="7" s="1"/>
  <c r="AB83" i="7" s="1"/>
  <c r="X83" i="7"/>
  <c r="T46" i="7"/>
  <c r="B46" i="7" s="1"/>
  <c r="AB46" i="7" s="1"/>
  <c r="X46" i="7"/>
  <c r="T94" i="7"/>
  <c r="B94" i="7" s="1"/>
  <c r="AB94" i="7" s="1"/>
  <c r="X94" i="7"/>
  <c r="T48" i="7"/>
  <c r="B48" i="7" s="1"/>
  <c r="AB48" i="7" s="1"/>
  <c r="X48" i="7"/>
  <c r="T74" i="7"/>
  <c r="B74" i="7" s="1"/>
  <c r="AB74" i="7" s="1"/>
  <c r="X74" i="7"/>
  <c r="T71" i="7"/>
  <c r="B71" i="7" s="1"/>
  <c r="AB71" i="7" s="1"/>
  <c r="X71" i="7"/>
  <c r="T29" i="7"/>
  <c r="B29" i="7" s="1"/>
  <c r="X29" i="7"/>
  <c r="T92" i="7"/>
  <c r="B92" i="7" s="1"/>
  <c r="AB92" i="7" s="1"/>
  <c r="X92" i="7"/>
  <c r="T40" i="7"/>
  <c r="B40" i="7" s="1"/>
  <c r="AB40" i="7" s="1"/>
  <c r="X40" i="7"/>
  <c r="T64" i="7"/>
  <c r="B64" i="7" s="1"/>
  <c r="AB64" i="7" s="1"/>
  <c r="X64" i="7"/>
  <c r="T15" i="7"/>
  <c r="B15" i="7" s="1"/>
  <c r="X15" i="7"/>
  <c r="T60" i="7"/>
  <c r="B60" i="7" s="1"/>
  <c r="AB60" i="7" s="1"/>
  <c r="X60" i="7"/>
  <c r="T82" i="7"/>
  <c r="B82" i="7" s="1"/>
  <c r="AB82" i="7" s="1"/>
  <c r="X82" i="7"/>
  <c r="T88" i="7"/>
  <c r="B88" i="7" s="1"/>
  <c r="AB88" i="7" s="1"/>
  <c r="X88" i="7"/>
  <c r="T97" i="7"/>
  <c r="B97" i="7" s="1"/>
  <c r="AB97" i="7" s="1"/>
  <c r="X97" i="7"/>
  <c r="T80" i="7"/>
  <c r="B80" i="7" s="1"/>
  <c r="AB80" i="7" s="1"/>
  <c r="X80" i="7"/>
  <c r="AD34" i="7"/>
  <c r="T76" i="7"/>
  <c r="B76" i="7" s="1"/>
  <c r="AB76" i="7" s="1"/>
  <c r="X76" i="7"/>
  <c r="T31" i="7"/>
  <c r="B31" i="7" s="1"/>
  <c r="AB31" i="7" s="1"/>
  <c r="X31" i="7"/>
  <c r="T47" i="7"/>
  <c r="B47" i="7" s="1"/>
  <c r="AB47" i="7" s="1"/>
  <c r="X47" i="7"/>
  <c r="T78" i="7"/>
  <c r="B78" i="7" s="1"/>
  <c r="AB78" i="7" s="1"/>
  <c r="X78" i="7"/>
  <c r="T86" i="7"/>
  <c r="B86" i="7" s="1"/>
  <c r="X86" i="7"/>
  <c r="T22" i="7"/>
  <c r="B22" i="7" s="1"/>
  <c r="X22" i="7"/>
  <c r="T70" i="7"/>
  <c r="B70" i="7" s="1"/>
  <c r="AB70" i="7" s="1"/>
  <c r="X70" i="7"/>
  <c r="T52" i="7"/>
  <c r="B52" i="7" s="1"/>
  <c r="AB52" i="7" s="1"/>
  <c r="X52" i="7"/>
  <c r="T72" i="7"/>
  <c r="B72" i="7" s="1"/>
  <c r="AB72" i="7" s="1"/>
  <c r="X72" i="7"/>
  <c r="D19" i="7"/>
  <c r="D34" i="7"/>
  <c r="T85" i="7"/>
  <c r="B85" i="7" s="1"/>
  <c r="AB85" i="7" s="1"/>
  <c r="X85" i="7"/>
  <c r="T37" i="7"/>
  <c r="B37" i="7" s="1"/>
  <c r="AB37" i="7" s="1"/>
  <c r="X37" i="7"/>
  <c r="T81" i="7"/>
  <c r="B81" i="7" s="1"/>
  <c r="X81" i="7"/>
  <c r="T35" i="7"/>
  <c r="B35" i="7" s="1"/>
  <c r="AB35" i="7" s="1"/>
  <c r="X35" i="7"/>
  <c r="T43" i="7"/>
  <c r="B43" i="7" s="1"/>
  <c r="AB43" i="7" s="1"/>
  <c r="X43" i="7"/>
  <c r="T39" i="7"/>
  <c r="B39" i="7" s="1"/>
  <c r="AB39" i="7" s="1"/>
  <c r="X39" i="7"/>
  <c r="T68" i="7"/>
  <c r="B68" i="7" s="1"/>
  <c r="AB68" i="7" s="1"/>
  <c r="X68" i="7"/>
  <c r="T44" i="7"/>
  <c r="B44" i="7" s="1"/>
  <c r="AB44" i="7" s="1"/>
  <c r="X44" i="7"/>
  <c r="T62" i="7"/>
  <c r="B62" i="7" s="1"/>
  <c r="AB62" i="7" s="1"/>
  <c r="X62" i="7"/>
  <c r="T54" i="7"/>
  <c r="B54" i="7" s="1"/>
  <c r="AB54" i="7" s="1"/>
  <c r="X54" i="7"/>
  <c r="T96" i="7"/>
  <c r="B96" i="7" s="1"/>
  <c r="AB96" i="7" s="1"/>
  <c r="X96" i="7"/>
  <c r="T53" i="7"/>
  <c r="B53" i="7" s="1"/>
  <c r="AB53" i="7" s="1"/>
  <c r="X53" i="7"/>
  <c r="T66" i="7"/>
  <c r="B66" i="7" s="1"/>
  <c r="AB66" i="7" s="1"/>
  <c r="X66" i="7"/>
  <c r="T58" i="7"/>
  <c r="B58" i="7" s="1"/>
  <c r="AB58" i="7" s="1"/>
  <c r="X58" i="7"/>
  <c r="AD19" i="7"/>
  <c r="G7" i="17"/>
  <c r="BT7" i="17" s="1"/>
  <c r="AB3" i="7"/>
  <c r="T98" i="7"/>
  <c r="B98" i="7" s="1"/>
  <c r="AB98" i="7" s="1"/>
  <c r="X98" i="7"/>
  <c r="T45" i="7"/>
  <c r="B45" i="7" s="1"/>
  <c r="AB45" i="7" s="1"/>
  <c r="X45" i="7"/>
  <c r="T100" i="7"/>
  <c r="B100" i="7" s="1"/>
  <c r="AB100" i="7" s="1"/>
  <c r="X100" i="7"/>
  <c r="T91" i="7"/>
  <c r="B91" i="7" s="1"/>
  <c r="AB91" i="7" s="1"/>
  <c r="X91" i="7"/>
  <c r="T16" i="7"/>
  <c r="B16" i="7" s="1"/>
  <c r="AB16" i="7" s="1"/>
  <c r="X16" i="7"/>
  <c r="T59" i="7"/>
  <c r="B59" i="7" s="1"/>
  <c r="AB59" i="7" s="1"/>
  <c r="X59" i="7"/>
  <c r="D10" i="21"/>
  <c r="AB10" i="21"/>
  <c r="AB74" i="20"/>
  <c r="AD74" i="20"/>
  <c r="D74" i="20"/>
  <c r="E7" i="17"/>
  <c r="BR7" i="17" s="1"/>
  <c r="AB3" i="20"/>
  <c r="AD9" i="20"/>
  <c r="D24" i="20"/>
  <c r="AB62" i="20"/>
  <c r="D62" i="20"/>
  <c r="AD62" i="20"/>
  <c r="D27" i="20"/>
  <c r="AB27" i="20"/>
  <c r="AD3" i="20"/>
  <c r="BR8" i="17"/>
  <c r="AB4" i="20"/>
  <c r="AD24" i="20"/>
  <c r="AB79" i="20"/>
  <c r="D79" i="20"/>
  <c r="AD79" i="20"/>
  <c r="AD45" i="9"/>
  <c r="D7" i="17"/>
  <c r="BQ7" i="17" s="1"/>
  <c r="AB3" i="9"/>
  <c r="D26" i="9"/>
  <c r="AB93" i="9"/>
  <c r="D93" i="9"/>
  <c r="AD93" i="9"/>
  <c r="AB95" i="9"/>
  <c r="AD95" i="9"/>
  <c r="D95" i="9"/>
  <c r="BQ8" i="17"/>
  <c r="AB4" i="9"/>
  <c r="AD26" i="9"/>
  <c r="AB43" i="9"/>
  <c r="AD43" i="9"/>
  <c r="D43" i="9"/>
  <c r="AD6" i="16"/>
  <c r="F8" i="2"/>
  <c r="AD16" i="18"/>
  <c r="D16" i="18"/>
  <c r="AD100" i="6"/>
  <c r="D100" i="6"/>
  <c r="D71" i="18"/>
  <c r="AD71" i="18"/>
  <c r="D69" i="24"/>
  <c r="AD69" i="24"/>
  <c r="K7" i="17"/>
  <c r="BX7" i="17" s="1"/>
  <c r="D3" i="6"/>
  <c r="AD3" i="6"/>
  <c r="BS9" i="17"/>
  <c r="D70" i="6"/>
  <c r="AD70" i="6"/>
  <c r="CD9" i="17"/>
  <c r="CB10" i="17"/>
  <c r="BZ8" i="17"/>
  <c r="AD11" i="17"/>
  <c r="AT11" i="17" s="1"/>
  <c r="BY8" i="17"/>
  <c r="AC11" i="17"/>
  <c r="AS11" i="17" s="1"/>
  <c r="AB11" i="17"/>
  <c r="AR11" i="17" s="1"/>
  <c r="Y11" i="17"/>
  <c r="AO11" i="17" s="1"/>
  <c r="X11" i="17"/>
  <c r="AN11" i="17" s="1"/>
  <c r="BT8" i="17"/>
  <c r="F3" i="2"/>
  <c r="W11" i="17"/>
  <c r="AM11" i="17" s="1"/>
  <c r="V11" i="17"/>
  <c r="AL11" i="17" s="1"/>
  <c r="U11" i="17"/>
  <c r="AK11" i="17" s="1"/>
  <c r="F5" i="2"/>
  <c r="G6" i="2"/>
  <c r="F7" i="2"/>
  <c r="F6" i="2"/>
  <c r="G7" i="2"/>
  <c r="G5" i="2"/>
  <c r="G8" i="2"/>
  <c r="BP13" i="17"/>
  <c r="AA14" i="17"/>
  <c r="AQ14" i="17" s="1"/>
  <c r="D11" i="2"/>
  <c r="B12" i="2"/>
  <c r="C12" i="2" s="1"/>
  <c r="Z11" i="17"/>
  <c r="AP11" i="17" s="1"/>
  <c r="T16" i="17"/>
  <c r="AJ16" i="17" s="1"/>
  <c r="G9" i="2"/>
  <c r="E10" i="2"/>
  <c r="F10" i="2" s="1"/>
  <c r="D7" i="18"/>
  <c r="AD7" i="18"/>
  <c r="D98" i="18"/>
  <c r="AD98" i="18"/>
  <c r="D51" i="9"/>
  <c r="AD51" i="9"/>
  <c r="D9" i="18"/>
  <c r="AD9" i="18"/>
  <c r="D12" i="24"/>
  <c r="AD12" i="24"/>
  <c r="AD27" i="20"/>
  <c r="D37" i="9"/>
  <c r="AD37" i="9"/>
  <c r="D18" i="9"/>
  <c r="D46" i="3"/>
  <c r="AD46" i="3"/>
  <c r="AD56" i="20"/>
  <c r="D56" i="20"/>
  <c r="AD18" i="9"/>
  <c r="AD10" i="16"/>
  <c r="D6" i="24"/>
  <c r="AD6" i="24"/>
  <c r="AD34" i="18"/>
  <c r="D34" i="18"/>
  <c r="D23" i="24"/>
  <c r="AD23" i="24"/>
  <c r="D73" i="27"/>
  <c r="AD12" i="28"/>
  <c r="AD73" i="27"/>
  <c r="D6" i="18"/>
  <c r="AD6" i="18"/>
  <c r="AD5" i="18"/>
  <c r="D5" i="18"/>
  <c r="AG5" i="28"/>
  <c r="D8" i="18"/>
  <c r="AD8" i="18"/>
  <c r="AD23" i="6"/>
  <c r="D23" i="6"/>
  <c r="AG5" i="27"/>
  <c r="AD3" i="1"/>
  <c r="D3" i="1"/>
  <c r="D9" i="25"/>
  <c r="AD9" i="25"/>
  <c r="D64" i="4"/>
  <c r="AD49" i="9"/>
  <c r="D49" i="9"/>
  <c r="D14" i="18"/>
  <c r="AD14" i="18"/>
  <c r="D27" i="18"/>
  <c r="AD27" i="18"/>
  <c r="AD36" i="24"/>
  <c r="D36" i="24"/>
  <c r="D24" i="21"/>
  <c r="AD24" i="21"/>
  <c r="D9" i="5"/>
  <c r="AD9" i="5"/>
  <c r="AD48" i="27"/>
  <c r="D48" i="27"/>
  <c r="AD29" i="6"/>
  <c r="D29" i="6"/>
  <c r="D15" i="6"/>
  <c r="AD15" i="6"/>
  <c r="D17" i="24"/>
  <c r="AD17" i="24"/>
  <c r="AD5" i="6"/>
  <c r="D5" i="6"/>
  <c r="D8" i="9"/>
  <c r="AD8" i="9"/>
  <c r="D11" i="26"/>
  <c r="AD11" i="26"/>
  <c r="D60" i="27"/>
  <c r="AD60" i="27"/>
  <c r="AD4" i="13"/>
  <c r="D4" i="13"/>
  <c r="AD24" i="4"/>
  <c r="D24" i="4"/>
  <c r="AD21" i="13"/>
  <c r="D21" i="13"/>
  <c r="D30" i="13"/>
  <c r="AD30" i="13"/>
  <c r="AD9" i="7"/>
  <c r="D9" i="7"/>
  <c r="AD100" i="27"/>
  <c r="D100" i="27"/>
  <c r="AD8" i="13"/>
  <c r="D8" i="13"/>
  <c r="D16" i="13"/>
  <c r="AD16" i="13"/>
  <c r="D27" i="6"/>
  <c r="AD27" i="6"/>
  <c r="AD21" i="4"/>
  <c r="D21" i="4"/>
  <c r="D80" i="4"/>
  <c r="AD80" i="4"/>
  <c r="D7" i="4"/>
  <c r="AD7" i="4"/>
  <c r="AD23" i="16"/>
  <c r="D23" i="16"/>
  <c r="AD23" i="4"/>
  <c r="D23" i="4"/>
  <c r="D77" i="25"/>
  <c r="AD77" i="25"/>
  <c r="D89" i="7"/>
  <c r="AD89" i="7"/>
  <c r="D95" i="7"/>
  <c r="AD95" i="7"/>
  <c r="AD14" i="16"/>
  <c r="D14" i="16"/>
  <c r="D25" i="16"/>
  <c r="AD25" i="16"/>
  <c r="AD88" i="4"/>
  <c r="D88" i="4"/>
  <c r="AD30" i="16"/>
  <c r="D30" i="16"/>
  <c r="D11" i="13"/>
  <c r="AD11" i="13"/>
  <c r="D17" i="16"/>
  <c r="AD17" i="16"/>
  <c r="D24" i="16"/>
  <c r="AD24" i="16"/>
  <c r="AD26" i="13"/>
  <c r="D26" i="13"/>
  <c r="AD15" i="13"/>
  <c r="D15" i="13"/>
  <c r="AD11" i="16"/>
  <c r="D11" i="16"/>
  <c r="D24" i="6"/>
  <c r="AD24" i="6"/>
  <c r="AD15" i="4"/>
  <c r="D15" i="4"/>
  <c r="D26" i="16"/>
  <c r="AD26" i="16"/>
  <c r="D13" i="13"/>
  <c r="AD13" i="13"/>
  <c r="D18" i="6"/>
  <c r="AD18" i="6"/>
  <c r="AG5" i="26"/>
  <c r="AD26" i="6"/>
  <c r="D26" i="6"/>
  <c r="AD4" i="16"/>
  <c r="D4" i="16"/>
  <c r="D23" i="27"/>
  <c r="AD23" i="27"/>
  <c r="D18" i="16"/>
  <c r="AD18" i="16"/>
  <c r="AD13" i="16"/>
  <c r="D13" i="16"/>
  <c r="D14" i="3"/>
  <c r="AD14" i="3"/>
  <c r="AD8" i="28"/>
  <c r="D8" i="28"/>
  <c r="D12" i="4"/>
  <c r="AD12" i="4"/>
  <c r="AD28" i="13"/>
  <c r="D28" i="13"/>
  <c r="D41" i="6"/>
  <c r="D9" i="13"/>
  <c r="AD9" i="13"/>
  <c r="AD20" i="13"/>
  <c r="D20" i="13"/>
  <c r="AD17" i="4"/>
  <c r="D17" i="4"/>
  <c r="AD18" i="4"/>
  <c r="D18" i="4"/>
  <c r="D16" i="4"/>
  <c r="D29" i="16"/>
  <c r="AD29" i="16"/>
  <c r="D36" i="16"/>
  <c r="AD36" i="16"/>
  <c r="D13" i="4"/>
  <c r="AD13" i="4"/>
  <c r="AD84" i="7"/>
  <c r="D84" i="7"/>
  <c r="AD61" i="16"/>
  <c r="D61" i="16"/>
  <c r="AD27" i="16"/>
  <c r="D27" i="16"/>
  <c r="AD53" i="13"/>
  <c r="D53" i="13"/>
  <c r="AD17" i="13"/>
  <c r="D17" i="13"/>
  <c r="D16" i="16"/>
  <c r="AD16" i="16"/>
  <c r="AD20" i="16"/>
  <c r="D20" i="16"/>
  <c r="D14" i="13"/>
  <c r="AD14" i="13"/>
  <c r="D15" i="16"/>
  <c r="AD15" i="16"/>
  <c r="D25" i="13"/>
  <c r="AD25" i="13"/>
  <c r="AD6" i="4"/>
  <c r="D6" i="4"/>
  <c r="AD20" i="4"/>
  <c r="D20" i="4"/>
  <c r="AD49" i="13"/>
  <c r="D49" i="13"/>
  <c r="D19" i="16"/>
  <c r="AD19" i="16"/>
  <c r="D3" i="13"/>
  <c r="AD3" i="13"/>
  <c r="D22" i="13"/>
  <c r="AD22" i="13"/>
  <c r="D12" i="16"/>
  <c r="AD12" i="16"/>
  <c r="D22" i="16"/>
  <c r="AD22" i="16"/>
  <c r="D8" i="16"/>
  <c r="AD8" i="16"/>
  <c r="D10" i="13"/>
  <c r="AD10" i="13"/>
  <c r="AD6" i="13"/>
  <c r="D6" i="13"/>
  <c r="AD10" i="4"/>
  <c r="D10" i="4"/>
  <c r="AD76" i="13"/>
  <c r="D76" i="13"/>
  <c r="D9" i="16"/>
  <c r="AD9" i="16"/>
  <c r="D7" i="16"/>
  <c r="AD7" i="16"/>
  <c r="D36" i="6"/>
  <c r="AD36" i="6"/>
  <c r="AD19" i="13"/>
  <c r="D19" i="13"/>
  <c r="AD19" i="4"/>
  <c r="D19" i="4"/>
  <c r="D7" i="13"/>
  <c r="AD7" i="13"/>
  <c r="AD39" i="13"/>
  <c r="D39" i="13"/>
  <c r="AD18" i="13"/>
  <c r="D18" i="13"/>
  <c r="AD12" i="13"/>
  <c r="D12" i="13"/>
  <c r="AD24" i="13"/>
  <c r="D24" i="13"/>
  <c r="AG5" i="25"/>
  <c r="D27" i="3"/>
  <c r="AD27" i="3"/>
  <c r="AD85" i="27"/>
  <c r="D85" i="27"/>
  <c r="AD27" i="4"/>
  <c r="D27" i="4"/>
  <c r="AD98" i="16"/>
  <c r="D98" i="16"/>
  <c r="D22" i="3"/>
  <c r="AD22" i="3"/>
  <c r="AD17" i="20"/>
  <c r="D17" i="20"/>
  <c r="AD61" i="7"/>
  <c r="D61" i="7"/>
  <c r="AD56" i="4"/>
  <c r="D56" i="4"/>
  <c r="D18" i="21"/>
  <c r="AD18" i="21"/>
  <c r="D9" i="4"/>
  <c r="AD9" i="4"/>
  <c r="D39" i="3"/>
  <c r="AD39" i="3"/>
  <c r="AD8" i="3"/>
  <c r="D8" i="3"/>
  <c r="D16" i="3"/>
  <c r="AD16" i="3"/>
  <c r="D22" i="21"/>
  <c r="AD22" i="21"/>
  <c r="AD11" i="3"/>
  <c r="D11" i="3"/>
  <c r="AD15" i="3"/>
  <c r="D15" i="3"/>
  <c r="D21" i="16"/>
  <c r="AD21" i="16"/>
  <c r="D20" i="3"/>
  <c r="AD20" i="3"/>
  <c r="AD28" i="16"/>
  <c r="D28" i="16"/>
  <c r="AD26" i="3"/>
  <c r="D26" i="3"/>
  <c r="AD86" i="4"/>
  <c r="D86" i="4"/>
  <c r="AD92" i="4"/>
  <c r="D92" i="4"/>
  <c r="AD21" i="3"/>
  <c r="D21" i="3"/>
  <c r="AD23" i="21"/>
  <c r="D23" i="21"/>
  <c r="AD3" i="3"/>
  <c r="D3" i="3"/>
  <c r="D4" i="3"/>
  <c r="AD4" i="3"/>
  <c r="D95" i="16"/>
  <c r="AD95" i="16"/>
  <c r="AD28" i="3"/>
  <c r="D28" i="3"/>
  <c r="AD36" i="4"/>
  <c r="D36" i="4"/>
  <c r="D6" i="3"/>
  <c r="AD6" i="3"/>
  <c r="AD53" i="27"/>
  <c r="D53" i="27"/>
  <c r="AD7" i="3"/>
  <c r="D7" i="3"/>
  <c r="AD14" i="28"/>
  <c r="D14" i="28"/>
  <c r="AD13" i="3"/>
  <c r="D13" i="3"/>
  <c r="AD6" i="20"/>
  <c r="D6" i="20"/>
  <c r="AD21" i="28"/>
  <c r="D21" i="28"/>
  <c r="AD27" i="27"/>
  <c r="D27" i="27"/>
  <c r="AD25" i="3"/>
  <c r="D25" i="3"/>
  <c r="AD80" i="25"/>
  <c r="D80" i="25"/>
  <c r="AD88" i="25"/>
  <c r="D88" i="25"/>
  <c r="AD17" i="28"/>
  <c r="D17" i="28"/>
  <c r="D95" i="25"/>
  <c r="AD95" i="25"/>
  <c r="AD27" i="25"/>
  <c r="D27" i="25"/>
  <c r="D23" i="28"/>
  <c r="AD23" i="28"/>
  <c r="D4" i="28"/>
  <c r="AD4" i="28"/>
  <c r="AD44" i="3"/>
  <c r="D44" i="3"/>
  <c r="D18" i="27"/>
  <c r="AD18" i="27"/>
  <c r="D15" i="25"/>
  <c r="AD15" i="25"/>
  <c r="AD80" i="27"/>
  <c r="D80" i="27"/>
  <c r="AD7" i="25"/>
  <c r="D7" i="25"/>
  <c r="D40" i="25"/>
  <c r="AD40" i="25"/>
  <c r="AD26" i="28"/>
  <c r="D26" i="28"/>
  <c r="D17" i="3"/>
  <c r="AD17" i="3"/>
  <c r="AD16" i="20"/>
  <c r="D16" i="20"/>
  <c r="D13" i="20"/>
  <c r="AD13" i="20"/>
  <c r="D3" i="28"/>
  <c r="AD3" i="28"/>
  <c r="AD28" i="7"/>
  <c r="D28" i="7"/>
  <c r="AD7" i="7"/>
  <c r="D7" i="7"/>
  <c r="AD18" i="20"/>
  <c r="D18" i="20"/>
  <c r="AD4" i="26"/>
  <c r="D4" i="26"/>
  <c r="D45" i="3"/>
  <c r="AD45" i="3"/>
  <c r="D12" i="3"/>
  <c r="AD12" i="3"/>
  <c r="D42" i="28"/>
  <c r="AD42" i="28"/>
  <c r="AD22" i="26"/>
  <c r="D22" i="26"/>
  <c r="AD41" i="7"/>
  <c r="D41" i="7"/>
  <c r="D73" i="28"/>
  <c r="AD73" i="28"/>
  <c r="AD5" i="20"/>
  <c r="D5" i="20"/>
  <c r="D3" i="25"/>
  <c r="AD3" i="25"/>
  <c r="AD23" i="3"/>
  <c r="D23" i="3"/>
  <c r="AD28" i="28"/>
  <c r="D28" i="28"/>
  <c r="AD15" i="28"/>
  <c r="D15" i="28"/>
  <c r="D5" i="7"/>
  <c r="AD5" i="7"/>
  <c r="D24" i="27"/>
  <c r="AD24" i="27"/>
  <c r="AD50" i="7"/>
  <c r="D50" i="7"/>
  <c r="AD40" i="27"/>
  <c r="D40" i="27"/>
  <c r="D4" i="27"/>
  <c r="AD4" i="27"/>
  <c r="D86" i="25"/>
  <c r="AD86" i="25"/>
  <c r="AD76" i="28"/>
  <c r="D76" i="28"/>
  <c r="AD4" i="20"/>
  <c r="D4" i="20"/>
  <c r="D90" i="26"/>
  <c r="AD90" i="26"/>
  <c r="D78" i="26"/>
  <c r="AD78" i="26"/>
  <c r="D8" i="27"/>
  <c r="AD8" i="27"/>
  <c r="AD21" i="7"/>
  <c r="D21" i="7"/>
  <c r="AD9" i="3"/>
  <c r="D9" i="3"/>
  <c r="D4" i="7"/>
  <c r="AD4" i="7"/>
  <c r="D10" i="7"/>
  <c r="AD10" i="7"/>
  <c r="AD8" i="26"/>
  <c r="D8" i="26"/>
  <c r="AD37" i="27"/>
  <c r="D37" i="27"/>
  <c r="D3" i="7"/>
  <c r="AD3" i="7"/>
  <c r="D34" i="28"/>
  <c r="AD34" i="28"/>
  <c r="AD34" i="3"/>
  <c r="D34" i="3"/>
  <c r="D5" i="3"/>
  <c r="AD5" i="3"/>
  <c r="D26" i="7"/>
  <c r="AD26" i="7"/>
  <c r="AD4" i="25"/>
  <c r="D4" i="25"/>
  <c r="D26" i="26"/>
  <c r="AD26" i="26"/>
  <c r="D30" i="9"/>
  <c r="AD30" i="9"/>
  <c r="D28" i="21"/>
  <c r="AD28" i="21"/>
  <c r="D60" i="25"/>
  <c r="AD60" i="25"/>
  <c r="D85" i="25"/>
  <c r="AD85" i="25"/>
  <c r="D35" i="28"/>
  <c r="AD35" i="28"/>
  <c r="AD89" i="25"/>
  <c r="D89" i="25"/>
  <c r="AD37" i="28"/>
  <c r="D37" i="28"/>
  <c r="AD44" i="28"/>
  <c r="D44" i="28"/>
  <c r="AD42" i="26"/>
  <c r="D42" i="26"/>
  <c r="D12" i="26"/>
  <c r="AD12" i="26"/>
  <c r="D5" i="25"/>
  <c r="AD5" i="25"/>
  <c r="D29" i="25"/>
  <c r="AD29" i="25"/>
  <c r="D51" i="7"/>
  <c r="AD51" i="7"/>
  <c r="AD13" i="7"/>
  <c r="D13" i="7"/>
  <c r="AD36" i="27"/>
  <c r="D36" i="27"/>
  <c r="AD25" i="27"/>
  <c r="D25" i="27"/>
  <c r="D23" i="7"/>
  <c r="AD23" i="7"/>
  <c r="AD17" i="26"/>
  <c r="D17" i="26"/>
  <c r="AD21" i="9"/>
  <c r="D21" i="9"/>
  <c r="D11" i="7"/>
  <c r="AD11" i="7"/>
  <c r="AD24" i="3"/>
  <c r="D24" i="3"/>
  <c r="D12" i="7"/>
  <c r="AD12" i="7"/>
  <c r="AD42" i="3"/>
  <c r="D42" i="3"/>
  <c r="D18" i="7"/>
  <c r="AD18" i="7"/>
  <c r="D38" i="7"/>
  <c r="AD38" i="7"/>
  <c r="D72" i="28"/>
  <c r="AD72" i="28"/>
  <c r="D36" i="7"/>
  <c r="AD36" i="7"/>
  <c r="AD15" i="26"/>
  <c r="D15" i="26"/>
  <c r="D25" i="7"/>
  <c r="AD25" i="7"/>
  <c r="D25" i="26"/>
  <c r="AD25" i="26"/>
  <c r="D59" i="25"/>
  <c r="AD59" i="25"/>
  <c r="AD45" i="25"/>
  <c r="D45" i="25"/>
  <c r="AD13" i="26"/>
  <c r="D13" i="26"/>
  <c r="AD6" i="7"/>
  <c r="D6" i="7"/>
  <c r="AD42" i="7"/>
  <c r="D42" i="7"/>
  <c r="AD61" i="27"/>
  <c r="D61" i="27"/>
  <c r="AD40" i="28"/>
  <c r="D40" i="28"/>
  <c r="D9" i="27"/>
  <c r="AD9" i="27"/>
  <c r="AD63" i="26"/>
  <c r="D63" i="26"/>
  <c r="D13" i="25"/>
  <c r="AD13" i="25"/>
  <c r="D11" i="9"/>
  <c r="AD11" i="9"/>
  <c r="D14" i="7"/>
  <c r="AD14" i="7"/>
  <c r="AD22" i="27"/>
  <c r="D22" i="27"/>
  <c r="D20" i="27"/>
  <c r="AD20" i="27"/>
  <c r="AD32" i="26"/>
  <c r="D32" i="26"/>
  <c r="AD17" i="27"/>
  <c r="D17" i="27"/>
  <c r="AD22" i="28"/>
  <c r="D22" i="28"/>
  <c r="D28" i="9"/>
  <c r="AD28" i="9"/>
  <c r="D65" i="26"/>
  <c r="AD65" i="26"/>
  <c r="AD21" i="25"/>
  <c r="D21" i="25"/>
  <c r="AD24" i="9"/>
  <c r="D24" i="9"/>
  <c r="D14" i="25"/>
  <c r="AD14" i="25"/>
  <c r="D29" i="27"/>
  <c r="AD29" i="27"/>
  <c r="AD30" i="7"/>
  <c r="D30" i="7"/>
  <c r="D90" i="28"/>
  <c r="AD90" i="28"/>
  <c r="D69" i="27"/>
  <c r="AD69" i="27"/>
  <c r="D61" i="26"/>
  <c r="AD61" i="26"/>
  <c r="AD14" i="27"/>
  <c r="D14" i="27"/>
  <c r="D43" i="27"/>
  <c r="AD43" i="27"/>
  <c r="AD20" i="28"/>
  <c r="D20" i="28"/>
  <c r="AD30" i="3"/>
  <c r="D30" i="3"/>
  <c r="AD37" i="26"/>
  <c r="D37" i="26"/>
  <c r="D19" i="21"/>
  <c r="AD19" i="21"/>
  <c r="AD11" i="20"/>
  <c r="D11" i="20"/>
  <c r="D15" i="20"/>
  <c r="AD15" i="20"/>
  <c r="D44" i="27"/>
  <c r="AD44" i="27"/>
  <c r="D14" i="20"/>
  <c r="AD14" i="20"/>
  <c r="AD28" i="26"/>
  <c r="D28" i="26"/>
  <c r="D14" i="26"/>
  <c r="AD14" i="26"/>
  <c r="D12" i="20"/>
  <c r="AD12" i="20"/>
  <c r="D24" i="28"/>
  <c r="AD24" i="28"/>
  <c r="AD22" i="25"/>
  <c r="D22" i="25"/>
  <c r="D19" i="3"/>
  <c r="AD19" i="3"/>
  <c r="D88" i="27"/>
  <c r="AD88" i="27"/>
  <c r="D6" i="27"/>
  <c r="AD6" i="27"/>
  <c r="AD3" i="27"/>
  <c r="D3" i="27"/>
  <c r="AD9" i="21"/>
  <c r="D9" i="21"/>
  <c r="D54" i="28"/>
  <c r="AD54" i="28"/>
  <c r="D49" i="7"/>
  <c r="AD49" i="7"/>
  <c r="D20" i="7"/>
  <c r="AD20" i="7"/>
  <c r="D10" i="27"/>
  <c r="AD10" i="27"/>
  <c r="D22" i="9"/>
  <c r="AD22" i="9"/>
  <c r="AD24" i="7"/>
  <c r="D24" i="7"/>
  <c r="D41" i="26"/>
  <c r="AD41" i="26"/>
  <c r="AD84" i="26"/>
  <c r="D84" i="26"/>
  <c r="AD82" i="27"/>
  <c r="D82" i="27"/>
  <c r="D50" i="27"/>
  <c r="AD50" i="27"/>
  <c r="D45" i="26"/>
  <c r="AD45" i="26"/>
  <c r="D31" i="26"/>
  <c r="AD31" i="26"/>
  <c r="AI1" i="18"/>
  <c r="AD41" i="6" l="1"/>
  <c r="AD91" i="6"/>
  <c r="AB91" i="6"/>
  <c r="D21" i="6"/>
  <c r="AD21" i="6"/>
  <c r="D38" i="6"/>
  <c r="AD64" i="26"/>
  <c r="D49" i="6"/>
  <c r="D64" i="26"/>
  <c r="D46" i="24"/>
  <c r="AB49" i="6"/>
  <c r="D46" i="6"/>
  <c r="AD46" i="6"/>
  <c r="D29" i="4"/>
  <c r="AD29" i="4"/>
  <c r="AD38" i="6"/>
  <c r="AB63" i="6"/>
  <c r="AD63" i="6"/>
  <c r="D86" i="6"/>
  <c r="D75" i="24"/>
  <c r="AD86" i="6"/>
  <c r="AD28" i="4"/>
  <c r="S35" i="10"/>
  <c r="D7" i="6"/>
  <c r="AD7" i="6"/>
  <c r="AD5" i="24"/>
  <c r="AB5" i="24"/>
  <c r="D6" i="6"/>
  <c r="K10" i="17"/>
  <c r="K11" i="17" s="1"/>
  <c r="DI10" i="17"/>
  <c r="AD3" i="4"/>
  <c r="D3" i="4"/>
  <c r="CT11" i="17"/>
  <c r="CT12" i="17" s="1"/>
  <c r="D5" i="24"/>
  <c r="AD75" i="24"/>
  <c r="AD78" i="24"/>
  <c r="AD16" i="4"/>
  <c r="AG13" i="17"/>
  <c r="AW13" i="17" s="1"/>
  <c r="AW12" i="17"/>
  <c r="AD6" i="6"/>
  <c r="CX11" i="17"/>
  <c r="DK10" i="17"/>
  <c r="CY13" i="17"/>
  <c r="DL12" i="17"/>
  <c r="DD13" i="17"/>
  <c r="DQ12" i="17"/>
  <c r="CZ13" i="17"/>
  <c r="DM12" i="17"/>
  <c r="AB73" i="7"/>
  <c r="CW13" i="17"/>
  <c r="DJ12" i="17"/>
  <c r="CU13" i="17"/>
  <c r="DH12" i="17"/>
  <c r="DA13" i="17"/>
  <c r="DN12" i="17"/>
  <c r="D28" i="4"/>
  <c r="D50" i="24"/>
  <c r="DB13" i="17"/>
  <c r="DO12" i="17"/>
  <c r="CV12" i="17"/>
  <c r="DI11" i="17"/>
  <c r="AD73" i="7"/>
  <c r="DC13" i="17"/>
  <c r="DP12" i="17"/>
  <c r="CK27" i="17"/>
  <c r="CL25" i="17"/>
  <c r="CO24" i="17"/>
  <c r="CQ24" i="17"/>
  <c r="CJ26" i="17"/>
  <c r="CM29" i="17"/>
  <c r="AD92" i="24"/>
  <c r="D92" i="24"/>
  <c r="D57" i="24"/>
  <c r="AD50" i="24"/>
  <c r="I7" i="17"/>
  <c r="BV7" i="17" s="1"/>
  <c r="AB57" i="24"/>
  <c r="D63" i="4"/>
  <c r="D53" i="25"/>
  <c r="D85" i="24"/>
  <c r="AD85" i="24"/>
  <c r="AB53" i="25"/>
  <c r="AB85" i="24"/>
  <c r="AI8" i="10"/>
  <c r="V9" i="10"/>
  <c r="AJ8" i="10"/>
  <c r="G14" i="10"/>
  <c r="D79" i="26"/>
  <c r="AD79" i="26"/>
  <c r="D22" i="6"/>
  <c r="AB78" i="24"/>
  <c r="AD22" i="6"/>
  <c r="AH14" i="17"/>
  <c r="D98" i="4"/>
  <c r="AD63" i="4"/>
  <c r="AB72" i="4"/>
  <c r="D72" i="4"/>
  <c r="AD72" i="4"/>
  <c r="D33" i="6"/>
  <c r="AD98" i="4"/>
  <c r="AD33" i="6"/>
  <c r="AB88" i="6"/>
  <c r="AD88" i="6"/>
  <c r="D88" i="6"/>
  <c r="AB51" i="24"/>
  <c r="D51" i="24"/>
  <c r="AD51" i="24"/>
  <c r="CA13" i="17"/>
  <c r="I11" i="17"/>
  <c r="BV11" i="17" s="1"/>
  <c r="D21" i="27"/>
  <c r="AD73" i="25"/>
  <c r="CA12" i="17"/>
  <c r="AB79" i="4"/>
  <c r="AD79" i="4"/>
  <c r="D79" i="4"/>
  <c r="CC12" i="17"/>
  <c r="P13" i="17"/>
  <c r="AF13" i="17"/>
  <c r="AV13" i="17" s="1"/>
  <c r="AE13" i="17"/>
  <c r="AU13" i="17" s="1"/>
  <c r="J12" i="17"/>
  <c r="D29" i="24"/>
  <c r="AD29" i="24"/>
  <c r="D14" i="6"/>
  <c r="AD14" i="6"/>
  <c r="D11" i="4"/>
  <c r="AD11" i="4"/>
  <c r="AD21" i="27"/>
  <c r="AB15" i="27"/>
  <c r="D26" i="24"/>
  <c r="D13" i="24"/>
  <c r="AD13" i="24"/>
  <c r="D14" i="4"/>
  <c r="D28" i="24"/>
  <c r="AD79" i="28"/>
  <c r="AD26" i="24"/>
  <c r="D16" i="6"/>
  <c r="AD16" i="6"/>
  <c r="AD14" i="4"/>
  <c r="AD28" i="24"/>
  <c r="D15" i="27"/>
  <c r="AD19" i="6"/>
  <c r="AD19" i="28"/>
  <c r="D19" i="28"/>
  <c r="D23" i="25"/>
  <c r="AD8" i="4"/>
  <c r="K12" i="17"/>
  <c r="K13" i="17" s="1"/>
  <c r="K14" i="17" s="1"/>
  <c r="K15" i="17" s="1"/>
  <c r="K16" i="17" s="1"/>
  <c r="K17" i="17" s="1"/>
  <c r="K18" i="17" s="1"/>
  <c r="K19" i="17" s="1"/>
  <c r="K20" i="17" s="1"/>
  <c r="K21" i="17" s="1"/>
  <c r="K22" i="17" s="1"/>
  <c r="K23" i="17" s="1"/>
  <c r="K24" i="17" s="1"/>
  <c r="K25" i="17" s="1"/>
  <c r="K26" i="17" s="1"/>
  <c r="K27" i="17" s="1"/>
  <c r="K28" i="17" s="1"/>
  <c r="K29" i="17" s="1"/>
  <c r="K30" i="17" s="1"/>
  <c r="K31" i="17" s="1"/>
  <c r="K32" i="17" s="1"/>
  <c r="K33" i="17" s="1"/>
  <c r="K34" i="17" s="1"/>
  <c r="K35" i="17" s="1"/>
  <c r="K36" i="17" s="1"/>
  <c r="K37" i="17" s="1"/>
  <c r="K38" i="17" s="1"/>
  <c r="K39" i="17" s="1"/>
  <c r="K40" i="17" s="1"/>
  <c r="K41" i="17" s="1"/>
  <c r="K42" i="17" s="1"/>
  <c r="K43" i="17" s="1"/>
  <c r="K44" i="17" s="1"/>
  <c r="K45" i="17" s="1"/>
  <c r="K46" i="17" s="1"/>
  <c r="K47" i="17" s="1"/>
  <c r="K48" i="17" s="1"/>
  <c r="K49" i="17" s="1"/>
  <c r="K50" i="17" s="1"/>
  <c r="K51" i="17" s="1"/>
  <c r="K52" i="17" s="1"/>
  <c r="K53" i="17" s="1"/>
  <c r="K54" i="17" s="1"/>
  <c r="K55" i="17" s="1"/>
  <c r="K56" i="17" s="1"/>
  <c r="K57" i="17" s="1"/>
  <c r="K58" i="17" s="1"/>
  <c r="K59" i="17" s="1"/>
  <c r="K60" i="17" s="1"/>
  <c r="K61" i="17" s="1"/>
  <c r="K62" i="17" s="1"/>
  <c r="K63" i="17" s="1"/>
  <c r="K64" i="17" s="1"/>
  <c r="K65" i="17" s="1"/>
  <c r="K66" i="17" s="1"/>
  <c r="K67" i="17" s="1"/>
  <c r="K68" i="17" s="1"/>
  <c r="K69" i="17" s="1"/>
  <c r="K70" i="17" s="1"/>
  <c r="K71" i="17" s="1"/>
  <c r="K72" i="17" s="1"/>
  <c r="K73" i="17" s="1"/>
  <c r="K74" i="17" s="1"/>
  <c r="K75" i="17" s="1"/>
  <c r="K76" i="17" s="1"/>
  <c r="K77" i="17" s="1"/>
  <c r="K78" i="17" s="1"/>
  <c r="K79" i="17" s="1"/>
  <c r="K80" i="17" s="1"/>
  <c r="K81" i="17" s="1"/>
  <c r="K82" i="17" s="1"/>
  <c r="K83" i="17" s="1"/>
  <c r="K84" i="17" s="1"/>
  <c r="K85" i="17" s="1"/>
  <c r="K86" i="17" s="1"/>
  <c r="K87" i="17" s="1"/>
  <c r="K88" i="17" s="1"/>
  <c r="K89" i="17" s="1"/>
  <c r="K90" i="17" s="1"/>
  <c r="K91" i="17" s="1"/>
  <c r="K92" i="17" s="1"/>
  <c r="K93" i="17" s="1"/>
  <c r="K94" i="17" s="1"/>
  <c r="K95" i="17" s="1"/>
  <c r="K96" i="17" s="1"/>
  <c r="K97" i="17" s="1"/>
  <c r="K98" i="17" s="1"/>
  <c r="K99" i="17" s="1"/>
  <c r="K100" i="17" s="1"/>
  <c r="AB8" i="6"/>
  <c r="AB8" i="4"/>
  <c r="D8" i="6"/>
  <c r="D19" i="6"/>
  <c r="AD18" i="24"/>
  <c r="D18" i="24"/>
  <c r="AB37" i="25"/>
  <c r="D37" i="25"/>
  <c r="D92" i="26"/>
  <c r="D100" i="26"/>
  <c r="AB87" i="6"/>
  <c r="D87" i="6"/>
  <c r="AD87" i="6"/>
  <c r="AI1" i="23"/>
  <c r="V29" i="29" s="1"/>
  <c r="AD96" i="26"/>
  <c r="AB45" i="24"/>
  <c r="AD45" i="24"/>
  <c r="D45" i="24"/>
  <c r="AD72" i="27"/>
  <c r="AD46" i="7"/>
  <c r="D17" i="7"/>
  <c r="AD93" i="7"/>
  <c r="D93" i="7"/>
  <c r="AI1" i="1"/>
  <c r="V28" i="29" s="1"/>
  <c r="AD71" i="7"/>
  <c r="AD17" i="7"/>
  <c r="AD76" i="26"/>
  <c r="D76" i="25"/>
  <c r="AD76" i="25"/>
  <c r="AI1" i="5"/>
  <c r="V24" i="29" s="1"/>
  <c r="AD23" i="25"/>
  <c r="D8" i="25"/>
  <c r="G19" i="17"/>
  <c r="G20" i="17" s="1"/>
  <c r="G21" i="17" s="1"/>
  <c r="G22" i="17" s="1"/>
  <c r="G23" i="17" s="1"/>
  <c r="G24" i="17" s="1"/>
  <c r="G25" i="17" s="1"/>
  <c r="G26" i="17" s="1"/>
  <c r="G27" i="17" s="1"/>
  <c r="G28" i="17" s="1"/>
  <c r="G29" i="17" s="1"/>
  <c r="G30" i="17" s="1"/>
  <c r="G31" i="17" s="1"/>
  <c r="G32" i="17" s="1"/>
  <c r="G33" i="17" s="1"/>
  <c r="G34" i="17" s="1"/>
  <c r="G35" i="17" s="1"/>
  <c r="G36" i="17" s="1"/>
  <c r="G37" i="17" s="1"/>
  <c r="G38" i="17" s="1"/>
  <c r="G39" i="17" s="1"/>
  <c r="G40" i="17" s="1"/>
  <c r="G41" i="17" s="1"/>
  <c r="G42" i="17" s="1"/>
  <c r="G43" i="17" s="1"/>
  <c r="G44" i="17" s="1"/>
  <c r="G45" i="17" s="1"/>
  <c r="G46" i="17" s="1"/>
  <c r="G47" i="17" s="1"/>
  <c r="G48" i="17" s="1"/>
  <c r="G49" i="17" s="1"/>
  <c r="G50" i="17" s="1"/>
  <c r="G51" i="17" s="1"/>
  <c r="G52" i="17" s="1"/>
  <c r="G53" i="17" s="1"/>
  <c r="G54" i="17" s="1"/>
  <c r="G55" i="17" s="1"/>
  <c r="G56" i="17" s="1"/>
  <c r="G57" i="17" s="1"/>
  <c r="G58" i="17" s="1"/>
  <c r="G59" i="17" s="1"/>
  <c r="G60" i="17" s="1"/>
  <c r="G61" i="17" s="1"/>
  <c r="G62" i="17" s="1"/>
  <c r="G63" i="17" s="1"/>
  <c r="G64" i="17" s="1"/>
  <c r="G65" i="17" s="1"/>
  <c r="G66" i="17" s="1"/>
  <c r="G67" i="17" s="1"/>
  <c r="G68" i="17" s="1"/>
  <c r="G69" i="17" s="1"/>
  <c r="G70" i="17" s="1"/>
  <c r="G71" i="17" s="1"/>
  <c r="G72" i="17" s="1"/>
  <c r="G73" i="17" s="1"/>
  <c r="G74" i="17" s="1"/>
  <c r="G75" i="17" s="1"/>
  <c r="G76" i="17" s="1"/>
  <c r="G77" i="17" s="1"/>
  <c r="G78" i="17" s="1"/>
  <c r="G79" i="17" s="1"/>
  <c r="G80" i="17" s="1"/>
  <c r="G81" i="17" s="1"/>
  <c r="G82" i="17" s="1"/>
  <c r="G83" i="17" s="1"/>
  <c r="G84" i="17" s="1"/>
  <c r="G85" i="17" s="1"/>
  <c r="G86" i="17" s="1"/>
  <c r="G87" i="17" s="1"/>
  <c r="G88" i="17" s="1"/>
  <c r="G89" i="17" s="1"/>
  <c r="G90" i="17" s="1"/>
  <c r="G91" i="17" s="1"/>
  <c r="G92" i="17" s="1"/>
  <c r="G93" i="17" s="1"/>
  <c r="G94" i="17" s="1"/>
  <c r="G95" i="17" s="1"/>
  <c r="G96" i="17" s="1"/>
  <c r="G97" i="17" s="1"/>
  <c r="G98" i="17" s="1"/>
  <c r="G99" i="17" s="1"/>
  <c r="G100" i="17" s="1"/>
  <c r="AD20" i="24"/>
  <c r="D20" i="24"/>
  <c r="AD59" i="24"/>
  <c r="AB88" i="24"/>
  <c r="AD88" i="24"/>
  <c r="D88" i="24"/>
  <c r="AD65" i="25"/>
  <c r="D79" i="28"/>
  <c r="AB59" i="24"/>
  <c r="AB32" i="24"/>
  <c r="AD32" i="24"/>
  <c r="D32" i="24"/>
  <c r="AB65" i="24"/>
  <c r="D65" i="24"/>
  <c r="AD65" i="24"/>
  <c r="AB97" i="24"/>
  <c r="AD97" i="24"/>
  <c r="D97" i="24"/>
  <c r="AB99" i="24"/>
  <c r="D99" i="24"/>
  <c r="AD99" i="24"/>
  <c r="AD98" i="27"/>
  <c r="D2" i="1"/>
  <c r="D2" i="23"/>
  <c r="AB53" i="4"/>
  <c r="AD53" i="4"/>
  <c r="D53" i="4"/>
  <c r="D7" i="26"/>
  <c r="AB99" i="6"/>
  <c r="AD99" i="6"/>
  <c r="D99" i="6"/>
  <c r="AB76" i="24"/>
  <c r="D76" i="24"/>
  <c r="AD76" i="24"/>
  <c r="AB84" i="4"/>
  <c r="D84" i="4"/>
  <c r="AD84" i="4"/>
  <c r="D100" i="7"/>
  <c r="AB44" i="4"/>
  <c r="AD44" i="4"/>
  <c r="D44" i="4"/>
  <c r="AD43" i="26"/>
  <c r="D76" i="26"/>
  <c r="AD27" i="26"/>
  <c r="AB56" i="24"/>
  <c r="D56" i="24"/>
  <c r="AD56" i="24"/>
  <c r="AD8" i="25"/>
  <c r="AB91" i="24"/>
  <c r="AD91" i="24"/>
  <c r="D91" i="24"/>
  <c r="AD97" i="27"/>
  <c r="AB55" i="4"/>
  <c r="D55" i="4"/>
  <c r="AD55" i="4"/>
  <c r="AB66" i="24"/>
  <c r="D66" i="24"/>
  <c r="AD66" i="24"/>
  <c r="AB67" i="4"/>
  <c r="AD67" i="4"/>
  <c r="D67" i="4"/>
  <c r="AD59" i="7"/>
  <c r="AB67" i="24"/>
  <c r="AD67" i="24"/>
  <c r="D67" i="24"/>
  <c r="AB58" i="4"/>
  <c r="D58" i="4"/>
  <c r="AD58" i="4"/>
  <c r="AD10" i="28"/>
  <c r="AD91" i="25"/>
  <c r="AD45" i="7"/>
  <c r="D59" i="7"/>
  <c r="D36" i="26"/>
  <c r="AB30" i="24"/>
  <c r="AD30" i="24"/>
  <c r="D30" i="24"/>
  <c r="D95" i="24"/>
  <c r="AB95" i="24"/>
  <c r="AD95" i="24"/>
  <c r="AB66" i="4"/>
  <c r="D66" i="4"/>
  <c r="AD66" i="4"/>
  <c r="AB99" i="4"/>
  <c r="AD99" i="4"/>
  <c r="D99" i="4"/>
  <c r="AB51" i="4"/>
  <c r="AD51" i="4"/>
  <c r="D51" i="4"/>
  <c r="AB54" i="4"/>
  <c r="D54" i="4"/>
  <c r="AD54" i="4"/>
  <c r="AB72" i="24"/>
  <c r="AD72" i="24"/>
  <c r="D72" i="24"/>
  <c r="AB50" i="6"/>
  <c r="D50" i="6"/>
  <c r="AD50" i="6"/>
  <c r="AB75" i="4"/>
  <c r="D75" i="4"/>
  <c r="AD75" i="4"/>
  <c r="D89" i="27"/>
  <c r="AB81" i="24"/>
  <c r="D81" i="24"/>
  <c r="AD81" i="24"/>
  <c r="AB33" i="24"/>
  <c r="AD33" i="24"/>
  <c r="D33" i="24"/>
  <c r="AB34" i="6"/>
  <c r="AD34" i="6"/>
  <c r="D34" i="6"/>
  <c r="D91" i="27"/>
  <c r="AB47" i="6"/>
  <c r="D47" i="6"/>
  <c r="AD47" i="6"/>
  <c r="AB70" i="24"/>
  <c r="AD70" i="24"/>
  <c r="D70" i="24"/>
  <c r="AB39" i="24"/>
  <c r="D39" i="24"/>
  <c r="AD39" i="24"/>
  <c r="D10" i="28"/>
  <c r="D91" i="28"/>
  <c r="D93" i="25"/>
  <c r="D45" i="7"/>
  <c r="D2" i="5"/>
  <c r="AD36" i="26"/>
  <c r="AB77" i="6"/>
  <c r="D77" i="6"/>
  <c r="AD77" i="6"/>
  <c r="AB77" i="4"/>
  <c r="D77" i="4"/>
  <c r="AD77" i="4"/>
  <c r="AB71" i="4"/>
  <c r="AD71" i="4"/>
  <c r="D71" i="4"/>
  <c r="AB47" i="4"/>
  <c r="AD47" i="4"/>
  <c r="D47" i="4"/>
  <c r="AD92" i="26"/>
  <c r="D43" i="26"/>
  <c r="AB46" i="4"/>
  <c r="AD46" i="4"/>
  <c r="D46" i="4"/>
  <c r="D71" i="7"/>
  <c r="D65" i="25"/>
  <c r="D72" i="27"/>
  <c r="AD91" i="28"/>
  <c r="AD93" i="25"/>
  <c r="AB43" i="4"/>
  <c r="D43" i="4"/>
  <c r="AD43" i="4"/>
  <c r="D11" i="24"/>
  <c r="AB11" i="24"/>
  <c r="AD11" i="24"/>
  <c r="AB37" i="4"/>
  <c r="AD37" i="4"/>
  <c r="D37" i="4"/>
  <c r="AB39" i="4"/>
  <c r="AD39" i="4"/>
  <c r="D39" i="4"/>
  <c r="D27" i="26"/>
  <c r="D85" i="26"/>
  <c r="AD71" i="28"/>
  <c r="D95" i="28"/>
  <c r="D91" i="25"/>
  <c r="D98" i="27"/>
  <c r="D59" i="28"/>
  <c r="D70" i="25"/>
  <c r="D92" i="25"/>
  <c r="AD45" i="28"/>
  <c r="AD91" i="7"/>
  <c r="D91" i="7"/>
  <c r="AD84" i="25"/>
  <c r="AD3" i="26"/>
  <c r="D45" i="28"/>
  <c r="AD98" i="26"/>
  <c r="D2" i="21"/>
  <c r="AD59" i="28"/>
  <c r="AD70" i="25"/>
  <c r="D84" i="25"/>
  <c r="D46" i="7"/>
  <c r="AD88" i="28"/>
  <c r="D88" i="28"/>
  <c r="AD85" i="26"/>
  <c r="D16" i="7"/>
  <c r="D98" i="26"/>
  <c r="AD100" i="7"/>
  <c r="AI1" i="20"/>
  <c r="V15" i="29" s="1"/>
  <c r="AD83" i="27"/>
  <c r="AD94" i="26"/>
  <c r="AD20" i="25"/>
  <c r="AD35" i="7"/>
  <c r="AD16" i="7"/>
  <c r="AI1" i="21"/>
  <c r="V16" i="29" s="1"/>
  <c r="AD92" i="25"/>
  <c r="D41" i="25"/>
  <c r="AD25" i="28"/>
  <c r="D20" i="25"/>
  <c r="D35" i="7"/>
  <c r="AI1" i="9"/>
  <c r="V14" i="29" s="1"/>
  <c r="AD100" i="26"/>
  <c r="AD41" i="25"/>
  <c r="D96" i="26"/>
  <c r="AD78" i="28"/>
  <c r="AB78" i="28"/>
  <c r="D78" i="28"/>
  <c r="D39" i="28"/>
  <c r="AB39" i="28"/>
  <c r="AD64" i="28"/>
  <c r="D25" i="28"/>
  <c r="AD30" i="28"/>
  <c r="AB30" i="28"/>
  <c r="D71" i="28"/>
  <c r="D64" i="28"/>
  <c r="AD39" i="28"/>
  <c r="AD6" i="28"/>
  <c r="AB6" i="28"/>
  <c r="AD43" i="28"/>
  <c r="AB43" i="28"/>
  <c r="D53" i="28"/>
  <c r="AB53" i="28"/>
  <c r="AD95" i="28"/>
  <c r="AB78" i="27"/>
  <c r="AD78" i="27"/>
  <c r="D78" i="27"/>
  <c r="D16" i="27"/>
  <c r="D79" i="27"/>
  <c r="AD16" i="27"/>
  <c r="D66" i="27"/>
  <c r="AB66" i="27"/>
  <c r="AD79" i="27"/>
  <c r="AB28" i="27"/>
  <c r="D28" i="27"/>
  <c r="D7" i="27"/>
  <c r="AB7" i="27"/>
  <c r="AD57" i="27"/>
  <c r="D57" i="27"/>
  <c r="D97" i="27"/>
  <c r="AD89" i="27"/>
  <c r="AD91" i="27"/>
  <c r="D83" i="27"/>
  <c r="D75" i="27"/>
  <c r="AB75" i="27"/>
  <c r="D12" i="27"/>
  <c r="AB12" i="27"/>
  <c r="AD12" i="27"/>
  <c r="AB93" i="26"/>
  <c r="AD93" i="26"/>
  <c r="D67" i="26"/>
  <c r="AB67" i="26"/>
  <c r="AB38" i="26"/>
  <c r="AD38" i="26"/>
  <c r="AD21" i="26"/>
  <c r="AB21" i="26"/>
  <c r="D21" i="26"/>
  <c r="D62" i="26"/>
  <c r="AB62" i="26"/>
  <c r="D94" i="26"/>
  <c r="AD7" i="26"/>
  <c r="D3" i="26"/>
  <c r="D87" i="26"/>
  <c r="AD77" i="26"/>
  <c r="D48" i="26"/>
  <c r="AD62" i="26"/>
  <c r="AD97" i="26"/>
  <c r="AB97" i="26"/>
  <c r="D54" i="26"/>
  <c r="AB54" i="26"/>
  <c r="AD89" i="26"/>
  <c r="AB89" i="26"/>
  <c r="D77" i="26"/>
  <c r="AD87" i="26"/>
  <c r="AD48" i="26"/>
  <c r="AB50" i="25"/>
  <c r="AD50" i="25"/>
  <c r="D50" i="25"/>
  <c r="AD96" i="25"/>
  <c r="D97" i="25"/>
  <c r="AD63" i="25"/>
  <c r="AB63" i="25"/>
  <c r="D63" i="25"/>
  <c r="AD11" i="25"/>
  <c r="AB11" i="25"/>
  <c r="AD30" i="25"/>
  <c r="D10" i="25"/>
  <c r="AB10" i="25"/>
  <c r="AD61" i="25"/>
  <c r="AB61" i="25"/>
  <c r="D73" i="25"/>
  <c r="AD74" i="25"/>
  <c r="D74" i="25"/>
  <c r="D30" i="25"/>
  <c r="D96" i="25"/>
  <c r="AD97" i="25"/>
  <c r="AD15" i="7"/>
  <c r="AB15" i="7"/>
  <c r="D81" i="7"/>
  <c r="AB81" i="7"/>
  <c r="AD81" i="7"/>
  <c r="AB86" i="7"/>
  <c r="D86" i="7"/>
  <c r="AD86" i="7"/>
  <c r="AB22" i="7"/>
  <c r="D22" i="7"/>
  <c r="AD22" i="7"/>
  <c r="AD43" i="7"/>
  <c r="D43" i="7"/>
  <c r="D53" i="7"/>
  <c r="AD29" i="7"/>
  <c r="AB29" i="7"/>
  <c r="AD53" i="7"/>
  <c r="D2" i="18"/>
  <c r="CC11" i="17"/>
  <c r="CC10" i="17"/>
  <c r="D2" i="16"/>
  <c r="AI1" i="16"/>
  <c r="V26" i="29" s="1"/>
  <c r="AD7" i="27"/>
  <c r="AD54" i="26"/>
  <c r="D2" i="20"/>
  <c r="D2" i="9"/>
  <c r="D29" i="7"/>
  <c r="AI1" i="3"/>
  <c r="V22" i="29" s="1"/>
  <c r="AI1" i="13"/>
  <c r="V27" i="29" s="1"/>
  <c r="D2" i="13"/>
  <c r="BQ10" i="17"/>
  <c r="D89" i="26"/>
  <c r="D88" i="26"/>
  <c r="D2" i="3"/>
  <c r="W22" i="29" s="1"/>
  <c r="BS10" i="17"/>
  <c r="BR9" i="17"/>
  <c r="CD10" i="17"/>
  <c r="CB11" i="17"/>
  <c r="AD12" i="17"/>
  <c r="AT12" i="17" s="1"/>
  <c r="BZ9" i="17"/>
  <c r="AC12" i="17"/>
  <c r="AS12" i="17" s="1"/>
  <c r="BY9" i="17"/>
  <c r="AB12" i="17"/>
  <c r="AR12" i="17" s="1"/>
  <c r="Y12" i="17"/>
  <c r="AO12" i="17" s="1"/>
  <c r="BU9" i="17"/>
  <c r="BT9" i="17"/>
  <c r="X12" i="17"/>
  <c r="AN12" i="17" s="1"/>
  <c r="W12" i="17"/>
  <c r="AM12" i="17" s="1"/>
  <c r="V12" i="17"/>
  <c r="AL12" i="17" s="1"/>
  <c r="U12" i="17"/>
  <c r="AK12" i="17" s="1"/>
  <c r="I9" i="2"/>
  <c r="I10" i="2"/>
  <c r="D12" i="2"/>
  <c r="B13" i="2"/>
  <c r="D13" i="2" s="1"/>
  <c r="CA14" i="17"/>
  <c r="AA15" i="17"/>
  <c r="AQ15" i="17" s="1"/>
  <c r="G10" i="2"/>
  <c r="E11" i="2"/>
  <c r="T17" i="17"/>
  <c r="AJ17" i="17" s="1"/>
  <c r="Z12" i="17"/>
  <c r="AP12" i="17" s="1"/>
  <c r="BP14" i="17"/>
  <c r="D38" i="26"/>
  <c r="AD67" i="26"/>
  <c r="AD11" i="27"/>
  <c r="D11" i="27"/>
  <c r="AD88" i="26"/>
  <c r="D93" i="26"/>
  <c r="D11" i="25"/>
  <c r="V31" i="29"/>
  <c r="D15" i="7"/>
  <c r="AD66" i="27"/>
  <c r="D72" i="7"/>
  <c r="AD72" i="7"/>
  <c r="D68" i="7"/>
  <c r="AD68" i="7"/>
  <c r="AD47" i="7"/>
  <c r="D47" i="7"/>
  <c r="D96" i="7"/>
  <c r="AD96" i="7"/>
  <c r="AD74" i="7"/>
  <c r="D74" i="7"/>
  <c r="AD62" i="7"/>
  <c r="D62" i="7"/>
  <c r="D98" i="7"/>
  <c r="AD98" i="7"/>
  <c r="AD70" i="7"/>
  <c r="D70" i="7"/>
  <c r="D69" i="7"/>
  <c r="AD69" i="7"/>
  <c r="AD78" i="7"/>
  <c r="D78" i="7"/>
  <c r="D37" i="7"/>
  <c r="AD37" i="7"/>
  <c r="AD83" i="7"/>
  <c r="D83" i="7"/>
  <c r="AD71" i="25"/>
  <c r="D71" i="25"/>
  <c r="D70" i="27"/>
  <c r="AD70" i="27"/>
  <c r="D99" i="27"/>
  <c r="AD99" i="27"/>
  <c r="AD54" i="7"/>
  <c r="D54" i="7"/>
  <c r="D41" i="27"/>
  <c r="AD41" i="27"/>
  <c r="AD77" i="27"/>
  <c r="D77" i="27"/>
  <c r="AD69" i="25"/>
  <c r="D69" i="25"/>
  <c r="AD31" i="7"/>
  <c r="D31" i="7"/>
  <c r="AD46" i="25"/>
  <c r="D46" i="25"/>
  <c r="AD58" i="27"/>
  <c r="D58" i="27"/>
  <c r="AD47" i="25"/>
  <c r="D47" i="25"/>
  <c r="D63" i="7"/>
  <c r="AD63" i="7"/>
  <c r="AD93" i="27"/>
  <c r="D93" i="27"/>
  <c r="AD85" i="7"/>
  <c r="D85" i="7"/>
  <c r="AD83" i="25"/>
  <c r="D83" i="25"/>
  <c r="AD68" i="27"/>
  <c r="D68" i="27"/>
  <c r="D54" i="27"/>
  <c r="AD54" i="27"/>
  <c r="AD52" i="27"/>
  <c r="D52" i="27"/>
  <c r="D56" i="25"/>
  <c r="AD56" i="25"/>
  <c r="D75" i="25"/>
  <c r="AD75" i="25"/>
  <c r="AD67" i="27"/>
  <c r="D67" i="27"/>
  <c r="D64" i="7"/>
  <c r="AD64" i="7"/>
  <c r="AD64" i="27"/>
  <c r="D64" i="27"/>
  <c r="D82" i="26"/>
  <c r="AD82" i="26"/>
  <c r="AD95" i="27"/>
  <c r="D95" i="27"/>
  <c r="D46" i="28"/>
  <c r="AD46" i="28"/>
  <c r="AD65" i="27"/>
  <c r="D65" i="27"/>
  <c r="D81" i="28"/>
  <c r="AD81" i="28"/>
  <c r="AD81" i="26"/>
  <c r="D81" i="26"/>
  <c r="D39" i="7"/>
  <c r="AD39" i="7"/>
  <c r="D52" i="28"/>
  <c r="AD52" i="28"/>
  <c r="D87" i="28"/>
  <c r="AD87" i="28"/>
  <c r="AD33" i="7"/>
  <c r="D33" i="7"/>
  <c r="D68" i="25"/>
  <c r="AD68" i="25"/>
  <c r="AD76" i="7"/>
  <c r="D76" i="7"/>
  <c r="D75" i="28"/>
  <c r="AD75" i="28"/>
  <c r="D69" i="26"/>
  <c r="AD69" i="26"/>
  <c r="AD42" i="25"/>
  <c r="D42" i="25"/>
  <c r="AD81" i="25"/>
  <c r="D81" i="25"/>
  <c r="AD39" i="26"/>
  <c r="D39" i="26"/>
  <c r="AD59" i="27"/>
  <c r="D59" i="27"/>
  <c r="D48" i="25"/>
  <c r="AD48" i="25"/>
  <c r="D67" i="25"/>
  <c r="AD67" i="25"/>
  <c r="AD90" i="25"/>
  <c r="D90" i="25"/>
  <c r="D92" i="7"/>
  <c r="AD92" i="7"/>
  <c r="AD51" i="27"/>
  <c r="D51" i="27"/>
  <c r="D32" i="25"/>
  <c r="AD32" i="25"/>
  <c r="AD30" i="26"/>
  <c r="D30" i="26"/>
  <c r="D49" i="26"/>
  <c r="AD49" i="26"/>
  <c r="AD80" i="7"/>
  <c r="D80" i="7"/>
  <c r="AD58" i="25"/>
  <c r="D58" i="25"/>
  <c r="D39" i="27"/>
  <c r="AD39" i="27"/>
  <c r="D31" i="27"/>
  <c r="AD31" i="27"/>
  <c r="D99" i="25"/>
  <c r="AD99" i="25"/>
  <c r="D69" i="28"/>
  <c r="AD69" i="28"/>
  <c r="D38" i="28"/>
  <c r="AD38" i="28"/>
  <c r="AD83" i="28"/>
  <c r="D83" i="28"/>
  <c r="D87" i="25"/>
  <c r="AD87" i="25"/>
  <c r="D66" i="7"/>
  <c r="AD66" i="7"/>
  <c r="D32" i="28"/>
  <c r="AD32" i="28"/>
  <c r="AD100" i="25"/>
  <c r="D100" i="25"/>
  <c r="D48" i="28"/>
  <c r="AD48" i="28"/>
  <c r="AD57" i="26"/>
  <c r="D57" i="26"/>
  <c r="D87" i="7"/>
  <c r="AD87" i="7"/>
  <c r="AD74" i="26"/>
  <c r="D74" i="26"/>
  <c r="AD51" i="25"/>
  <c r="D51" i="25"/>
  <c r="D99" i="7"/>
  <c r="AD99" i="7"/>
  <c r="D73" i="26"/>
  <c r="AD73" i="26"/>
  <c r="D44" i="26"/>
  <c r="AD44" i="26"/>
  <c r="AD92" i="28"/>
  <c r="D92" i="28"/>
  <c r="D40" i="7"/>
  <c r="AD40" i="7"/>
  <c r="AD94" i="28"/>
  <c r="D94" i="28"/>
  <c r="AD98" i="28"/>
  <c r="D98" i="28"/>
  <c r="D88" i="7"/>
  <c r="AD88" i="7"/>
  <c r="D68" i="26"/>
  <c r="AD68" i="26"/>
  <c r="D44" i="7"/>
  <c r="AD44" i="7"/>
  <c r="D97" i="28"/>
  <c r="AD97" i="28"/>
  <c r="D33" i="26"/>
  <c r="AD33" i="26"/>
  <c r="AD60" i="7"/>
  <c r="D60" i="7"/>
  <c r="AD99" i="28"/>
  <c r="D99" i="28"/>
  <c r="AD67" i="7"/>
  <c r="D67" i="7"/>
  <c r="D52" i="7"/>
  <c r="AD52" i="7"/>
  <c r="D65" i="7"/>
  <c r="AD65" i="7"/>
  <c r="AD77" i="7"/>
  <c r="D77" i="7"/>
  <c r="D92" i="27"/>
  <c r="AD92" i="27"/>
  <c r="AD56" i="26"/>
  <c r="D56" i="26"/>
  <c r="D55" i="26"/>
  <c r="AD55" i="26"/>
  <c r="AD54" i="25"/>
  <c r="D54" i="25"/>
  <c r="D36" i="25"/>
  <c r="AD36" i="25"/>
  <c r="AD62" i="28"/>
  <c r="D62" i="28"/>
  <c r="D74" i="28"/>
  <c r="AD74" i="28"/>
  <c r="D87" i="27"/>
  <c r="AD87" i="27"/>
  <c r="AD82" i="7"/>
  <c r="D82" i="7"/>
  <c r="D65" i="28"/>
  <c r="AD65" i="28"/>
  <c r="D94" i="25"/>
  <c r="AD94" i="25"/>
  <c r="AD57" i="28"/>
  <c r="D57" i="28"/>
  <c r="AD49" i="25"/>
  <c r="D49" i="25"/>
  <c r="D49" i="28"/>
  <c r="AD49" i="28"/>
  <c r="AD62" i="25"/>
  <c r="D62" i="25"/>
  <c r="D39" i="25"/>
  <c r="AD39" i="25"/>
  <c r="D18" i="25"/>
  <c r="AD18" i="25"/>
  <c r="AD48" i="7"/>
  <c r="D48" i="7"/>
  <c r="AD46" i="26"/>
  <c r="D46" i="26"/>
  <c r="D55" i="7"/>
  <c r="AD55" i="7"/>
  <c r="AD74" i="27"/>
  <c r="D74" i="27"/>
  <c r="D95" i="26"/>
  <c r="AD95" i="26"/>
  <c r="AD61" i="28"/>
  <c r="D61" i="28"/>
  <c r="D59" i="26"/>
  <c r="AD59" i="26"/>
  <c r="D80" i="26"/>
  <c r="AD80" i="26"/>
  <c r="D60" i="28"/>
  <c r="AD60" i="28"/>
  <c r="AD58" i="7"/>
  <c r="D58" i="7"/>
  <c r="AD72" i="26"/>
  <c r="D72" i="26"/>
  <c r="D47" i="26"/>
  <c r="AD47" i="26"/>
  <c r="AD81" i="27"/>
  <c r="D81" i="27"/>
  <c r="D34" i="26"/>
  <c r="AD34" i="26"/>
  <c r="AD51" i="26"/>
  <c r="D51" i="26"/>
  <c r="D66" i="28"/>
  <c r="AD66" i="28"/>
  <c r="AD31" i="28"/>
  <c r="D31" i="28"/>
  <c r="AD100" i="28"/>
  <c r="D100" i="28"/>
  <c r="AD78" i="25"/>
  <c r="D78" i="25"/>
  <c r="AD94" i="7"/>
  <c r="D94" i="7"/>
  <c r="AD58" i="26"/>
  <c r="D58" i="26"/>
  <c r="D50" i="26"/>
  <c r="AD50" i="26"/>
  <c r="D86" i="26"/>
  <c r="AD86" i="26"/>
  <c r="D98" i="25"/>
  <c r="AD98" i="25"/>
  <c r="D83" i="26"/>
  <c r="AD83" i="26"/>
  <c r="AD79" i="7"/>
  <c r="D79" i="7"/>
  <c r="AD71" i="26"/>
  <c r="D71" i="26"/>
  <c r="AD66" i="25"/>
  <c r="D66" i="25"/>
  <c r="D52" i="26"/>
  <c r="AD52" i="26"/>
  <c r="D58" i="28"/>
  <c r="AD58" i="28"/>
  <c r="AD97" i="7"/>
  <c r="D97" i="7"/>
  <c r="AD16" i="26"/>
  <c r="D16" i="26"/>
  <c r="D63" i="28"/>
  <c r="AD63" i="28"/>
  <c r="D70" i="26"/>
  <c r="AD70" i="26"/>
  <c r="AD56" i="27"/>
  <c r="D56" i="27"/>
  <c r="AD57" i="7"/>
  <c r="D57" i="7"/>
  <c r="D67" i="28"/>
  <c r="AD67" i="28"/>
  <c r="D55" i="27"/>
  <c r="AD55" i="27"/>
  <c r="AD44" i="25"/>
  <c r="D44" i="25"/>
  <c r="D72" i="25"/>
  <c r="AD72" i="25"/>
  <c r="AD68" i="28"/>
  <c r="D68" i="28"/>
  <c r="D63" i="27"/>
  <c r="AD63" i="27"/>
  <c r="D57" i="25"/>
  <c r="AD57" i="25"/>
  <c r="D52" i="25"/>
  <c r="AD52" i="25"/>
  <c r="AD77" i="28"/>
  <c r="D77" i="28"/>
  <c r="D56" i="28"/>
  <c r="AD56" i="28"/>
  <c r="AD99" i="26"/>
  <c r="D99" i="26"/>
  <c r="D50" i="28"/>
  <c r="AD50" i="28"/>
  <c r="AD34" i="25"/>
  <c r="D34" i="25"/>
  <c r="AD80" i="28"/>
  <c r="D80" i="28"/>
  <c r="AD47" i="28"/>
  <c r="D47" i="28"/>
  <c r="D75" i="26"/>
  <c r="AD75" i="26"/>
  <c r="AD84" i="28"/>
  <c r="D84" i="28"/>
  <c r="AD60" i="26"/>
  <c r="D60" i="26"/>
  <c r="AD70" i="28"/>
  <c r="D70" i="28"/>
  <c r="AD82" i="28"/>
  <c r="D82" i="28"/>
  <c r="AD64" i="25"/>
  <c r="D64" i="25"/>
  <c r="D86" i="28"/>
  <c r="AD86" i="28"/>
  <c r="AD71" i="27"/>
  <c r="D71" i="27"/>
  <c r="S36" i="10" l="1"/>
  <c r="AG14" i="17"/>
  <c r="AW14" i="17" s="1"/>
  <c r="BX10" i="17"/>
  <c r="DG11" i="17"/>
  <c r="AH15" i="17"/>
  <c r="AX15" i="17" s="1"/>
  <c r="AX14" i="17"/>
  <c r="DA14" i="17"/>
  <c r="DN13" i="17"/>
  <c r="DD14" i="17"/>
  <c r="DQ13" i="17"/>
  <c r="CV13" i="17"/>
  <c r="DI12" i="17"/>
  <c r="CU14" i="17"/>
  <c r="DH13" i="17"/>
  <c r="CY14" i="17"/>
  <c r="DL13" i="17"/>
  <c r="CW14" i="17"/>
  <c r="DJ13" i="17"/>
  <c r="DG12" i="17"/>
  <c r="CT13" i="17"/>
  <c r="DB14" i="17"/>
  <c r="DO13" i="17"/>
  <c r="DC14" i="17"/>
  <c r="DP13" i="17"/>
  <c r="DM13" i="17"/>
  <c r="CZ14" i="17"/>
  <c r="CX12" i="17"/>
  <c r="DK11" i="17"/>
  <c r="CM30" i="17"/>
  <c r="CK28" i="17"/>
  <c r="CL26" i="17"/>
  <c r="CJ27" i="17"/>
  <c r="CQ25" i="17"/>
  <c r="CO25" i="17"/>
  <c r="V10" i="10"/>
  <c r="AJ9" i="10"/>
  <c r="AH9" i="10"/>
  <c r="AI9" i="10"/>
  <c r="G15" i="10"/>
  <c r="I12" i="17"/>
  <c r="I13" i="17" s="1"/>
  <c r="I14" i="17" s="1"/>
  <c r="I15" i="17" s="1"/>
  <c r="I16" i="17" s="1"/>
  <c r="I17" i="17" s="1"/>
  <c r="I18" i="17" s="1"/>
  <c r="I19" i="17" s="1"/>
  <c r="I20" i="17" s="1"/>
  <c r="I21" i="17" s="1"/>
  <c r="I22" i="17" s="1"/>
  <c r="I23" i="17" s="1"/>
  <c r="I24" i="17" s="1"/>
  <c r="I25" i="17" s="1"/>
  <c r="I26" i="17" s="1"/>
  <c r="I27" i="17" s="1"/>
  <c r="I28" i="17" s="1"/>
  <c r="I29" i="17" s="1"/>
  <c r="I30" i="17" s="1"/>
  <c r="I31" i="17" s="1"/>
  <c r="I32" i="17" s="1"/>
  <c r="I33" i="17" s="1"/>
  <c r="I34" i="17" s="1"/>
  <c r="I35" i="17" s="1"/>
  <c r="I36" i="17" s="1"/>
  <c r="I37" i="17" s="1"/>
  <c r="I38" i="17" s="1"/>
  <c r="I39" i="17" s="1"/>
  <c r="I40" i="17" s="1"/>
  <c r="I41" i="17" s="1"/>
  <c r="I42" i="17" s="1"/>
  <c r="I43" i="17" s="1"/>
  <c r="I44" i="17" s="1"/>
  <c r="I45" i="17" s="1"/>
  <c r="I46" i="17" s="1"/>
  <c r="I47" i="17" s="1"/>
  <c r="I48" i="17" s="1"/>
  <c r="I49" i="17" s="1"/>
  <c r="I50" i="17" s="1"/>
  <c r="I51" i="17" s="1"/>
  <c r="I52" i="17" s="1"/>
  <c r="I53" i="17" s="1"/>
  <c r="I54" i="17" s="1"/>
  <c r="I55" i="17" s="1"/>
  <c r="I56" i="17" s="1"/>
  <c r="I57" i="17" s="1"/>
  <c r="I58" i="17" s="1"/>
  <c r="I59" i="17" s="1"/>
  <c r="I60" i="17" s="1"/>
  <c r="I61" i="17" s="1"/>
  <c r="I62" i="17" s="1"/>
  <c r="I63" i="17" s="1"/>
  <c r="I64" i="17" s="1"/>
  <c r="I65" i="17" s="1"/>
  <c r="I66" i="17" s="1"/>
  <c r="I67" i="17" s="1"/>
  <c r="I68" i="17" s="1"/>
  <c r="I69" i="17" s="1"/>
  <c r="I70" i="17" s="1"/>
  <c r="I71" i="17" s="1"/>
  <c r="I72" i="17" s="1"/>
  <c r="I73" i="17" s="1"/>
  <c r="I74" i="17" s="1"/>
  <c r="I75" i="17" s="1"/>
  <c r="I76" i="17" s="1"/>
  <c r="I77" i="17" s="1"/>
  <c r="I78" i="17" s="1"/>
  <c r="I79" i="17" s="1"/>
  <c r="I80" i="17" s="1"/>
  <c r="I81" i="17" s="1"/>
  <c r="I82" i="17" s="1"/>
  <c r="I83" i="17" s="1"/>
  <c r="I84" i="17" s="1"/>
  <c r="I85" i="17" s="1"/>
  <c r="I86" i="17" s="1"/>
  <c r="I87" i="17" s="1"/>
  <c r="I88" i="17" s="1"/>
  <c r="I89" i="17" s="1"/>
  <c r="I90" i="17" s="1"/>
  <c r="I91" i="17" s="1"/>
  <c r="I92" i="17" s="1"/>
  <c r="I93" i="17" s="1"/>
  <c r="I94" i="17" s="1"/>
  <c r="I95" i="17" s="1"/>
  <c r="I96" i="17" s="1"/>
  <c r="I97" i="17" s="1"/>
  <c r="I98" i="17" s="1"/>
  <c r="I99" i="17" s="1"/>
  <c r="I100" i="17" s="1"/>
  <c r="BW12" i="17"/>
  <c r="J13" i="17"/>
  <c r="AE14" i="17"/>
  <c r="AU14" i="17" s="1"/>
  <c r="AF14" i="17"/>
  <c r="AV14" i="17" s="1"/>
  <c r="CC13" i="17"/>
  <c r="P14" i="17"/>
  <c r="AI1" i="6"/>
  <c r="V25" i="29" s="1"/>
  <c r="D2" i="4"/>
  <c r="B5" i="10"/>
  <c r="B4" i="10"/>
  <c r="AI1" i="4"/>
  <c r="V23" i="29" s="1"/>
  <c r="D2" i="6"/>
  <c r="B7" i="10"/>
  <c r="AI1" i="24"/>
  <c r="V30" i="29" s="1"/>
  <c r="D2" i="26"/>
  <c r="W19" i="29" s="1"/>
  <c r="AI1" i="7"/>
  <c r="V17" i="29" s="1"/>
  <c r="D2" i="7"/>
  <c r="B6" i="10"/>
  <c r="AI1" i="28"/>
  <c r="V21" i="29" s="1"/>
  <c r="D2" i="28"/>
  <c r="W21" i="29" s="1"/>
  <c r="D2" i="24"/>
  <c r="AI1" i="26"/>
  <c r="V19" i="29" s="1"/>
  <c r="AI1" i="25"/>
  <c r="V18" i="29" s="1"/>
  <c r="D2" i="27"/>
  <c r="W20" i="29" s="1"/>
  <c r="D2" i="25"/>
  <c r="W18" i="29" s="1"/>
  <c r="AI1" i="27"/>
  <c r="V20" i="29" s="1"/>
  <c r="BQ11" i="17"/>
  <c r="BR10" i="17"/>
  <c r="BS11" i="17"/>
  <c r="CD11" i="17"/>
  <c r="CB12" i="17"/>
  <c r="BZ10" i="17"/>
  <c r="AD13" i="17"/>
  <c r="AT13" i="17" s="1"/>
  <c r="BY10" i="17"/>
  <c r="AC13" i="17"/>
  <c r="AS13" i="17" s="1"/>
  <c r="AB13" i="17"/>
  <c r="AR13" i="17" s="1"/>
  <c r="BX11" i="17"/>
  <c r="BU10" i="17"/>
  <c r="Y13" i="17"/>
  <c r="AO13" i="17" s="1"/>
  <c r="X13" i="17"/>
  <c r="AN13" i="17" s="1"/>
  <c r="BT10" i="17"/>
  <c r="W13" i="17"/>
  <c r="AM13" i="17" s="1"/>
  <c r="V13" i="17"/>
  <c r="AL13" i="17" s="1"/>
  <c r="U13" i="17"/>
  <c r="AK13" i="17" s="1"/>
  <c r="E12" i="2"/>
  <c r="F12" i="2" s="1"/>
  <c r="G11" i="2"/>
  <c r="F11" i="2"/>
  <c r="CA15" i="17"/>
  <c r="BP15" i="17"/>
  <c r="Z13" i="17"/>
  <c r="AP13" i="17" s="1"/>
  <c r="C13" i="2"/>
  <c r="B14" i="2"/>
  <c r="C14" i="2" s="1"/>
  <c r="T18" i="17"/>
  <c r="AJ18" i="17" s="1"/>
  <c r="AA16" i="17"/>
  <c r="AQ16" i="17" s="1"/>
  <c r="I11" i="2"/>
  <c r="S37" i="10" l="1"/>
  <c r="AG15" i="17"/>
  <c r="AW15" i="17" s="1"/>
  <c r="AH16" i="17"/>
  <c r="AX16" i="17" s="1"/>
  <c r="CU15" i="17"/>
  <c r="DH14" i="17"/>
  <c r="DG13" i="17"/>
  <c r="CT14" i="17"/>
  <c r="DB15" i="17"/>
  <c r="DO14" i="17"/>
  <c r="CX13" i="17"/>
  <c r="DK12" i="17"/>
  <c r="CV14" i="17"/>
  <c r="DI13" i="17"/>
  <c r="CW15" i="17"/>
  <c r="DJ14" i="17"/>
  <c r="DD15" i="17"/>
  <c r="DQ14" i="17"/>
  <c r="CZ15" i="17"/>
  <c r="DM14" i="17"/>
  <c r="DC15" i="17"/>
  <c r="DP14" i="17"/>
  <c r="CY15" i="17"/>
  <c r="DL14" i="17"/>
  <c r="DA15" i="17"/>
  <c r="DN14" i="17"/>
  <c r="CO26" i="17"/>
  <c r="CQ26" i="17"/>
  <c r="CJ28" i="17"/>
  <c r="CM31" i="17"/>
  <c r="CL27" i="17"/>
  <c r="CK29" i="17"/>
  <c r="V11" i="10"/>
  <c r="AJ10" i="10"/>
  <c r="AH10" i="10"/>
  <c r="AI10" i="10"/>
  <c r="J4" i="2"/>
  <c r="B8" i="10"/>
  <c r="J5" i="2"/>
  <c r="G16" i="10"/>
  <c r="BV12" i="17"/>
  <c r="AF15" i="17"/>
  <c r="AV15" i="17" s="1"/>
  <c r="AE15" i="17"/>
  <c r="AU15" i="17" s="1"/>
  <c r="CC14" i="17"/>
  <c r="P15" i="17"/>
  <c r="J14" i="17"/>
  <c r="BW13" i="17"/>
  <c r="G12" i="2"/>
  <c r="BV13" i="17"/>
  <c r="BR11" i="17"/>
  <c r="BS12" i="17"/>
  <c r="BQ12" i="17"/>
  <c r="CD12" i="17"/>
  <c r="CB13" i="17"/>
  <c r="AD14" i="17"/>
  <c r="AT14" i="17" s="1"/>
  <c r="BZ11" i="17"/>
  <c r="AC14" i="17"/>
  <c r="AS14" i="17" s="1"/>
  <c r="BY11" i="17"/>
  <c r="BX12" i="17"/>
  <c r="AB14" i="17"/>
  <c r="AR14" i="17" s="1"/>
  <c r="Y14" i="17"/>
  <c r="AO14" i="17" s="1"/>
  <c r="BU11" i="17"/>
  <c r="BT11" i="17"/>
  <c r="X14" i="17"/>
  <c r="AN14" i="17" s="1"/>
  <c r="E13" i="2"/>
  <c r="E14" i="2" s="1"/>
  <c r="F14" i="2" s="1"/>
  <c r="W14" i="17"/>
  <c r="AM14" i="17" s="1"/>
  <c r="V14" i="17"/>
  <c r="AL14" i="17" s="1"/>
  <c r="U14" i="17"/>
  <c r="AK14" i="17" s="1"/>
  <c r="BP16" i="17"/>
  <c r="J6" i="2"/>
  <c r="AA17" i="17"/>
  <c r="AQ17" i="17" s="1"/>
  <c r="T19" i="17"/>
  <c r="AJ19" i="17" s="1"/>
  <c r="Z14" i="17"/>
  <c r="AP14" i="17" s="1"/>
  <c r="CA16" i="17"/>
  <c r="I12" i="2"/>
  <c r="D14" i="2"/>
  <c r="B15" i="2"/>
  <c r="C15" i="2" s="1"/>
  <c r="S38" i="10" l="1"/>
  <c r="V12" i="10"/>
  <c r="AJ11" i="10"/>
  <c r="AH11" i="10"/>
  <c r="AI11" i="10"/>
  <c r="AG16" i="17"/>
  <c r="AW16" i="17" s="1"/>
  <c r="AH17" i="17"/>
  <c r="AX17" i="17" s="1"/>
  <c r="DD16" i="17"/>
  <c r="DQ15" i="17"/>
  <c r="DG14" i="17"/>
  <c r="CT15" i="17"/>
  <c r="CZ16" i="17"/>
  <c r="DM15" i="17"/>
  <c r="CX14" i="17"/>
  <c r="DK13" i="17"/>
  <c r="DB16" i="17"/>
  <c r="DO15" i="17"/>
  <c r="CY16" i="17"/>
  <c r="DL15" i="17"/>
  <c r="CW16" i="17"/>
  <c r="DJ15" i="17"/>
  <c r="DN15" i="17"/>
  <c r="DA16" i="17"/>
  <c r="DC16" i="17"/>
  <c r="DP15" i="17"/>
  <c r="CV15" i="17"/>
  <c r="DI14" i="17"/>
  <c r="CU16" i="17"/>
  <c r="DH15" i="17"/>
  <c r="CK30" i="17"/>
  <c r="CM32" i="17"/>
  <c r="CJ29" i="17"/>
  <c r="CL28" i="17"/>
  <c r="CQ27" i="17"/>
  <c r="CO27" i="17"/>
  <c r="B9" i="10"/>
  <c r="G17" i="10"/>
  <c r="J15" i="17"/>
  <c r="BW14" i="17"/>
  <c r="CC15" i="17"/>
  <c r="P16" i="17"/>
  <c r="AF16" i="17"/>
  <c r="AV16" i="17" s="1"/>
  <c r="AE16" i="17"/>
  <c r="AU16" i="17" s="1"/>
  <c r="G13" i="2"/>
  <c r="G14" i="2"/>
  <c r="F13" i="2"/>
  <c r="BV14" i="17"/>
  <c r="BQ13" i="17"/>
  <c r="BS13" i="17"/>
  <c r="BR12" i="17"/>
  <c r="CD13" i="17"/>
  <c r="CB14" i="17"/>
  <c r="AD15" i="17"/>
  <c r="AT15" i="17" s="1"/>
  <c r="BZ12" i="17"/>
  <c r="BY12" i="17"/>
  <c r="AC15" i="17"/>
  <c r="AS15" i="17" s="1"/>
  <c r="BX13" i="17"/>
  <c r="AB15" i="17"/>
  <c r="AR15" i="17" s="1"/>
  <c r="Y15" i="17"/>
  <c r="AO15" i="17" s="1"/>
  <c r="BU12" i="17"/>
  <c r="X15" i="17"/>
  <c r="AN15" i="17" s="1"/>
  <c r="BT12" i="17"/>
  <c r="E15" i="2"/>
  <c r="F15" i="2" s="1"/>
  <c r="W15" i="17"/>
  <c r="AM15" i="17" s="1"/>
  <c r="V15" i="17"/>
  <c r="AL15" i="17" s="1"/>
  <c r="U15" i="17"/>
  <c r="AK15" i="17" s="1"/>
  <c r="J7" i="2"/>
  <c r="BP17" i="17"/>
  <c r="I13" i="2"/>
  <c r="T20" i="17"/>
  <c r="AJ20" i="17" s="1"/>
  <c r="CA17" i="17"/>
  <c r="Z15" i="17"/>
  <c r="AP15" i="17" s="1"/>
  <c r="D15" i="2"/>
  <c r="B16" i="2"/>
  <c r="AA18" i="17"/>
  <c r="AQ18" i="17" s="1"/>
  <c r="V13" i="10" l="1"/>
  <c r="AJ12" i="10"/>
  <c r="AI12" i="10"/>
  <c r="AH12" i="10"/>
  <c r="S39" i="10"/>
  <c r="AH18" i="17"/>
  <c r="AX18" i="17" s="1"/>
  <c r="AG17" i="17"/>
  <c r="AW17" i="17" s="1"/>
  <c r="CW17" i="17"/>
  <c r="DJ16" i="17"/>
  <c r="DN16" i="17"/>
  <c r="DA17" i="17"/>
  <c r="CX15" i="17"/>
  <c r="DK14" i="17"/>
  <c r="CU17" i="17"/>
  <c r="DH16" i="17"/>
  <c r="DG15" i="17"/>
  <c r="CT16" i="17"/>
  <c r="CV16" i="17"/>
  <c r="DI15" i="17"/>
  <c r="CY17" i="17"/>
  <c r="DL16" i="17"/>
  <c r="CZ17" i="17"/>
  <c r="DM16" i="17"/>
  <c r="DP16" i="17"/>
  <c r="DC17" i="17"/>
  <c r="DB17" i="17"/>
  <c r="DO16" i="17"/>
  <c r="DD17" i="17"/>
  <c r="DQ16" i="17"/>
  <c r="CJ30" i="17"/>
  <c r="CM33" i="17"/>
  <c r="CO28" i="17"/>
  <c r="CK31" i="17"/>
  <c r="CQ28" i="17"/>
  <c r="CL29" i="17"/>
  <c r="G18" i="10"/>
  <c r="B10" i="10"/>
  <c r="J16" i="17"/>
  <c r="BW15" i="17"/>
  <c r="AE17" i="17"/>
  <c r="AU17" i="17" s="1"/>
  <c r="AF17" i="17"/>
  <c r="AV17" i="17" s="1"/>
  <c r="P17" i="17"/>
  <c r="CC16" i="17"/>
  <c r="G15" i="2"/>
  <c r="BV15" i="17"/>
  <c r="BR13" i="17"/>
  <c r="BS14" i="17"/>
  <c r="BQ14" i="17"/>
  <c r="CD14" i="17"/>
  <c r="CB15" i="17"/>
  <c r="BZ13" i="17"/>
  <c r="AD16" i="17"/>
  <c r="AT16" i="17" s="1"/>
  <c r="AC16" i="17"/>
  <c r="AS16" i="17" s="1"/>
  <c r="BY13" i="17"/>
  <c r="AB16" i="17"/>
  <c r="AR16" i="17" s="1"/>
  <c r="BX14" i="17"/>
  <c r="Y16" i="17"/>
  <c r="AO16" i="17" s="1"/>
  <c r="BU13" i="17"/>
  <c r="BT13" i="17"/>
  <c r="X16" i="17"/>
  <c r="AN16" i="17" s="1"/>
  <c r="E16" i="2"/>
  <c r="F16" i="2" s="1"/>
  <c r="W16" i="17"/>
  <c r="AM16" i="17" s="1"/>
  <c r="V16" i="17"/>
  <c r="AL16" i="17" s="1"/>
  <c r="U16" i="17"/>
  <c r="AK16" i="17" s="1"/>
  <c r="B17" i="2"/>
  <c r="D17" i="2" s="1"/>
  <c r="D16" i="2"/>
  <c r="C16" i="2"/>
  <c r="T21" i="17"/>
  <c r="AJ21" i="17" s="1"/>
  <c r="J8" i="2"/>
  <c r="BP18" i="17"/>
  <c r="CA18" i="17"/>
  <c r="I14" i="2"/>
  <c r="AA19" i="17"/>
  <c r="AQ19" i="17" s="1"/>
  <c r="Z16" i="17"/>
  <c r="AP16" i="17" s="1"/>
  <c r="S40" i="10" l="1"/>
  <c r="S41" i="10" s="1"/>
  <c r="S42" i="10" s="1"/>
  <c r="S43" i="10" s="1"/>
  <c r="S44" i="10" s="1"/>
  <c r="S45" i="10" s="1"/>
  <c r="S46" i="10" s="1"/>
  <c r="S47" i="10" s="1"/>
  <c r="S48" i="10" s="1"/>
  <c r="S49" i="10" s="1"/>
  <c r="S50" i="10" s="1"/>
  <c r="S51" i="10" s="1"/>
  <c r="S52" i="10" s="1"/>
  <c r="S53" i="10" s="1"/>
  <c r="S54" i="10" s="1"/>
  <c r="S55" i="10" s="1"/>
  <c r="S56" i="10" s="1"/>
  <c r="S57" i="10" s="1"/>
  <c r="S58" i="10" s="1"/>
  <c r="S59" i="10" s="1"/>
  <c r="S60" i="10" s="1"/>
  <c r="S61" i="10" s="1"/>
  <c r="S62" i="10" s="1"/>
  <c r="S63" i="10" s="1"/>
  <c r="S64" i="10" s="1"/>
  <c r="S65" i="10" s="1"/>
  <c r="S66" i="10" s="1"/>
  <c r="S67" i="10" s="1"/>
  <c r="S68" i="10" s="1"/>
  <c r="S69" i="10" s="1"/>
  <c r="S70" i="10" s="1"/>
  <c r="S71" i="10" s="1"/>
  <c r="S72" i="10" s="1"/>
  <c r="S73" i="10" s="1"/>
  <c r="S74" i="10" s="1"/>
  <c r="S75" i="10" s="1"/>
  <c r="S76" i="10" s="1"/>
  <c r="S77" i="10" s="1"/>
  <c r="S78" i="10" s="1"/>
  <c r="S79" i="10" s="1"/>
  <c r="S80" i="10" s="1"/>
  <c r="S81" i="10" s="1"/>
  <c r="S82" i="10" s="1"/>
  <c r="S83" i="10" s="1"/>
  <c r="S84" i="10" s="1"/>
  <c r="S85" i="10" s="1"/>
  <c r="S86" i="10" s="1"/>
  <c r="S87" i="10" s="1"/>
  <c r="S88" i="10" s="1"/>
  <c r="S89" i="10" s="1"/>
  <c r="S90" i="10" s="1"/>
  <c r="S91" i="10" s="1"/>
  <c r="S92" i="10" s="1"/>
  <c r="S93" i="10" s="1"/>
  <c r="S94" i="10" s="1"/>
  <c r="S95" i="10" s="1"/>
  <c r="S96" i="10" s="1"/>
  <c r="S97" i="10" s="1"/>
  <c r="S98" i="10" s="1"/>
  <c r="S99" i="10" s="1"/>
  <c r="S100" i="10" s="1"/>
  <c r="V14" i="10"/>
  <c r="AJ13" i="10"/>
  <c r="AI13" i="10"/>
  <c r="AH13" i="10"/>
  <c r="AH19" i="17"/>
  <c r="AX19" i="17" s="1"/>
  <c r="AG18" i="17"/>
  <c r="AW18" i="17" s="1"/>
  <c r="CX16" i="17"/>
  <c r="DK15" i="17"/>
  <c r="CZ18" i="17"/>
  <c r="DM17" i="17"/>
  <c r="CU18" i="17"/>
  <c r="DH17" i="17"/>
  <c r="CY18" i="17"/>
  <c r="DL17" i="17"/>
  <c r="DA18" i="17"/>
  <c r="DN17" i="17"/>
  <c r="DB18" i="17"/>
  <c r="DO17" i="17"/>
  <c r="CV17" i="17"/>
  <c r="DI16" i="17"/>
  <c r="DD18" i="17"/>
  <c r="DQ17" i="17"/>
  <c r="DG16" i="17"/>
  <c r="CT17" i="17"/>
  <c r="DP17" i="17"/>
  <c r="DC18" i="17"/>
  <c r="CW18" i="17"/>
  <c r="DJ17" i="17"/>
  <c r="CQ29" i="17"/>
  <c r="CJ31" i="17"/>
  <c r="CK32" i="17"/>
  <c r="CO29" i="17"/>
  <c r="CM34" i="17"/>
  <c r="CL30" i="17"/>
  <c r="B11" i="10"/>
  <c r="G19" i="10"/>
  <c r="P18" i="17"/>
  <c r="CC17" i="17"/>
  <c r="AF18" i="17"/>
  <c r="AV18" i="17" s="1"/>
  <c r="AE18" i="17"/>
  <c r="AU18" i="17" s="1"/>
  <c r="J17" i="17"/>
  <c r="BW16" i="17"/>
  <c r="C17" i="2"/>
  <c r="G16" i="2"/>
  <c r="BV16" i="17"/>
  <c r="BS15" i="17"/>
  <c r="BR14" i="17"/>
  <c r="BQ15" i="17"/>
  <c r="CD15" i="17"/>
  <c r="CB16" i="17"/>
  <c r="AD17" i="17"/>
  <c r="AT17" i="17" s="1"/>
  <c r="BZ14" i="17"/>
  <c r="BY14" i="17"/>
  <c r="AC17" i="17"/>
  <c r="AS17" i="17" s="1"/>
  <c r="BX15" i="17"/>
  <c r="AB17" i="17"/>
  <c r="AR17" i="17" s="1"/>
  <c r="BU14" i="17"/>
  <c r="Y17" i="17"/>
  <c r="AO17" i="17" s="1"/>
  <c r="X17" i="17"/>
  <c r="AN17" i="17" s="1"/>
  <c r="BT14" i="17"/>
  <c r="B18" i="2"/>
  <c r="C18" i="2" s="1"/>
  <c r="E17" i="2"/>
  <c r="F17" i="2" s="1"/>
  <c r="W17" i="17"/>
  <c r="AM17" i="17" s="1"/>
  <c r="V17" i="17"/>
  <c r="AL17" i="17" s="1"/>
  <c r="U17" i="17"/>
  <c r="AK17" i="17" s="1"/>
  <c r="T22" i="17"/>
  <c r="AJ22" i="17" s="1"/>
  <c r="CA19" i="17"/>
  <c r="Z17" i="17"/>
  <c r="AP17" i="17" s="1"/>
  <c r="J9" i="2"/>
  <c r="BP19" i="17"/>
  <c r="I15" i="2"/>
  <c r="AA20" i="17"/>
  <c r="AQ20" i="17" s="1"/>
  <c r="V15" i="10" l="1"/>
  <c r="AJ14" i="10"/>
  <c r="AI14" i="10"/>
  <c r="AH14" i="10"/>
  <c r="AH20" i="17"/>
  <c r="AX20" i="17" s="1"/>
  <c r="AG19" i="17"/>
  <c r="AW19" i="17" s="1"/>
  <c r="CW19" i="17"/>
  <c r="DJ18" i="17"/>
  <c r="DP18" i="17"/>
  <c r="DC19" i="17"/>
  <c r="DD19" i="17"/>
  <c r="DQ18" i="17"/>
  <c r="CY19" i="17"/>
  <c r="DL18" i="17"/>
  <c r="CV18" i="17"/>
  <c r="DI17" i="17"/>
  <c r="CZ19" i="17"/>
  <c r="DM18" i="17"/>
  <c r="CU19" i="17"/>
  <c r="DH18" i="17"/>
  <c r="DB19" i="17"/>
  <c r="DO18" i="17"/>
  <c r="CT18" i="17"/>
  <c r="DG17" i="17"/>
  <c r="DA19" i="17"/>
  <c r="DN18" i="17"/>
  <c r="CX17" i="17"/>
  <c r="DK16" i="17"/>
  <c r="CL31" i="17"/>
  <c r="CM35" i="17"/>
  <c r="CO30" i="17"/>
  <c r="CJ32" i="17"/>
  <c r="CQ30" i="17"/>
  <c r="CK33" i="17"/>
  <c r="G20" i="10"/>
  <c r="B12" i="10"/>
  <c r="P19" i="17"/>
  <c r="CC18" i="17"/>
  <c r="J18" i="17"/>
  <c r="BW17" i="17"/>
  <c r="AE19" i="17"/>
  <c r="AU19" i="17" s="1"/>
  <c r="AF19" i="17"/>
  <c r="AV19" i="17" s="1"/>
  <c r="D18" i="2"/>
  <c r="G17" i="2"/>
  <c r="BV17" i="17"/>
  <c r="BR15" i="17"/>
  <c r="BS16" i="17"/>
  <c r="BQ16" i="17"/>
  <c r="CD16" i="17"/>
  <c r="CB17" i="17"/>
  <c r="BZ15" i="17"/>
  <c r="AD18" i="17"/>
  <c r="AT18" i="17" s="1"/>
  <c r="AC18" i="17"/>
  <c r="AS18" i="17" s="1"/>
  <c r="BY15" i="17"/>
  <c r="AB18" i="17"/>
  <c r="AR18" i="17" s="1"/>
  <c r="BX16" i="17"/>
  <c r="Y18" i="17"/>
  <c r="AO18" i="17" s="1"/>
  <c r="BU15" i="17"/>
  <c r="B19" i="2"/>
  <c r="C19" i="2" s="1"/>
  <c r="BT15" i="17"/>
  <c r="X18" i="17"/>
  <c r="AN18" i="17" s="1"/>
  <c r="E18" i="2"/>
  <c r="F18" i="2" s="1"/>
  <c r="W18" i="17"/>
  <c r="AM18" i="17" s="1"/>
  <c r="V18" i="17"/>
  <c r="AL18" i="17" s="1"/>
  <c r="U18" i="17"/>
  <c r="AK18" i="17" s="1"/>
  <c r="J10" i="2"/>
  <c r="I16" i="2"/>
  <c r="CA20" i="17"/>
  <c r="Z18" i="17"/>
  <c r="AP18" i="17" s="1"/>
  <c r="AA21" i="17"/>
  <c r="AQ21" i="17" s="1"/>
  <c r="BP20" i="17"/>
  <c r="T23" i="17"/>
  <c r="AJ23" i="17" s="1"/>
  <c r="V16" i="10" l="1"/>
  <c r="AJ15" i="10"/>
  <c r="AH15" i="10"/>
  <c r="AI15" i="10"/>
  <c r="AH21" i="17"/>
  <c r="AX21" i="17" s="1"/>
  <c r="AG20" i="17"/>
  <c r="AW20" i="17" s="1"/>
  <c r="CX18" i="17"/>
  <c r="DK17" i="17"/>
  <c r="DB20" i="17"/>
  <c r="DO19" i="17"/>
  <c r="CY20" i="17"/>
  <c r="DL19" i="17"/>
  <c r="DD20" i="17"/>
  <c r="DQ19" i="17"/>
  <c r="DP19" i="17"/>
  <c r="DC20" i="17"/>
  <c r="DH19" i="17"/>
  <c r="CU20" i="17"/>
  <c r="DN19" i="17"/>
  <c r="DA20" i="17"/>
  <c r="CZ20" i="17"/>
  <c r="DM19" i="17"/>
  <c r="DG18" i="17"/>
  <c r="CT19" i="17"/>
  <c r="CV19" i="17"/>
  <c r="DI18" i="17"/>
  <c r="CW20" i="17"/>
  <c r="DJ19" i="17"/>
  <c r="CO31" i="17"/>
  <c r="CK34" i="17"/>
  <c r="CM36" i="17"/>
  <c r="CQ31" i="17"/>
  <c r="CL32" i="17"/>
  <c r="CJ33" i="17"/>
  <c r="B13" i="10"/>
  <c r="G21" i="10"/>
  <c r="AE20" i="17"/>
  <c r="AU20" i="17" s="1"/>
  <c r="P20" i="17"/>
  <c r="CC19" i="17"/>
  <c r="AF20" i="17"/>
  <c r="AV20" i="17" s="1"/>
  <c r="J19" i="17"/>
  <c r="BW18" i="17"/>
  <c r="D19" i="2"/>
  <c r="G18" i="2"/>
  <c r="BV18" i="17"/>
  <c r="BR16" i="17"/>
  <c r="BQ17" i="17"/>
  <c r="BS17" i="17"/>
  <c r="CD17" i="17"/>
  <c r="CB18" i="17"/>
  <c r="AD19" i="17"/>
  <c r="AT19" i="17" s="1"/>
  <c r="BZ16" i="17"/>
  <c r="AC19" i="17"/>
  <c r="AS19" i="17" s="1"/>
  <c r="BY16" i="17"/>
  <c r="BX17" i="17"/>
  <c r="AB19" i="17"/>
  <c r="AR19" i="17" s="1"/>
  <c r="BU16" i="17"/>
  <c r="Y19" i="17"/>
  <c r="AO19" i="17" s="1"/>
  <c r="B20" i="2"/>
  <c r="C20" i="2" s="1"/>
  <c r="BT16" i="17"/>
  <c r="X19" i="17"/>
  <c r="AN19" i="17" s="1"/>
  <c r="E19" i="2"/>
  <c r="E20" i="2" s="1"/>
  <c r="F20" i="2" s="1"/>
  <c r="W19" i="17"/>
  <c r="AM19" i="17" s="1"/>
  <c r="V19" i="17"/>
  <c r="AL19" i="17" s="1"/>
  <c r="U19" i="17"/>
  <c r="AK19" i="17" s="1"/>
  <c r="Z19" i="17"/>
  <c r="AP19" i="17" s="1"/>
  <c r="J11" i="2"/>
  <c r="T24" i="17"/>
  <c r="AJ24" i="17" s="1"/>
  <c r="AA22" i="17"/>
  <c r="AQ22" i="17" s="1"/>
  <c r="BP21" i="17"/>
  <c r="I17" i="2"/>
  <c r="CA21" i="17"/>
  <c r="V17" i="10" l="1"/>
  <c r="AJ16" i="10"/>
  <c r="AI16" i="10"/>
  <c r="AH16" i="10"/>
  <c r="AH22" i="17"/>
  <c r="AX22" i="17" s="1"/>
  <c r="AG21" i="17"/>
  <c r="AW21" i="17" s="1"/>
  <c r="CW21" i="17"/>
  <c r="DJ20" i="17"/>
  <c r="CZ21" i="17"/>
  <c r="DM20" i="17"/>
  <c r="DD21" i="17"/>
  <c r="DQ20" i="17"/>
  <c r="CY21" i="17"/>
  <c r="DL20" i="17"/>
  <c r="DA21" i="17"/>
  <c r="DN20" i="17"/>
  <c r="DH20" i="17"/>
  <c r="CU21" i="17"/>
  <c r="CV20" i="17"/>
  <c r="DI19" i="17"/>
  <c r="DB21" i="17"/>
  <c r="DO20" i="17"/>
  <c r="DG19" i="17"/>
  <c r="CT20" i="17"/>
  <c r="DC21" i="17"/>
  <c r="DP20" i="17"/>
  <c r="CX19" i="17"/>
  <c r="DK18" i="17"/>
  <c r="CM37" i="17"/>
  <c r="CL33" i="17"/>
  <c r="CK35" i="17"/>
  <c r="CJ34" i="17"/>
  <c r="CQ32" i="17"/>
  <c r="CO32" i="17"/>
  <c r="G22" i="10"/>
  <c r="B14" i="10"/>
  <c r="J20" i="17"/>
  <c r="BW19" i="17"/>
  <c r="AF21" i="17"/>
  <c r="AV21" i="17" s="1"/>
  <c r="P21" i="17"/>
  <c r="CC20" i="17"/>
  <c r="AE21" i="17"/>
  <c r="AU21" i="17" s="1"/>
  <c r="F19" i="2"/>
  <c r="D20" i="2"/>
  <c r="G19" i="2"/>
  <c r="G20" i="2"/>
  <c r="BS18" i="17"/>
  <c r="BQ18" i="17"/>
  <c r="BR17" i="17"/>
  <c r="CD18" i="17"/>
  <c r="CB19" i="17"/>
  <c r="BZ17" i="17"/>
  <c r="AD20" i="17"/>
  <c r="AT20" i="17" s="1"/>
  <c r="BY17" i="17"/>
  <c r="AC20" i="17"/>
  <c r="AS20" i="17" s="1"/>
  <c r="BX18" i="17"/>
  <c r="AB20" i="17"/>
  <c r="AR20" i="17" s="1"/>
  <c r="Y20" i="17"/>
  <c r="AO20" i="17" s="1"/>
  <c r="BU17" i="17"/>
  <c r="B21" i="2"/>
  <c r="C21" i="2" s="1"/>
  <c r="BT17" i="17"/>
  <c r="X20" i="17"/>
  <c r="AN20" i="17" s="1"/>
  <c r="E21" i="2"/>
  <c r="F21" i="2" s="1"/>
  <c r="W20" i="17"/>
  <c r="AM20" i="17" s="1"/>
  <c r="V20" i="17"/>
  <c r="AL20" i="17" s="1"/>
  <c r="U20" i="17"/>
  <c r="AK20" i="17" s="1"/>
  <c r="I18" i="2"/>
  <c r="J12" i="2"/>
  <c r="BP22" i="17"/>
  <c r="T25" i="17"/>
  <c r="AJ25" i="17" s="1"/>
  <c r="CA22" i="17"/>
  <c r="AA23" i="17"/>
  <c r="AQ23" i="17" s="1"/>
  <c r="Z20" i="17"/>
  <c r="AP20" i="17" s="1"/>
  <c r="V18" i="10" l="1"/>
  <c r="AJ17" i="10"/>
  <c r="AI17" i="10"/>
  <c r="AH17" i="10"/>
  <c r="AH23" i="17"/>
  <c r="AX23" i="17" s="1"/>
  <c r="AG22" i="17"/>
  <c r="AW22" i="17" s="1"/>
  <c r="CU22" i="17"/>
  <c r="DH21" i="17"/>
  <c r="DB22" i="17"/>
  <c r="DO21" i="17"/>
  <c r="CY22" i="17"/>
  <c r="DL21" i="17"/>
  <c r="DD22" i="17"/>
  <c r="DQ21" i="17"/>
  <c r="CV21" i="17"/>
  <c r="DI20" i="17"/>
  <c r="CX20" i="17"/>
  <c r="DK19" i="17"/>
  <c r="DP21" i="17"/>
  <c r="DC22" i="17"/>
  <c r="CZ22" i="17"/>
  <c r="DM21" i="17"/>
  <c r="DG20" i="17"/>
  <c r="CT21" i="17"/>
  <c r="DN21" i="17"/>
  <c r="DA22" i="17"/>
  <c r="CW22" i="17"/>
  <c r="DJ21" i="17"/>
  <c r="CM38" i="17"/>
  <c r="CK36" i="17"/>
  <c r="CO33" i="17"/>
  <c r="CL34" i="17"/>
  <c r="CQ33" i="17"/>
  <c r="CJ35" i="17"/>
  <c r="B15" i="10"/>
  <c r="G23" i="10"/>
  <c r="P22" i="17"/>
  <c r="CC21" i="17"/>
  <c r="AE22" i="17"/>
  <c r="AU22" i="17" s="1"/>
  <c r="AF22" i="17"/>
  <c r="AV22" i="17" s="1"/>
  <c r="J21" i="17"/>
  <c r="BW20" i="17"/>
  <c r="G21" i="2"/>
  <c r="D21" i="2"/>
  <c r="BV19" i="17"/>
  <c r="BR18" i="17"/>
  <c r="BQ19" i="17"/>
  <c r="BS19" i="17"/>
  <c r="B22" i="2"/>
  <c r="C22" i="2" s="1"/>
  <c r="CD19" i="17"/>
  <c r="CB20" i="17"/>
  <c r="AD21" i="17"/>
  <c r="AT21" i="17" s="1"/>
  <c r="BZ18" i="17"/>
  <c r="AC21" i="17"/>
  <c r="AS21" i="17" s="1"/>
  <c r="BY18" i="17"/>
  <c r="AB21" i="17"/>
  <c r="AR21" i="17" s="1"/>
  <c r="BX19" i="17"/>
  <c r="BU18" i="17"/>
  <c r="Y21" i="17"/>
  <c r="AO21" i="17" s="1"/>
  <c r="X21" i="17"/>
  <c r="AN21" i="17" s="1"/>
  <c r="BT18" i="17"/>
  <c r="E22" i="2"/>
  <c r="E23" i="2" s="1"/>
  <c r="F23" i="2" s="1"/>
  <c r="W21" i="17"/>
  <c r="AM21" i="17" s="1"/>
  <c r="V21" i="17"/>
  <c r="AL21" i="17" s="1"/>
  <c r="U21" i="17"/>
  <c r="AK21" i="17" s="1"/>
  <c r="BV20" i="17"/>
  <c r="BP23" i="17"/>
  <c r="I19" i="2"/>
  <c r="CA23" i="17"/>
  <c r="J13" i="2"/>
  <c r="T26" i="17"/>
  <c r="AJ26" i="17" s="1"/>
  <c r="Z21" i="17"/>
  <c r="AP21" i="17" s="1"/>
  <c r="AA24" i="17"/>
  <c r="AQ24" i="17" s="1"/>
  <c r="V19" i="10" l="1"/>
  <c r="AJ18" i="10"/>
  <c r="AI18" i="10"/>
  <c r="AH18" i="10"/>
  <c r="AH24" i="17"/>
  <c r="AX24" i="17" s="1"/>
  <c r="AG23" i="17"/>
  <c r="AW23" i="17" s="1"/>
  <c r="CY23" i="17"/>
  <c r="DL22" i="17"/>
  <c r="CZ23" i="17"/>
  <c r="DM22" i="17"/>
  <c r="DD23" i="17"/>
  <c r="DQ22" i="17"/>
  <c r="CW23" i="17"/>
  <c r="DJ22" i="17"/>
  <c r="DN22" i="17"/>
  <c r="DA23" i="17"/>
  <c r="DC23" i="17"/>
  <c r="DP22" i="17"/>
  <c r="DB23" i="17"/>
  <c r="DO22" i="17"/>
  <c r="CX21" i="17"/>
  <c r="DK20" i="17"/>
  <c r="DG21" i="17"/>
  <c r="CT22" i="17"/>
  <c r="DI21" i="17"/>
  <c r="CV22" i="17"/>
  <c r="CU23" i="17"/>
  <c r="DH22" i="17"/>
  <c r="CJ36" i="17"/>
  <c r="CQ34" i="17"/>
  <c r="CO34" i="17"/>
  <c r="CL35" i="17"/>
  <c r="CK37" i="17"/>
  <c r="CM39" i="17"/>
  <c r="G24" i="10"/>
  <c r="B16" i="10"/>
  <c r="AF23" i="17"/>
  <c r="AV23" i="17" s="1"/>
  <c r="J22" i="17"/>
  <c r="BW21" i="17"/>
  <c r="AE23" i="17"/>
  <c r="AU23" i="17" s="1"/>
  <c r="P23" i="17"/>
  <c r="CC22" i="17"/>
  <c r="G22" i="2"/>
  <c r="F22" i="2"/>
  <c r="G23" i="2"/>
  <c r="D22" i="2"/>
  <c r="B23" i="2"/>
  <c r="C23" i="2" s="1"/>
  <c r="BS20" i="17"/>
  <c r="BR19" i="17"/>
  <c r="BQ20" i="17"/>
  <c r="CD20" i="17"/>
  <c r="CB21" i="17"/>
  <c r="BZ19" i="17"/>
  <c r="AD22" i="17"/>
  <c r="AT22" i="17" s="1"/>
  <c r="BY19" i="17"/>
  <c r="AC22" i="17"/>
  <c r="AS22" i="17" s="1"/>
  <c r="BX20" i="17"/>
  <c r="AB22" i="17"/>
  <c r="AR22" i="17" s="1"/>
  <c r="Y22" i="17"/>
  <c r="AO22" i="17" s="1"/>
  <c r="BU19" i="17"/>
  <c r="X22" i="17"/>
  <c r="AN22" i="17" s="1"/>
  <c r="BT19" i="17"/>
  <c r="E24" i="2"/>
  <c r="F24" i="2" s="1"/>
  <c r="W22" i="17"/>
  <c r="AM22" i="17" s="1"/>
  <c r="V22" i="17"/>
  <c r="AL22" i="17" s="1"/>
  <c r="U22" i="17"/>
  <c r="AK22" i="17" s="1"/>
  <c r="BV21" i="17"/>
  <c r="T27" i="17"/>
  <c r="AJ27" i="17" s="1"/>
  <c r="BP24" i="17"/>
  <c r="CA24" i="17"/>
  <c r="AA25" i="17"/>
  <c r="AQ25" i="17" s="1"/>
  <c r="Z22" i="17"/>
  <c r="AP22" i="17" s="1"/>
  <c r="I20" i="2"/>
  <c r="J14" i="2"/>
  <c r="V20" i="10" l="1"/>
  <c r="AJ19" i="10"/>
  <c r="AH19" i="10"/>
  <c r="AI19" i="10"/>
  <c r="AH25" i="17"/>
  <c r="AX25" i="17" s="1"/>
  <c r="AG24" i="17"/>
  <c r="AW24" i="17" s="1"/>
  <c r="CX22" i="17"/>
  <c r="DK21" i="17"/>
  <c r="CW24" i="17"/>
  <c r="DJ23" i="17"/>
  <c r="DD24" i="17"/>
  <c r="DQ23" i="17"/>
  <c r="DH23" i="17"/>
  <c r="CU24" i="17"/>
  <c r="DB24" i="17"/>
  <c r="DO23" i="17"/>
  <c r="CV23" i="17"/>
  <c r="DI22" i="17"/>
  <c r="DC24" i="17"/>
  <c r="DP23" i="17"/>
  <c r="CZ24" i="17"/>
  <c r="DM23" i="17"/>
  <c r="CT23" i="17"/>
  <c r="DG22" i="17"/>
  <c r="DN23" i="17"/>
  <c r="DA24" i="17"/>
  <c r="CY24" i="17"/>
  <c r="DL23" i="17"/>
  <c r="CM40" i="17"/>
  <c r="CQ35" i="17"/>
  <c r="CK38" i="17"/>
  <c r="CO35" i="17"/>
  <c r="CL36" i="17"/>
  <c r="CJ37" i="17"/>
  <c r="B17" i="10"/>
  <c r="G25" i="10"/>
  <c r="P24" i="17"/>
  <c r="CC23" i="17"/>
  <c r="J23" i="17"/>
  <c r="BW22" i="17"/>
  <c r="AE24" i="17"/>
  <c r="AU24" i="17" s="1"/>
  <c r="AF24" i="17"/>
  <c r="AV24" i="17" s="1"/>
  <c r="D23" i="2"/>
  <c r="G24" i="2"/>
  <c r="B24" i="2"/>
  <c r="C24" i="2" s="1"/>
  <c r="BQ21" i="17"/>
  <c r="BS21" i="17"/>
  <c r="BR20" i="17"/>
  <c r="CD21" i="17"/>
  <c r="CB22" i="17"/>
  <c r="AD23" i="17"/>
  <c r="AT23" i="17" s="1"/>
  <c r="BZ20" i="17"/>
  <c r="AC23" i="17"/>
  <c r="AS23" i="17" s="1"/>
  <c r="BY20" i="17"/>
  <c r="AB23" i="17"/>
  <c r="AR23" i="17" s="1"/>
  <c r="BX21" i="17"/>
  <c r="BU20" i="17"/>
  <c r="Y23" i="17"/>
  <c r="AO23" i="17" s="1"/>
  <c r="BT20" i="17"/>
  <c r="X23" i="17"/>
  <c r="AN23" i="17" s="1"/>
  <c r="E25" i="2"/>
  <c r="F25" i="2" s="1"/>
  <c r="W23" i="17"/>
  <c r="AM23" i="17" s="1"/>
  <c r="V23" i="17"/>
  <c r="AL23" i="17" s="1"/>
  <c r="U23" i="17"/>
  <c r="AK23" i="17" s="1"/>
  <c r="BV22" i="17"/>
  <c r="T28" i="17"/>
  <c r="AJ28" i="17" s="1"/>
  <c r="I21" i="2"/>
  <c r="Z23" i="17"/>
  <c r="AP23" i="17" s="1"/>
  <c r="CA25" i="17"/>
  <c r="BP25" i="17"/>
  <c r="AA26" i="17"/>
  <c r="AQ26" i="17" s="1"/>
  <c r="J15" i="2"/>
  <c r="V21" i="10" l="1"/>
  <c r="AJ20" i="10"/>
  <c r="AH20" i="10"/>
  <c r="AI20" i="10"/>
  <c r="AH26" i="17"/>
  <c r="AX26" i="17" s="1"/>
  <c r="AG25" i="17"/>
  <c r="AW25" i="17" s="1"/>
  <c r="CZ25" i="17"/>
  <c r="DM24" i="17"/>
  <c r="DC25" i="17"/>
  <c r="DP24" i="17"/>
  <c r="CU25" i="17"/>
  <c r="DH24" i="17"/>
  <c r="CY25" i="17"/>
  <c r="DL24" i="17"/>
  <c r="DD25" i="17"/>
  <c r="DQ24" i="17"/>
  <c r="DA25" i="17"/>
  <c r="DN24" i="17"/>
  <c r="DI23" i="17"/>
  <c r="CV24" i="17"/>
  <c r="CW25" i="17"/>
  <c r="DJ24" i="17"/>
  <c r="CT24" i="17"/>
  <c r="DG23" i="17"/>
  <c r="DB25" i="17"/>
  <c r="DO24" i="17"/>
  <c r="CX23" i="17"/>
  <c r="DK22" i="17"/>
  <c r="CL37" i="17"/>
  <c r="CO36" i="17"/>
  <c r="CK39" i="17"/>
  <c r="CM41" i="17"/>
  <c r="CJ38" i="17"/>
  <c r="CQ36" i="17"/>
  <c r="G26" i="10"/>
  <c r="B18" i="10"/>
  <c r="AE25" i="17"/>
  <c r="AU25" i="17" s="1"/>
  <c r="J24" i="17"/>
  <c r="BW23" i="17"/>
  <c r="AF25" i="17"/>
  <c r="AV25" i="17" s="1"/>
  <c r="P25" i="17"/>
  <c r="CC24" i="17"/>
  <c r="G25" i="2"/>
  <c r="D24" i="2"/>
  <c r="B25" i="2"/>
  <c r="D25" i="2" s="1"/>
  <c r="BR21" i="17"/>
  <c r="BS22" i="17"/>
  <c r="BQ22" i="17"/>
  <c r="CD22" i="17"/>
  <c r="CB23" i="17"/>
  <c r="BZ21" i="17"/>
  <c r="AD24" i="17"/>
  <c r="AT24" i="17" s="1"/>
  <c r="BY21" i="17"/>
  <c r="AC24" i="17"/>
  <c r="AS24" i="17" s="1"/>
  <c r="BX22" i="17"/>
  <c r="AB24" i="17"/>
  <c r="AR24" i="17" s="1"/>
  <c r="Y24" i="17"/>
  <c r="AO24" i="17" s="1"/>
  <c r="BU21" i="17"/>
  <c r="X24" i="17"/>
  <c r="AN24" i="17" s="1"/>
  <c r="BT21" i="17"/>
  <c r="E26" i="2"/>
  <c r="E27" i="2" s="1"/>
  <c r="W24" i="17"/>
  <c r="AM24" i="17" s="1"/>
  <c r="V24" i="17"/>
  <c r="AL24" i="17" s="1"/>
  <c r="U24" i="17"/>
  <c r="AK24" i="17" s="1"/>
  <c r="BV23" i="17"/>
  <c r="AA27" i="17"/>
  <c r="AQ27" i="17" s="1"/>
  <c r="CA26" i="17"/>
  <c r="BP26" i="17"/>
  <c r="T29" i="17"/>
  <c r="AJ29" i="17" s="1"/>
  <c r="Z24" i="17"/>
  <c r="AP24" i="17" s="1"/>
  <c r="I22" i="2"/>
  <c r="J16" i="2"/>
  <c r="V22" i="10" l="1"/>
  <c r="AJ21" i="10"/>
  <c r="AI21" i="10"/>
  <c r="AH21" i="10"/>
  <c r="AH27" i="17"/>
  <c r="AX27" i="17" s="1"/>
  <c r="AG26" i="17"/>
  <c r="AW26" i="17" s="1"/>
  <c r="CU26" i="17"/>
  <c r="DH25" i="17"/>
  <c r="CW26" i="17"/>
  <c r="DJ25" i="17"/>
  <c r="CY26" i="17"/>
  <c r="DL25" i="17"/>
  <c r="CV25" i="17"/>
  <c r="DI24" i="17"/>
  <c r="CX24" i="17"/>
  <c r="DK23" i="17"/>
  <c r="DC26" i="17"/>
  <c r="DP25" i="17"/>
  <c r="DB26" i="17"/>
  <c r="DO25" i="17"/>
  <c r="DA26" i="17"/>
  <c r="DN25" i="17"/>
  <c r="CT25" i="17"/>
  <c r="DG24" i="17"/>
  <c r="DD26" i="17"/>
  <c r="DQ25" i="17"/>
  <c r="CZ26" i="17"/>
  <c r="DM25" i="17"/>
  <c r="CM42" i="17"/>
  <c r="CQ37" i="17"/>
  <c r="CK40" i="17"/>
  <c r="CJ39" i="17"/>
  <c r="CO37" i="17"/>
  <c r="CL38" i="17"/>
  <c r="B19" i="10"/>
  <c r="G27" i="10"/>
  <c r="J25" i="17"/>
  <c r="BW24" i="17"/>
  <c r="P26" i="17"/>
  <c r="CC25" i="17"/>
  <c r="AF26" i="17"/>
  <c r="AV26" i="17" s="1"/>
  <c r="AE26" i="17"/>
  <c r="AU26" i="17" s="1"/>
  <c r="F26" i="2"/>
  <c r="C25" i="2"/>
  <c r="G26" i="2"/>
  <c r="B26" i="2"/>
  <c r="C26" i="2" s="1"/>
  <c r="BQ23" i="17"/>
  <c r="BS23" i="17"/>
  <c r="BR22" i="17"/>
  <c r="CD23" i="17"/>
  <c r="CB24" i="17"/>
  <c r="AD25" i="17"/>
  <c r="AT25" i="17" s="1"/>
  <c r="BZ22" i="17"/>
  <c r="AC25" i="17"/>
  <c r="AS25" i="17" s="1"/>
  <c r="BY22" i="17"/>
  <c r="AB25" i="17"/>
  <c r="AR25" i="17" s="1"/>
  <c r="BX23" i="17"/>
  <c r="BU22" i="17"/>
  <c r="Y25" i="17"/>
  <c r="AO25" i="17" s="1"/>
  <c r="BT22" i="17"/>
  <c r="X25" i="17"/>
  <c r="AN25" i="17" s="1"/>
  <c r="W25" i="17"/>
  <c r="AM25" i="17" s="1"/>
  <c r="V25" i="17"/>
  <c r="AL25" i="17" s="1"/>
  <c r="U25" i="17"/>
  <c r="AK25" i="17" s="1"/>
  <c r="BV24" i="17"/>
  <c r="E28" i="2"/>
  <c r="F27" i="2"/>
  <c r="G27" i="2"/>
  <c r="BP27" i="17"/>
  <c r="Z25" i="17"/>
  <c r="AP25" i="17" s="1"/>
  <c r="J17" i="2"/>
  <c r="AA28" i="17"/>
  <c r="AQ28" i="17" s="1"/>
  <c r="CA27" i="17"/>
  <c r="I23" i="2"/>
  <c r="T30" i="17"/>
  <c r="AJ30" i="17" s="1"/>
  <c r="V23" i="10" l="1"/>
  <c r="AJ22" i="10"/>
  <c r="AI22" i="10"/>
  <c r="AH22" i="10"/>
  <c r="AH28" i="17"/>
  <c r="AX28" i="17" s="1"/>
  <c r="AG27" i="17"/>
  <c r="AW27" i="17" s="1"/>
  <c r="DC27" i="17"/>
  <c r="DP26" i="17"/>
  <c r="DN26" i="17"/>
  <c r="DA27" i="17"/>
  <c r="CV26" i="17"/>
  <c r="DI25" i="17"/>
  <c r="CZ27" i="17"/>
  <c r="DM26" i="17"/>
  <c r="DB27" i="17"/>
  <c r="DO26" i="17"/>
  <c r="CY27" i="17"/>
  <c r="DL26" i="17"/>
  <c r="CW27" i="17"/>
  <c r="DJ26" i="17"/>
  <c r="DD27" i="17"/>
  <c r="DQ26" i="17"/>
  <c r="CT26" i="17"/>
  <c r="DG25" i="17"/>
  <c r="CX25" i="17"/>
  <c r="DK24" i="17"/>
  <c r="CU27" i="17"/>
  <c r="DH26" i="17"/>
  <c r="CO38" i="17"/>
  <c r="CJ40" i="17"/>
  <c r="CQ38" i="17"/>
  <c r="CK41" i="17"/>
  <c r="CL39" i="17"/>
  <c r="CM43" i="17"/>
  <c r="G28" i="10"/>
  <c r="B20" i="10"/>
  <c r="AF27" i="17"/>
  <c r="AV27" i="17" s="1"/>
  <c r="P27" i="17"/>
  <c r="CC26" i="17"/>
  <c r="AE27" i="17"/>
  <c r="AU27" i="17" s="1"/>
  <c r="J26" i="17"/>
  <c r="BW25" i="17"/>
  <c r="D26" i="2"/>
  <c r="B27" i="2"/>
  <c r="C27" i="2" s="1"/>
  <c r="BR23" i="17"/>
  <c r="BS24" i="17"/>
  <c r="BQ24" i="17"/>
  <c r="CD24" i="17"/>
  <c r="CB25" i="17"/>
  <c r="BZ23" i="17"/>
  <c r="AD26" i="17"/>
  <c r="AT26" i="17" s="1"/>
  <c r="BY23" i="17"/>
  <c r="AC26" i="17"/>
  <c r="AS26" i="17" s="1"/>
  <c r="BX24" i="17"/>
  <c r="AB26" i="17"/>
  <c r="AR26" i="17" s="1"/>
  <c r="Y26" i="17"/>
  <c r="AO26" i="17" s="1"/>
  <c r="BU23" i="17"/>
  <c r="BT23" i="17"/>
  <c r="X26" i="17"/>
  <c r="AN26" i="17" s="1"/>
  <c r="W26" i="17"/>
  <c r="AM26" i="17" s="1"/>
  <c r="V26" i="17"/>
  <c r="AL26" i="17" s="1"/>
  <c r="U26" i="17"/>
  <c r="AK26" i="17" s="1"/>
  <c r="BV25" i="17"/>
  <c r="E29" i="2"/>
  <c r="E30" i="2" s="1"/>
  <c r="G28" i="2"/>
  <c r="F28" i="2"/>
  <c r="Z26" i="17"/>
  <c r="AP26" i="17" s="1"/>
  <c r="CA28" i="17"/>
  <c r="I24" i="2"/>
  <c r="AA29" i="17"/>
  <c r="AQ29" i="17" s="1"/>
  <c r="J18" i="2"/>
  <c r="T31" i="17"/>
  <c r="AJ31" i="17" s="1"/>
  <c r="BP28" i="17"/>
  <c r="V24" i="10" l="1"/>
  <c r="AJ23" i="10"/>
  <c r="AH23" i="10"/>
  <c r="AI23" i="10"/>
  <c r="AH29" i="17"/>
  <c r="AX29" i="17" s="1"/>
  <c r="AG28" i="17"/>
  <c r="AW28" i="17" s="1"/>
  <c r="CX26" i="17"/>
  <c r="DK25" i="17"/>
  <c r="DD28" i="17"/>
  <c r="DQ27" i="17"/>
  <c r="CZ28" i="17"/>
  <c r="DM27" i="17"/>
  <c r="CU28" i="17"/>
  <c r="DH27" i="17"/>
  <c r="CW28" i="17"/>
  <c r="DJ27" i="17"/>
  <c r="CV27" i="17"/>
  <c r="DI26" i="17"/>
  <c r="CY28" i="17"/>
  <c r="DL27" i="17"/>
  <c r="DA28" i="17"/>
  <c r="DN27" i="17"/>
  <c r="CT27" i="17"/>
  <c r="DG26" i="17"/>
  <c r="DB28" i="17"/>
  <c r="DO27" i="17"/>
  <c r="DC28" i="17"/>
  <c r="DP27" i="17"/>
  <c r="CQ39" i="17"/>
  <c r="CJ41" i="17"/>
  <c r="CK42" i="17"/>
  <c r="CM44" i="17"/>
  <c r="CL40" i="17"/>
  <c r="CO39" i="17"/>
  <c r="B21" i="10"/>
  <c r="G29" i="10"/>
  <c r="P28" i="17"/>
  <c r="CC27" i="17"/>
  <c r="J27" i="17"/>
  <c r="BW26" i="17"/>
  <c r="AF28" i="17"/>
  <c r="AV28" i="17" s="1"/>
  <c r="AE28" i="17"/>
  <c r="AU28" i="17" s="1"/>
  <c r="E31" i="2"/>
  <c r="F30" i="2"/>
  <c r="G30" i="2"/>
  <c r="D27" i="2"/>
  <c r="B28" i="2"/>
  <c r="C28" i="2" s="1"/>
  <c r="BQ25" i="17"/>
  <c r="BS25" i="17"/>
  <c r="BR24" i="17"/>
  <c r="CD25" i="17"/>
  <c r="CB26" i="17"/>
  <c r="AD27" i="17"/>
  <c r="AT27" i="17" s="1"/>
  <c r="BZ24" i="17"/>
  <c r="AC27" i="17"/>
  <c r="AS27" i="17" s="1"/>
  <c r="BY24" i="17"/>
  <c r="AB27" i="17"/>
  <c r="AR27" i="17" s="1"/>
  <c r="BX25" i="17"/>
  <c r="BU24" i="17"/>
  <c r="Y27" i="17"/>
  <c r="AO27" i="17" s="1"/>
  <c r="X27" i="17"/>
  <c r="AN27" i="17" s="1"/>
  <c r="BT24" i="17"/>
  <c r="W27" i="17"/>
  <c r="AM27" i="17" s="1"/>
  <c r="V27" i="17"/>
  <c r="AL27" i="17" s="1"/>
  <c r="U27" i="17"/>
  <c r="AK27" i="17" s="1"/>
  <c r="BV26" i="17"/>
  <c r="F29" i="2"/>
  <c r="G29" i="2"/>
  <c r="J19" i="2"/>
  <c r="I25" i="2"/>
  <c r="BP29" i="17"/>
  <c r="T32" i="17"/>
  <c r="AJ32" i="17" s="1"/>
  <c r="Z27" i="17"/>
  <c r="AP27" i="17" s="1"/>
  <c r="AA30" i="17"/>
  <c r="AQ30" i="17" s="1"/>
  <c r="CA29" i="17"/>
  <c r="V25" i="10" l="1"/>
  <c r="AJ24" i="10"/>
  <c r="AH24" i="10"/>
  <c r="AI24" i="10"/>
  <c r="AH30" i="17"/>
  <c r="AX30" i="17" s="1"/>
  <c r="AG29" i="17"/>
  <c r="AW29" i="17" s="1"/>
  <c r="CT28" i="17"/>
  <c r="DG27" i="17"/>
  <c r="DN28" i="17"/>
  <c r="DA29" i="17"/>
  <c r="DH28" i="17"/>
  <c r="CU29" i="17"/>
  <c r="CY29" i="17"/>
  <c r="DL28" i="17"/>
  <c r="DB29" i="17"/>
  <c r="DO28" i="17"/>
  <c r="CV28" i="17"/>
  <c r="DI27" i="17"/>
  <c r="DD29" i="17"/>
  <c r="DQ28" i="17"/>
  <c r="DC29" i="17"/>
  <c r="DP28" i="17"/>
  <c r="CZ29" i="17"/>
  <c r="DM28" i="17"/>
  <c r="CW29" i="17"/>
  <c r="DJ28" i="17"/>
  <c r="CX27" i="17"/>
  <c r="DK26" i="17"/>
  <c r="CJ42" i="17"/>
  <c r="CQ40" i="17"/>
  <c r="CL41" i="17"/>
  <c r="CO40" i="17"/>
  <c r="CM45" i="17"/>
  <c r="CK43" i="17"/>
  <c r="G30" i="10"/>
  <c r="B22" i="10"/>
  <c r="AF29" i="17"/>
  <c r="AV29" i="17" s="1"/>
  <c r="J28" i="17"/>
  <c r="BW27" i="17"/>
  <c r="AE29" i="17"/>
  <c r="AU29" i="17" s="1"/>
  <c r="P29" i="17"/>
  <c r="CC28" i="17"/>
  <c r="E32" i="2"/>
  <c r="G31" i="2"/>
  <c r="F31" i="2"/>
  <c r="D28" i="2"/>
  <c r="B29" i="2"/>
  <c r="C29" i="2" s="1"/>
  <c r="BR25" i="17"/>
  <c r="BQ26" i="17"/>
  <c r="BS26" i="17"/>
  <c r="CD26" i="17"/>
  <c r="CB27" i="17"/>
  <c r="BZ25" i="17"/>
  <c r="AD28" i="17"/>
  <c r="AT28" i="17" s="1"/>
  <c r="BY25" i="17"/>
  <c r="AC28" i="17"/>
  <c r="AS28" i="17" s="1"/>
  <c r="BX26" i="17"/>
  <c r="AB28" i="17"/>
  <c r="AR28" i="17" s="1"/>
  <c r="BU25" i="17"/>
  <c r="Y28" i="17"/>
  <c r="AO28" i="17" s="1"/>
  <c r="BT25" i="17"/>
  <c r="X28" i="17"/>
  <c r="AN28" i="17" s="1"/>
  <c r="W28" i="17"/>
  <c r="AM28" i="17" s="1"/>
  <c r="V28" i="17"/>
  <c r="AL28" i="17" s="1"/>
  <c r="U28" i="17"/>
  <c r="AK28" i="17" s="1"/>
  <c r="BV27" i="17"/>
  <c r="T33" i="17"/>
  <c r="AJ33" i="17" s="1"/>
  <c r="I26" i="2"/>
  <c r="AA31" i="17"/>
  <c r="AQ31" i="17" s="1"/>
  <c r="J20" i="2"/>
  <c r="CA30" i="17"/>
  <c r="Z28" i="17"/>
  <c r="AP28" i="17" s="1"/>
  <c r="BP30" i="17"/>
  <c r="V26" i="10" l="1"/>
  <c r="AJ25" i="10"/>
  <c r="AI25" i="10"/>
  <c r="AH25" i="10"/>
  <c r="E33" i="2"/>
  <c r="G32" i="2"/>
  <c r="F32" i="2"/>
  <c r="AH31" i="17"/>
  <c r="AX31" i="17" s="1"/>
  <c r="AG30" i="17"/>
  <c r="AW30" i="17" s="1"/>
  <c r="CZ30" i="17"/>
  <c r="DM29" i="17"/>
  <c r="DB30" i="17"/>
  <c r="DO29" i="17"/>
  <c r="CT29" i="17"/>
  <c r="DG28" i="17"/>
  <c r="DC30" i="17"/>
  <c r="DP29" i="17"/>
  <c r="CY30" i="17"/>
  <c r="DL29" i="17"/>
  <c r="CU30" i="17"/>
  <c r="DH29" i="17"/>
  <c r="CW30" i="17"/>
  <c r="DJ29" i="17"/>
  <c r="CV29" i="17"/>
  <c r="DI28" i="17"/>
  <c r="CX28" i="17"/>
  <c r="DK27" i="17"/>
  <c r="DD30" i="17"/>
  <c r="DQ29" i="17"/>
  <c r="DA30" i="17"/>
  <c r="DN29" i="17"/>
  <c r="CL42" i="17"/>
  <c r="CJ43" i="17"/>
  <c r="CK44" i="17"/>
  <c r="CM46" i="17"/>
  <c r="CQ41" i="17"/>
  <c r="CO41" i="17"/>
  <c r="B23" i="10"/>
  <c r="G31" i="10"/>
  <c r="P30" i="17"/>
  <c r="CC29" i="17"/>
  <c r="AE30" i="17"/>
  <c r="AU30" i="17" s="1"/>
  <c r="J29" i="17"/>
  <c r="BW28" i="17"/>
  <c r="AF30" i="17"/>
  <c r="AV30" i="17" s="1"/>
  <c r="D29" i="2"/>
  <c r="B30" i="2"/>
  <c r="C30" i="2" s="1"/>
  <c r="BS27" i="17"/>
  <c r="BQ27" i="17"/>
  <c r="BR26" i="17"/>
  <c r="CD27" i="17"/>
  <c r="CB28" i="17"/>
  <c r="AD29" i="17"/>
  <c r="AT29" i="17" s="1"/>
  <c r="BZ26" i="17"/>
  <c r="AC29" i="17"/>
  <c r="AS29" i="17" s="1"/>
  <c r="BY26" i="17"/>
  <c r="AB29" i="17"/>
  <c r="AR29" i="17" s="1"/>
  <c r="BX27" i="17"/>
  <c r="BU26" i="17"/>
  <c r="Y29" i="17"/>
  <c r="AO29" i="17" s="1"/>
  <c r="X29" i="17"/>
  <c r="AN29" i="17" s="1"/>
  <c r="BT26" i="17"/>
  <c r="W29" i="17"/>
  <c r="AM29" i="17" s="1"/>
  <c r="V29" i="17"/>
  <c r="AL29" i="17" s="1"/>
  <c r="U29" i="17"/>
  <c r="AK29" i="17" s="1"/>
  <c r="BV28" i="17"/>
  <c r="AA32" i="17"/>
  <c r="AQ32" i="17" s="1"/>
  <c r="Z29" i="17"/>
  <c r="AP29" i="17" s="1"/>
  <c r="CA31" i="17"/>
  <c r="BP31" i="17"/>
  <c r="T34" i="17"/>
  <c r="AJ34" i="17" s="1"/>
  <c r="J21" i="2"/>
  <c r="I27" i="2"/>
  <c r="E34" i="2" l="1"/>
  <c r="G33" i="2"/>
  <c r="F33" i="2"/>
  <c r="V27" i="10"/>
  <c r="AJ26" i="10"/>
  <c r="AI26" i="10"/>
  <c r="AH26" i="10"/>
  <c r="AH32" i="17"/>
  <c r="AX32" i="17" s="1"/>
  <c r="AG31" i="17"/>
  <c r="AW31" i="17" s="1"/>
  <c r="CV30" i="17"/>
  <c r="DI29" i="17"/>
  <c r="DC31" i="17"/>
  <c r="DP30" i="17"/>
  <c r="DN30" i="17"/>
  <c r="DA31" i="17"/>
  <c r="DD31" i="17"/>
  <c r="DQ30" i="17"/>
  <c r="CU31" i="17"/>
  <c r="DH30" i="17"/>
  <c r="DB31" i="17"/>
  <c r="DO30" i="17"/>
  <c r="CW31" i="17"/>
  <c r="DJ30" i="17"/>
  <c r="CT30" i="17"/>
  <c r="DG29" i="17"/>
  <c r="CX29" i="17"/>
  <c r="DK28" i="17"/>
  <c r="CY31" i="17"/>
  <c r="DL30" i="17"/>
  <c r="CZ31" i="17"/>
  <c r="DM30" i="17"/>
  <c r="CL43" i="17"/>
  <c r="CQ42" i="17"/>
  <c r="CO42" i="17"/>
  <c r="CJ44" i="17"/>
  <c r="CM47" i="17"/>
  <c r="CK45" i="17"/>
  <c r="B24" i="10"/>
  <c r="G32" i="10"/>
  <c r="AE31" i="17"/>
  <c r="AU31" i="17" s="1"/>
  <c r="J30" i="17"/>
  <c r="BW29" i="17"/>
  <c r="AF31" i="17"/>
  <c r="AV31" i="17" s="1"/>
  <c r="P31" i="17"/>
  <c r="CC30" i="17"/>
  <c r="D30" i="2"/>
  <c r="B31" i="2"/>
  <c r="BR27" i="17"/>
  <c r="BQ28" i="17"/>
  <c r="BS28" i="17"/>
  <c r="CD28" i="17"/>
  <c r="CB29" i="17"/>
  <c r="BZ27" i="17"/>
  <c r="AD30" i="17"/>
  <c r="AT30" i="17" s="1"/>
  <c r="BY27" i="17"/>
  <c r="AC30" i="17"/>
  <c r="AS30" i="17" s="1"/>
  <c r="BX28" i="17"/>
  <c r="AB30" i="17"/>
  <c r="AR30" i="17" s="1"/>
  <c r="Y30" i="17"/>
  <c r="AO30" i="17" s="1"/>
  <c r="BU27" i="17"/>
  <c r="BT27" i="17"/>
  <c r="X30" i="17"/>
  <c r="AN30" i="17" s="1"/>
  <c r="W30" i="17"/>
  <c r="AM30" i="17" s="1"/>
  <c r="V30" i="17"/>
  <c r="AL30" i="17" s="1"/>
  <c r="U30" i="17"/>
  <c r="AK30" i="17" s="1"/>
  <c r="BV29" i="17"/>
  <c r="I28" i="2"/>
  <c r="T35" i="17"/>
  <c r="AJ35" i="17" s="1"/>
  <c r="BP32" i="17"/>
  <c r="Z30" i="17"/>
  <c r="AP30" i="17" s="1"/>
  <c r="J22" i="2"/>
  <c r="AA33" i="17"/>
  <c r="AQ33" i="17" s="1"/>
  <c r="CA32" i="17"/>
  <c r="E35" i="2" l="1"/>
  <c r="F34" i="2"/>
  <c r="G34" i="2"/>
  <c r="V28" i="10"/>
  <c r="AJ27" i="10"/>
  <c r="AH27" i="10"/>
  <c r="AI27" i="10"/>
  <c r="AH33" i="17"/>
  <c r="AX33" i="17" s="1"/>
  <c r="AG32" i="17"/>
  <c r="AW32" i="17" s="1"/>
  <c r="DG30" i="17"/>
  <c r="CT31" i="17"/>
  <c r="DD32" i="17"/>
  <c r="DQ31" i="17"/>
  <c r="DN31" i="17"/>
  <c r="DA32" i="17"/>
  <c r="CZ32" i="17"/>
  <c r="DM31" i="17"/>
  <c r="CW32" i="17"/>
  <c r="DJ31" i="17"/>
  <c r="CY32" i="17"/>
  <c r="DL31" i="17"/>
  <c r="DB32" i="17"/>
  <c r="DO31" i="17"/>
  <c r="DP31" i="17"/>
  <c r="DC32" i="17"/>
  <c r="CX30" i="17"/>
  <c r="DK29" i="17"/>
  <c r="CU32" i="17"/>
  <c r="DH31" i="17"/>
  <c r="CV31" i="17"/>
  <c r="DI30" i="17"/>
  <c r="CL44" i="17"/>
  <c r="CM48" i="17"/>
  <c r="CK46" i="17"/>
  <c r="CJ45" i="17"/>
  <c r="CO43" i="17"/>
  <c r="CQ43" i="17"/>
  <c r="G33" i="10"/>
  <c r="B25" i="10"/>
  <c r="P32" i="17"/>
  <c r="CC31" i="17"/>
  <c r="AF32" i="17"/>
  <c r="AV32" i="17" s="1"/>
  <c r="J31" i="17"/>
  <c r="BW30" i="17"/>
  <c r="AE32" i="17"/>
  <c r="AU32" i="17" s="1"/>
  <c r="B32" i="2"/>
  <c r="C31" i="2"/>
  <c r="D31" i="2"/>
  <c r="BS29" i="17"/>
  <c r="BQ29" i="17"/>
  <c r="BR28" i="17"/>
  <c r="CD29" i="17"/>
  <c r="CB30" i="17"/>
  <c r="AD31" i="17"/>
  <c r="AT31" i="17" s="1"/>
  <c r="BZ28" i="17"/>
  <c r="AC31" i="17"/>
  <c r="AS31" i="17" s="1"/>
  <c r="BY28" i="17"/>
  <c r="AB31" i="17"/>
  <c r="AR31" i="17" s="1"/>
  <c r="BX29" i="17"/>
  <c r="BU28" i="17"/>
  <c r="Y31" i="17"/>
  <c r="AO31" i="17" s="1"/>
  <c r="X31" i="17"/>
  <c r="AN31" i="17" s="1"/>
  <c r="BT28" i="17"/>
  <c r="W31" i="17"/>
  <c r="AM31" i="17" s="1"/>
  <c r="V31" i="17"/>
  <c r="AL31" i="17" s="1"/>
  <c r="U31" i="17"/>
  <c r="AK31" i="17" s="1"/>
  <c r="BV30" i="17"/>
  <c r="BP33" i="17"/>
  <c r="I29" i="2"/>
  <c r="Z31" i="17"/>
  <c r="AP31" i="17" s="1"/>
  <c r="CA33" i="17"/>
  <c r="AA34" i="17"/>
  <c r="AQ34" i="17" s="1"/>
  <c r="J23" i="2"/>
  <c r="T36" i="17"/>
  <c r="AJ36" i="17" s="1"/>
  <c r="E36" i="2" l="1"/>
  <c r="G35" i="2"/>
  <c r="F35" i="2"/>
  <c r="B33" i="2"/>
  <c r="C32" i="2"/>
  <c r="D32" i="2"/>
  <c r="V29" i="10"/>
  <c r="AJ28" i="10"/>
  <c r="AI28" i="10"/>
  <c r="AH28" i="10"/>
  <c r="AH34" i="17"/>
  <c r="AX34" i="17" s="1"/>
  <c r="AG33" i="17"/>
  <c r="AW33" i="17" s="1"/>
  <c r="CZ33" i="17"/>
  <c r="DM32" i="17"/>
  <c r="DN32" i="17"/>
  <c r="DA33" i="17"/>
  <c r="DC33" i="17"/>
  <c r="DP32" i="17"/>
  <c r="DB33" i="17"/>
  <c r="DO32" i="17"/>
  <c r="CU33" i="17"/>
  <c r="DH32" i="17"/>
  <c r="CY33" i="17"/>
  <c r="DL32" i="17"/>
  <c r="DD33" i="17"/>
  <c r="DQ32" i="17"/>
  <c r="DG31" i="17"/>
  <c r="CT32" i="17"/>
  <c r="CV32" i="17"/>
  <c r="DI31" i="17"/>
  <c r="CX31" i="17"/>
  <c r="DK30" i="17"/>
  <c r="CW33" i="17"/>
  <c r="DJ32" i="17"/>
  <c r="CQ44" i="17"/>
  <c r="CK47" i="17"/>
  <c r="CL45" i="17"/>
  <c r="CO44" i="17"/>
  <c r="CJ46" i="17"/>
  <c r="CM49" i="17"/>
  <c r="B26" i="10"/>
  <c r="G34" i="10"/>
  <c r="J32" i="17"/>
  <c r="BW31" i="17"/>
  <c r="AE33" i="17"/>
  <c r="AU33" i="17" s="1"/>
  <c r="AF33" i="17"/>
  <c r="AV33" i="17" s="1"/>
  <c r="P33" i="17"/>
  <c r="CC32" i="17"/>
  <c r="BR29" i="17"/>
  <c r="BQ30" i="17"/>
  <c r="BS30" i="17"/>
  <c r="CD30" i="17"/>
  <c r="CB31" i="17"/>
  <c r="BZ29" i="17"/>
  <c r="AD32" i="17"/>
  <c r="AT32" i="17" s="1"/>
  <c r="BY29" i="17"/>
  <c r="AC32" i="17"/>
  <c r="AS32" i="17" s="1"/>
  <c r="BX30" i="17"/>
  <c r="AB32" i="17"/>
  <c r="AR32" i="17" s="1"/>
  <c r="BU29" i="17"/>
  <c r="Y32" i="17"/>
  <c r="AO32" i="17" s="1"/>
  <c r="BT29" i="17"/>
  <c r="X32" i="17"/>
  <c r="AN32" i="17" s="1"/>
  <c r="W32" i="17"/>
  <c r="AM32" i="17" s="1"/>
  <c r="V32" i="17"/>
  <c r="AL32" i="17" s="1"/>
  <c r="U32" i="17"/>
  <c r="AK32" i="17" s="1"/>
  <c r="BV31" i="17"/>
  <c r="J24" i="2"/>
  <c r="Z32" i="17"/>
  <c r="AP32" i="17" s="1"/>
  <c r="AA35" i="17"/>
  <c r="AQ35" i="17" s="1"/>
  <c r="T37" i="17"/>
  <c r="AJ37" i="17" s="1"/>
  <c r="BP34" i="17"/>
  <c r="CA34" i="17"/>
  <c r="I30" i="2"/>
  <c r="V30" i="10" l="1"/>
  <c r="AJ29" i="10"/>
  <c r="AI29" i="10"/>
  <c r="AH29" i="10"/>
  <c r="B34" i="2"/>
  <c r="C33" i="2"/>
  <c r="D33" i="2"/>
  <c r="E37" i="2"/>
  <c r="F36" i="2"/>
  <c r="G36" i="2"/>
  <c r="AH35" i="17"/>
  <c r="AX35" i="17" s="1"/>
  <c r="AG34" i="17"/>
  <c r="AW34" i="17" s="1"/>
  <c r="DB34" i="17"/>
  <c r="DO33" i="17"/>
  <c r="DG32" i="17"/>
  <c r="CT33" i="17"/>
  <c r="CW34" i="17"/>
  <c r="DJ33" i="17"/>
  <c r="DP33" i="17"/>
  <c r="DC34" i="17"/>
  <c r="DN33" i="17"/>
  <c r="DA34" i="17"/>
  <c r="DD34" i="17"/>
  <c r="DQ33" i="17"/>
  <c r="CX32" i="17"/>
  <c r="DK31" i="17"/>
  <c r="CY34" i="17"/>
  <c r="DL33" i="17"/>
  <c r="CV33" i="17"/>
  <c r="DI32" i="17"/>
  <c r="CU34" i="17"/>
  <c r="DH33" i="17"/>
  <c r="CZ34" i="17"/>
  <c r="DM33" i="17"/>
  <c r="CM50" i="17"/>
  <c r="CL46" i="17"/>
  <c r="CJ47" i="17"/>
  <c r="CK48" i="17"/>
  <c r="CO45" i="17"/>
  <c r="CQ45" i="17"/>
  <c r="G35" i="10"/>
  <c r="B27" i="10"/>
  <c r="P34" i="17"/>
  <c r="CC33" i="17"/>
  <c r="AE34" i="17"/>
  <c r="AU34" i="17" s="1"/>
  <c r="AF34" i="17"/>
  <c r="AV34" i="17" s="1"/>
  <c r="J33" i="17"/>
  <c r="BW32" i="17"/>
  <c r="BS31" i="17"/>
  <c r="BQ31" i="17"/>
  <c r="BR30" i="17"/>
  <c r="CD31" i="17"/>
  <c r="CB32" i="17"/>
  <c r="AD33" i="17"/>
  <c r="AT33" i="17" s="1"/>
  <c r="BZ30" i="17"/>
  <c r="AC33" i="17"/>
  <c r="AS33" i="17" s="1"/>
  <c r="BY30" i="17"/>
  <c r="AB33" i="17"/>
  <c r="AR33" i="17" s="1"/>
  <c r="BX31" i="17"/>
  <c r="Y33" i="17"/>
  <c r="AO33" i="17" s="1"/>
  <c r="BU30" i="17"/>
  <c r="X33" i="17"/>
  <c r="AN33" i="17" s="1"/>
  <c r="BT30" i="17"/>
  <c r="W33" i="17"/>
  <c r="AM33" i="17" s="1"/>
  <c r="V33" i="17"/>
  <c r="AL33" i="17" s="1"/>
  <c r="U33" i="17"/>
  <c r="AK33" i="17" s="1"/>
  <c r="BV32" i="17"/>
  <c r="CA35" i="17"/>
  <c r="BP35" i="17"/>
  <c r="AX2" i="17"/>
  <c r="AX1" i="17"/>
  <c r="I31" i="2"/>
  <c r="T38" i="17"/>
  <c r="AJ38" i="17" s="1"/>
  <c r="AA36" i="17"/>
  <c r="AQ36" i="17" s="1"/>
  <c r="Z33" i="17"/>
  <c r="AP33" i="17" s="1"/>
  <c r="J25" i="2"/>
  <c r="AQ2" i="17"/>
  <c r="AQ1" i="17"/>
  <c r="V31" i="10" l="1"/>
  <c r="AJ30" i="10"/>
  <c r="AI30" i="10"/>
  <c r="AH30" i="10"/>
  <c r="E38" i="2"/>
  <c r="F37" i="2"/>
  <c r="G37" i="2"/>
  <c r="B35" i="2"/>
  <c r="D34" i="2"/>
  <c r="C34" i="2"/>
  <c r="AH36" i="17"/>
  <c r="AX36" i="17" s="1"/>
  <c r="AG35" i="17"/>
  <c r="AW35" i="17" s="1"/>
  <c r="CY35" i="17"/>
  <c r="DL34" i="17"/>
  <c r="CW35" i="17"/>
  <c r="DJ34" i="17"/>
  <c r="CT34" i="17"/>
  <c r="DG33" i="17"/>
  <c r="CZ35" i="17"/>
  <c r="DM34" i="17"/>
  <c r="CX33" i="17"/>
  <c r="DK32" i="17"/>
  <c r="DH34" i="17"/>
  <c r="CU35" i="17"/>
  <c r="DD35" i="17"/>
  <c r="DQ34" i="17"/>
  <c r="DC35" i="17"/>
  <c r="DP34" i="17"/>
  <c r="DA35" i="17"/>
  <c r="DN34" i="17"/>
  <c r="DI33" i="17"/>
  <c r="CV34" i="17"/>
  <c r="DB35" i="17"/>
  <c r="DO34" i="17"/>
  <c r="CO46" i="17"/>
  <c r="CL47" i="17"/>
  <c r="CK49" i="17"/>
  <c r="CQ46" i="17"/>
  <c r="CJ48" i="17"/>
  <c r="CM51" i="17"/>
  <c r="B28" i="10"/>
  <c r="G36" i="10"/>
  <c r="AV2" i="17"/>
  <c r="AF35" i="17"/>
  <c r="AV35" i="17" s="1"/>
  <c r="J34" i="17"/>
  <c r="BW33" i="17"/>
  <c r="AE35" i="17"/>
  <c r="AU35" i="17" s="1"/>
  <c r="P35" i="17"/>
  <c r="CC34" i="17"/>
  <c r="BR31" i="17"/>
  <c r="BQ32" i="17"/>
  <c r="BS32" i="17"/>
  <c r="CD32" i="17"/>
  <c r="CB33" i="17"/>
  <c r="BZ31" i="17"/>
  <c r="AD34" i="17"/>
  <c r="AT34" i="17" s="1"/>
  <c r="BY31" i="17"/>
  <c r="AC34" i="17"/>
  <c r="AS34" i="17" s="1"/>
  <c r="BX32" i="17"/>
  <c r="AB34" i="17"/>
  <c r="AR34" i="17" s="1"/>
  <c r="BU31" i="17"/>
  <c r="Y34" i="17"/>
  <c r="AO34" i="17" s="1"/>
  <c r="BT31" i="17"/>
  <c r="X34" i="17"/>
  <c r="AN34" i="17" s="1"/>
  <c r="W34" i="17"/>
  <c r="AM34" i="17" s="1"/>
  <c r="V34" i="17"/>
  <c r="AL34" i="17" s="1"/>
  <c r="U34" i="17"/>
  <c r="AK34" i="17" s="1"/>
  <c r="BV33" i="17"/>
  <c r="AA37" i="17"/>
  <c r="AQ37" i="17" s="1"/>
  <c r="I32" i="2"/>
  <c r="J26" i="2"/>
  <c r="CA36" i="17"/>
  <c r="Z34" i="17"/>
  <c r="AP34" i="17" s="1"/>
  <c r="T39" i="17"/>
  <c r="AJ39" i="17" s="1"/>
  <c r="AW1" i="17"/>
  <c r="AW2" i="17"/>
  <c r="BP36" i="17"/>
  <c r="E39" i="2" l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 s="1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F38" i="2"/>
  <c r="G38" i="2"/>
  <c r="B36" i="2"/>
  <c r="C35" i="2"/>
  <c r="D35" i="2"/>
  <c r="V32" i="10"/>
  <c r="AJ31" i="10"/>
  <c r="AI31" i="10"/>
  <c r="AH31" i="10"/>
  <c r="AH37" i="17"/>
  <c r="AX37" i="17" s="1"/>
  <c r="AG36" i="17"/>
  <c r="AW36" i="17" s="1"/>
  <c r="DC36" i="17"/>
  <c r="DP35" i="17"/>
  <c r="CZ36" i="17"/>
  <c r="DM35" i="17"/>
  <c r="CT35" i="17"/>
  <c r="DG34" i="17"/>
  <c r="DI34" i="17"/>
  <c r="CV35" i="17"/>
  <c r="CU36" i="17"/>
  <c r="DH35" i="17"/>
  <c r="DB36" i="17"/>
  <c r="DO35" i="17"/>
  <c r="DD36" i="17"/>
  <c r="DQ35" i="17"/>
  <c r="CW36" i="17"/>
  <c r="DJ35" i="17"/>
  <c r="DA36" i="17"/>
  <c r="DN35" i="17"/>
  <c r="CX34" i="17"/>
  <c r="DK33" i="17"/>
  <c r="CY36" i="17"/>
  <c r="DL35" i="17"/>
  <c r="CJ49" i="17"/>
  <c r="CL48" i="17"/>
  <c r="CK50" i="17"/>
  <c r="CO47" i="17"/>
  <c r="CM52" i="17"/>
  <c r="CQ47" i="17"/>
  <c r="G37" i="10"/>
  <c r="B29" i="10"/>
  <c r="AV1" i="17"/>
  <c r="P36" i="17"/>
  <c r="CC35" i="17"/>
  <c r="AE36" i="17"/>
  <c r="AU36" i="17" s="1"/>
  <c r="AU2" i="17"/>
  <c r="AU1" i="17"/>
  <c r="J35" i="17"/>
  <c r="BW34" i="17"/>
  <c r="AF36" i="17"/>
  <c r="AV36" i="17" s="1"/>
  <c r="BS33" i="17"/>
  <c r="BQ33" i="17"/>
  <c r="BR32" i="17"/>
  <c r="CD33" i="17"/>
  <c r="CB34" i="17"/>
  <c r="AT1" i="17"/>
  <c r="AD35" i="17"/>
  <c r="AT35" i="17" s="1"/>
  <c r="BZ32" i="17"/>
  <c r="AC35" i="17"/>
  <c r="AS35" i="17" s="1"/>
  <c r="AS2" i="17"/>
  <c r="BY32" i="17"/>
  <c r="AR2" i="17"/>
  <c r="AB35" i="17"/>
  <c r="AR35" i="17" s="1"/>
  <c r="BX33" i="17"/>
  <c r="Y35" i="17"/>
  <c r="AO35" i="17" s="1"/>
  <c r="BU32" i="17"/>
  <c r="X35" i="17"/>
  <c r="AN35" i="17" s="1"/>
  <c r="BT32" i="17"/>
  <c r="W35" i="17"/>
  <c r="AM35" i="17" s="1"/>
  <c r="AM1" i="17"/>
  <c r="AL2" i="17"/>
  <c r="V35" i="17"/>
  <c r="AL35" i="17" s="1"/>
  <c r="AK1" i="17"/>
  <c r="U35" i="17"/>
  <c r="AK35" i="17" s="1"/>
  <c r="BV34" i="17"/>
  <c r="J27" i="2"/>
  <c r="CA37" i="17"/>
  <c r="AA38" i="17"/>
  <c r="AQ38" i="17" s="1"/>
  <c r="I33" i="2"/>
  <c r="BP37" i="17"/>
  <c r="T40" i="17"/>
  <c r="AJ40" i="17" s="1"/>
  <c r="Z35" i="17"/>
  <c r="AP35" i="17" s="1"/>
  <c r="B37" i="2" l="1"/>
  <c r="D36" i="2"/>
  <c r="C36" i="2"/>
  <c r="V33" i="10"/>
  <c r="AJ32" i="10"/>
  <c r="AH32" i="10"/>
  <c r="AI32" i="10"/>
  <c r="AH38" i="17"/>
  <c r="AX38" i="17" s="1"/>
  <c r="AG37" i="17"/>
  <c r="AW37" i="17" s="1"/>
  <c r="CW37" i="17"/>
  <c r="DJ36" i="17"/>
  <c r="DD37" i="17"/>
  <c r="DQ36" i="17"/>
  <c r="CY37" i="17"/>
  <c r="DL36" i="17"/>
  <c r="CT36" i="17"/>
  <c r="DG35" i="17"/>
  <c r="CX35" i="17"/>
  <c r="DK34" i="17"/>
  <c r="DB37" i="17"/>
  <c r="DO36" i="17"/>
  <c r="CZ37" i="17"/>
  <c r="DM36" i="17"/>
  <c r="CV36" i="17"/>
  <c r="DI35" i="17"/>
  <c r="DN36" i="17"/>
  <c r="DA37" i="17"/>
  <c r="CU37" i="17"/>
  <c r="DH36" i="17"/>
  <c r="DC37" i="17"/>
  <c r="DP36" i="17"/>
  <c r="CO48" i="17"/>
  <c r="CL49" i="17"/>
  <c r="CQ48" i="17"/>
  <c r="CM53" i="17"/>
  <c r="CK51" i="17"/>
  <c r="CJ50" i="17"/>
  <c r="B30" i="10"/>
  <c r="G38" i="10"/>
  <c r="J36" i="17"/>
  <c r="BW35" i="17"/>
  <c r="AE37" i="17"/>
  <c r="AU37" i="17" s="1"/>
  <c r="AF37" i="17"/>
  <c r="AV37" i="17" s="1"/>
  <c r="P37" i="17"/>
  <c r="CC36" i="17"/>
  <c r="BQ34" i="17"/>
  <c r="AS1" i="17"/>
  <c r="BS34" i="17"/>
  <c r="BR33" i="17"/>
  <c r="AR1" i="17"/>
  <c r="AT2" i="17"/>
  <c r="AL1" i="17"/>
  <c r="CD34" i="17"/>
  <c r="CB35" i="17"/>
  <c r="AD36" i="17"/>
  <c r="AT36" i="17" s="1"/>
  <c r="BZ33" i="17"/>
  <c r="BY33" i="17"/>
  <c r="AC36" i="17"/>
  <c r="AS36" i="17" s="1"/>
  <c r="AB36" i="17"/>
  <c r="AR36" i="17" s="1"/>
  <c r="BX34" i="17"/>
  <c r="Y36" i="17"/>
  <c r="AO36" i="17" s="1"/>
  <c r="BU33" i="17"/>
  <c r="AO1" i="17"/>
  <c r="AO2" i="17"/>
  <c r="BT33" i="17"/>
  <c r="X36" i="17"/>
  <c r="AN36" i="17" s="1"/>
  <c r="AN2" i="17"/>
  <c r="AN1" i="17"/>
  <c r="W36" i="17"/>
  <c r="AM36" i="17" s="1"/>
  <c r="AM2" i="17"/>
  <c r="V36" i="17"/>
  <c r="AL36" i="17" s="1"/>
  <c r="U36" i="17"/>
  <c r="AK36" i="17" s="1"/>
  <c r="AK2" i="17"/>
  <c r="BV35" i="17"/>
  <c r="I34" i="2"/>
  <c r="T41" i="17"/>
  <c r="AJ41" i="17" s="1"/>
  <c r="CA38" i="17"/>
  <c r="J28" i="2"/>
  <c r="AP1" i="17"/>
  <c r="AP2" i="17"/>
  <c r="AA39" i="17"/>
  <c r="AQ39" i="17" s="1"/>
  <c r="Z36" i="17"/>
  <c r="AP36" i="17" s="1"/>
  <c r="BP38" i="17"/>
  <c r="B38" i="2" l="1"/>
  <c r="D37" i="2"/>
  <c r="C37" i="2"/>
  <c r="V34" i="10"/>
  <c r="AJ33" i="10"/>
  <c r="AI33" i="10"/>
  <c r="AH33" i="10"/>
  <c r="AG38" i="17"/>
  <c r="AW38" i="17" s="1"/>
  <c r="AH39" i="17"/>
  <c r="AX39" i="17" s="1"/>
  <c r="DI36" i="17"/>
  <c r="CV37" i="17"/>
  <c r="CT37" i="17"/>
  <c r="DG36" i="17"/>
  <c r="DC38" i="17"/>
  <c r="DP37" i="17"/>
  <c r="CZ38" i="17"/>
  <c r="DM37" i="17"/>
  <c r="CY38" i="17"/>
  <c r="DL37" i="17"/>
  <c r="CU38" i="17"/>
  <c r="DH37" i="17"/>
  <c r="DB38" i="17"/>
  <c r="DO37" i="17"/>
  <c r="DD38" i="17"/>
  <c r="DQ37" i="17"/>
  <c r="DA38" i="17"/>
  <c r="DN37" i="17"/>
  <c r="CX36" i="17"/>
  <c r="DK35" i="17"/>
  <c r="CW38" i="17"/>
  <c r="DJ37" i="17"/>
  <c r="CK52" i="17"/>
  <c r="CL50" i="17"/>
  <c r="CO49" i="17"/>
  <c r="CQ49" i="17"/>
  <c r="CM54" i="17"/>
  <c r="CJ51" i="17"/>
  <c r="G39" i="10"/>
  <c r="B31" i="10"/>
  <c r="AE38" i="17"/>
  <c r="AU38" i="17" s="1"/>
  <c r="P38" i="17"/>
  <c r="CC37" i="17"/>
  <c r="AF38" i="17"/>
  <c r="AV38" i="17" s="1"/>
  <c r="J37" i="17"/>
  <c r="BW36" i="17"/>
  <c r="BR34" i="17"/>
  <c r="BS35" i="17"/>
  <c r="BQ35" i="17"/>
  <c r="CD35" i="17"/>
  <c r="CB36" i="17"/>
  <c r="AD37" i="17"/>
  <c r="AT37" i="17" s="1"/>
  <c r="BZ34" i="17"/>
  <c r="BY34" i="17"/>
  <c r="AC37" i="17"/>
  <c r="AS37" i="17" s="1"/>
  <c r="BX35" i="17"/>
  <c r="AB37" i="17"/>
  <c r="AR37" i="17" s="1"/>
  <c r="BU34" i="17"/>
  <c r="Y37" i="17"/>
  <c r="AO37" i="17" s="1"/>
  <c r="X37" i="17"/>
  <c r="AN37" i="17" s="1"/>
  <c r="BT34" i="17"/>
  <c r="W37" i="17"/>
  <c r="AM37" i="17" s="1"/>
  <c r="V37" i="17"/>
  <c r="AL37" i="17" s="1"/>
  <c r="U37" i="17"/>
  <c r="AK37" i="17" s="1"/>
  <c r="BV36" i="17"/>
  <c r="I35" i="2"/>
  <c r="AA40" i="17"/>
  <c r="AQ40" i="17" s="1"/>
  <c r="Z37" i="17"/>
  <c r="AP37" i="17" s="1"/>
  <c r="J29" i="2"/>
  <c r="CA39" i="17"/>
  <c r="T42" i="17"/>
  <c r="AJ42" i="17" s="1"/>
  <c r="BP39" i="17"/>
  <c r="B39" i="2" l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C38" i="2"/>
  <c r="D38" i="2"/>
  <c r="V35" i="10"/>
  <c r="AJ34" i="10"/>
  <c r="AI34" i="10"/>
  <c r="AH34" i="10"/>
  <c r="AG39" i="17"/>
  <c r="AW39" i="17" s="1"/>
  <c r="AH40" i="17"/>
  <c r="AX40" i="17" s="1"/>
  <c r="DD39" i="17"/>
  <c r="DQ38" i="17"/>
  <c r="CZ39" i="17"/>
  <c r="DM38" i="17"/>
  <c r="CW39" i="17"/>
  <c r="DJ38" i="17"/>
  <c r="DB39" i="17"/>
  <c r="DO38" i="17"/>
  <c r="DC39" i="17"/>
  <c r="DP38" i="17"/>
  <c r="CX37" i="17"/>
  <c r="DK36" i="17"/>
  <c r="DH38" i="17"/>
  <c r="CU39" i="17"/>
  <c r="CT38" i="17"/>
  <c r="DG37" i="17"/>
  <c r="CV38" i="17"/>
  <c r="DI37" i="17"/>
  <c r="DN38" i="17"/>
  <c r="DA39" i="17"/>
  <c r="CY39" i="17"/>
  <c r="DL38" i="17"/>
  <c r="CO50" i="17"/>
  <c r="CM55" i="17"/>
  <c r="CL51" i="17"/>
  <c r="CK53" i="17"/>
  <c r="CJ52" i="17"/>
  <c r="CQ50" i="17"/>
  <c r="B32" i="10"/>
  <c r="G40" i="10"/>
  <c r="J38" i="17"/>
  <c r="BW37" i="17"/>
  <c r="AF39" i="17"/>
  <c r="AV39" i="17" s="1"/>
  <c r="P39" i="17"/>
  <c r="CC38" i="17"/>
  <c r="AE39" i="17"/>
  <c r="AU39" i="17" s="1"/>
  <c r="BQ36" i="17"/>
  <c r="BS36" i="17"/>
  <c r="BR35" i="17"/>
  <c r="CD36" i="17"/>
  <c r="CB37" i="17"/>
  <c r="BZ35" i="17"/>
  <c r="AD38" i="17"/>
  <c r="AT38" i="17" s="1"/>
  <c r="AC38" i="17"/>
  <c r="AS38" i="17" s="1"/>
  <c r="BY35" i="17"/>
  <c r="AB38" i="17"/>
  <c r="AR38" i="17" s="1"/>
  <c r="BX36" i="17"/>
  <c r="Y38" i="17"/>
  <c r="AO38" i="17" s="1"/>
  <c r="BU35" i="17"/>
  <c r="BT35" i="17"/>
  <c r="X38" i="17"/>
  <c r="AN38" i="17" s="1"/>
  <c r="W38" i="17"/>
  <c r="AM38" i="17" s="1"/>
  <c r="V38" i="17"/>
  <c r="AL38" i="17" s="1"/>
  <c r="U38" i="17"/>
  <c r="AK38" i="17" s="1"/>
  <c r="BV37" i="17"/>
  <c r="Z38" i="17"/>
  <c r="AP38" i="17" s="1"/>
  <c r="I36" i="2"/>
  <c r="T43" i="17"/>
  <c r="AJ43" i="17" s="1"/>
  <c r="BP40" i="17"/>
  <c r="J30" i="2"/>
  <c r="AA41" i="17"/>
  <c r="AQ41" i="17" s="1"/>
  <c r="CA40" i="17"/>
  <c r="AG40" i="17" l="1"/>
  <c r="AW40" i="17" s="1"/>
  <c r="V36" i="10"/>
  <c r="AJ35" i="10"/>
  <c r="AH35" i="10"/>
  <c r="AI35" i="10"/>
  <c r="AH41" i="17"/>
  <c r="AX41" i="17" s="1"/>
  <c r="CT39" i="17"/>
  <c r="DG38" i="17"/>
  <c r="DB40" i="17"/>
  <c r="DO39" i="17"/>
  <c r="DH39" i="17"/>
  <c r="CU40" i="17"/>
  <c r="CY40" i="17"/>
  <c r="DL39" i="17"/>
  <c r="CX38" i="17"/>
  <c r="DK37" i="17"/>
  <c r="CZ40" i="17"/>
  <c r="DM39" i="17"/>
  <c r="CW40" i="17"/>
  <c r="DJ39" i="17"/>
  <c r="DA40" i="17"/>
  <c r="DN39" i="17"/>
  <c r="CV39" i="17"/>
  <c r="DI38" i="17"/>
  <c r="DC40" i="17"/>
  <c r="DP39" i="17"/>
  <c r="DD40" i="17"/>
  <c r="DQ39" i="17"/>
  <c r="CK54" i="17"/>
  <c r="CL52" i="17"/>
  <c r="CJ53" i="17"/>
  <c r="CQ51" i="17"/>
  <c r="CO51" i="17"/>
  <c r="CM56" i="17"/>
  <c r="G41" i="10"/>
  <c r="B33" i="10"/>
  <c r="P40" i="17"/>
  <c r="CC39" i="17"/>
  <c r="AF40" i="17"/>
  <c r="AV40" i="17" s="1"/>
  <c r="AE40" i="17"/>
  <c r="AU40" i="17" s="1"/>
  <c r="J39" i="17"/>
  <c r="BW38" i="17"/>
  <c r="BR36" i="17"/>
  <c r="BS37" i="17"/>
  <c r="BQ37" i="17"/>
  <c r="CD37" i="17"/>
  <c r="CB38" i="17"/>
  <c r="AD39" i="17"/>
  <c r="AT39" i="17" s="1"/>
  <c r="BZ36" i="17"/>
  <c r="BY36" i="17"/>
  <c r="AC39" i="17"/>
  <c r="AS39" i="17" s="1"/>
  <c r="BX37" i="17"/>
  <c r="AB39" i="17"/>
  <c r="AR39" i="17" s="1"/>
  <c r="BU36" i="17"/>
  <c r="Y39" i="17"/>
  <c r="AO39" i="17" s="1"/>
  <c r="X39" i="17"/>
  <c r="AN39" i="17" s="1"/>
  <c r="BT36" i="17"/>
  <c r="W39" i="17"/>
  <c r="AM39" i="17" s="1"/>
  <c r="V39" i="17"/>
  <c r="AL39" i="17" s="1"/>
  <c r="U39" i="17"/>
  <c r="AK39" i="17" s="1"/>
  <c r="BV38" i="17"/>
  <c r="BP41" i="17"/>
  <c r="Z39" i="17"/>
  <c r="AP39" i="17" s="1"/>
  <c r="CA41" i="17"/>
  <c r="AA42" i="17"/>
  <c r="AQ42" i="17" s="1"/>
  <c r="T44" i="17"/>
  <c r="AJ44" i="17" s="1"/>
  <c r="I37" i="2"/>
  <c r="J31" i="2"/>
  <c r="AG41" i="17" l="1"/>
  <c r="AW41" i="17" s="1"/>
  <c r="V37" i="10"/>
  <c r="AJ36" i="10"/>
  <c r="AI36" i="10"/>
  <c r="AH36" i="10"/>
  <c r="AH42" i="17"/>
  <c r="AX42" i="17" s="1"/>
  <c r="DI39" i="17"/>
  <c r="CV40" i="17"/>
  <c r="CX39" i="17"/>
  <c r="DK38" i="17"/>
  <c r="CT40" i="17"/>
  <c r="DG39" i="17"/>
  <c r="DA41" i="17"/>
  <c r="DN40" i="17"/>
  <c r="CY41" i="17"/>
  <c r="DL40" i="17"/>
  <c r="DH40" i="17"/>
  <c r="CU41" i="17"/>
  <c r="CW41" i="17"/>
  <c r="DJ40" i="17"/>
  <c r="DP40" i="17"/>
  <c r="DC41" i="17"/>
  <c r="CZ41" i="17"/>
  <c r="DM40" i="17"/>
  <c r="DB41" i="17"/>
  <c r="DO40" i="17"/>
  <c r="DD41" i="17"/>
  <c r="DQ40" i="17"/>
  <c r="CM57" i="17"/>
  <c r="CL53" i="17"/>
  <c r="CQ52" i="17"/>
  <c r="CJ54" i="17"/>
  <c r="CK55" i="17"/>
  <c r="CO52" i="17"/>
  <c r="B34" i="10"/>
  <c r="G42" i="10"/>
  <c r="AE41" i="17"/>
  <c r="AU41" i="17" s="1"/>
  <c r="AF41" i="17"/>
  <c r="AV41" i="17" s="1"/>
  <c r="J40" i="17"/>
  <c r="BW39" i="17"/>
  <c r="P41" i="17"/>
  <c r="CC40" i="17"/>
  <c r="BQ38" i="17"/>
  <c r="BS38" i="17"/>
  <c r="BR37" i="17"/>
  <c r="CD38" i="17"/>
  <c r="CB39" i="17"/>
  <c r="BZ37" i="17"/>
  <c r="AD40" i="17"/>
  <c r="AT40" i="17" s="1"/>
  <c r="AC40" i="17"/>
  <c r="AS40" i="17" s="1"/>
  <c r="BY37" i="17"/>
  <c r="AB40" i="17"/>
  <c r="AR40" i="17" s="1"/>
  <c r="BX38" i="17"/>
  <c r="BU37" i="17"/>
  <c r="Y40" i="17"/>
  <c r="AO40" i="17" s="1"/>
  <c r="BT37" i="17"/>
  <c r="X40" i="17"/>
  <c r="AN40" i="17" s="1"/>
  <c r="W40" i="17"/>
  <c r="AM40" i="17" s="1"/>
  <c r="V40" i="17"/>
  <c r="AL40" i="17" s="1"/>
  <c r="U40" i="17"/>
  <c r="AK40" i="17" s="1"/>
  <c r="BV39" i="17"/>
  <c r="I38" i="2"/>
  <c r="J32" i="2"/>
  <c r="BP42" i="17"/>
  <c r="Z40" i="17"/>
  <c r="AP40" i="17" s="1"/>
  <c r="AA43" i="17"/>
  <c r="AQ43" i="17" s="1"/>
  <c r="CA42" i="17"/>
  <c r="T45" i="17"/>
  <c r="AJ45" i="17" s="1"/>
  <c r="AG42" i="17" l="1"/>
  <c r="AW42" i="17" s="1"/>
  <c r="V38" i="10"/>
  <c r="AJ37" i="10"/>
  <c r="AI37" i="10"/>
  <c r="AH37" i="10"/>
  <c r="AH43" i="17"/>
  <c r="AX43" i="17" s="1"/>
  <c r="CZ42" i="17"/>
  <c r="DM41" i="17"/>
  <c r="DP41" i="17"/>
  <c r="DC42" i="17"/>
  <c r="DA42" i="17"/>
  <c r="DN41" i="17"/>
  <c r="CW42" i="17"/>
  <c r="DJ41" i="17"/>
  <c r="DH41" i="17"/>
  <c r="CU42" i="17"/>
  <c r="DB42" i="17"/>
  <c r="DO41" i="17"/>
  <c r="CX40" i="17"/>
  <c r="DK39" i="17"/>
  <c r="DD42" i="17"/>
  <c r="DQ41" i="17"/>
  <c r="CT41" i="17"/>
  <c r="DG40" i="17"/>
  <c r="CV41" i="17"/>
  <c r="DI40" i="17"/>
  <c r="CY42" i="17"/>
  <c r="DL41" i="17"/>
  <c r="CK56" i="17"/>
  <c r="CL54" i="17"/>
  <c r="CM58" i="17"/>
  <c r="CQ53" i="17"/>
  <c r="CO53" i="17"/>
  <c r="CJ55" i="17"/>
  <c r="G43" i="10"/>
  <c r="B35" i="10"/>
  <c r="J41" i="17"/>
  <c r="BW40" i="17"/>
  <c r="P42" i="17"/>
  <c r="CC41" i="17"/>
  <c r="AF42" i="17"/>
  <c r="AV42" i="17" s="1"/>
  <c r="AE42" i="17"/>
  <c r="AU42" i="17" s="1"/>
  <c r="BR38" i="17"/>
  <c r="BS39" i="17"/>
  <c r="BQ39" i="17"/>
  <c r="CD39" i="17"/>
  <c r="CB40" i="17"/>
  <c r="AD41" i="17"/>
  <c r="AT41" i="17" s="1"/>
  <c r="BZ38" i="17"/>
  <c r="BY38" i="17"/>
  <c r="AC41" i="17"/>
  <c r="AS41" i="17" s="1"/>
  <c r="BX39" i="17"/>
  <c r="AB41" i="17"/>
  <c r="AR41" i="17" s="1"/>
  <c r="Y41" i="17"/>
  <c r="AO41" i="17" s="1"/>
  <c r="BU38" i="17"/>
  <c r="X41" i="17"/>
  <c r="AN41" i="17" s="1"/>
  <c r="BT38" i="17"/>
  <c r="W41" i="17"/>
  <c r="AM41" i="17" s="1"/>
  <c r="V41" i="17"/>
  <c r="AL41" i="17" s="1"/>
  <c r="U41" i="17"/>
  <c r="AK41" i="17" s="1"/>
  <c r="BV40" i="17"/>
  <c r="AA44" i="17"/>
  <c r="AQ44" i="17" s="1"/>
  <c r="BP43" i="17"/>
  <c r="J33" i="2"/>
  <c r="T46" i="17"/>
  <c r="AJ46" i="17" s="1"/>
  <c r="Z41" i="17"/>
  <c r="AP41" i="17" s="1"/>
  <c r="CA43" i="17"/>
  <c r="I39" i="2"/>
  <c r="AG43" i="17" l="1"/>
  <c r="AW43" i="17" s="1"/>
  <c r="V39" i="10"/>
  <c r="AJ38" i="10"/>
  <c r="AI38" i="10"/>
  <c r="AH38" i="10"/>
  <c r="AH44" i="17"/>
  <c r="AX44" i="17" s="1"/>
  <c r="CT42" i="17"/>
  <c r="DG41" i="17"/>
  <c r="CZ43" i="17"/>
  <c r="DM42" i="17"/>
  <c r="DD43" i="17"/>
  <c r="DQ42" i="17"/>
  <c r="CW43" i="17"/>
  <c r="DJ42" i="17"/>
  <c r="DA43" i="17"/>
  <c r="DN42" i="17"/>
  <c r="DI41" i="17"/>
  <c r="CV42" i="17"/>
  <c r="DB43" i="17"/>
  <c r="DO42" i="17"/>
  <c r="CY43" i="17"/>
  <c r="DL42" i="17"/>
  <c r="CX41" i="17"/>
  <c r="DK40" i="17"/>
  <c r="DP42" i="17"/>
  <c r="DC43" i="17"/>
  <c r="CU43" i="17"/>
  <c r="DH42" i="17"/>
  <c r="CO54" i="17"/>
  <c r="CK57" i="17"/>
  <c r="CJ56" i="17"/>
  <c r="CM59" i="17"/>
  <c r="CQ54" i="17"/>
  <c r="CL55" i="17"/>
  <c r="B36" i="10"/>
  <c r="G44" i="10"/>
  <c r="AE43" i="17"/>
  <c r="AU43" i="17" s="1"/>
  <c r="P43" i="17"/>
  <c r="CC42" i="17"/>
  <c r="AF43" i="17"/>
  <c r="AV43" i="17" s="1"/>
  <c r="J42" i="17"/>
  <c r="BW41" i="17"/>
  <c r="BQ40" i="17"/>
  <c r="BS40" i="17"/>
  <c r="BR39" i="17"/>
  <c r="CD40" i="17"/>
  <c r="CB41" i="17"/>
  <c r="BZ39" i="17"/>
  <c r="AD42" i="17"/>
  <c r="AT42" i="17" s="1"/>
  <c r="AC42" i="17"/>
  <c r="AS42" i="17" s="1"/>
  <c r="BY39" i="17"/>
  <c r="AB42" i="17"/>
  <c r="AR42" i="17" s="1"/>
  <c r="BX40" i="17"/>
  <c r="BU39" i="17"/>
  <c r="Y42" i="17"/>
  <c r="AO42" i="17" s="1"/>
  <c r="BT39" i="17"/>
  <c r="X42" i="17"/>
  <c r="AN42" i="17" s="1"/>
  <c r="W42" i="17"/>
  <c r="AM42" i="17" s="1"/>
  <c r="V42" i="17"/>
  <c r="AL42" i="17" s="1"/>
  <c r="U42" i="17"/>
  <c r="AK42" i="17" s="1"/>
  <c r="BV41" i="17"/>
  <c r="I40" i="2"/>
  <c r="J34" i="2"/>
  <c r="BP44" i="17"/>
  <c r="Z42" i="17"/>
  <c r="AP42" i="17" s="1"/>
  <c r="AA45" i="17"/>
  <c r="AQ45" i="17" s="1"/>
  <c r="T47" i="17"/>
  <c r="AJ47" i="17" s="1"/>
  <c r="CA44" i="17"/>
  <c r="AG44" i="17" l="1"/>
  <c r="AW44" i="17" s="1"/>
  <c r="V40" i="10"/>
  <c r="V41" i="10" s="1"/>
  <c r="V42" i="10" s="1"/>
  <c r="V43" i="10" s="1"/>
  <c r="V44" i="10" s="1"/>
  <c r="V45" i="10" s="1"/>
  <c r="V46" i="10" s="1"/>
  <c r="V47" i="10" s="1"/>
  <c r="V48" i="10" s="1"/>
  <c r="V49" i="10" s="1"/>
  <c r="V50" i="10" s="1"/>
  <c r="V51" i="10" s="1"/>
  <c r="V52" i="10" s="1"/>
  <c r="V53" i="10" s="1"/>
  <c r="V54" i="10" s="1"/>
  <c r="V55" i="10" s="1"/>
  <c r="V56" i="10" s="1"/>
  <c r="V57" i="10" s="1"/>
  <c r="V58" i="10" s="1"/>
  <c r="V59" i="10" s="1"/>
  <c r="V60" i="10" s="1"/>
  <c r="V61" i="10" s="1"/>
  <c r="V62" i="10" s="1"/>
  <c r="V63" i="10" s="1"/>
  <c r="V64" i="10" s="1"/>
  <c r="V65" i="10" s="1"/>
  <c r="V66" i="10" s="1"/>
  <c r="V67" i="10" s="1"/>
  <c r="V68" i="10" s="1"/>
  <c r="V69" i="10" s="1"/>
  <c r="V70" i="10" s="1"/>
  <c r="V71" i="10" s="1"/>
  <c r="V72" i="10" s="1"/>
  <c r="V73" i="10" s="1"/>
  <c r="V74" i="10" s="1"/>
  <c r="V75" i="10" s="1"/>
  <c r="V76" i="10" s="1"/>
  <c r="V77" i="10" s="1"/>
  <c r="V78" i="10" s="1"/>
  <c r="V79" i="10" s="1"/>
  <c r="V80" i="10" s="1"/>
  <c r="V81" i="10" s="1"/>
  <c r="V82" i="10" s="1"/>
  <c r="V83" i="10" s="1"/>
  <c r="V84" i="10" s="1"/>
  <c r="V85" i="10" s="1"/>
  <c r="V86" i="10" s="1"/>
  <c r="V87" i="10" s="1"/>
  <c r="V88" i="10" s="1"/>
  <c r="V89" i="10" s="1"/>
  <c r="V90" i="10" s="1"/>
  <c r="V91" i="10" s="1"/>
  <c r="V92" i="10" s="1"/>
  <c r="V93" i="10" s="1"/>
  <c r="V94" i="10" s="1"/>
  <c r="V95" i="10" s="1"/>
  <c r="V96" i="10" s="1"/>
  <c r="V97" i="10" s="1"/>
  <c r="V98" i="10" s="1"/>
  <c r="V99" i="10" s="1"/>
  <c r="V100" i="10" s="1"/>
  <c r="AJ39" i="10"/>
  <c r="AJ3" i="10" s="1"/>
  <c r="AI39" i="10"/>
  <c r="AI3" i="10" s="1"/>
  <c r="AH39" i="10"/>
  <c r="AH3" i="10" s="1"/>
  <c r="AH45" i="17"/>
  <c r="AX45" i="17" s="1"/>
  <c r="CX42" i="17"/>
  <c r="DK41" i="17"/>
  <c r="DG42" i="17"/>
  <c r="CT43" i="17"/>
  <c r="CY44" i="17"/>
  <c r="DL43" i="17"/>
  <c r="CW44" i="17"/>
  <c r="DJ43" i="17"/>
  <c r="DB44" i="17"/>
  <c r="DO43" i="17"/>
  <c r="CV43" i="17"/>
  <c r="DI42" i="17"/>
  <c r="CZ44" i="17"/>
  <c r="DM43" i="17"/>
  <c r="CU44" i="17"/>
  <c r="DH43" i="17"/>
  <c r="DD44" i="17"/>
  <c r="DQ43" i="17"/>
  <c r="DP43" i="17"/>
  <c r="DC44" i="17"/>
  <c r="DN43" i="17"/>
  <c r="DA44" i="17"/>
  <c r="CQ55" i="17"/>
  <c r="CL56" i="17"/>
  <c r="CK58" i="17"/>
  <c r="CO55" i="17"/>
  <c r="CM60" i="17"/>
  <c r="CJ57" i="17"/>
  <c r="G45" i="10"/>
  <c r="B37" i="10"/>
  <c r="J43" i="17"/>
  <c r="BW42" i="17"/>
  <c r="P44" i="17"/>
  <c r="CC43" i="17"/>
  <c r="AF44" i="17"/>
  <c r="AV44" i="17" s="1"/>
  <c r="AE44" i="17"/>
  <c r="AU44" i="17" s="1"/>
  <c r="BR40" i="17"/>
  <c r="BS41" i="17"/>
  <c r="BQ41" i="17"/>
  <c r="CD41" i="17"/>
  <c r="CB42" i="17"/>
  <c r="AD43" i="17"/>
  <c r="AT43" i="17" s="1"/>
  <c r="BZ40" i="17"/>
  <c r="BY40" i="17"/>
  <c r="AC43" i="17"/>
  <c r="AS43" i="17" s="1"/>
  <c r="BX41" i="17"/>
  <c r="AB43" i="17"/>
  <c r="AR43" i="17" s="1"/>
  <c r="BU40" i="17"/>
  <c r="Y43" i="17"/>
  <c r="AO43" i="17" s="1"/>
  <c r="X43" i="17"/>
  <c r="AN43" i="17" s="1"/>
  <c r="BT40" i="17"/>
  <c r="W43" i="17"/>
  <c r="AM43" i="17" s="1"/>
  <c r="V43" i="17"/>
  <c r="AL43" i="17" s="1"/>
  <c r="U43" i="17"/>
  <c r="AK43" i="17" s="1"/>
  <c r="BV42" i="17"/>
  <c r="J35" i="2"/>
  <c r="CA45" i="17"/>
  <c r="Z43" i="17"/>
  <c r="AP43" i="17" s="1"/>
  <c r="AA46" i="17"/>
  <c r="AQ46" i="17" s="1"/>
  <c r="T48" i="17"/>
  <c r="AJ48" i="17" s="1"/>
  <c r="I41" i="2"/>
  <c r="BP45" i="17"/>
  <c r="AG45" i="17" l="1"/>
  <c r="AW45" i="17" s="1"/>
  <c r="AM13" i="10"/>
  <c r="AL8" i="10"/>
  <c r="K8" i="2" s="1"/>
  <c r="AM17" i="10"/>
  <c r="AL5" i="10"/>
  <c r="K5" i="2" s="1"/>
  <c r="AM11" i="10"/>
  <c r="AL2" i="10"/>
  <c r="AL12" i="10"/>
  <c r="AL6" i="10"/>
  <c r="AL14" i="10"/>
  <c r="AL7" i="10"/>
  <c r="K7" i="2" s="1"/>
  <c r="AL17" i="10"/>
  <c r="K17" i="2" s="1"/>
  <c r="AM15" i="10"/>
  <c r="AL9" i="10"/>
  <c r="AL1" i="10"/>
  <c r="AM10" i="10"/>
  <c r="AM4" i="10"/>
  <c r="AM12" i="10"/>
  <c r="AM1" i="10"/>
  <c r="AL13" i="10"/>
  <c r="K13" i="2" s="1"/>
  <c r="AL4" i="10"/>
  <c r="K4" i="2" s="1"/>
  <c r="AM14" i="10"/>
  <c r="AM9" i="10"/>
  <c r="AL15" i="10"/>
  <c r="K15" i="2" s="1"/>
  <c r="AM7" i="10"/>
  <c r="AL16" i="10"/>
  <c r="AM8" i="10"/>
  <c r="AM2" i="10"/>
  <c r="AL10" i="10"/>
  <c r="AM5" i="10"/>
  <c r="AL11" i="10"/>
  <c r="K11" i="2" s="1"/>
  <c r="AM6" i="10"/>
  <c r="AM16" i="10"/>
  <c r="AQ8" i="10"/>
  <c r="AQ2" i="10"/>
  <c r="AQ6" i="10"/>
  <c r="AR10" i="10"/>
  <c r="AQ11" i="10"/>
  <c r="AR13" i="10"/>
  <c r="AR15" i="10"/>
  <c r="AR7" i="10"/>
  <c r="AR6" i="10"/>
  <c r="AR5" i="10"/>
  <c r="AR8" i="10"/>
  <c r="AQ10" i="10"/>
  <c r="AR12" i="10"/>
  <c r="AR14" i="10"/>
  <c r="AR16" i="10"/>
  <c r="AQ7" i="10"/>
  <c r="AQ1" i="10"/>
  <c r="AQ5" i="10"/>
  <c r="AR1" i="10"/>
  <c r="AR9" i="10"/>
  <c r="AQ12" i="10"/>
  <c r="AQ14" i="10"/>
  <c r="AQ16" i="10"/>
  <c r="AQ4" i="10"/>
  <c r="AR2" i="10"/>
  <c r="AR4" i="10"/>
  <c r="AQ9" i="10"/>
  <c r="AR11" i="10"/>
  <c r="AQ13" i="10"/>
  <c r="AQ15" i="10"/>
  <c r="AQ17" i="10"/>
  <c r="AR17" i="10"/>
  <c r="AO15" i="10"/>
  <c r="AO12" i="10"/>
  <c r="AN7" i="10"/>
  <c r="AN16" i="10"/>
  <c r="AO7" i="10"/>
  <c r="AO5" i="10"/>
  <c r="AO10" i="10"/>
  <c r="AN4" i="10"/>
  <c r="AN10" i="10"/>
  <c r="AN17" i="10"/>
  <c r="AN5" i="10"/>
  <c r="AN13" i="10"/>
  <c r="AN1" i="10"/>
  <c r="AO13" i="10"/>
  <c r="AN8" i="10"/>
  <c r="AO17" i="10"/>
  <c r="AO8" i="10"/>
  <c r="AN15" i="10"/>
  <c r="AN2" i="10"/>
  <c r="AO1" i="10"/>
  <c r="AN11" i="10"/>
  <c r="AO4" i="10"/>
  <c r="AO11" i="10"/>
  <c r="AN6" i="10"/>
  <c r="AN14" i="10"/>
  <c r="AO6" i="10"/>
  <c r="AO14" i="10"/>
  <c r="AO9" i="10"/>
  <c r="AN9" i="10"/>
  <c r="AO2" i="10"/>
  <c r="AN12" i="10"/>
  <c r="AH46" i="17"/>
  <c r="AX46" i="17" s="1"/>
  <c r="AO16" i="10"/>
  <c r="DD45" i="17"/>
  <c r="DQ44" i="17"/>
  <c r="DB45" i="17"/>
  <c r="DO44" i="17"/>
  <c r="CX43" i="17"/>
  <c r="DK42" i="17"/>
  <c r="CU45" i="17"/>
  <c r="DH44" i="17"/>
  <c r="CW45" i="17"/>
  <c r="DJ44" i="17"/>
  <c r="DN44" i="17"/>
  <c r="DA45" i="17"/>
  <c r="CZ45" i="17"/>
  <c r="DM44" i="17"/>
  <c r="CV44" i="17"/>
  <c r="DI43" i="17"/>
  <c r="CY45" i="17"/>
  <c r="DL44" i="17"/>
  <c r="DC45" i="17"/>
  <c r="DP44" i="17"/>
  <c r="CT44" i="17"/>
  <c r="DG43" i="17"/>
  <c r="CJ58" i="17"/>
  <c r="CM61" i="17"/>
  <c r="CO56" i="17"/>
  <c r="CK59" i="17"/>
  <c r="CQ56" i="17"/>
  <c r="CL57" i="17"/>
  <c r="B38" i="10"/>
  <c r="G46" i="10"/>
  <c r="AE45" i="17"/>
  <c r="AU45" i="17" s="1"/>
  <c r="AF45" i="17"/>
  <c r="AV45" i="17" s="1"/>
  <c r="P45" i="17"/>
  <c r="CC44" i="17"/>
  <c r="J44" i="17"/>
  <c r="BW43" i="17"/>
  <c r="BQ42" i="17"/>
  <c r="BS42" i="17"/>
  <c r="BR41" i="17"/>
  <c r="CD42" i="17"/>
  <c r="CB43" i="17"/>
  <c r="BZ41" i="17"/>
  <c r="AD44" i="17"/>
  <c r="AT44" i="17" s="1"/>
  <c r="AC44" i="17"/>
  <c r="AS44" i="17" s="1"/>
  <c r="BY41" i="17"/>
  <c r="AB44" i="17"/>
  <c r="AR44" i="17" s="1"/>
  <c r="BX42" i="17"/>
  <c r="Y44" i="17"/>
  <c r="AO44" i="17" s="1"/>
  <c r="BU41" i="17"/>
  <c r="BT41" i="17"/>
  <c r="X44" i="17"/>
  <c r="AN44" i="17" s="1"/>
  <c r="W44" i="17"/>
  <c r="AM44" i="17" s="1"/>
  <c r="V44" i="17"/>
  <c r="AL44" i="17" s="1"/>
  <c r="U44" i="17"/>
  <c r="AK44" i="17" s="1"/>
  <c r="BV43" i="17"/>
  <c r="AA47" i="17"/>
  <c r="AQ47" i="17" s="1"/>
  <c r="I42" i="2"/>
  <c r="T49" i="17"/>
  <c r="AJ49" i="17" s="1"/>
  <c r="Z44" i="17"/>
  <c r="AP44" i="17" s="1"/>
  <c r="BP46" i="17"/>
  <c r="CA46" i="17"/>
  <c r="J36" i="2"/>
  <c r="L16" i="2" l="1"/>
  <c r="L7" i="2"/>
  <c r="L6" i="2"/>
  <c r="L10" i="2"/>
  <c r="L9" i="2"/>
  <c r="L5" i="2"/>
  <c r="L14" i="2"/>
  <c r="L11" i="2"/>
  <c r="L2" i="2"/>
  <c r="L8" i="2"/>
  <c r="L15" i="2"/>
  <c r="L17" i="2"/>
  <c r="L12" i="2"/>
  <c r="L13" i="2"/>
  <c r="L4" i="2"/>
  <c r="L1" i="2"/>
  <c r="N9" i="2"/>
  <c r="N10" i="2"/>
  <c r="N17" i="2"/>
  <c r="M4" i="2"/>
  <c r="M7" i="2"/>
  <c r="N7" i="2"/>
  <c r="M17" i="2"/>
  <c r="M16" i="2"/>
  <c r="N16" i="2"/>
  <c r="N15" i="2"/>
  <c r="M15" i="2"/>
  <c r="M14" i="2"/>
  <c r="N14" i="2"/>
  <c r="N13" i="2"/>
  <c r="M13" i="2"/>
  <c r="M12" i="2"/>
  <c r="N12" i="2"/>
  <c r="M11" i="2"/>
  <c r="N4" i="2"/>
  <c r="M5" i="2"/>
  <c r="N5" i="2"/>
  <c r="M2" i="2"/>
  <c r="N11" i="2"/>
  <c r="M10" i="2"/>
  <c r="M9" i="2"/>
  <c r="N8" i="2"/>
  <c r="M6" i="2"/>
  <c r="N2" i="2"/>
  <c r="N6" i="2"/>
  <c r="M8" i="2"/>
  <c r="N1" i="2"/>
  <c r="M1" i="2"/>
  <c r="AG46" i="17"/>
  <c r="AW46" i="17" s="1"/>
  <c r="AM18" i="10"/>
  <c r="AL18" i="10"/>
  <c r="AO18" i="10"/>
  <c r="AN18" i="10"/>
  <c r="AQ18" i="10"/>
  <c r="M18" i="2" s="1"/>
  <c r="AR18" i="10"/>
  <c r="N18" i="2" s="1"/>
  <c r="K10" i="2"/>
  <c r="K14" i="2"/>
  <c r="K2" i="2"/>
  <c r="K9" i="2"/>
  <c r="K16" i="2"/>
  <c r="K12" i="2"/>
  <c r="K6" i="2"/>
  <c r="K1" i="2"/>
  <c r="AH47" i="17"/>
  <c r="AX47" i="17" s="1"/>
  <c r="CY46" i="17"/>
  <c r="DL45" i="17"/>
  <c r="CW46" i="17"/>
  <c r="DJ45" i="17"/>
  <c r="DD46" i="17"/>
  <c r="DQ45" i="17"/>
  <c r="CV45" i="17"/>
  <c r="DI44" i="17"/>
  <c r="DH45" i="17"/>
  <c r="CU46" i="17"/>
  <c r="CZ46" i="17"/>
  <c r="DM45" i="17"/>
  <c r="DA46" i="17"/>
  <c r="DN45" i="17"/>
  <c r="DC46" i="17"/>
  <c r="DP45" i="17"/>
  <c r="DB46" i="17"/>
  <c r="DO45" i="17"/>
  <c r="CT45" i="17"/>
  <c r="DG44" i="17"/>
  <c r="CX44" i="17"/>
  <c r="DK43" i="17"/>
  <c r="CL58" i="17"/>
  <c r="CO57" i="17"/>
  <c r="CQ57" i="17"/>
  <c r="CM62" i="17"/>
  <c r="CK60" i="17"/>
  <c r="CJ59" i="17"/>
  <c r="G47" i="10"/>
  <c r="B39" i="10"/>
  <c r="J45" i="17"/>
  <c r="BW44" i="17"/>
  <c r="P46" i="17"/>
  <c r="CC45" i="17"/>
  <c r="AF46" i="17"/>
  <c r="AV46" i="17" s="1"/>
  <c r="AE46" i="17"/>
  <c r="AU46" i="17" s="1"/>
  <c r="BS43" i="17"/>
  <c r="BQ43" i="17"/>
  <c r="BR42" i="17"/>
  <c r="CD43" i="17"/>
  <c r="CB44" i="17"/>
  <c r="AD45" i="17"/>
  <c r="AT45" i="17" s="1"/>
  <c r="BZ42" i="17"/>
  <c r="AC45" i="17"/>
  <c r="AS45" i="17" s="1"/>
  <c r="BY42" i="17"/>
  <c r="BX43" i="17"/>
  <c r="AB45" i="17"/>
  <c r="AR45" i="17" s="1"/>
  <c r="BU42" i="17"/>
  <c r="Y45" i="17"/>
  <c r="AO45" i="17" s="1"/>
  <c r="X45" i="17"/>
  <c r="AN45" i="17" s="1"/>
  <c r="BT42" i="17"/>
  <c r="W45" i="17"/>
  <c r="AM45" i="17" s="1"/>
  <c r="V45" i="17"/>
  <c r="AL45" i="17" s="1"/>
  <c r="U45" i="17"/>
  <c r="AK45" i="17" s="1"/>
  <c r="BV44" i="17"/>
  <c r="J37" i="2"/>
  <c r="T50" i="17"/>
  <c r="AJ50" i="17" s="1"/>
  <c r="I43" i="2"/>
  <c r="Z45" i="17"/>
  <c r="AP45" i="17" s="1"/>
  <c r="CA47" i="17"/>
  <c r="AA48" i="17"/>
  <c r="AQ48" i="17" s="1"/>
  <c r="BP47" i="17"/>
  <c r="L18" i="2" l="1"/>
  <c r="AG47" i="17"/>
  <c r="AW47" i="17" s="1"/>
  <c r="AM19" i="10"/>
  <c r="K18" i="2"/>
  <c r="AN19" i="10"/>
  <c r="AN20" i="10" s="1"/>
  <c r="AL19" i="10"/>
  <c r="K19" i="2" s="1"/>
  <c r="AO19" i="10"/>
  <c r="AR19" i="10"/>
  <c r="N19" i="2" s="1"/>
  <c r="AQ19" i="10"/>
  <c r="M19" i="2" s="1"/>
  <c r="AH48" i="17"/>
  <c r="AX48" i="17" s="1"/>
  <c r="DB47" i="17"/>
  <c r="DO46" i="17"/>
  <c r="CY47" i="17"/>
  <c r="DL46" i="17"/>
  <c r="DP46" i="17"/>
  <c r="DC47" i="17"/>
  <c r="CV46" i="17"/>
  <c r="DI45" i="17"/>
  <c r="CX45" i="17"/>
  <c r="DK44" i="17"/>
  <c r="DD47" i="17"/>
  <c r="DQ46" i="17"/>
  <c r="CT46" i="17"/>
  <c r="DG45" i="17"/>
  <c r="CZ47" i="17"/>
  <c r="DM46" i="17"/>
  <c r="CW47" i="17"/>
  <c r="DJ46" i="17"/>
  <c r="DA47" i="17"/>
  <c r="DN46" i="17"/>
  <c r="CU47" i="17"/>
  <c r="DH46" i="17"/>
  <c r="CQ58" i="17"/>
  <c r="CK61" i="17"/>
  <c r="CO58" i="17"/>
  <c r="CJ60" i="17"/>
  <c r="CM63" i="17"/>
  <c r="CL59" i="17"/>
  <c r="B40" i="10"/>
  <c r="G48" i="10"/>
  <c r="AF47" i="17"/>
  <c r="AV47" i="17" s="1"/>
  <c r="P47" i="17"/>
  <c r="CC46" i="17"/>
  <c r="AE47" i="17"/>
  <c r="AU47" i="17" s="1"/>
  <c r="J46" i="17"/>
  <c r="BW45" i="17"/>
  <c r="BR43" i="17"/>
  <c r="BQ44" i="17"/>
  <c r="BS44" i="17"/>
  <c r="CD44" i="17"/>
  <c r="CB45" i="17"/>
  <c r="AD46" i="17"/>
  <c r="AT46" i="17" s="1"/>
  <c r="BZ43" i="17"/>
  <c r="AC46" i="17"/>
  <c r="AS46" i="17" s="1"/>
  <c r="BY43" i="17"/>
  <c r="AB46" i="17"/>
  <c r="AR46" i="17" s="1"/>
  <c r="BX44" i="17"/>
  <c r="Y46" i="17"/>
  <c r="AO46" i="17" s="1"/>
  <c r="BU43" i="17"/>
  <c r="BT43" i="17"/>
  <c r="X46" i="17"/>
  <c r="AN46" i="17" s="1"/>
  <c r="W46" i="17"/>
  <c r="AM46" i="17" s="1"/>
  <c r="V46" i="17"/>
  <c r="AL46" i="17" s="1"/>
  <c r="U46" i="17"/>
  <c r="AK46" i="17" s="1"/>
  <c r="BV45" i="17"/>
  <c r="T51" i="17"/>
  <c r="AJ51" i="17" s="1"/>
  <c r="AA49" i="17"/>
  <c r="AQ49" i="17" s="1"/>
  <c r="CA48" i="17"/>
  <c r="I44" i="2"/>
  <c r="J38" i="2"/>
  <c r="Z46" i="17"/>
  <c r="AP46" i="17" s="1"/>
  <c r="BP48" i="17"/>
  <c r="L19" i="2" l="1"/>
  <c r="AG48" i="17"/>
  <c r="AW48" i="17" s="1"/>
  <c r="AM20" i="10"/>
  <c r="AL20" i="10"/>
  <c r="AO20" i="10"/>
  <c r="AQ20" i="10"/>
  <c r="M20" i="2" s="1"/>
  <c r="AR20" i="10"/>
  <c r="N20" i="2" s="1"/>
  <c r="AN21" i="10"/>
  <c r="AH49" i="17"/>
  <c r="AX49" i="17" s="1"/>
  <c r="CW48" i="17"/>
  <c r="DJ47" i="17"/>
  <c r="CX46" i="17"/>
  <c r="DK45" i="17"/>
  <c r="DB48" i="17"/>
  <c r="DO47" i="17"/>
  <c r="CZ48" i="17"/>
  <c r="DM47" i="17"/>
  <c r="CV47" i="17"/>
  <c r="DI46" i="17"/>
  <c r="DC48" i="17"/>
  <c r="DP47" i="17"/>
  <c r="CT47" i="17"/>
  <c r="DG46" i="17"/>
  <c r="DA48" i="17"/>
  <c r="DN47" i="17"/>
  <c r="DD48" i="17"/>
  <c r="DQ47" i="17"/>
  <c r="CY48" i="17"/>
  <c r="DL47" i="17"/>
  <c r="CU48" i="17"/>
  <c r="DH47" i="17"/>
  <c r="CO59" i="17"/>
  <c r="CK62" i="17"/>
  <c r="CM64" i="17"/>
  <c r="CQ59" i="17"/>
  <c r="CL60" i="17"/>
  <c r="CJ61" i="17"/>
  <c r="G49" i="10"/>
  <c r="B41" i="10"/>
  <c r="J47" i="17"/>
  <c r="BW46" i="17"/>
  <c r="AE48" i="17"/>
  <c r="AU48" i="17" s="1"/>
  <c r="P48" i="17"/>
  <c r="CC47" i="17"/>
  <c r="AF48" i="17"/>
  <c r="AV48" i="17" s="1"/>
  <c r="BQ45" i="17"/>
  <c r="BS45" i="17"/>
  <c r="BR44" i="17"/>
  <c r="CD45" i="17"/>
  <c r="CB46" i="17"/>
  <c r="BZ44" i="17"/>
  <c r="AD47" i="17"/>
  <c r="AT47" i="17" s="1"/>
  <c r="BY44" i="17"/>
  <c r="AC47" i="17"/>
  <c r="AS47" i="17" s="1"/>
  <c r="BX45" i="17"/>
  <c r="AB47" i="17"/>
  <c r="AR47" i="17" s="1"/>
  <c r="BU44" i="17"/>
  <c r="Y47" i="17"/>
  <c r="AO47" i="17" s="1"/>
  <c r="X47" i="17"/>
  <c r="AN47" i="17" s="1"/>
  <c r="BT44" i="17"/>
  <c r="W47" i="17"/>
  <c r="AM47" i="17" s="1"/>
  <c r="V47" i="17"/>
  <c r="AL47" i="17" s="1"/>
  <c r="U47" i="17"/>
  <c r="AK47" i="17" s="1"/>
  <c r="BV46" i="17"/>
  <c r="T52" i="17"/>
  <c r="AJ52" i="17" s="1"/>
  <c r="BP49" i="17"/>
  <c r="Z47" i="17"/>
  <c r="AP47" i="17" s="1"/>
  <c r="I45" i="2"/>
  <c r="AA50" i="17"/>
  <c r="AQ50" i="17" s="1"/>
  <c r="CA49" i="17"/>
  <c r="J39" i="2"/>
  <c r="AM21" i="10" l="1"/>
  <c r="L21" i="2" s="1"/>
  <c r="L20" i="2"/>
  <c r="AG49" i="17"/>
  <c r="AW49" i="17" s="1"/>
  <c r="K20" i="2"/>
  <c r="AL21" i="10"/>
  <c r="K21" i="2" s="1"/>
  <c r="AO21" i="10"/>
  <c r="AN22" i="10"/>
  <c r="AQ21" i="10"/>
  <c r="M21" i="2" s="1"/>
  <c r="AR21" i="10"/>
  <c r="N21" i="2" s="1"/>
  <c r="AH50" i="17"/>
  <c r="AX50" i="17" s="1"/>
  <c r="DD49" i="17"/>
  <c r="DQ48" i="17"/>
  <c r="CV48" i="17"/>
  <c r="DI47" i="17"/>
  <c r="CW49" i="17"/>
  <c r="DJ48" i="17"/>
  <c r="DA49" i="17"/>
  <c r="DN48" i="17"/>
  <c r="CZ49" i="17"/>
  <c r="DM48" i="17"/>
  <c r="CU49" i="17"/>
  <c r="DH48" i="17"/>
  <c r="DB49" i="17"/>
  <c r="DO48" i="17"/>
  <c r="CY49" i="17"/>
  <c r="DL48" i="17"/>
  <c r="DC49" i="17"/>
  <c r="DP48" i="17"/>
  <c r="CX47" i="17"/>
  <c r="DK46" i="17"/>
  <c r="CT48" i="17"/>
  <c r="DG47" i="17"/>
  <c r="CQ60" i="17"/>
  <c r="CJ62" i="17"/>
  <c r="CM65" i="17"/>
  <c r="CK63" i="17"/>
  <c r="CL61" i="17"/>
  <c r="CO60" i="17"/>
  <c r="B42" i="10"/>
  <c r="G50" i="10"/>
  <c r="P49" i="17"/>
  <c r="CC48" i="17"/>
  <c r="AF49" i="17"/>
  <c r="AV49" i="17" s="1"/>
  <c r="AE49" i="17"/>
  <c r="AU49" i="17" s="1"/>
  <c r="J48" i="17"/>
  <c r="BW47" i="17"/>
  <c r="BR45" i="17"/>
  <c r="BS46" i="17"/>
  <c r="BQ46" i="17"/>
  <c r="CD46" i="17"/>
  <c r="CB47" i="17"/>
  <c r="AD48" i="17"/>
  <c r="AT48" i="17" s="1"/>
  <c r="BZ45" i="17"/>
  <c r="AC48" i="17"/>
  <c r="AS48" i="17" s="1"/>
  <c r="BY45" i="17"/>
  <c r="AB48" i="17"/>
  <c r="AR48" i="17" s="1"/>
  <c r="BX46" i="17"/>
  <c r="Y48" i="17"/>
  <c r="AO48" i="17" s="1"/>
  <c r="BU45" i="17"/>
  <c r="BT45" i="17"/>
  <c r="X48" i="17"/>
  <c r="AN48" i="17" s="1"/>
  <c r="W48" i="17"/>
  <c r="AM48" i="17" s="1"/>
  <c r="V48" i="17"/>
  <c r="AL48" i="17" s="1"/>
  <c r="U48" i="17"/>
  <c r="AK48" i="17" s="1"/>
  <c r="BV47" i="17"/>
  <c r="J40" i="2"/>
  <c r="Z48" i="17"/>
  <c r="AP48" i="17" s="1"/>
  <c r="CA50" i="17"/>
  <c r="I46" i="2"/>
  <c r="T53" i="17"/>
  <c r="AJ53" i="17" s="1"/>
  <c r="AA51" i="17"/>
  <c r="AQ51" i="17" s="1"/>
  <c r="BP50" i="17"/>
  <c r="AM22" i="10" l="1"/>
  <c r="L22" i="2" s="1"/>
  <c r="AG50" i="17"/>
  <c r="AW50" i="17" s="1"/>
  <c r="AH51" i="17"/>
  <c r="AX51" i="17" s="1"/>
  <c r="AL22" i="10"/>
  <c r="AL23" i="10" s="1"/>
  <c r="AO22" i="10"/>
  <c r="AN23" i="10"/>
  <c r="AR22" i="10"/>
  <c r="N22" i="2" s="1"/>
  <c r="AQ22" i="10"/>
  <c r="M22" i="2" s="1"/>
  <c r="DC50" i="17"/>
  <c r="DP49" i="17"/>
  <c r="CZ50" i="17"/>
  <c r="DM49" i="17"/>
  <c r="DD50" i="17"/>
  <c r="DQ49" i="17"/>
  <c r="CY50" i="17"/>
  <c r="DL49" i="17"/>
  <c r="DA50" i="17"/>
  <c r="DN49" i="17"/>
  <c r="CT49" i="17"/>
  <c r="DG48" i="17"/>
  <c r="CW50" i="17"/>
  <c r="DJ49" i="17"/>
  <c r="CX48" i="17"/>
  <c r="DK47" i="17"/>
  <c r="DH49" i="17"/>
  <c r="CU50" i="17"/>
  <c r="CV49" i="17"/>
  <c r="DI48" i="17"/>
  <c r="DB50" i="17"/>
  <c r="DO49" i="17"/>
  <c r="CM66" i="17"/>
  <c r="CQ61" i="17"/>
  <c r="CL62" i="17"/>
  <c r="CK64" i="17"/>
  <c r="CJ63" i="17"/>
  <c r="CO61" i="17"/>
  <c r="G51" i="10"/>
  <c r="B43" i="10"/>
  <c r="AF50" i="17"/>
  <c r="AV50" i="17" s="1"/>
  <c r="J49" i="17"/>
  <c r="BW48" i="17"/>
  <c r="AE50" i="17"/>
  <c r="AU50" i="17" s="1"/>
  <c r="P50" i="17"/>
  <c r="CC49" i="17"/>
  <c r="BS47" i="17"/>
  <c r="BQ47" i="17"/>
  <c r="BR46" i="17"/>
  <c r="CD47" i="17"/>
  <c r="CB48" i="17"/>
  <c r="BZ46" i="17"/>
  <c r="AD49" i="17"/>
  <c r="AT49" i="17" s="1"/>
  <c r="BY46" i="17"/>
  <c r="AC49" i="17"/>
  <c r="AS49" i="17" s="1"/>
  <c r="AB49" i="17"/>
  <c r="AR49" i="17" s="1"/>
  <c r="BX47" i="17"/>
  <c r="BU46" i="17"/>
  <c r="Y49" i="17"/>
  <c r="AO49" i="17" s="1"/>
  <c r="BT46" i="17"/>
  <c r="X49" i="17"/>
  <c r="AN49" i="17" s="1"/>
  <c r="W49" i="17"/>
  <c r="AM49" i="17" s="1"/>
  <c r="V49" i="17"/>
  <c r="AL49" i="17" s="1"/>
  <c r="U49" i="17"/>
  <c r="AK49" i="17" s="1"/>
  <c r="BV48" i="17"/>
  <c r="J41" i="2"/>
  <c r="CA51" i="17"/>
  <c r="BP51" i="17"/>
  <c r="AG51" i="17"/>
  <c r="AW51" i="17" s="1"/>
  <c r="AA52" i="17"/>
  <c r="AQ52" i="17" s="1"/>
  <c r="Z49" i="17"/>
  <c r="AP49" i="17" s="1"/>
  <c r="T54" i="17"/>
  <c r="AJ54" i="17" s="1"/>
  <c r="I47" i="2"/>
  <c r="AM23" i="10" l="1"/>
  <c r="L23" i="2" s="1"/>
  <c r="AH52" i="17"/>
  <c r="AX52" i="17" s="1"/>
  <c r="K22" i="2"/>
  <c r="AO23" i="10"/>
  <c r="AL24" i="10"/>
  <c r="K23" i="2"/>
  <c r="AQ23" i="10"/>
  <c r="M23" i="2" s="1"/>
  <c r="AM24" i="10"/>
  <c r="L24" i="2" s="1"/>
  <c r="AR23" i="10"/>
  <c r="N23" i="2" s="1"/>
  <c r="AN24" i="10"/>
  <c r="DA51" i="17"/>
  <c r="DN50" i="17"/>
  <c r="DC51" i="17"/>
  <c r="DP50" i="17"/>
  <c r="CX49" i="17"/>
  <c r="DK48" i="17"/>
  <c r="CY51" i="17"/>
  <c r="DL50" i="17"/>
  <c r="DD51" i="17"/>
  <c r="DQ50" i="17"/>
  <c r="CV50" i="17"/>
  <c r="DI49" i="17"/>
  <c r="CT50" i="17"/>
  <c r="DG49" i="17"/>
  <c r="CZ51" i="17"/>
  <c r="DM50" i="17"/>
  <c r="DB51" i="17"/>
  <c r="DO50" i="17"/>
  <c r="CW51" i="17"/>
  <c r="DJ50" i="17"/>
  <c r="CU51" i="17"/>
  <c r="DH50" i="17"/>
  <c r="CK65" i="17"/>
  <c r="CJ64" i="17"/>
  <c r="CQ62" i="17"/>
  <c r="CM67" i="17"/>
  <c r="CL63" i="17"/>
  <c r="CO62" i="17"/>
  <c r="B44" i="10"/>
  <c r="G52" i="10"/>
  <c r="AE51" i="17"/>
  <c r="AU51" i="17" s="1"/>
  <c r="J50" i="17"/>
  <c r="BW49" i="17"/>
  <c r="P51" i="17"/>
  <c r="CC50" i="17"/>
  <c r="AF51" i="17"/>
  <c r="AV51" i="17" s="1"/>
  <c r="BR47" i="17"/>
  <c r="BQ48" i="17"/>
  <c r="BS48" i="17"/>
  <c r="CD48" i="17"/>
  <c r="CB49" i="17"/>
  <c r="AD50" i="17"/>
  <c r="AT50" i="17" s="1"/>
  <c r="BZ47" i="17"/>
  <c r="AC50" i="17"/>
  <c r="AS50" i="17" s="1"/>
  <c r="BY47" i="17"/>
  <c r="BX48" i="17"/>
  <c r="AB50" i="17"/>
  <c r="AR50" i="17" s="1"/>
  <c r="Y50" i="17"/>
  <c r="AO50" i="17" s="1"/>
  <c r="BU47" i="17"/>
  <c r="X50" i="17"/>
  <c r="AN50" i="17" s="1"/>
  <c r="BT47" i="17"/>
  <c r="W50" i="17"/>
  <c r="AM50" i="17" s="1"/>
  <c r="V50" i="17"/>
  <c r="AL50" i="17" s="1"/>
  <c r="U50" i="17"/>
  <c r="AK50" i="17" s="1"/>
  <c r="BV49" i="17"/>
  <c r="AA53" i="17"/>
  <c r="AQ53" i="17" s="1"/>
  <c r="CA52" i="17"/>
  <c r="AG52" i="17"/>
  <c r="AW52" i="17" s="1"/>
  <c r="T55" i="17"/>
  <c r="AJ55" i="17" s="1"/>
  <c r="I48" i="2"/>
  <c r="J42" i="2"/>
  <c r="Z50" i="17"/>
  <c r="AP50" i="17" s="1"/>
  <c r="BP52" i="17"/>
  <c r="AH53" i="17" l="1"/>
  <c r="AX53" i="17" s="1"/>
  <c r="AO24" i="10"/>
  <c r="AL25" i="10"/>
  <c r="K24" i="2"/>
  <c r="AR24" i="10"/>
  <c r="N24" i="2" s="1"/>
  <c r="AM25" i="10"/>
  <c r="L25" i="2" s="1"/>
  <c r="AN25" i="10"/>
  <c r="AQ24" i="10"/>
  <c r="M24" i="2" s="1"/>
  <c r="DB52" i="17"/>
  <c r="DO51" i="17"/>
  <c r="DD52" i="17"/>
  <c r="DQ51" i="17"/>
  <c r="DA52" i="17"/>
  <c r="DN51" i="17"/>
  <c r="CZ52" i="17"/>
  <c r="DM51" i="17"/>
  <c r="CY52" i="17"/>
  <c r="DL51" i="17"/>
  <c r="DG50" i="17"/>
  <c r="CT51" i="17"/>
  <c r="CW52" i="17"/>
  <c r="DJ51" i="17"/>
  <c r="CV51" i="17"/>
  <c r="DI50" i="17"/>
  <c r="DC52" i="17"/>
  <c r="DP51" i="17"/>
  <c r="CU52" i="17"/>
  <c r="DH51" i="17"/>
  <c r="CX50" i="17"/>
  <c r="DK49" i="17"/>
  <c r="CL64" i="17"/>
  <c r="CQ63" i="17"/>
  <c r="CO63" i="17"/>
  <c r="CM68" i="17"/>
  <c r="CK66" i="17"/>
  <c r="CJ65" i="17"/>
  <c r="G53" i="10"/>
  <c r="B45" i="10"/>
  <c r="P52" i="17"/>
  <c r="CC51" i="17"/>
  <c r="AF52" i="17"/>
  <c r="AV52" i="17" s="1"/>
  <c r="J51" i="17"/>
  <c r="BW50" i="17"/>
  <c r="AE52" i="17"/>
  <c r="AU52" i="17" s="1"/>
  <c r="BQ49" i="17"/>
  <c r="BS49" i="17"/>
  <c r="BR48" i="17"/>
  <c r="CD49" i="17"/>
  <c r="CB50" i="17"/>
  <c r="BZ48" i="17"/>
  <c r="AD51" i="17"/>
  <c r="AT51" i="17" s="1"/>
  <c r="BY48" i="17"/>
  <c r="AC51" i="17"/>
  <c r="AS51" i="17" s="1"/>
  <c r="AB51" i="17"/>
  <c r="AR51" i="17" s="1"/>
  <c r="BX49" i="17"/>
  <c r="BU48" i="17"/>
  <c r="Y51" i="17"/>
  <c r="AO51" i="17" s="1"/>
  <c r="BT48" i="17"/>
  <c r="X51" i="17"/>
  <c r="AN51" i="17" s="1"/>
  <c r="W51" i="17"/>
  <c r="AM51" i="17" s="1"/>
  <c r="V51" i="17"/>
  <c r="AL51" i="17" s="1"/>
  <c r="U51" i="17"/>
  <c r="AK51" i="17" s="1"/>
  <c r="BV50" i="17"/>
  <c r="T56" i="17"/>
  <c r="AJ56" i="17" s="1"/>
  <c r="BP53" i="17"/>
  <c r="CA53" i="17"/>
  <c r="Z51" i="17"/>
  <c r="AP51" i="17" s="1"/>
  <c r="J43" i="2"/>
  <c r="AG53" i="17"/>
  <c r="AW53" i="17" s="1"/>
  <c r="AA54" i="17"/>
  <c r="AQ54" i="17" s="1"/>
  <c r="I49" i="2"/>
  <c r="AH54" i="17" l="1"/>
  <c r="AX54" i="17" s="1"/>
  <c r="AO25" i="10"/>
  <c r="K25" i="2"/>
  <c r="AL26" i="10"/>
  <c r="AN26" i="10"/>
  <c r="AQ25" i="10"/>
  <c r="M25" i="2" s="1"/>
  <c r="AR25" i="10"/>
  <c r="N25" i="2" s="1"/>
  <c r="AM26" i="10"/>
  <c r="L26" i="2" s="1"/>
  <c r="DC53" i="17"/>
  <c r="DP52" i="17"/>
  <c r="CY53" i="17"/>
  <c r="DL52" i="17"/>
  <c r="DB53" i="17"/>
  <c r="DO52" i="17"/>
  <c r="CV52" i="17"/>
  <c r="DI51" i="17"/>
  <c r="CZ53" i="17"/>
  <c r="DM52" i="17"/>
  <c r="CU53" i="17"/>
  <c r="DH52" i="17"/>
  <c r="DD53" i="17"/>
  <c r="DQ52" i="17"/>
  <c r="CX51" i="17"/>
  <c r="DK50" i="17"/>
  <c r="CW53" i="17"/>
  <c r="DJ52" i="17"/>
  <c r="DN52" i="17"/>
  <c r="DA53" i="17"/>
  <c r="CT52" i="17"/>
  <c r="DG51" i="17"/>
  <c r="CJ66" i="17"/>
  <c r="CK67" i="17"/>
  <c r="CQ64" i="17"/>
  <c r="CO64" i="17"/>
  <c r="CL65" i="17"/>
  <c r="CM69" i="17"/>
  <c r="B46" i="10"/>
  <c r="G54" i="10"/>
  <c r="J52" i="17"/>
  <c r="BW51" i="17"/>
  <c r="AE53" i="17"/>
  <c r="AU53" i="17" s="1"/>
  <c r="AF53" i="17"/>
  <c r="AV53" i="17" s="1"/>
  <c r="P53" i="17"/>
  <c r="CC52" i="17"/>
  <c r="BS50" i="17"/>
  <c r="BQ50" i="17"/>
  <c r="BR49" i="17"/>
  <c r="CD50" i="17"/>
  <c r="CB51" i="17"/>
  <c r="AD52" i="17"/>
  <c r="AT52" i="17" s="1"/>
  <c r="BZ49" i="17"/>
  <c r="AC52" i="17"/>
  <c r="AS52" i="17" s="1"/>
  <c r="BY49" i="17"/>
  <c r="BX50" i="17"/>
  <c r="AB52" i="17"/>
  <c r="AR52" i="17" s="1"/>
  <c r="Y52" i="17"/>
  <c r="AO52" i="17" s="1"/>
  <c r="BU49" i="17"/>
  <c r="X52" i="17"/>
  <c r="AN52" i="17" s="1"/>
  <c r="BT49" i="17"/>
  <c r="W52" i="17"/>
  <c r="AM52" i="17" s="1"/>
  <c r="V52" i="17"/>
  <c r="AL52" i="17" s="1"/>
  <c r="U52" i="17"/>
  <c r="AK52" i="17" s="1"/>
  <c r="BV51" i="17"/>
  <c r="Z52" i="17"/>
  <c r="AP52" i="17" s="1"/>
  <c r="AG54" i="17"/>
  <c r="AW54" i="17" s="1"/>
  <c r="I50" i="2"/>
  <c r="CA54" i="17"/>
  <c r="T57" i="17"/>
  <c r="AJ57" i="17" s="1"/>
  <c r="BP54" i="17"/>
  <c r="J44" i="2"/>
  <c r="AA55" i="17"/>
  <c r="AQ55" i="17" s="1"/>
  <c r="AH55" i="17" l="1"/>
  <c r="AX55" i="17" s="1"/>
  <c r="AO26" i="10"/>
  <c r="K26" i="2"/>
  <c r="AL27" i="10"/>
  <c r="AQ26" i="10"/>
  <c r="M26" i="2" s="1"/>
  <c r="AM27" i="10"/>
  <c r="L27" i="2" s="1"/>
  <c r="AN27" i="10"/>
  <c r="AR26" i="10"/>
  <c r="N26" i="2" s="1"/>
  <c r="DD54" i="17"/>
  <c r="DQ53" i="17"/>
  <c r="CX52" i="17"/>
  <c r="DK51" i="17"/>
  <c r="CV53" i="17"/>
  <c r="DI52" i="17"/>
  <c r="CT53" i="17"/>
  <c r="DG52" i="17"/>
  <c r="DA54" i="17"/>
  <c r="DN53" i="17"/>
  <c r="DH53" i="17"/>
  <c r="CU54" i="17"/>
  <c r="DB54" i="17"/>
  <c r="DO53" i="17"/>
  <c r="CY54" i="17"/>
  <c r="DL53" i="17"/>
  <c r="CW54" i="17"/>
  <c r="DJ53" i="17"/>
  <c r="CZ54" i="17"/>
  <c r="DM53" i="17"/>
  <c r="DC54" i="17"/>
  <c r="DP53" i="17"/>
  <c r="CM70" i="17"/>
  <c r="CL66" i="17"/>
  <c r="CQ65" i="17"/>
  <c r="CK68" i="17"/>
  <c r="CO65" i="17"/>
  <c r="CJ67" i="17"/>
  <c r="G55" i="10"/>
  <c r="B47" i="10"/>
  <c r="P54" i="17"/>
  <c r="CC53" i="17"/>
  <c r="AF54" i="17"/>
  <c r="AV54" i="17" s="1"/>
  <c r="AE54" i="17"/>
  <c r="AU54" i="17" s="1"/>
  <c r="J53" i="17"/>
  <c r="BW52" i="17"/>
  <c r="BR50" i="17"/>
  <c r="BQ51" i="17"/>
  <c r="BS51" i="17"/>
  <c r="CD51" i="17"/>
  <c r="CB52" i="17"/>
  <c r="BZ50" i="17"/>
  <c r="AD53" i="17"/>
  <c r="AT53" i="17" s="1"/>
  <c r="AC53" i="17"/>
  <c r="AS53" i="17" s="1"/>
  <c r="BY50" i="17"/>
  <c r="AB53" i="17"/>
  <c r="AR53" i="17" s="1"/>
  <c r="BX51" i="17"/>
  <c r="BU50" i="17"/>
  <c r="Y53" i="17"/>
  <c r="AO53" i="17" s="1"/>
  <c r="BT50" i="17"/>
  <c r="X53" i="17"/>
  <c r="AN53" i="17" s="1"/>
  <c r="W53" i="17"/>
  <c r="AM53" i="17" s="1"/>
  <c r="V53" i="17"/>
  <c r="AL53" i="17" s="1"/>
  <c r="U53" i="17"/>
  <c r="AK53" i="17" s="1"/>
  <c r="BV52" i="17"/>
  <c r="CA55" i="17"/>
  <c r="J45" i="2"/>
  <c r="T58" i="17"/>
  <c r="AJ58" i="17" s="1"/>
  <c r="AG55" i="17"/>
  <c r="AW55" i="17" s="1"/>
  <c r="BP55" i="17"/>
  <c r="Z53" i="17"/>
  <c r="AP53" i="17" s="1"/>
  <c r="AA56" i="17"/>
  <c r="AQ56" i="17" s="1"/>
  <c r="I51" i="2"/>
  <c r="AH56" i="17" l="1"/>
  <c r="AX56" i="17" s="1"/>
  <c r="AO27" i="10"/>
  <c r="AL28" i="10"/>
  <c r="K27" i="2"/>
  <c r="AR27" i="10"/>
  <c r="N27" i="2" s="1"/>
  <c r="AN28" i="10"/>
  <c r="AQ27" i="10"/>
  <c r="M27" i="2" s="1"/>
  <c r="AM28" i="10"/>
  <c r="L28" i="2" s="1"/>
  <c r="CV54" i="17"/>
  <c r="DI53" i="17"/>
  <c r="CY55" i="17"/>
  <c r="DL54" i="17"/>
  <c r="CT54" i="17"/>
  <c r="DG53" i="17"/>
  <c r="CU55" i="17"/>
  <c r="DH54" i="17"/>
  <c r="DC55" i="17"/>
  <c r="DP54" i="17"/>
  <c r="CX53" i="17"/>
  <c r="DK52" i="17"/>
  <c r="DB55" i="17"/>
  <c r="DO54" i="17"/>
  <c r="CZ55" i="17"/>
  <c r="DM54" i="17"/>
  <c r="CW55" i="17"/>
  <c r="DJ54" i="17"/>
  <c r="DN54" i="17"/>
  <c r="DA55" i="17"/>
  <c r="DD55" i="17"/>
  <c r="DQ54" i="17"/>
  <c r="CQ66" i="17"/>
  <c r="CO66" i="17"/>
  <c r="CL67" i="17"/>
  <c r="CM71" i="17"/>
  <c r="CJ68" i="17"/>
  <c r="CK69" i="17"/>
  <c r="B48" i="10"/>
  <c r="G56" i="10"/>
  <c r="J54" i="17"/>
  <c r="BW53" i="17"/>
  <c r="AF55" i="17"/>
  <c r="AV55" i="17" s="1"/>
  <c r="AE55" i="17"/>
  <c r="AU55" i="17" s="1"/>
  <c r="P55" i="17"/>
  <c r="CC54" i="17"/>
  <c r="BS52" i="17"/>
  <c r="BQ52" i="17"/>
  <c r="BR51" i="17"/>
  <c r="CD52" i="17"/>
  <c r="CB53" i="17"/>
  <c r="AD54" i="17"/>
  <c r="AT54" i="17" s="1"/>
  <c r="BZ51" i="17"/>
  <c r="BY51" i="17"/>
  <c r="AC54" i="17"/>
  <c r="AS54" i="17" s="1"/>
  <c r="BX52" i="17"/>
  <c r="AB54" i="17"/>
  <c r="AR54" i="17" s="1"/>
  <c r="BU51" i="17"/>
  <c r="Y54" i="17"/>
  <c r="AO54" i="17" s="1"/>
  <c r="X54" i="17"/>
  <c r="AN54" i="17" s="1"/>
  <c r="BT51" i="17"/>
  <c r="W54" i="17"/>
  <c r="AM54" i="17" s="1"/>
  <c r="V54" i="17"/>
  <c r="AL54" i="17" s="1"/>
  <c r="U54" i="17"/>
  <c r="AK54" i="17" s="1"/>
  <c r="BV53" i="17"/>
  <c r="AA57" i="17"/>
  <c r="AQ57" i="17" s="1"/>
  <c r="J46" i="2"/>
  <c r="Z54" i="17"/>
  <c r="AP54" i="17" s="1"/>
  <c r="T59" i="17"/>
  <c r="AJ59" i="17" s="1"/>
  <c r="I52" i="2"/>
  <c r="AG56" i="17"/>
  <c r="AW56" i="17" s="1"/>
  <c r="BP56" i="17"/>
  <c r="CA56" i="17"/>
  <c r="AH57" i="17" l="1"/>
  <c r="AX57" i="17" s="1"/>
  <c r="AO28" i="10"/>
  <c r="AL29" i="10"/>
  <c r="K28" i="2"/>
  <c r="AR28" i="10"/>
  <c r="N28" i="2" s="1"/>
  <c r="AM29" i="10"/>
  <c r="L29" i="2" s="1"/>
  <c r="AQ28" i="10"/>
  <c r="M28" i="2" s="1"/>
  <c r="AN29" i="10"/>
  <c r="DG54" i="17"/>
  <c r="CT55" i="17"/>
  <c r="DP55" i="17"/>
  <c r="DC56" i="17"/>
  <c r="CZ56" i="17"/>
  <c r="DM55" i="17"/>
  <c r="CU56" i="17"/>
  <c r="DH55" i="17"/>
  <c r="DB56" i="17"/>
  <c r="DO55" i="17"/>
  <c r="CW56" i="17"/>
  <c r="DJ55" i="17"/>
  <c r="DA56" i="17"/>
  <c r="DN55" i="17"/>
  <c r="CX54" i="17"/>
  <c r="DK53" i="17"/>
  <c r="CY56" i="17"/>
  <c r="DL55" i="17"/>
  <c r="DD56" i="17"/>
  <c r="DQ55" i="17"/>
  <c r="DI54" i="17"/>
  <c r="CV55" i="17"/>
  <c r="CK70" i="17"/>
  <c r="CQ67" i="17"/>
  <c r="CM72" i="17"/>
  <c r="CL68" i="17"/>
  <c r="CJ69" i="17"/>
  <c r="CO67" i="17"/>
  <c r="G57" i="10"/>
  <c r="B49" i="10"/>
  <c r="P56" i="17"/>
  <c r="CC55" i="17"/>
  <c r="AE56" i="17"/>
  <c r="AU56" i="17" s="1"/>
  <c r="AF56" i="17"/>
  <c r="AV56" i="17" s="1"/>
  <c r="J55" i="17"/>
  <c r="BW54" i="17"/>
  <c r="BR52" i="17"/>
  <c r="BQ53" i="17"/>
  <c r="BS53" i="17"/>
  <c r="CD53" i="17"/>
  <c r="CB54" i="17"/>
  <c r="AD55" i="17"/>
  <c r="AT55" i="17" s="1"/>
  <c r="BZ52" i="17"/>
  <c r="AC55" i="17"/>
  <c r="AS55" i="17" s="1"/>
  <c r="BY52" i="17"/>
  <c r="AB55" i="17"/>
  <c r="AR55" i="17" s="1"/>
  <c r="BX53" i="17"/>
  <c r="Y55" i="17"/>
  <c r="AO55" i="17" s="1"/>
  <c r="BU52" i="17"/>
  <c r="X55" i="17"/>
  <c r="AN55" i="17" s="1"/>
  <c r="BT52" i="17"/>
  <c r="W55" i="17"/>
  <c r="AM55" i="17" s="1"/>
  <c r="V55" i="17"/>
  <c r="AL55" i="17" s="1"/>
  <c r="U55" i="17"/>
  <c r="AK55" i="17" s="1"/>
  <c r="BV54" i="17"/>
  <c r="CA57" i="17"/>
  <c r="BP57" i="17"/>
  <c r="I53" i="2"/>
  <c r="Z55" i="17"/>
  <c r="AP55" i="17" s="1"/>
  <c r="AG57" i="17"/>
  <c r="AW57" i="17" s="1"/>
  <c r="AA58" i="17"/>
  <c r="AQ58" i="17" s="1"/>
  <c r="T60" i="17"/>
  <c r="AJ60" i="17" s="1"/>
  <c r="J47" i="2"/>
  <c r="AH58" i="17" l="1"/>
  <c r="AX58" i="17" s="1"/>
  <c r="AO29" i="10"/>
  <c r="K29" i="2"/>
  <c r="AL30" i="10"/>
  <c r="AM30" i="10"/>
  <c r="L30" i="2" s="1"/>
  <c r="AQ29" i="10"/>
  <c r="M29" i="2" s="1"/>
  <c r="AR29" i="10"/>
  <c r="N29" i="2" s="1"/>
  <c r="AN30" i="10"/>
  <c r="CY57" i="17"/>
  <c r="DL56" i="17"/>
  <c r="CX55" i="17"/>
  <c r="DK54" i="17"/>
  <c r="CU57" i="17"/>
  <c r="DH56" i="17"/>
  <c r="DA57" i="17"/>
  <c r="DN56" i="17"/>
  <c r="CV56" i="17"/>
  <c r="DI55" i="17"/>
  <c r="CZ57" i="17"/>
  <c r="DM56" i="17"/>
  <c r="DP56" i="17"/>
  <c r="DC57" i="17"/>
  <c r="DD57" i="17"/>
  <c r="DQ56" i="17"/>
  <c r="CW57" i="17"/>
  <c r="DJ56" i="17"/>
  <c r="CT56" i="17"/>
  <c r="DG55" i="17"/>
  <c r="DB57" i="17"/>
  <c r="DO56" i="17"/>
  <c r="CO68" i="17"/>
  <c r="CM73" i="17"/>
  <c r="CJ70" i="17"/>
  <c r="CQ68" i="17"/>
  <c r="CL69" i="17"/>
  <c r="CK71" i="17"/>
  <c r="B50" i="10"/>
  <c r="G58" i="10"/>
  <c r="AF57" i="17"/>
  <c r="AV57" i="17" s="1"/>
  <c r="J56" i="17"/>
  <c r="BW55" i="17"/>
  <c r="AE57" i="17"/>
  <c r="AU57" i="17" s="1"/>
  <c r="P57" i="17"/>
  <c r="CC56" i="17"/>
  <c r="BS54" i="17"/>
  <c r="BQ54" i="17"/>
  <c r="BR53" i="17"/>
  <c r="CD54" i="17"/>
  <c r="CB55" i="17"/>
  <c r="BZ53" i="17"/>
  <c r="AD56" i="17"/>
  <c r="AT56" i="17" s="1"/>
  <c r="BY53" i="17"/>
  <c r="AC56" i="17"/>
  <c r="AS56" i="17" s="1"/>
  <c r="BX54" i="17"/>
  <c r="AB56" i="17"/>
  <c r="AR56" i="17" s="1"/>
  <c r="BU53" i="17"/>
  <c r="Y56" i="17"/>
  <c r="AO56" i="17" s="1"/>
  <c r="BT53" i="17"/>
  <c r="X56" i="17"/>
  <c r="AN56" i="17" s="1"/>
  <c r="W56" i="17"/>
  <c r="AM56" i="17" s="1"/>
  <c r="V56" i="17"/>
  <c r="AL56" i="17" s="1"/>
  <c r="U56" i="17"/>
  <c r="AK56" i="17" s="1"/>
  <c r="BV55" i="17"/>
  <c r="T61" i="17"/>
  <c r="AJ61" i="17" s="1"/>
  <c r="AA59" i="17"/>
  <c r="AQ59" i="17" s="1"/>
  <c r="Z56" i="17"/>
  <c r="AP56" i="17" s="1"/>
  <c r="I54" i="2"/>
  <c r="CA58" i="17"/>
  <c r="J48" i="2"/>
  <c r="AG58" i="17"/>
  <c r="AW58" i="17" s="1"/>
  <c r="BP58" i="17"/>
  <c r="AH59" i="17" l="1"/>
  <c r="AX59" i="17" s="1"/>
  <c r="AO30" i="10"/>
  <c r="K30" i="2"/>
  <c r="AL31" i="10"/>
  <c r="AQ30" i="10"/>
  <c r="M30" i="2" s="1"/>
  <c r="AM31" i="10"/>
  <c r="L31" i="2" s="1"/>
  <c r="AR30" i="10"/>
  <c r="N30" i="2" s="1"/>
  <c r="AN31" i="10"/>
  <c r="DB58" i="17"/>
  <c r="DO57" i="17"/>
  <c r="CY58" i="17"/>
  <c r="DL57" i="17"/>
  <c r="DD58" i="17"/>
  <c r="DQ57" i="17"/>
  <c r="DA58" i="17"/>
  <c r="DN57" i="17"/>
  <c r="DI56" i="17"/>
  <c r="CV57" i="17"/>
  <c r="DP57" i="17"/>
  <c r="DC58" i="17"/>
  <c r="CU58" i="17"/>
  <c r="DH57" i="17"/>
  <c r="CT57" i="17"/>
  <c r="DG56" i="17"/>
  <c r="CZ58" i="17"/>
  <c r="DM57" i="17"/>
  <c r="CX56" i="17"/>
  <c r="DK55" i="17"/>
  <c r="CW58" i="17"/>
  <c r="DJ57" i="17"/>
  <c r="CK72" i="17"/>
  <c r="CQ69" i="17"/>
  <c r="CL70" i="17"/>
  <c r="CM74" i="17"/>
  <c r="CJ71" i="17"/>
  <c r="CO69" i="17"/>
  <c r="G59" i="10"/>
  <c r="B51" i="10"/>
  <c r="AE58" i="17"/>
  <c r="AU58" i="17" s="1"/>
  <c r="P58" i="17"/>
  <c r="CC57" i="17"/>
  <c r="J57" i="17"/>
  <c r="BW56" i="17"/>
  <c r="AF58" i="17"/>
  <c r="AV58" i="17" s="1"/>
  <c r="BR54" i="17"/>
  <c r="BQ55" i="17"/>
  <c r="BS55" i="17"/>
  <c r="CD55" i="17"/>
  <c r="CB56" i="17"/>
  <c r="AD57" i="17"/>
  <c r="AT57" i="17" s="1"/>
  <c r="BZ54" i="17"/>
  <c r="BY54" i="17"/>
  <c r="AC57" i="17"/>
  <c r="AS57" i="17" s="1"/>
  <c r="AB57" i="17"/>
  <c r="AR57" i="17" s="1"/>
  <c r="BX55" i="17"/>
  <c r="Y57" i="17"/>
  <c r="AO57" i="17" s="1"/>
  <c r="BU54" i="17"/>
  <c r="X57" i="17"/>
  <c r="AN57" i="17" s="1"/>
  <c r="BT54" i="17"/>
  <c r="W57" i="17"/>
  <c r="AM57" i="17" s="1"/>
  <c r="V57" i="17"/>
  <c r="AL57" i="17" s="1"/>
  <c r="U57" i="17"/>
  <c r="AK57" i="17" s="1"/>
  <c r="BV56" i="17"/>
  <c r="J49" i="2"/>
  <c r="BP59" i="17"/>
  <c r="I55" i="2"/>
  <c r="AH60" i="17"/>
  <c r="AX60" i="17" s="1"/>
  <c r="Z57" i="17"/>
  <c r="AP57" i="17" s="1"/>
  <c r="AA60" i="17"/>
  <c r="AQ60" i="17" s="1"/>
  <c r="T62" i="17"/>
  <c r="AJ62" i="17" s="1"/>
  <c r="AG59" i="17"/>
  <c r="AW59" i="17" s="1"/>
  <c r="CA59" i="17"/>
  <c r="AO31" i="10" l="1"/>
  <c r="K31" i="2"/>
  <c r="AL32" i="10"/>
  <c r="AN32" i="10"/>
  <c r="AR31" i="10"/>
  <c r="N31" i="2" s="1"/>
  <c r="AQ31" i="10"/>
  <c r="M31" i="2" s="1"/>
  <c r="AM32" i="10"/>
  <c r="L32" i="2" s="1"/>
  <c r="CW59" i="17"/>
  <c r="DJ58" i="17"/>
  <c r="CZ59" i="17"/>
  <c r="DM58" i="17"/>
  <c r="CT58" i="17"/>
  <c r="DG57" i="17"/>
  <c r="DN58" i="17"/>
  <c r="DA59" i="17"/>
  <c r="CU59" i="17"/>
  <c r="DH58" i="17"/>
  <c r="DD59" i="17"/>
  <c r="DQ58" i="17"/>
  <c r="DC59" i="17"/>
  <c r="DP58" i="17"/>
  <c r="CX57" i="17"/>
  <c r="DK56" i="17"/>
  <c r="CY59" i="17"/>
  <c r="DL58" i="17"/>
  <c r="CV58" i="17"/>
  <c r="DI57" i="17"/>
  <c r="DB59" i="17"/>
  <c r="DO58" i="17"/>
  <c r="CQ70" i="17"/>
  <c r="CM75" i="17"/>
  <c r="CO70" i="17"/>
  <c r="CJ72" i="17"/>
  <c r="CL71" i="17"/>
  <c r="CK73" i="17"/>
  <c r="B52" i="10"/>
  <c r="G60" i="10"/>
  <c r="J58" i="17"/>
  <c r="BW57" i="17"/>
  <c r="AF59" i="17"/>
  <c r="AV59" i="17" s="1"/>
  <c r="P59" i="17"/>
  <c r="CC58" i="17"/>
  <c r="AE59" i="17"/>
  <c r="AU59" i="17" s="1"/>
  <c r="BS56" i="17"/>
  <c r="BQ56" i="17"/>
  <c r="BR55" i="17"/>
  <c r="CD56" i="17"/>
  <c r="CB57" i="17"/>
  <c r="BZ55" i="17"/>
  <c r="AD58" i="17"/>
  <c r="AT58" i="17" s="1"/>
  <c r="AC58" i="17"/>
  <c r="AS58" i="17" s="1"/>
  <c r="BY55" i="17"/>
  <c r="BX56" i="17"/>
  <c r="AB58" i="17"/>
  <c r="AR58" i="17" s="1"/>
  <c r="Y58" i="17"/>
  <c r="AO58" i="17" s="1"/>
  <c r="BU55" i="17"/>
  <c r="BT55" i="17"/>
  <c r="X58" i="17"/>
  <c r="AN58" i="17" s="1"/>
  <c r="W58" i="17"/>
  <c r="AM58" i="17" s="1"/>
  <c r="V58" i="17"/>
  <c r="AL58" i="17" s="1"/>
  <c r="U58" i="17"/>
  <c r="AK58" i="17" s="1"/>
  <c r="BV57" i="17"/>
  <c r="T63" i="17"/>
  <c r="AJ63" i="17" s="1"/>
  <c r="Z58" i="17"/>
  <c r="AP58" i="17" s="1"/>
  <c r="I56" i="2"/>
  <c r="AA61" i="17"/>
  <c r="AQ61" i="17" s="1"/>
  <c r="AG60" i="17"/>
  <c r="AW60" i="17" s="1"/>
  <c r="AH61" i="17"/>
  <c r="AX61" i="17" s="1"/>
  <c r="J50" i="2"/>
  <c r="CA60" i="17"/>
  <c r="BP60" i="17"/>
  <c r="AO32" i="10" l="1"/>
  <c r="K32" i="2"/>
  <c r="AL33" i="10"/>
  <c r="AM33" i="10"/>
  <c r="L33" i="2" s="1"/>
  <c r="AQ32" i="10"/>
  <c r="M32" i="2" s="1"/>
  <c r="AN33" i="10"/>
  <c r="AR32" i="10"/>
  <c r="N32" i="2" s="1"/>
  <c r="DH59" i="17"/>
  <c r="CU60" i="17"/>
  <c r="CX58" i="17"/>
  <c r="DK57" i="17"/>
  <c r="DP59" i="17"/>
  <c r="DC60" i="17"/>
  <c r="CY60" i="17"/>
  <c r="DL59" i="17"/>
  <c r="DA60" i="17"/>
  <c r="DN59" i="17"/>
  <c r="DB60" i="17"/>
  <c r="DO59" i="17"/>
  <c r="CT59" i="17"/>
  <c r="DG58" i="17"/>
  <c r="DI58" i="17"/>
  <c r="CV59" i="17"/>
  <c r="DD60" i="17"/>
  <c r="DQ59" i="17"/>
  <c r="CZ60" i="17"/>
  <c r="DM59" i="17"/>
  <c r="CW60" i="17"/>
  <c r="DJ59" i="17"/>
  <c r="CL72" i="17"/>
  <c r="CQ71" i="17"/>
  <c r="CJ73" i="17"/>
  <c r="CK74" i="17"/>
  <c r="CO71" i="17"/>
  <c r="CM76" i="17"/>
  <c r="G61" i="10"/>
  <c r="B53" i="10"/>
  <c r="AE60" i="17"/>
  <c r="AU60" i="17" s="1"/>
  <c r="P60" i="17"/>
  <c r="CC59" i="17"/>
  <c r="AF60" i="17"/>
  <c r="AV60" i="17" s="1"/>
  <c r="J59" i="17"/>
  <c r="BW58" i="17"/>
  <c r="BR56" i="17"/>
  <c r="BQ57" i="17"/>
  <c r="BS57" i="17"/>
  <c r="CD57" i="17"/>
  <c r="CB58" i="17"/>
  <c r="AD59" i="17"/>
  <c r="AT59" i="17" s="1"/>
  <c r="BZ56" i="17"/>
  <c r="BY56" i="17"/>
  <c r="AC59" i="17"/>
  <c r="AS59" i="17" s="1"/>
  <c r="AB59" i="17"/>
  <c r="AR59" i="17" s="1"/>
  <c r="BX57" i="17"/>
  <c r="BU56" i="17"/>
  <c r="Y59" i="17"/>
  <c r="AO59" i="17" s="1"/>
  <c r="X59" i="17"/>
  <c r="AN59" i="17" s="1"/>
  <c r="BT56" i="17"/>
  <c r="W59" i="17"/>
  <c r="AM59" i="17" s="1"/>
  <c r="V59" i="17"/>
  <c r="AL59" i="17" s="1"/>
  <c r="U59" i="17"/>
  <c r="AK59" i="17" s="1"/>
  <c r="BV58" i="17"/>
  <c r="AG61" i="17"/>
  <c r="AW61" i="17" s="1"/>
  <c r="AA62" i="17"/>
  <c r="AQ62" i="17" s="1"/>
  <c r="Z59" i="17"/>
  <c r="AP59" i="17" s="1"/>
  <c r="J51" i="2"/>
  <c r="BP61" i="17"/>
  <c r="AH62" i="17"/>
  <c r="AX62" i="17" s="1"/>
  <c r="T64" i="17"/>
  <c r="AJ64" i="17" s="1"/>
  <c r="I57" i="2"/>
  <c r="CA61" i="17"/>
  <c r="AO33" i="10" l="1"/>
  <c r="K33" i="2"/>
  <c r="AL34" i="10"/>
  <c r="AR33" i="10"/>
  <c r="N33" i="2" s="1"/>
  <c r="AN34" i="10"/>
  <c r="AM34" i="10"/>
  <c r="L34" i="2" s="1"/>
  <c r="AQ33" i="10"/>
  <c r="M33" i="2" s="1"/>
  <c r="CT60" i="17"/>
  <c r="DG59" i="17"/>
  <c r="DI59" i="17"/>
  <c r="CV60" i="17"/>
  <c r="CY61" i="17"/>
  <c r="DL60" i="17"/>
  <c r="DD61" i="17"/>
  <c r="DQ60" i="17"/>
  <c r="DA61" i="17"/>
  <c r="DN60" i="17"/>
  <c r="DP60" i="17"/>
  <c r="DC61" i="17"/>
  <c r="CW61" i="17"/>
  <c r="DJ60" i="17"/>
  <c r="CZ61" i="17"/>
  <c r="DM60" i="17"/>
  <c r="DB61" i="17"/>
  <c r="DO60" i="17"/>
  <c r="CX59" i="17"/>
  <c r="DK58" i="17"/>
  <c r="CU61" i="17"/>
  <c r="DH60" i="17"/>
  <c r="CQ72" i="17"/>
  <c r="CO72" i="17"/>
  <c r="CJ74" i="17"/>
  <c r="CM77" i="17"/>
  <c r="CK75" i="17"/>
  <c r="CL73" i="17"/>
  <c r="B54" i="10"/>
  <c r="G62" i="10"/>
  <c r="AF61" i="17"/>
  <c r="AV61" i="17" s="1"/>
  <c r="P61" i="17"/>
  <c r="CC60" i="17"/>
  <c r="AE61" i="17"/>
  <c r="AU61" i="17" s="1"/>
  <c r="J60" i="17"/>
  <c r="BW59" i="17"/>
  <c r="BS58" i="17"/>
  <c r="BQ58" i="17"/>
  <c r="BR57" i="17"/>
  <c r="CD58" i="17"/>
  <c r="CB59" i="17"/>
  <c r="BZ57" i="17"/>
  <c r="AD60" i="17"/>
  <c r="AT60" i="17" s="1"/>
  <c r="AC60" i="17"/>
  <c r="AS60" i="17" s="1"/>
  <c r="BY57" i="17"/>
  <c r="BX58" i="17"/>
  <c r="AB60" i="17"/>
  <c r="AR60" i="17" s="1"/>
  <c r="Y60" i="17"/>
  <c r="AO60" i="17" s="1"/>
  <c r="BU57" i="17"/>
  <c r="BT57" i="17"/>
  <c r="X60" i="17"/>
  <c r="AN60" i="17" s="1"/>
  <c r="W60" i="17"/>
  <c r="AM60" i="17" s="1"/>
  <c r="V60" i="17"/>
  <c r="AL60" i="17" s="1"/>
  <c r="U60" i="17"/>
  <c r="AK60" i="17" s="1"/>
  <c r="BV59" i="17"/>
  <c r="J52" i="2"/>
  <c r="I58" i="2"/>
  <c r="Z60" i="17"/>
  <c r="AP60" i="17" s="1"/>
  <c r="AA63" i="17"/>
  <c r="AQ63" i="17" s="1"/>
  <c r="T65" i="17"/>
  <c r="AJ65" i="17" s="1"/>
  <c r="AH63" i="17"/>
  <c r="AX63" i="17" s="1"/>
  <c r="AG62" i="17"/>
  <c r="AW62" i="17" s="1"/>
  <c r="CA62" i="17"/>
  <c r="BP62" i="17"/>
  <c r="AO34" i="10" l="1"/>
  <c r="K34" i="2"/>
  <c r="AL35" i="10"/>
  <c r="AQ34" i="10"/>
  <c r="M34" i="2" s="1"/>
  <c r="AR34" i="10"/>
  <c r="N34" i="2" s="1"/>
  <c r="AM35" i="10"/>
  <c r="L35" i="2" s="1"/>
  <c r="AN35" i="10"/>
  <c r="CY62" i="17"/>
  <c r="DL61" i="17"/>
  <c r="DB62" i="17"/>
  <c r="DO61" i="17"/>
  <c r="CZ62" i="17"/>
  <c r="DM61" i="17"/>
  <c r="DD62" i="17"/>
  <c r="DQ61" i="17"/>
  <c r="CW62" i="17"/>
  <c r="DJ61" i="17"/>
  <c r="DA62" i="17"/>
  <c r="DN61" i="17"/>
  <c r="DC62" i="17"/>
  <c r="DP61" i="17"/>
  <c r="CV61" i="17"/>
  <c r="DI60" i="17"/>
  <c r="CX60" i="17"/>
  <c r="DK59" i="17"/>
  <c r="CU62" i="17"/>
  <c r="DH61" i="17"/>
  <c r="CT61" i="17"/>
  <c r="DG60" i="17"/>
  <c r="CJ75" i="17"/>
  <c r="CK76" i="17"/>
  <c r="CM78" i="17"/>
  <c r="CO73" i="17"/>
  <c r="CQ73" i="17"/>
  <c r="CL74" i="17"/>
  <c r="B55" i="10"/>
  <c r="G63" i="10"/>
  <c r="P62" i="17"/>
  <c r="CC61" i="17"/>
  <c r="J61" i="17"/>
  <c r="BW60" i="17"/>
  <c r="AF62" i="17"/>
  <c r="AV62" i="17" s="1"/>
  <c r="AE62" i="17"/>
  <c r="AU62" i="17" s="1"/>
  <c r="BR58" i="17"/>
  <c r="BQ59" i="17"/>
  <c r="BS59" i="17"/>
  <c r="CD59" i="17"/>
  <c r="CB60" i="17"/>
  <c r="AD61" i="17"/>
  <c r="AT61" i="17" s="1"/>
  <c r="BZ58" i="17"/>
  <c r="BY58" i="17"/>
  <c r="AC61" i="17"/>
  <c r="AS61" i="17" s="1"/>
  <c r="AB61" i="17"/>
  <c r="AR61" i="17" s="1"/>
  <c r="BX59" i="17"/>
  <c r="BU58" i="17"/>
  <c r="Y61" i="17"/>
  <c r="AO61" i="17" s="1"/>
  <c r="X61" i="17"/>
  <c r="AN61" i="17" s="1"/>
  <c r="BT58" i="17"/>
  <c r="W61" i="17"/>
  <c r="AM61" i="17" s="1"/>
  <c r="V61" i="17"/>
  <c r="AL61" i="17" s="1"/>
  <c r="U61" i="17"/>
  <c r="AK61" i="17" s="1"/>
  <c r="BV60" i="17"/>
  <c r="T66" i="17"/>
  <c r="AJ66" i="17" s="1"/>
  <c r="BP63" i="17"/>
  <c r="AH64" i="17"/>
  <c r="AX64" i="17" s="1"/>
  <c r="AA64" i="17"/>
  <c r="AQ64" i="17" s="1"/>
  <c r="J53" i="2"/>
  <c r="I59" i="2"/>
  <c r="AG63" i="17"/>
  <c r="AW63" i="17" s="1"/>
  <c r="CA63" i="17"/>
  <c r="Z61" i="17"/>
  <c r="AP61" i="17" s="1"/>
  <c r="AO35" i="10" l="1"/>
  <c r="AL36" i="10"/>
  <c r="K35" i="2"/>
  <c r="AN36" i="10"/>
  <c r="AQ35" i="10"/>
  <c r="M35" i="2" s="1"/>
  <c r="AR35" i="10"/>
  <c r="N35" i="2" s="1"/>
  <c r="AM36" i="10"/>
  <c r="L36" i="2" s="1"/>
  <c r="CT62" i="17"/>
  <c r="DG61" i="17"/>
  <c r="CX61" i="17"/>
  <c r="DK60" i="17"/>
  <c r="CV62" i="17"/>
  <c r="DI61" i="17"/>
  <c r="DD63" i="17"/>
  <c r="DQ62" i="17"/>
  <c r="CZ63" i="17"/>
  <c r="DM62" i="17"/>
  <c r="DC63" i="17"/>
  <c r="DP62" i="17"/>
  <c r="DH62" i="17"/>
  <c r="CU63" i="17"/>
  <c r="DN62" i="17"/>
  <c r="DA63" i="17"/>
  <c r="DB63" i="17"/>
  <c r="DO62" i="17"/>
  <c r="CW63" i="17"/>
  <c r="DJ62" i="17"/>
  <c r="CY63" i="17"/>
  <c r="DL62" i="17"/>
  <c r="CQ74" i="17"/>
  <c r="CO74" i="17"/>
  <c r="CK77" i="17"/>
  <c r="CM79" i="17"/>
  <c r="CL75" i="17"/>
  <c r="CJ76" i="17"/>
  <c r="G64" i="10"/>
  <c r="B56" i="10"/>
  <c r="AE63" i="17"/>
  <c r="AU63" i="17" s="1"/>
  <c r="AF63" i="17"/>
  <c r="AV63" i="17" s="1"/>
  <c r="J62" i="17"/>
  <c r="BW61" i="17"/>
  <c r="P63" i="17"/>
  <c r="CC62" i="17"/>
  <c r="BS60" i="17"/>
  <c r="BQ60" i="17"/>
  <c r="BR59" i="17"/>
  <c r="CD60" i="17"/>
  <c r="CB61" i="17"/>
  <c r="BZ59" i="17"/>
  <c r="AD62" i="17"/>
  <c r="AT62" i="17" s="1"/>
  <c r="AC62" i="17"/>
  <c r="AS62" i="17" s="1"/>
  <c r="BY59" i="17"/>
  <c r="BX60" i="17"/>
  <c r="AB62" i="17"/>
  <c r="AR62" i="17" s="1"/>
  <c r="Y62" i="17"/>
  <c r="AO62" i="17" s="1"/>
  <c r="BU59" i="17"/>
  <c r="BT59" i="17"/>
  <c r="X62" i="17"/>
  <c r="AN62" i="17" s="1"/>
  <c r="W62" i="17"/>
  <c r="AM62" i="17" s="1"/>
  <c r="V62" i="17"/>
  <c r="AL62" i="17" s="1"/>
  <c r="U62" i="17"/>
  <c r="AK62" i="17" s="1"/>
  <c r="BV61" i="17"/>
  <c r="CA64" i="17"/>
  <c r="BP64" i="17"/>
  <c r="AG64" i="17"/>
  <c r="AW64" i="17" s="1"/>
  <c r="T67" i="17"/>
  <c r="AJ67" i="17" s="1"/>
  <c r="AH65" i="17"/>
  <c r="AX65" i="17" s="1"/>
  <c r="Z62" i="17"/>
  <c r="AP62" i="17" s="1"/>
  <c r="I60" i="2"/>
  <c r="AA65" i="17"/>
  <c r="AQ65" i="17" s="1"/>
  <c r="J54" i="2"/>
  <c r="AO36" i="10" l="1"/>
  <c r="AL37" i="10"/>
  <c r="K36" i="2"/>
  <c r="AR36" i="10"/>
  <c r="N36" i="2" s="1"/>
  <c r="AN37" i="10"/>
  <c r="AM37" i="10"/>
  <c r="L37" i="2" s="1"/>
  <c r="AQ36" i="10"/>
  <c r="M36" i="2" s="1"/>
  <c r="CW64" i="17"/>
  <c r="DJ63" i="17"/>
  <c r="DB64" i="17"/>
  <c r="DO63" i="17"/>
  <c r="CT63" i="17"/>
  <c r="DG62" i="17"/>
  <c r="DA64" i="17"/>
  <c r="DN63" i="17"/>
  <c r="DD64" i="17"/>
  <c r="DQ63" i="17"/>
  <c r="CV63" i="17"/>
  <c r="DI62" i="17"/>
  <c r="DC64" i="17"/>
  <c r="DP63" i="17"/>
  <c r="CZ64" i="17"/>
  <c r="DM63" i="17"/>
  <c r="DH63" i="17"/>
  <c r="CU64" i="17"/>
  <c r="CY64" i="17"/>
  <c r="DL63" i="17"/>
  <c r="CX62" i="17"/>
  <c r="DK61" i="17"/>
  <c r="CJ77" i="17"/>
  <c r="CM80" i="17"/>
  <c r="CK78" i="17"/>
  <c r="CL76" i="17"/>
  <c r="CQ75" i="17"/>
  <c r="CO75" i="17"/>
  <c r="G65" i="10"/>
  <c r="B57" i="10"/>
  <c r="P64" i="17"/>
  <c r="CC63" i="17"/>
  <c r="J63" i="17"/>
  <c r="BW62" i="17"/>
  <c r="AF64" i="17"/>
  <c r="AV64" i="17" s="1"/>
  <c r="AE64" i="17"/>
  <c r="AU64" i="17" s="1"/>
  <c r="BR60" i="17"/>
  <c r="BQ61" i="17"/>
  <c r="BS61" i="17"/>
  <c r="CD61" i="17"/>
  <c r="CB62" i="17"/>
  <c r="AD63" i="17"/>
  <c r="AT63" i="17" s="1"/>
  <c r="BZ60" i="17"/>
  <c r="BY60" i="17"/>
  <c r="AC63" i="17"/>
  <c r="AS63" i="17" s="1"/>
  <c r="AB63" i="17"/>
  <c r="AR63" i="17" s="1"/>
  <c r="BX61" i="17"/>
  <c r="BU60" i="17"/>
  <c r="Y63" i="17"/>
  <c r="AO63" i="17" s="1"/>
  <c r="BT60" i="17"/>
  <c r="X63" i="17"/>
  <c r="AN63" i="17" s="1"/>
  <c r="W63" i="17"/>
  <c r="AM63" i="17" s="1"/>
  <c r="V63" i="17"/>
  <c r="AL63" i="17" s="1"/>
  <c r="U63" i="17"/>
  <c r="AK63" i="17" s="1"/>
  <c r="BV62" i="17"/>
  <c r="J55" i="2"/>
  <c r="AG65" i="17"/>
  <c r="AW65" i="17" s="1"/>
  <c r="T68" i="17"/>
  <c r="AJ68" i="17" s="1"/>
  <c r="AA66" i="17"/>
  <c r="AQ66" i="17" s="1"/>
  <c r="I61" i="2"/>
  <c r="Z63" i="17"/>
  <c r="AP63" i="17" s="1"/>
  <c r="AH66" i="17"/>
  <c r="AX66" i="17" s="1"/>
  <c r="BP65" i="17"/>
  <c r="CA65" i="17"/>
  <c r="AO37" i="10" l="1"/>
  <c r="K37" i="2"/>
  <c r="AL38" i="10"/>
  <c r="AQ37" i="10"/>
  <c r="M37" i="2" s="1"/>
  <c r="AM38" i="10"/>
  <c r="L38" i="2" s="1"/>
  <c r="AR37" i="10"/>
  <c r="N37" i="2" s="1"/>
  <c r="AN38" i="10"/>
  <c r="CV64" i="17"/>
  <c r="DI63" i="17"/>
  <c r="CW65" i="17"/>
  <c r="DJ64" i="17"/>
  <c r="CZ65" i="17"/>
  <c r="DM64" i="17"/>
  <c r="DN64" i="17"/>
  <c r="DA65" i="17"/>
  <c r="DC65" i="17"/>
  <c r="DP64" i="17"/>
  <c r="CY65" i="17"/>
  <c r="DL64" i="17"/>
  <c r="CU65" i="17"/>
  <c r="DH64" i="17"/>
  <c r="DD65" i="17"/>
  <c r="DQ64" i="17"/>
  <c r="CX63" i="17"/>
  <c r="DK62" i="17"/>
  <c r="DB65" i="17"/>
  <c r="DO64" i="17"/>
  <c r="CT64" i="17"/>
  <c r="DG63" i="17"/>
  <c r="CK79" i="17"/>
  <c r="CL77" i="17"/>
  <c r="CM81" i="17"/>
  <c r="CO76" i="17"/>
  <c r="CQ76" i="17"/>
  <c r="CJ78" i="17"/>
  <c r="G66" i="10"/>
  <c r="B58" i="10"/>
  <c r="AE65" i="17"/>
  <c r="AU65" i="17" s="1"/>
  <c r="J64" i="17"/>
  <c r="BW63" i="17"/>
  <c r="AF65" i="17"/>
  <c r="AV65" i="17" s="1"/>
  <c r="P65" i="17"/>
  <c r="CC64" i="17"/>
  <c r="BS62" i="17"/>
  <c r="BQ62" i="17"/>
  <c r="BR61" i="17"/>
  <c r="CD62" i="17"/>
  <c r="CB63" i="17"/>
  <c r="BZ61" i="17"/>
  <c r="AD64" i="17"/>
  <c r="AT64" i="17" s="1"/>
  <c r="BY61" i="17"/>
  <c r="AC64" i="17"/>
  <c r="AS64" i="17" s="1"/>
  <c r="BX62" i="17"/>
  <c r="AB64" i="17"/>
  <c r="AR64" i="17" s="1"/>
  <c r="Y64" i="17"/>
  <c r="AO64" i="17" s="1"/>
  <c r="BU61" i="17"/>
  <c r="X64" i="17"/>
  <c r="AN64" i="17" s="1"/>
  <c r="BT61" i="17"/>
  <c r="W64" i="17"/>
  <c r="AM64" i="17" s="1"/>
  <c r="V64" i="17"/>
  <c r="AL64" i="17" s="1"/>
  <c r="U64" i="17"/>
  <c r="AK64" i="17" s="1"/>
  <c r="BV63" i="17"/>
  <c r="T69" i="17"/>
  <c r="AJ69" i="17" s="1"/>
  <c r="BP66" i="17"/>
  <c r="CA66" i="17"/>
  <c r="AH67" i="17"/>
  <c r="AX67" i="17" s="1"/>
  <c r="J56" i="2"/>
  <c r="AA67" i="17"/>
  <c r="AQ67" i="17" s="1"/>
  <c r="I62" i="2"/>
  <c r="AG66" i="17"/>
  <c r="AW66" i="17" s="1"/>
  <c r="Z64" i="17"/>
  <c r="AP64" i="17" s="1"/>
  <c r="AO38" i="10" l="1"/>
  <c r="K38" i="2"/>
  <c r="AL39" i="10"/>
  <c r="AN39" i="10"/>
  <c r="AM39" i="10"/>
  <c r="L39" i="2" s="1"/>
  <c r="AQ38" i="10"/>
  <c r="M38" i="2" s="1"/>
  <c r="AR38" i="10"/>
  <c r="N38" i="2" s="1"/>
  <c r="CT65" i="17"/>
  <c r="DG64" i="17"/>
  <c r="CZ66" i="17"/>
  <c r="DM65" i="17"/>
  <c r="CY66" i="17"/>
  <c r="DL65" i="17"/>
  <c r="CX64" i="17"/>
  <c r="DK63" i="17"/>
  <c r="DC66" i="17"/>
  <c r="DP65" i="17"/>
  <c r="DD66" i="17"/>
  <c r="DQ65" i="17"/>
  <c r="CU66" i="17"/>
  <c r="DH65" i="17"/>
  <c r="CW66" i="17"/>
  <c r="DJ65" i="17"/>
  <c r="DI64" i="17"/>
  <c r="CV65" i="17"/>
  <c r="DA66" i="17"/>
  <c r="DN65" i="17"/>
  <c r="DB66" i="17"/>
  <c r="DO65" i="17"/>
  <c r="CO77" i="17"/>
  <c r="CM82" i="17"/>
  <c r="CK80" i="17"/>
  <c r="CQ77" i="17"/>
  <c r="CJ79" i="17"/>
  <c r="CL78" i="17"/>
  <c r="G67" i="10"/>
  <c r="B59" i="10"/>
  <c r="P66" i="17"/>
  <c r="CC65" i="17"/>
  <c r="J65" i="17"/>
  <c r="BW64" i="17"/>
  <c r="AF66" i="17"/>
  <c r="AV66" i="17" s="1"/>
  <c r="AE66" i="17"/>
  <c r="AU66" i="17" s="1"/>
  <c r="BQ63" i="17"/>
  <c r="BS63" i="17"/>
  <c r="BR62" i="17"/>
  <c r="CD63" i="17"/>
  <c r="CB64" i="17"/>
  <c r="BZ62" i="17"/>
  <c r="AD65" i="17"/>
  <c r="AT65" i="17" s="1"/>
  <c r="AC65" i="17"/>
  <c r="AS65" i="17" s="1"/>
  <c r="BY62" i="17"/>
  <c r="AB65" i="17"/>
  <c r="AR65" i="17" s="1"/>
  <c r="BX63" i="17"/>
  <c r="BU62" i="17"/>
  <c r="Y65" i="17"/>
  <c r="AO65" i="17" s="1"/>
  <c r="BT62" i="17"/>
  <c r="X65" i="17"/>
  <c r="AN65" i="17" s="1"/>
  <c r="W65" i="17"/>
  <c r="AM65" i="17" s="1"/>
  <c r="V65" i="17"/>
  <c r="AL65" i="17" s="1"/>
  <c r="U65" i="17"/>
  <c r="AK65" i="17" s="1"/>
  <c r="BV64" i="17"/>
  <c r="AG67" i="17"/>
  <c r="AW67" i="17" s="1"/>
  <c r="BP67" i="17"/>
  <c r="T70" i="17"/>
  <c r="AJ70" i="17" s="1"/>
  <c r="CA67" i="17"/>
  <c r="AH68" i="17"/>
  <c r="AX68" i="17" s="1"/>
  <c r="J57" i="2"/>
  <c r="I63" i="2"/>
  <c r="AA68" i="17"/>
  <c r="AQ68" i="17" s="1"/>
  <c r="Z65" i="17"/>
  <c r="AP65" i="17" s="1"/>
  <c r="AO39" i="10" l="1"/>
  <c r="AL40" i="10"/>
  <c r="K39" i="2"/>
  <c r="AQ39" i="10"/>
  <c r="M39" i="2" s="1"/>
  <c r="AN40" i="10"/>
  <c r="AR39" i="10"/>
  <c r="N39" i="2" s="1"/>
  <c r="AM40" i="10"/>
  <c r="L40" i="2" s="1"/>
  <c r="CY67" i="17"/>
  <c r="DL66" i="17"/>
  <c r="DP66" i="17"/>
  <c r="DC67" i="17"/>
  <c r="CW67" i="17"/>
  <c r="DJ66" i="17"/>
  <c r="CX65" i="17"/>
  <c r="DK64" i="17"/>
  <c r="DB67" i="17"/>
  <c r="DO66" i="17"/>
  <c r="DG65" i="17"/>
  <c r="CT66" i="17"/>
  <c r="CU67" i="17"/>
  <c r="DH66" i="17"/>
  <c r="DA67" i="17"/>
  <c r="DN66" i="17"/>
  <c r="DD67" i="17"/>
  <c r="DQ66" i="17"/>
  <c r="CZ67" i="17"/>
  <c r="DM66" i="17"/>
  <c r="CV66" i="17"/>
  <c r="DI65" i="17"/>
  <c r="CL79" i="17"/>
  <c r="CQ78" i="17"/>
  <c r="CM83" i="17"/>
  <c r="CO78" i="17"/>
  <c r="CK81" i="17"/>
  <c r="CJ80" i="17"/>
  <c r="B60" i="10"/>
  <c r="G68" i="10"/>
  <c r="AF67" i="17"/>
  <c r="AV67" i="17" s="1"/>
  <c r="J66" i="17"/>
  <c r="BW65" i="17"/>
  <c r="AE67" i="17"/>
  <c r="AU67" i="17" s="1"/>
  <c r="P67" i="17"/>
  <c r="CC66" i="17"/>
  <c r="BS64" i="17"/>
  <c r="BR63" i="17"/>
  <c r="BQ64" i="17"/>
  <c r="CD64" i="17"/>
  <c r="CB65" i="17"/>
  <c r="AD66" i="17"/>
  <c r="AT66" i="17" s="1"/>
  <c r="BZ63" i="17"/>
  <c r="BY63" i="17"/>
  <c r="AC66" i="17"/>
  <c r="AS66" i="17" s="1"/>
  <c r="BX64" i="17"/>
  <c r="AB66" i="17"/>
  <c r="AR66" i="17" s="1"/>
  <c r="BU63" i="17"/>
  <c r="Y66" i="17"/>
  <c r="AO66" i="17" s="1"/>
  <c r="X66" i="17"/>
  <c r="AN66" i="17" s="1"/>
  <c r="BT63" i="17"/>
  <c r="W66" i="17"/>
  <c r="AM66" i="17" s="1"/>
  <c r="V66" i="17"/>
  <c r="AL66" i="17" s="1"/>
  <c r="U66" i="17"/>
  <c r="AK66" i="17" s="1"/>
  <c r="BV65" i="17"/>
  <c r="AH69" i="17"/>
  <c r="AX69" i="17" s="1"/>
  <c r="Z66" i="17"/>
  <c r="AP66" i="17" s="1"/>
  <c r="J58" i="2"/>
  <c r="CA68" i="17"/>
  <c r="AA69" i="17"/>
  <c r="AQ69" i="17" s="1"/>
  <c r="AG68" i="17"/>
  <c r="AW68" i="17" s="1"/>
  <c r="T71" i="17"/>
  <c r="AJ71" i="17" s="1"/>
  <c r="I64" i="2"/>
  <c r="BP68" i="17"/>
  <c r="AO40" i="10" l="1"/>
  <c r="K40" i="2"/>
  <c r="AL41" i="10"/>
  <c r="AM41" i="10"/>
  <c r="L41" i="2" s="1"/>
  <c r="AQ40" i="10"/>
  <c r="M40" i="2" s="1"/>
  <c r="AR40" i="10"/>
  <c r="N40" i="2" s="1"/>
  <c r="AN41" i="10"/>
  <c r="DG66" i="17"/>
  <c r="CT67" i="17"/>
  <c r="DB68" i="17"/>
  <c r="DO67" i="17"/>
  <c r="DA68" i="17"/>
  <c r="DN67" i="17"/>
  <c r="CX66" i="17"/>
  <c r="DK65" i="17"/>
  <c r="CV67" i="17"/>
  <c r="DI66" i="17"/>
  <c r="DC68" i="17"/>
  <c r="DP67" i="17"/>
  <c r="DD68" i="17"/>
  <c r="DQ67" i="17"/>
  <c r="CY68" i="17"/>
  <c r="DL67" i="17"/>
  <c r="CU68" i="17"/>
  <c r="DH67" i="17"/>
  <c r="CW68" i="17"/>
  <c r="DJ67" i="17"/>
  <c r="CZ68" i="17"/>
  <c r="DM67" i="17"/>
  <c r="CK82" i="17"/>
  <c r="CM84" i="17"/>
  <c r="CJ81" i="17"/>
  <c r="CO79" i="17"/>
  <c r="CL80" i="17"/>
  <c r="CQ79" i="17"/>
  <c r="G69" i="10"/>
  <c r="B61" i="10"/>
  <c r="P68" i="17"/>
  <c r="CC67" i="17"/>
  <c r="AE68" i="17"/>
  <c r="AU68" i="17" s="1"/>
  <c r="J67" i="17"/>
  <c r="BW66" i="17"/>
  <c r="AF68" i="17"/>
  <c r="AV68" i="17" s="1"/>
  <c r="BR64" i="17"/>
  <c r="BQ65" i="17"/>
  <c r="BS65" i="17"/>
  <c r="CD65" i="17"/>
  <c r="CB66" i="17"/>
  <c r="BZ64" i="17"/>
  <c r="AD67" i="17"/>
  <c r="AT67" i="17" s="1"/>
  <c r="AC67" i="17"/>
  <c r="AS67" i="17" s="1"/>
  <c r="BY64" i="17"/>
  <c r="AB67" i="17"/>
  <c r="AR67" i="17" s="1"/>
  <c r="BX65" i="17"/>
  <c r="Y67" i="17"/>
  <c r="AO67" i="17" s="1"/>
  <c r="BU64" i="17"/>
  <c r="X67" i="17"/>
  <c r="AN67" i="17" s="1"/>
  <c r="BT64" i="17"/>
  <c r="W67" i="17"/>
  <c r="AM67" i="17" s="1"/>
  <c r="V67" i="17"/>
  <c r="AL67" i="17" s="1"/>
  <c r="U67" i="17"/>
  <c r="AK67" i="17" s="1"/>
  <c r="BV66" i="17"/>
  <c r="CA69" i="17"/>
  <c r="AG69" i="17"/>
  <c r="AW69" i="17" s="1"/>
  <c r="T72" i="17"/>
  <c r="AJ72" i="17" s="1"/>
  <c r="Z67" i="17"/>
  <c r="AP67" i="17" s="1"/>
  <c r="AA70" i="17"/>
  <c r="AQ70" i="17" s="1"/>
  <c r="AH70" i="17"/>
  <c r="AX70" i="17" s="1"/>
  <c r="BP69" i="17"/>
  <c r="J59" i="2"/>
  <c r="I65" i="2"/>
  <c r="AO41" i="10" l="1"/>
  <c r="K41" i="2"/>
  <c r="AL42" i="10"/>
  <c r="AN42" i="10"/>
  <c r="AM42" i="10"/>
  <c r="L42" i="2" s="1"/>
  <c r="AR41" i="10"/>
  <c r="N41" i="2" s="1"/>
  <c r="AQ41" i="10"/>
  <c r="M41" i="2" s="1"/>
  <c r="DD69" i="17"/>
  <c r="DQ68" i="17"/>
  <c r="CV68" i="17"/>
  <c r="DI67" i="17"/>
  <c r="CY69" i="17"/>
  <c r="DL68" i="17"/>
  <c r="CX67" i="17"/>
  <c r="DK66" i="17"/>
  <c r="CZ69" i="17"/>
  <c r="DM68" i="17"/>
  <c r="DH68" i="17"/>
  <c r="CU69" i="17"/>
  <c r="DN68" i="17"/>
  <c r="DA69" i="17"/>
  <c r="CW69" i="17"/>
  <c r="DJ68" i="17"/>
  <c r="DP68" i="17"/>
  <c r="DC69" i="17"/>
  <c r="DB69" i="17"/>
  <c r="DO68" i="17"/>
  <c r="DG67" i="17"/>
  <c r="CT68" i="17"/>
  <c r="CM85" i="17"/>
  <c r="CQ80" i="17"/>
  <c r="CJ82" i="17"/>
  <c r="CK83" i="17"/>
  <c r="CO80" i="17"/>
  <c r="CL81" i="17"/>
  <c r="B62" i="10"/>
  <c r="G70" i="10"/>
  <c r="AF69" i="17"/>
  <c r="AV69" i="17" s="1"/>
  <c r="J68" i="17"/>
  <c r="BW67" i="17"/>
  <c r="AE69" i="17"/>
  <c r="AU69" i="17" s="1"/>
  <c r="P69" i="17"/>
  <c r="CC68" i="17"/>
  <c r="BS66" i="17"/>
  <c r="BQ66" i="17"/>
  <c r="BR65" i="17"/>
  <c r="CD66" i="17"/>
  <c r="CB67" i="17"/>
  <c r="AD68" i="17"/>
  <c r="AT68" i="17" s="1"/>
  <c r="BZ65" i="17"/>
  <c r="BY65" i="17"/>
  <c r="AC68" i="17"/>
  <c r="AS68" i="17" s="1"/>
  <c r="BX66" i="17"/>
  <c r="AB68" i="17"/>
  <c r="AR68" i="17" s="1"/>
  <c r="BU65" i="17"/>
  <c r="Y68" i="17"/>
  <c r="AO68" i="17" s="1"/>
  <c r="BT65" i="17"/>
  <c r="X68" i="17"/>
  <c r="AN68" i="17" s="1"/>
  <c r="W68" i="17"/>
  <c r="AM68" i="17" s="1"/>
  <c r="V68" i="17"/>
  <c r="AL68" i="17" s="1"/>
  <c r="U68" i="17"/>
  <c r="AK68" i="17" s="1"/>
  <c r="BV67" i="17"/>
  <c r="T73" i="17"/>
  <c r="AJ73" i="17" s="1"/>
  <c r="AA71" i="17"/>
  <c r="AQ71" i="17" s="1"/>
  <c r="AG70" i="17"/>
  <c r="AW70" i="17" s="1"/>
  <c r="I66" i="2"/>
  <c r="BP70" i="17"/>
  <c r="AH71" i="17"/>
  <c r="AX71" i="17" s="1"/>
  <c r="J60" i="2"/>
  <c r="Z68" i="17"/>
  <c r="AP68" i="17" s="1"/>
  <c r="CA70" i="17"/>
  <c r="AO42" i="10" l="1"/>
  <c r="K42" i="2"/>
  <c r="AL43" i="10"/>
  <c r="AM43" i="10"/>
  <c r="L43" i="2" s="1"/>
  <c r="AR42" i="10"/>
  <c r="N42" i="2" s="1"/>
  <c r="AQ42" i="10"/>
  <c r="M42" i="2" s="1"/>
  <c r="AN43" i="10"/>
  <c r="CY70" i="17"/>
  <c r="DL69" i="17"/>
  <c r="CZ70" i="17"/>
  <c r="DM69" i="17"/>
  <c r="CW70" i="17"/>
  <c r="DJ69" i="17"/>
  <c r="CX68" i="17"/>
  <c r="DK67" i="17"/>
  <c r="DD70" i="17"/>
  <c r="DQ69" i="17"/>
  <c r="CT69" i="17"/>
  <c r="DG68" i="17"/>
  <c r="DN69" i="17"/>
  <c r="DA70" i="17"/>
  <c r="CU70" i="17"/>
  <c r="DH69" i="17"/>
  <c r="DB70" i="17"/>
  <c r="DO69" i="17"/>
  <c r="CV69" i="17"/>
  <c r="DI68" i="17"/>
  <c r="DP69" i="17"/>
  <c r="DC70" i="17"/>
  <c r="CO81" i="17"/>
  <c r="CJ83" i="17"/>
  <c r="CM86" i="17"/>
  <c r="CL82" i="17"/>
  <c r="CQ81" i="17"/>
  <c r="CK84" i="17"/>
  <c r="G71" i="10"/>
  <c r="B63" i="10"/>
  <c r="P70" i="17"/>
  <c r="CC69" i="17"/>
  <c r="AE70" i="17"/>
  <c r="AU70" i="17" s="1"/>
  <c r="J69" i="17"/>
  <c r="BW68" i="17"/>
  <c r="AF70" i="17"/>
  <c r="AV70" i="17" s="1"/>
  <c r="BQ67" i="17"/>
  <c r="BS67" i="17"/>
  <c r="BR66" i="17"/>
  <c r="CD67" i="17"/>
  <c r="CB68" i="17"/>
  <c r="BZ66" i="17"/>
  <c r="AD69" i="17"/>
  <c r="AT69" i="17" s="1"/>
  <c r="AC69" i="17"/>
  <c r="AS69" i="17" s="1"/>
  <c r="BY66" i="17"/>
  <c r="AB69" i="17"/>
  <c r="AR69" i="17" s="1"/>
  <c r="BX67" i="17"/>
  <c r="Y69" i="17"/>
  <c r="AO69" i="17" s="1"/>
  <c r="BU66" i="17"/>
  <c r="X69" i="17"/>
  <c r="AN69" i="17" s="1"/>
  <c r="BT66" i="17"/>
  <c r="W69" i="17"/>
  <c r="AM69" i="17" s="1"/>
  <c r="V69" i="17"/>
  <c r="AL69" i="17" s="1"/>
  <c r="U69" i="17"/>
  <c r="AK69" i="17" s="1"/>
  <c r="BV68" i="17"/>
  <c r="J61" i="2"/>
  <c r="CA71" i="17"/>
  <c r="I67" i="2"/>
  <c r="T74" i="17"/>
  <c r="AJ74" i="17" s="1"/>
  <c r="AH72" i="17"/>
  <c r="AX72" i="17" s="1"/>
  <c r="AA72" i="17"/>
  <c r="AQ72" i="17" s="1"/>
  <c r="Z69" i="17"/>
  <c r="AP69" i="17" s="1"/>
  <c r="AG71" i="17"/>
  <c r="AW71" i="17" s="1"/>
  <c r="BP71" i="17"/>
  <c r="AO43" i="10" l="1"/>
  <c r="AL44" i="10"/>
  <c r="K43" i="2"/>
  <c r="AN44" i="10"/>
  <c r="AR43" i="10"/>
  <c r="N43" i="2" s="1"/>
  <c r="AQ43" i="10"/>
  <c r="M43" i="2" s="1"/>
  <c r="AM44" i="10"/>
  <c r="L44" i="2" s="1"/>
  <c r="CZ71" i="17"/>
  <c r="DM70" i="17"/>
  <c r="DD71" i="17"/>
  <c r="DQ70" i="17"/>
  <c r="DH70" i="17"/>
  <c r="CU71" i="17"/>
  <c r="CX69" i="17"/>
  <c r="DK68" i="17"/>
  <c r="DI69" i="17"/>
  <c r="CV70" i="17"/>
  <c r="DB71" i="17"/>
  <c r="DO70" i="17"/>
  <c r="CY71" i="17"/>
  <c r="DL70" i="17"/>
  <c r="DP70" i="17"/>
  <c r="DC71" i="17"/>
  <c r="DA71" i="17"/>
  <c r="DN70" i="17"/>
  <c r="DG69" i="17"/>
  <c r="CT70" i="17"/>
  <c r="CW71" i="17"/>
  <c r="DJ70" i="17"/>
  <c r="CM87" i="17"/>
  <c r="CK85" i="17"/>
  <c r="CQ82" i="17"/>
  <c r="CJ84" i="17"/>
  <c r="CO82" i="17"/>
  <c r="CL83" i="17"/>
  <c r="B64" i="10"/>
  <c r="G72" i="10"/>
  <c r="AF71" i="17"/>
  <c r="AV71" i="17" s="1"/>
  <c r="J70" i="17"/>
  <c r="BW69" i="17"/>
  <c r="AE71" i="17"/>
  <c r="AU71" i="17" s="1"/>
  <c r="P71" i="17"/>
  <c r="CC70" i="17"/>
  <c r="BS68" i="17"/>
  <c r="BQ68" i="17"/>
  <c r="BR67" i="17"/>
  <c r="CD68" i="17"/>
  <c r="CB69" i="17"/>
  <c r="AD70" i="17"/>
  <c r="AT70" i="17" s="1"/>
  <c r="BZ67" i="17"/>
  <c r="BY67" i="17"/>
  <c r="AC70" i="17"/>
  <c r="AS70" i="17" s="1"/>
  <c r="BX68" i="17"/>
  <c r="AB70" i="17"/>
  <c r="AR70" i="17" s="1"/>
  <c r="BU67" i="17"/>
  <c r="Y70" i="17"/>
  <c r="AO70" i="17" s="1"/>
  <c r="BT67" i="17"/>
  <c r="X70" i="17"/>
  <c r="AN70" i="17" s="1"/>
  <c r="W70" i="17"/>
  <c r="AM70" i="17" s="1"/>
  <c r="V70" i="17"/>
  <c r="AL70" i="17" s="1"/>
  <c r="U70" i="17"/>
  <c r="AK70" i="17" s="1"/>
  <c r="BV69" i="17"/>
  <c r="AG72" i="17"/>
  <c r="AW72" i="17" s="1"/>
  <c r="Z70" i="17"/>
  <c r="AP70" i="17" s="1"/>
  <c r="AH73" i="17"/>
  <c r="AX73" i="17" s="1"/>
  <c r="AA73" i="17"/>
  <c r="AQ73" i="17" s="1"/>
  <c r="I68" i="2"/>
  <c r="J62" i="2"/>
  <c r="T75" i="17"/>
  <c r="AJ75" i="17" s="1"/>
  <c r="CA72" i="17"/>
  <c r="BP72" i="17"/>
  <c r="AO44" i="10" l="1"/>
  <c r="K44" i="2"/>
  <c r="AL45" i="10"/>
  <c r="AM45" i="10"/>
  <c r="L45" i="2" s="1"/>
  <c r="AN45" i="10"/>
  <c r="AQ44" i="10"/>
  <c r="M44" i="2" s="1"/>
  <c r="AR44" i="10"/>
  <c r="N44" i="2" s="1"/>
  <c r="CY72" i="17"/>
  <c r="DL71" i="17"/>
  <c r="CV71" i="17"/>
  <c r="DI70" i="17"/>
  <c r="DC72" i="17"/>
  <c r="DP71" i="17"/>
  <c r="CX70" i="17"/>
  <c r="DK69" i="17"/>
  <c r="DD72" i="17"/>
  <c r="DQ71" i="17"/>
  <c r="DA72" i="17"/>
  <c r="DN71" i="17"/>
  <c r="CZ72" i="17"/>
  <c r="DM71" i="17"/>
  <c r="DH71" i="17"/>
  <c r="CU72" i="17"/>
  <c r="CW72" i="17"/>
  <c r="DJ71" i="17"/>
  <c r="DB72" i="17"/>
  <c r="DO71" i="17"/>
  <c r="CT71" i="17"/>
  <c r="DG70" i="17"/>
  <c r="CM88" i="17"/>
  <c r="CL84" i="17"/>
  <c r="CO83" i="17"/>
  <c r="CJ85" i="17"/>
  <c r="CQ83" i="17"/>
  <c r="CK86" i="17"/>
  <c r="G73" i="10"/>
  <c r="B65" i="10"/>
  <c r="J71" i="17"/>
  <c r="BW70" i="17"/>
  <c r="AE72" i="17"/>
  <c r="AU72" i="17" s="1"/>
  <c r="AF72" i="17"/>
  <c r="AV72" i="17" s="1"/>
  <c r="P72" i="17"/>
  <c r="CC71" i="17"/>
  <c r="BR68" i="17"/>
  <c r="BQ69" i="17"/>
  <c r="BS69" i="17"/>
  <c r="CD69" i="17"/>
  <c r="CB70" i="17"/>
  <c r="BZ68" i="17"/>
  <c r="AD71" i="17"/>
  <c r="AT71" i="17" s="1"/>
  <c r="AC71" i="17"/>
  <c r="AS71" i="17" s="1"/>
  <c r="BY68" i="17"/>
  <c r="AB71" i="17"/>
  <c r="AR71" i="17" s="1"/>
  <c r="BX69" i="17"/>
  <c r="Y71" i="17"/>
  <c r="AO71" i="17" s="1"/>
  <c r="BU68" i="17"/>
  <c r="X71" i="17"/>
  <c r="AN71" i="17" s="1"/>
  <c r="BT68" i="17"/>
  <c r="W71" i="17"/>
  <c r="AM71" i="17" s="1"/>
  <c r="V71" i="17"/>
  <c r="AL71" i="17" s="1"/>
  <c r="U71" i="17"/>
  <c r="AK71" i="17" s="1"/>
  <c r="BV70" i="17"/>
  <c r="T76" i="17"/>
  <c r="AJ76" i="17" s="1"/>
  <c r="AA74" i="17"/>
  <c r="AQ74" i="17" s="1"/>
  <c r="Z71" i="17"/>
  <c r="AP71" i="17" s="1"/>
  <c r="CA73" i="17"/>
  <c r="J63" i="2"/>
  <c r="AG73" i="17"/>
  <c r="AW73" i="17" s="1"/>
  <c r="BP73" i="17"/>
  <c r="I69" i="2"/>
  <c r="AH74" i="17"/>
  <c r="AX74" i="17" s="1"/>
  <c r="AO45" i="10" l="1"/>
  <c r="AL46" i="10"/>
  <c r="K45" i="2"/>
  <c r="AR45" i="10"/>
  <c r="N45" i="2" s="1"/>
  <c r="AN46" i="10"/>
  <c r="AM46" i="10"/>
  <c r="L46" i="2" s="1"/>
  <c r="AQ45" i="10"/>
  <c r="M45" i="2" s="1"/>
  <c r="CT72" i="17"/>
  <c r="DG71" i="17"/>
  <c r="CX71" i="17"/>
  <c r="DK70" i="17"/>
  <c r="CZ73" i="17"/>
  <c r="DM72" i="17"/>
  <c r="DH72" i="17"/>
  <c r="CU73" i="17"/>
  <c r="DB73" i="17"/>
  <c r="DO72" i="17"/>
  <c r="DN72" i="17"/>
  <c r="DA73" i="17"/>
  <c r="DI71" i="17"/>
  <c r="CV72" i="17"/>
  <c r="DP72" i="17"/>
  <c r="DC73" i="17"/>
  <c r="CW73" i="17"/>
  <c r="DJ72" i="17"/>
  <c r="DD73" i="17"/>
  <c r="DQ72" i="17"/>
  <c r="CY73" i="17"/>
  <c r="DL72" i="17"/>
  <c r="CK87" i="17"/>
  <c r="CQ84" i="17"/>
  <c r="CO84" i="17"/>
  <c r="CJ86" i="17"/>
  <c r="CL85" i="17"/>
  <c r="CM89" i="17"/>
  <c r="B66" i="10"/>
  <c r="G74" i="10"/>
  <c r="AF73" i="17"/>
  <c r="AV73" i="17" s="1"/>
  <c r="AE73" i="17"/>
  <c r="AU73" i="17" s="1"/>
  <c r="P73" i="17"/>
  <c r="CC72" i="17"/>
  <c r="J72" i="17"/>
  <c r="BW71" i="17"/>
  <c r="BQ70" i="17"/>
  <c r="BS70" i="17"/>
  <c r="BR69" i="17"/>
  <c r="CD70" i="17"/>
  <c r="CB71" i="17"/>
  <c r="AD72" i="17"/>
  <c r="AT72" i="17" s="1"/>
  <c r="BZ69" i="17"/>
  <c r="BY69" i="17"/>
  <c r="AC72" i="17"/>
  <c r="AS72" i="17" s="1"/>
  <c r="BX70" i="17"/>
  <c r="AB72" i="17"/>
  <c r="AR72" i="17" s="1"/>
  <c r="BU69" i="17"/>
  <c r="Y72" i="17"/>
  <c r="AO72" i="17" s="1"/>
  <c r="BT69" i="17"/>
  <c r="X72" i="17"/>
  <c r="AN72" i="17" s="1"/>
  <c r="W72" i="17"/>
  <c r="AM72" i="17" s="1"/>
  <c r="V72" i="17"/>
  <c r="AL72" i="17" s="1"/>
  <c r="U72" i="17"/>
  <c r="AK72" i="17" s="1"/>
  <c r="BV71" i="17"/>
  <c r="CA74" i="17"/>
  <c r="I70" i="2"/>
  <c r="AA75" i="17"/>
  <c r="AQ75" i="17" s="1"/>
  <c r="BP74" i="17"/>
  <c r="AG74" i="17"/>
  <c r="AW74" i="17" s="1"/>
  <c r="Z72" i="17"/>
  <c r="AP72" i="17" s="1"/>
  <c r="T77" i="17"/>
  <c r="AJ77" i="17" s="1"/>
  <c r="J64" i="2"/>
  <c r="AH75" i="17"/>
  <c r="AX75" i="17" s="1"/>
  <c r="AO46" i="10" l="1"/>
  <c r="AL47" i="10"/>
  <c r="K46" i="2"/>
  <c r="AM47" i="10"/>
  <c r="L47" i="2" s="1"/>
  <c r="AN47" i="10"/>
  <c r="AQ46" i="10"/>
  <c r="M46" i="2" s="1"/>
  <c r="AR46" i="10"/>
  <c r="N46" i="2" s="1"/>
  <c r="DH73" i="17"/>
  <c r="CU74" i="17"/>
  <c r="DP73" i="17"/>
  <c r="DC74" i="17"/>
  <c r="DI72" i="17"/>
  <c r="CV73" i="17"/>
  <c r="DA74" i="17"/>
  <c r="DN73" i="17"/>
  <c r="DD74" i="17"/>
  <c r="DQ73" i="17"/>
  <c r="CX72" i="17"/>
  <c r="DK71" i="17"/>
  <c r="CY74" i="17"/>
  <c r="DL73" i="17"/>
  <c r="CZ74" i="17"/>
  <c r="DM73" i="17"/>
  <c r="CW74" i="17"/>
  <c r="DJ73" i="17"/>
  <c r="DB74" i="17"/>
  <c r="DO73" i="17"/>
  <c r="DG72" i="17"/>
  <c r="CT73" i="17"/>
  <c r="CM90" i="17"/>
  <c r="CL86" i="17"/>
  <c r="CJ87" i="17"/>
  <c r="CQ85" i="17"/>
  <c r="CO85" i="17"/>
  <c r="CK88" i="17"/>
  <c r="G75" i="10"/>
  <c r="B67" i="10"/>
  <c r="P74" i="17"/>
  <c r="CC73" i="17"/>
  <c r="J73" i="17"/>
  <c r="BW72" i="17"/>
  <c r="AE74" i="17"/>
  <c r="AU74" i="17" s="1"/>
  <c r="AF74" i="17"/>
  <c r="AV74" i="17" s="1"/>
  <c r="BR70" i="17"/>
  <c r="BS71" i="17"/>
  <c r="BQ71" i="17"/>
  <c r="CD71" i="17"/>
  <c r="CB72" i="17"/>
  <c r="BZ70" i="17"/>
  <c r="AD73" i="17"/>
  <c r="AT73" i="17" s="1"/>
  <c r="BY70" i="17"/>
  <c r="AC73" i="17"/>
  <c r="AS73" i="17" s="1"/>
  <c r="AB73" i="17"/>
  <c r="AR73" i="17" s="1"/>
  <c r="BX71" i="17"/>
  <c r="Y73" i="17"/>
  <c r="AO73" i="17" s="1"/>
  <c r="BU70" i="17"/>
  <c r="BT70" i="17"/>
  <c r="X73" i="17"/>
  <c r="AN73" i="17" s="1"/>
  <c r="W73" i="17"/>
  <c r="AM73" i="17" s="1"/>
  <c r="V73" i="17"/>
  <c r="AL73" i="17" s="1"/>
  <c r="U73" i="17"/>
  <c r="AK73" i="17" s="1"/>
  <c r="BV72" i="17"/>
  <c r="Z73" i="17"/>
  <c r="AP73" i="17" s="1"/>
  <c r="CA75" i="17"/>
  <c r="BP75" i="17"/>
  <c r="AA76" i="17"/>
  <c r="AQ76" i="17" s="1"/>
  <c r="J65" i="2"/>
  <c r="T78" i="17"/>
  <c r="AJ78" i="17" s="1"/>
  <c r="AG75" i="17"/>
  <c r="AW75" i="17" s="1"/>
  <c r="AH76" i="17"/>
  <c r="AX76" i="17" s="1"/>
  <c r="I71" i="2"/>
  <c r="AO47" i="10" l="1"/>
  <c r="K47" i="2"/>
  <c r="AL48" i="10"/>
  <c r="AN48" i="10"/>
  <c r="AM48" i="10"/>
  <c r="L48" i="2" s="1"/>
  <c r="AR47" i="10"/>
  <c r="N47" i="2" s="1"/>
  <c r="AQ47" i="10"/>
  <c r="M47" i="2" s="1"/>
  <c r="CZ75" i="17"/>
  <c r="DM74" i="17"/>
  <c r="DN74" i="17"/>
  <c r="DA75" i="17"/>
  <c r="CT74" i="17"/>
  <c r="DG73" i="17"/>
  <c r="CV74" i="17"/>
  <c r="DI73" i="17"/>
  <c r="DP74" i="17"/>
  <c r="DC75" i="17"/>
  <c r="DB75" i="17"/>
  <c r="DO74" i="17"/>
  <c r="CX73" i="17"/>
  <c r="DK72" i="17"/>
  <c r="CY75" i="17"/>
  <c r="DL74" i="17"/>
  <c r="CU75" i="17"/>
  <c r="DH74" i="17"/>
  <c r="CW75" i="17"/>
  <c r="DJ74" i="17"/>
  <c r="DD75" i="17"/>
  <c r="DQ74" i="17"/>
  <c r="CQ86" i="17"/>
  <c r="CL87" i="17"/>
  <c r="CM91" i="17"/>
  <c r="CO86" i="17"/>
  <c r="CK89" i="17"/>
  <c r="CJ88" i="17"/>
  <c r="B68" i="10"/>
  <c r="G76" i="10"/>
  <c r="AE75" i="17"/>
  <c r="AU75" i="17" s="1"/>
  <c r="J74" i="17"/>
  <c r="BW73" i="17"/>
  <c r="AF75" i="17"/>
  <c r="AV75" i="17" s="1"/>
  <c r="P75" i="17"/>
  <c r="CC74" i="17"/>
  <c r="BQ72" i="17"/>
  <c r="BS72" i="17"/>
  <c r="BR71" i="17"/>
  <c r="CD72" i="17"/>
  <c r="CB73" i="17"/>
  <c r="AD74" i="17"/>
  <c r="AT74" i="17" s="1"/>
  <c r="BZ71" i="17"/>
  <c r="AC74" i="17"/>
  <c r="AS74" i="17" s="1"/>
  <c r="BY71" i="17"/>
  <c r="BX72" i="17"/>
  <c r="AB74" i="17"/>
  <c r="AR74" i="17" s="1"/>
  <c r="BU71" i="17"/>
  <c r="Y74" i="17"/>
  <c r="AO74" i="17" s="1"/>
  <c r="X74" i="17"/>
  <c r="AN74" i="17" s="1"/>
  <c r="BT71" i="17"/>
  <c r="W74" i="17"/>
  <c r="AM74" i="17" s="1"/>
  <c r="V74" i="17"/>
  <c r="AL74" i="17" s="1"/>
  <c r="U74" i="17"/>
  <c r="AK74" i="17" s="1"/>
  <c r="BV73" i="17"/>
  <c r="J66" i="2"/>
  <c r="I72" i="2"/>
  <c r="BP76" i="17"/>
  <c r="Z74" i="17"/>
  <c r="AP74" i="17" s="1"/>
  <c r="CA76" i="17"/>
  <c r="AH77" i="17"/>
  <c r="AX77" i="17" s="1"/>
  <c r="AA77" i="17"/>
  <c r="AQ77" i="17" s="1"/>
  <c r="T79" i="17"/>
  <c r="AJ79" i="17" s="1"/>
  <c r="AG76" i="17"/>
  <c r="AW76" i="17" s="1"/>
  <c r="AO48" i="10" l="1"/>
  <c r="K48" i="2"/>
  <c r="AL49" i="10"/>
  <c r="AQ48" i="10"/>
  <c r="M48" i="2" s="1"/>
  <c r="AM49" i="10"/>
  <c r="L49" i="2" s="1"/>
  <c r="AN49" i="10"/>
  <c r="AR48" i="10"/>
  <c r="N48" i="2" s="1"/>
  <c r="CY76" i="17"/>
  <c r="DL75" i="17"/>
  <c r="DI74" i="17"/>
  <c r="CV75" i="17"/>
  <c r="DG74" i="17"/>
  <c r="CT75" i="17"/>
  <c r="CW76" i="17"/>
  <c r="DJ75" i="17"/>
  <c r="DB76" i="17"/>
  <c r="DO75" i="17"/>
  <c r="CX74" i="17"/>
  <c r="DK73" i="17"/>
  <c r="DN75" i="17"/>
  <c r="DA76" i="17"/>
  <c r="DP75" i="17"/>
  <c r="DC76" i="17"/>
  <c r="DD76" i="17"/>
  <c r="DQ75" i="17"/>
  <c r="CU76" i="17"/>
  <c r="DH75" i="17"/>
  <c r="CZ76" i="17"/>
  <c r="DM75" i="17"/>
  <c r="CQ87" i="17"/>
  <c r="CJ89" i="17"/>
  <c r="CO87" i="17"/>
  <c r="CM92" i="17"/>
  <c r="CK90" i="17"/>
  <c r="CL88" i="17"/>
  <c r="G77" i="10"/>
  <c r="B69" i="10"/>
  <c r="P76" i="17"/>
  <c r="CC75" i="17"/>
  <c r="J75" i="17"/>
  <c r="BW74" i="17"/>
  <c r="AF76" i="17"/>
  <c r="AV76" i="17" s="1"/>
  <c r="AE76" i="17"/>
  <c r="AU76" i="17" s="1"/>
  <c r="BR72" i="17"/>
  <c r="BS73" i="17"/>
  <c r="BQ73" i="17"/>
  <c r="CD73" i="17"/>
  <c r="CB74" i="17"/>
  <c r="BZ72" i="17"/>
  <c r="AD75" i="17"/>
  <c r="AT75" i="17" s="1"/>
  <c r="AC75" i="17"/>
  <c r="AS75" i="17" s="1"/>
  <c r="BY72" i="17"/>
  <c r="AB75" i="17"/>
  <c r="AR75" i="17" s="1"/>
  <c r="BX73" i="17"/>
  <c r="Y75" i="17"/>
  <c r="AO75" i="17" s="1"/>
  <c r="BU72" i="17"/>
  <c r="BT72" i="17"/>
  <c r="X75" i="17"/>
  <c r="AN75" i="17" s="1"/>
  <c r="W75" i="17"/>
  <c r="AM75" i="17" s="1"/>
  <c r="V75" i="17"/>
  <c r="AL75" i="17" s="1"/>
  <c r="U75" i="17"/>
  <c r="AK75" i="17" s="1"/>
  <c r="BV74" i="17"/>
  <c r="T80" i="17"/>
  <c r="AJ80" i="17" s="1"/>
  <c r="CA77" i="17"/>
  <c r="AH78" i="17"/>
  <c r="AX78" i="17" s="1"/>
  <c r="BP77" i="17"/>
  <c r="AG77" i="17"/>
  <c r="AW77" i="17" s="1"/>
  <c r="J67" i="2"/>
  <c r="Z75" i="17"/>
  <c r="AP75" i="17" s="1"/>
  <c r="AA78" i="17"/>
  <c r="AQ78" i="17" s="1"/>
  <c r="I73" i="2"/>
  <c r="AO49" i="10" l="1"/>
  <c r="K49" i="2"/>
  <c r="AL50" i="10"/>
  <c r="AR49" i="10"/>
  <c r="N49" i="2" s="1"/>
  <c r="AM50" i="10"/>
  <c r="L50" i="2" s="1"/>
  <c r="AN50" i="10"/>
  <c r="AQ49" i="10"/>
  <c r="M49" i="2" s="1"/>
  <c r="CW77" i="17"/>
  <c r="DJ76" i="17"/>
  <c r="DA77" i="17"/>
  <c r="DN76" i="17"/>
  <c r="CT76" i="17"/>
  <c r="DG75" i="17"/>
  <c r="DC77" i="17"/>
  <c r="DP76" i="17"/>
  <c r="CZ77" i="17"/>
  <c r="DM76" i="17"/>
  <c r="DI75" i="17"/>
  <c r="CV76" i="17"/>
  <c r="CU77" i="17"/>
  <c r="DH76" i="17"/>
  <c r="CX75" i="17"/>
  <c r="DK74" i="17"/>
  <c r="DD77" i="17"/>
  <c r="DQ76" i="17"/>
  <c r="DB77" i="17"/>
  <c r="DO76" i="17"/>
  <c r="CY77" i="17"/>
  <c r="DL76" i="17"/>
  <c r="CM93" i="17"/>
  <c r="CL89" i="17"/>
  <c r="CK91" i="17"/>
  <c r="CO88" i="17"/>
  <c r="CQ88" i="17"/>
  <c r="CJ90" i="17"/>
  <c r="B70" i="10"/>
  <c r="G78" i="10"/>
  <c r="AE77" i="17"/>
  <c r="AU77" i="17" s="1"/>
  <c r="AF77" i="17"/>
  <c r="AV77" i="17" s="1"/>
  <c r="J76" i="17"/>
  <c r="BW75" i="17"/>
  <c r="P77" i="17"/>
  <c r="CC76" i="17"/>
  <c r="BS74" i="17"/>
  <c r="BQ74" i="17"/>
  <c r="BR73" i="17"/>
  <c r="CD74" i="17"/>
  <c r="CB75" i="17"/>
  <c r="AD76" i="17"/>
  <c r="AT76" i="17" s="1"/>
  <c r="BZ73" i="17"/>
  <c r="BY73" i="17"/>
  <c r="AC76" i="17"/>
  <c r="AS76" i="17" s="1"/>
  <c r="BX74" i="17"/>
  <c r="AB76" i="17"/>
  <c r="AR76" i="17" s="1"/>
  <c r="BU73" i="17"/>
  <c r="Y76" i="17"/>
  <c r="AO76" i="17" s="1"/>
  <c r="X76" i="17"/>
  <c r="AN76" i="17" s="1"/>
  <c r="BT73" i="17"/>
  <c r="W76" i="17"/>
  <c r="AM76" i="17" s="1"/>
  <c r="V76" i="17"/>
  <c r="AL76" i="17" s="1"/>
  <c r="U76" i="17"/>
  <c r="AK76" i="17" s="1"/>
  <c r="BV75" i="17"/>
  <c r="I74" i="2"/>
  <c r="BP78" i="17"/>
  <c r="CA78" i="17"/>
  <c r="AA79" i="17"/>
  <c r="AQ79" i="17" s="1"/>
  <c r="J68" i="2"/>
  <c r="AH79" i="17"/>
  <c r="AX79" i="17" s="1"/>
  <c r="AG78" i="17"/>
  <c r="AW78" i="17" s="1"/>
  <c r="T81" i="17"/>
  <c r="AJ81" i="17" s="1"/>
  <c r="Z76" i="17"/>
  <c r="AP76" i="17" s="1"/>
  <c r="AO50" i="10" l="1"/>
  <c r="K50" i="2"/>
  <c r="AL51" i="10"/>
  <c r="AQ50" i="10"/>
  <c r="M50" i="2" s="1"/>
  <c r="AM51" i="10"/>
  <c r="L51" i="2" s="1"/>
  <c r="AR50" i="10"/>
  <c r="N50" i="2" s="1"/>
  <c r="AN51" i="10"/>
  <c r="DC78" i="17"/>
  <c r="DP77" i="17"/>
  <c r="CX76" i="17"/>
  <c r="DK75" i="17"/>
  <c r="CY78" i="17"/>
  <c r="DL77" i="17"/>
  <c r="CU78" i="17"/>
  <c r="DH77" i="17"/>
  <c r="CT77" i="17"/>
  <c r="DG76" i="17"/>
  <c r="CV77" i="17"/>
  <c r="DI76" i="17"/>
  <c r="DB78" i="17"/>
  <c r="DO77" i="17"/>
  <c r="DA78" i="17"/>
  <c r="DN77" i="17"/>
  <c r="DD78" i="17"/>
  <c r="DQ77" i="17"/>
  <c r="CZ78" i="17"/>
  <c r="DM77" i="17"/>
  <c r="CW78" i="17"/>
  <c r="DJ77" i="17"/>
  <c r="CM94" i="17"/>
  <c r="CJ91" i="17"/>
  <c r="CK92" i="17"/>
  <c r="CQ89" i="17"/>
  <c r="CO89" i="17"/>
  <c r="CL90" i="17"/>
  <c r="G79" i="10"/>
  <c r="B71" i="10"/>
  <c r="P78" i="17"/>
  <c r="CC77" i="17"/>
  <c r="J77" i="17"/>
  <c r="BW76" i="17"/>
  <c r="AE78" i="17"/>
  <c r="AU78" i="17" s="1"/>
  <c r="AF78" i="17"/>
  <c r="AV78" i="17" s="1"/>
  <c r="BR74" i="17"/>
  <c r="BQ75" i="17"/>
  <c r="BS75" i="17"/>
  <c r="CD75" i="17"/>
  <c r="CB76" i="17"/>
  <c r="BZ74" i="17"/>
  <c r="AD77" i="17"/>
  <c r="AT77" i="17" s="1"/>
  <c r="AC77" i="17"/>
  <c r="AS77" i="17" s="1"/>
  <c r="BY74" i="17"/>
  <c r="AB77" i="17"/>
  <c r="AR77" i="17" s="1"/>
  <c r="BX75" i="17"/>
  <c r="Y77" i="17"/>
  <c r="AO77" i="17" s="1"/>
  <c r="BU74" i="17"/>
  <c r="BT74" i="17"/>
  <c r="X77" i="17"/>
  <c r="AN77" i="17" s="1"/>
  <c r="W77" i="17"/>
  <c r="AM77" i="17" s="1"/>
  <c r="V77" i="17"/>
  <c r="AL77" i="17" s="1"/>
  <c r="U77" i="17"/>
  <c r="AK77" i="17" s="1"/>
  <c r="BV76" i="17"/>
  <c r="AH80" i="17"/>
  <c r="AX80" i="17" s="1"/>
  <c r="BP79" i="17"/>
  <c r="AG79" i="17"/>
  <c r="AW79" i="17" s="1"/>
  <c r="J69" i="2"/>
  <c r="I75" i="2"/>
  <c r="CA79" i="17"/>
  <c r="T82" i="17"/>
  <c r="AJ82" i="17" s="1"/>
  <c r="AA80" i="17"/>
  <c r="AQ80" i="17" s="1"/>
  <c r="Z77" i="17"/>
  <c r="AP77" i="17" s="1"/>
  <c r="AO51" i="10" l="1"/>
  <c r="AL52" i="10"/>
  <c r="K51" i="2"/>
  <c r="AQ51" i="10"/>
  <c r="M51" i="2" s="1"/>
  <c r="AR51" i="10"/>
  <c r="N51" i="2" s="1"/>
  <c r="AN52" i="10"/>
  <c r="AM52" i="10"/>
  <c r="L52" i="2" s="1"/>
  <c r="CU79" i="17"/>
  <c r="DH78" i="17"/>
  <c r="DA79" i="17"/>
  <c r="DN78" i="17"/>
  <c r="CW79" i="17"/>
  <c r="DJ78" i="17"/>
  <c r="DB79" i="17"/>
  <c r="DO78" i="17"/>
  <c r="CY79" i="17"/>
  <c r="DL78" i="17"/>
  <c r="CZ79" i="17"/>
  <c r="DM78" i="17"/>
  <c r="CV78" i="17"/>
  <c r="DI77" i="17"/>
  <c r="CX77" i="17"/>
  <c r="DK76" i="17"/>
  <c r="DD79" i="17"/>
  <c r="DQ78" i="17"/>
  <c r="CT78" i="17"/>
  <c r="DG77" i="17"/>
  <c r="DC79" i="17"/>
  <c r="DP78" i="17"/>
  <c r="CL91" i="17"/>
  <c r="CQ90" i="17"/>
  <c r="CM95" i="17"/>
  <c r="CK93" i="17"/>
  <c r="CO90" i="17"/>
  <c r="CJ92" i="17"/>
  <c r="B72" i="10"/>
  <c r="G80" i="10"/>
  <c r="AF79" i="17"/>
  <c r="AV79" i="17" s="1"/>
  <c r="AE79" i="17"/>
  <c r="AU79" i="17" s="1"/>
  <c r="J78" i="17"/>
  <c r="BW77" i="17"/>
  <c r="P79" i="17"/>
  <c r="CC78" i="17"/>
  <c r="BS76" i="17"/>
  <c r="BQ76" i="17"/>
  <c r="BR75" i="17"/>
  <c r="CD76" i="17"/>
  <c r="CB77" i="17"/>
  <c r="AD78" i="17"/>
  <c r="AT78" i="17" s="1"/>
  <c r="BZ75" i="17"/>
  <c r="BY75" i="17"/>
  <c r="AC78" i="17"/>
  <c r="AS78" i="17" s="1"/>
  <c r="BX76" i="17"/>
  <c r="AB78" i="17"/>
  <c r="AR78" i="17" s="1"/>
  <c r="Y78" i="17"/>
  <c r="AO78" i="17" s="1"/>
  <c r="BU75" i="17"/>
  <c r="X78" i="17"/>
  <c r="AN78" i="17" s="1"/>
  <c r="BT75" i="17"/>
  <c r="W78" i="17"/>
  <c r="AM78" i="17" s="1"/>
  <c r="V78" i="17"/>
  <c r="AL78" i="17" s="1"/>
  <c r="U78" i="17"/>
  <c r="AK78" i="17" s="1"/>
  <c r="BV77" i="17"/>
  <c r="T83" i="17"/>
  <c r="AJ83" i="17" s="1"/>
  <c r="J70" i="2"/>
  <c r="BP80" i="17"/>
  <c r="AG80" i="17"/>
  <c r="AW80" i="17" s="1"/>
  <c r="CA80" i="17"/>
  <c r="AH81" i="17"/>
  <c r="AX81" i="17" s="1"/>
  <c r="AA81" i="17"/>
  <c r="AQ81" i="17" s="1"/>
  <c r="I76" i="2"/>
  <c r="Z78" i="17"/>
  <c r="AP78" i="17" s="1"/>
  <c r="AO52" i="10" l="1"/>
  <c r="K52" i="2"/>
  <c r="AL53" i="10"/>
  <c r="AM53" i="10"/>
  <c r="L53" i="2" s="1"/>
  <c r="AN53" i="10"/>
  <c r="AQ52" i="10"/>
  <c r="M52" i="2" s="1"/>
  <c r="AR52" i="10"/>
  <c r="N52" i="2" s="1"/>
  <c r="CX78" i="17"/>
  <c r="DK77" i="17"/>
  <c r="DB80" i="17"/>
  <c r="DO79" i="17"/>
  <c r="DC80" i="17"/>
  <c r="DP79" i="17"/>
  <c r="DI78" i="17"/>
  <c r="CV79" i="17"/>
  <c r="CW80" i="17"/>
  <c r="DJ79" i="17"/>
  <c r="CT79" i="17"/>
  <c r="DG78" i="17"/>
  <c r="CZ80" i="17"/>
  <c r="DM79" i="17"/>
  <c r="DN79" i="17"/>
  <c r="DA80" i="17"/>
  <c r="DD80" i="17"/>
  <c r="DQ79" i="17"/>
  <c r="CY80" i="17"/>
  <c r="DL79" i="17"/>
  <c r="CU80" i="17"/>
  <c r="DH79" i="17"/>
  <c r="CM96" i="17"/>
  <c r="CJ93" i="17"/>
  <c r="CQ91" i="17"/>
  <c r="CK94" i="17"/>
  <c r="CO91" i="17"/>
  <c r="CL92" i="17"/>
  <c r="G81" i="10"/>
  <c r="B73" i="10"/>
  <c r="J79" i="17"/>
  <c r="BW78" i="17"/>
  <c r="P80" i="17"/>
  <c r="CC79" i="17"/>
  <c r="AE80" i="17"/>
  <c r="AU80" i="17" s="1"/>
  <c r="AF80" i="17"/>
  <c r="AV80" i="17" s="1"/>
  <c r="BR76" i="17"/>
  <c r="BQ77" i="17"/>
  <c r="BS77" i="17"/>
  <c r="CD77" i="17"/>
  <c r="CB78" i="17"/>
  <c r="BZ76" i="17"/>
  <c r="AD79" i="17"/>
  <c r="AT79" i="17" s="1"/>
  <c r="AC79" i="17"/>
  <c r="AS79" i="17" s="1"/>
  <c r="BY76" i="17"/>
  <c r="AB79" i="17"/>
  <c r="AR79" i="17" s="1"/>
  <c r="BX77" i="17"/>
  <c r="BU76" i="17"/>
  <c r="Y79" i="17"/>
  <c r="AO79" i="17" s="1"/>
  <c r="BT76" i="17"/>
  <c r="X79" i="17"/>
  <c r="AN79" i="17" s="1"/>
  <c r="W79" i="17"/>
  <c r="AM79" i="17" s="1"/>
  <c r="V79" i="17"/>
  <c r="AL79" i="17" s="1"/>
  <c r="U79" i="17"/>
  <c r="AK79" i="17" s="1"/>
  <c r="BV78" i="17"/>
  <c r="CA81" i="17"/>
  <c r="Z79" i="17"/>
  <c r="AP79" i="17" s="1"/>
  <c r="AA82" i="17"/>
  <c r="AQ82" i="17" s="1"/>
  <c r="J71" i="2"/>
  <c r="I77" i="2"/>
  <c r="T84" i="17"/>
  <c r="AJ84" i="17" s="1"/>
  <c r="AG81" i="17"/>
  <c r="AW81" i="17" s="1"/>
  <c r="AH82" i="17"/>
  <c r="AX82" i="17" s="1"/>
  <c r="BP81" i="17"/>
  <c r="AO53" i="10" l="1"/>
  <c r="K53" i="2"/>
  <c r="AL54" i="10"/>
  <c r="AN54" i="10"/>
  <c r="AR53" i="10"/>
  <c r="N53" i="2" s="1"/>
  <c r="AM54" i="10"/>
  <c r="L54" i="2" s="1"/>
  <c r="AQ53" i="10"/>
  <c r="M53" i="2" s="1"/>
  <c r="DA81" i="17"/>
  <c r="DN80" i="17"/>
  <c r="CV80" i="17"/>
  <c r="DI79" i="17"/>
  <c r="DH80" i="17"/>
  <c r="CU81" i="17"/>
  <c r="CZ81" i="17"/>
  <c r="DM80" i="17"/>
  <c r="DC81" i="17"/>
  <c r="DP80" i="17"/>
  <c r="CY81" i="17"/>
  <c r="DL80" i="17"/>
  <c r="DG79" i="17"/>
  <c r="CT80" i="17"/>
  <c r="DB81" i="17"/>
  <c r="DO80" i="17"/>
  <c r="DD81" i="17"/>
  <c r="DQ80" i="17"/>
  <c r="CW81" i="17"/>
  <c r="DJ80" i="17"/>
  <c r="CX79" i="17"/>
  <c r="DK78" i="17"/>
  <c r="CO92" i="17"/>
  <c r="CM97" i="17"/>
  <c r="CQ92" i="17"/>
  <c r="CK95" i="17"/>
  <c r="CL93" i="17"/>
  <c r="CJ94" i="17"/>
  <c r="B74" i="10"/>
  <c r="G82" i="10"/>
  <c r="AF81" i="17"/>
  <c r="AV81" i="17" s="1"/>
  <c r="AE81" i="17"/>
  <c r="AU81" i="17" s="1"/>
  <c r="P81" i="17"/>
  <c r="CC80" i="17"/>
  <c r="J80" i="17"/>
  <c r="BW79" i="17"/>
  <c r="BS78" i="17"/>
  <c r="BQ78" i="17"/>
  <c r="BR77" i="17"/>
  <c r="CD78" i="17"/>
  <c r="CB79" i="17"/>
  <c r="AD80" i="17"/>
  <c r="AT80" i="17" s="1"/>
  <c r="BZ77" i="17"/>
  <c r="BY77" i="17"/>
  <c r="AC80" i="17"/>
  <c r="AS80" i="17" s="1"/>
  <c r="BX78" i="17"/>
  <c r="AB80" i="17"/>
  <c r="AR80" i="17" s="1"/>
  <c r="Y80" i="17"/>
  <c r="AO80" i="17" s="1"/>
  <c r="BU77" i="17"/>
  <c r="X80" i="17"/>
  <c r="AN80" i="17" s="1"/>
  <c r="BT77" i="17"/>
  <c r="W80" i="17"/>
  <c r="AM80" i="17" s="1"/>
  <c r="V80" i="17"/>
  <c r="AL80" i="17" s="1"/>
  <c r="U80" i="17"/>
  <c r="AK80" i="17" s="1"/>
  <c r="BV79" i="17"/>
  <c r="AG82" i="17"/>
  <c r="AW82" i="17" s="1"/>
  <c r="BP82" i="17"/>
  <c r="CA82" i="17"/>
  <c r="Z80" i="17"/>
  <c r="AP80" i="17" s="1"/>
  <c r="T85" i="17"/>
  <c r="AJ85" i="17" s="1"/>
  <c r="J72" i="2"/>
  <c r="AH83" i="17"/>
  <c r="AX83" i="17" s="1"/>
  <c r="I78" i="2"/>
  <c r="AA83" i="17"/>
  <c r="AQ83" i="17" s="1"/>
  <c r="AO54" i="10" l="1"/>
  <c r="AL55" i="10"/>
  <c r="K54" i="2"/>
  <c r="AN55" i="10"/>
  <c r="AM55" i="10"/>
  <c r="L55" i="2" s="1"/>
  <c r="AR54" i="10"/>
  <c r="N54" i="2" s="1"/>
  <c r="AQ54" i="10"/>
  <c r="M54" i="2" s="1"/>
  <c r="DB82" i="17"/>
  <c r="DO81" i="17"/>
  <c r="CZ82" i="17"/>
  <c r="DM81" i="17"/>
  <c r="CT81" i="17"/>
  <c r="DG80" i="17"/>
  <c r="CU82" i="17"/>
  <c r="DH81" i="17"/>
  <c r="CW82" i="17"/>
  <c r="DJ81" i="17"/>
  <c r="CY82" i="17"/>
  <c r="DL81" i="17"/>
  <c r="CV81" i="17"/>
  <c r="DI80" i="17"/>
  <c r="CX80" i="17"/>
  <c r="DK79" i="17"/>
  <c r="DD82" i="17"/>
  <c r="DQ81" i="17"/>
  <c r="DC82" i="17"/>
  <c r="DP81" i="17"/>
  <c r="DA82" i="17"/>
  <c r="DN81" i="17"/>
  <c r="CK96" i="17"/>
  <c r="CM98" i="17"/>
  <c r="CL94" i="17"/>
  <c r="CJ95" i="17"/>
  <c r="CO93" i="17"/>
  <c r="CQ93" i="17"/>
  <c r="G83" i="10"/>
  <c r="B75" i="10"/>
  <c r="P82" i="17"/>
  <c r="CC81" i="17"/>
  <c r="J81" i="17"/>
  <c r="BW80" i="17"/>
  <c r="AF82" i="17"/>
  <c r="AV82" i="17" s="1"/>
  <c r="AE82" i="17"/>
  <c r="AU82" i="17" s="1"/>
  <c r="BR78" i="17"/>
  <c r="BQ79" i="17"/>
  <c r="BS79" i="17"/>
  <c r="CD79" i="17"/>
  <c r="CB80" i="17"/>
  <c r="BZ78" i="17"/>
  <c r="AD81" i="17"/>
  <c r="AT81" i="17" s="1"/>
  <c r="AC81" i="17"/>
  <c r="AS81" i="17" s="1"/>
  <c r="BY78" i="17"/>
  <c r="AB81" i="17"/>
  <c r="AR81" i="17" s="1"/>
  <c r="BX79" i="17"/>
  <c r="BU78" i="17"/>
  <c r="Y81" i="17"/>
  <c r="AO81" i="17" s="1"/>
  <c r="BT78" i="17"/>
  <c r="X81" i="17"/>
  <c r="AN81" i="17" s="1"/>
  <c r="W81" i="17"/>
  <c r="AM81" i="17" s="1"/>
  <c r="V81" i="17"/>
  <c r="AL81" i="17" s="1"/>
  <c r="U81" i="17"/>
  <c r="AK81" i="17" s="1"/>
  <c r="BV80" i="17"/>
  <c r="AA84" i="17"/>
  <c r="AQ84" i="17" s="1"/>
  <c r="AH84" i="17"/>
  <c r="AX84" i="17" s="1"/>
  <c r="Z81" i="17"/>
  <c r="AP81" i="17" s="1"/>
  <c r="AG83" i="17"/>
  <c r="AW83" i="17" s="1"/>
  <c r="I79" i="2"/>
  <c r="J73" i="2"/>
  <c r="CA83" i="17"/>
  <c r="T86" i="17"/>
  <c r="AJ86" i="17" s="1"/>
  <c r="BP83" i="17"/>
  <c r="AO55" i="10" l="1"/>
  <c r="K55" i="2"/>
  <c r="AL56" i="10"/>
  <c r="AM56" i="10"/>
  <c r="L56" i="2" s="1"/>
  <c r="AN56" i="10"/>
  <c r="AQ55" i="10"/>
  <c r="M55" i="2" s="1"/>
  <c r="AR55" i="10"/>
  <c r="N55" i="2" s="1"/>
  <c r="CU83" i="17"/>
  <c r="DH82" i="17"/>
  <c r="CX81" i="17"/>
  <c r="DK80" i="17"/>
  <c r="DN82" i="17"/>
  <c r="DA83" i="17"/>
  <c r="CV82" i="17"/>
  <c r="DI81" i="17"/>
  <c r="DG81" i="17"/>
  <c r="CT82" i="17"/>
  <c r="DC83" i="17"/>
  <c r="DP82" i="17"/>
  <c r="CY83" i="17"/>
  <c r="DL82" i="17"/>
  <c r="CZ83" i="17"/>
  <c r="DM82" i="17"/>
  <c r="DD83" i="17"/>
  <c r="DQ82" i="17"/>
  <c r="CW83" i="17"/>
  <c r="DJ82" i="17"/>
  <c r="DB83" i="17"/>
  <c r="DO82" i="17"/>
  <c r="CM99" i="17"/>
  <c r="CO94" i="17"/>
  <c r="CQ94" i="17"/>
  <c r="CK97" i="17"/>
  <c r="CJ96" i="17"/>
  <c r="CL95" i="17"/>
  <c r="B76" i="10"/>
  <c r="G84" i="10"/>
  <c r="AE83" i="17"/>
  <c r="AU83" i="17" s="1"/>
  <c r="AF83" i="17"/>
  <c r="AV83" i="17" s="1"/>
  <c r="J82" i="17"/>
  <c r="BW81" i="17"/>
  <c r="P83" i="17"/>
  <c r="CC82" i="17"/>
  <c r="BS80" i="17"/>
  <c r="BQ80" i="17"/>
  <c r="BR79" i="17"/>
  <c r="CD80" i="17"/>
  <c r="CB81" i="17"/>
  <c r="AD82" i="17"/>
  <c r="AT82" i="17" s="1"/>
  <c r="BZ79" i="17"/>
  <c r="BY79" i="17"/>
  <c r="AC82" i="17"/>
  <c r="AS82" i="17" s="1"/>
  <c r="BX80" i="17"/>
  <c r="AB82" i="17"/>
  <c r="AR82" i="17" s="1"/>
  <c r="Y82" i="17"/>
  <c r="AO82" i="17" s="1"/>
  <c r="BU79" i="17"/>
  <c r="X82" i="17"/>
  <c r="AN82" i="17" s="1"/>
  <c r="BT79" i="17"/>
  <c r="W82" i="17"/>
  <c r="AM82" i="17" s="1"/>
  <c r="V82" i="17"/>
  <c r="AL82" i="17" s="1"/>
  <c r="U82" i="17"/>
  <c r="AK82" i="17" s="1"/>
  <c r="BV81" i="17"/>
  <c r="J74" i="2"/>
  <c r="BP84" i="17"/>
  <c r="T87" i="17"/>
  <c r="AJ87" i="17" s="1"/>
  <c r="AG84" i="17"/>
  <c r="AW84" i="17" s="1"/>
  <c r="AA85" i="17"/>
  <c r="AQ85" i="17" s="1"/>
  <c r="AH85" i="17"/>
  <c r="AX85" i="17" s="1"/>
  <c r="I80" i="2"/>
  <c r="Z82" i="17"/>
  <c r="AP82" i="17" s="1"/>
  <c r="CA84" i="17"/>
  <c r="AO56" i="10" l="1"/>
  <c r="AL57" i="10"/>
  <c r="K56" i="2"/>
  <c r="AQ56" i="10"/>
  <c r="M56" i="2" s="1"/>
  <c r="AM57" i="10"/>
  <c r="L57" i="2" s="1"/>
  <c r="AR56" i="10"/>
  <c r="N56" i="2" s="1"/>
  <c r="AN57" i="10"/>
  <c r="CZ84" i="17"/>
  <c r="DM83" i="17"/>
  <c r="CV83" i="17"/>
  <c r="DI82" i="17"/>
  <c r="DN83" i="17"/>
  <c r="DA84" i="17"/>
  <c r="DB84" i="17"/>
  <c r="DO83" i="17"/>
  <c r="CY84" i="17"/>
  <c r="DL83" i="17"/>
  <c r="CW84" i="17"/>
  <c r="DJ83" i="17"/>
  <c r="DC84" i="17"/>
  <c r="DP83" i="17"/>
  <c r="CX82" i="17"/>
  <c r="DK81" i="17"/>
  <c r="DG82" i="17"/>
  <c r="CT83" i="17"/>
  <c r="DD84" i="17"/>
  <c r="DQ83" i="17"/>
  <c r="CU84" i="17"/>
  <c r="DH83" i="17"/>
  <c r="CO95" i="17"/>
  <c r="CK98" i="17"/>
  <c r="CJ97" i="17"/>
  <c r="CL96" i="17"/>
  <c r="CQ95" i="17"/>
  <c r="G85" i="10"/>
  <c r="B77" i="10"/>
  <c r="J83" i="17"/>
  <c r="BW82" i="17"/>
  <c r="AF84" i="17"/>
  <c r="AV84" i="17" s="1"/>
  <c r="P84" i="17"/>
  <c r="CC83" i="17"/>
  <c r="AE84" i="17"/>
  <c r="AU84" i="17" s="1"/>
  <c r="BR80" i="17"/>
  <c r="BQ81" i="17"/>
  <c r="BS81" i="17"/>
  <c r="CD81" i="17"/>
  <c r="CB82" i="17"/>
  <c r="BZ80" i="17"/>
  <c r="AD83" i="17"/>
  <c r="AT83" i="17" s="1"/>
  <c r="AC83" i="17"/>
  <c r="AS83" i="17" s="1"/>
  <c r="BY80" i="17"/>
  <c r="AB83" i="17"/>
  <c r="AR83" i="17" s="1"/>
  <c r="BX81" i="17"/>
  <c r="BU80" i="17"/>
  <c r="Y83" i="17"/>
  <c r="AO83" i="17" s="1"/>
  <c r="BT80" i="17"/>
  <c r="X83" i="17"/>
  <c r="AN83" i="17" s="1"/>
  <c r="W83" i="17"/>
  <c r="AM83" i="17" s="1"/>
  <c r="V83" i="17"/>
  <c r="AL83" i="17" s="1"/>
  <c r="U83" i="17"/>
  <c r="AK83" i="17" s="1"/>
  <c r="BV82" i="17"/>
  <c r="AG85" i="17"/>
  <c r="AW85" i="17" s="1"/>
  <c r="AH86" i="17"/>
  <c r="AX86" i="17" s="1"/>
  <c r="AA86" i="17"/>
  <c r="AQ86" i="17" s="1"/>
  <c r="BP85" i="17"/>
  <c r="CA85" i="17"/>
  <c r="I81" i="2"/>
  <c r="J75" i="2"/>
  <c r="Z83" i="17"/>
  <c r="AP83" i="17" s="1"/>
  <c r="T88" i="17"/>
  <c r="AJ88" i="17" s="1"/>
  <c r="AO57" i="10" l="1"/>
  <c r="AL58" i="10"/>
  <c r="K57" i="2"/>
  <c r="AR57" i="10"/>
  <c r="N57" i="2" s="1"/>
  <c r="AQ57" i="10"/>
  <c r="M57" i="2" s="1"/>
  <c r="AN58" i="10"/>
  <c r="AM58" i="10"/>
  <c r="L58" i="2" s="1"/>
  <c r="CU85" i="17"/>
  <c r="DH84" i="17"/>
  <c r="DA85" i="17"/>
  <c r="DN84" i="17"/>
  <c r="DP84" i="17"/>
  <c r="DC85" i="17"/>
  <c r="DD85" i="17"/>
  <c r="DQ84" i="17"/>
  <c r="CW85" i="17"/>
  <c r="DJ84" i="17"/>
  <c r="CV84" i="17"/>
  <c r="DI83" i="17"/>
  <c r="DB85" i="17"/>
  <c r="DO84" i="17"/>
  <c r="CT84" i="17"/>
  <c r="DG83" i="17"/>
  <c r="CX83" i="17"/>
  <c r="DK82" i="17"/>
  <c r="CY85" i="17"/>
  <c r="DL84" i="17"/>
  <c r="CZ85" i="17"/>
  <c r="DM84" i="17"/>
  <c r="CQ96" i="17"/>
  <c r="CK99" i="17"/>
  <c r="CJ98" i="17"/>
  <c r="CL97" i="17"/>
  <c r="CO96" i="17"/>
  <c r="B78" i="10"/>
  <c r="G86" i="10"/>
  <c r="P85" i="17"/>
  <c r="CC84" i="17"/>
  <c r="AF85" i="17"/>
  <c r="AV85" i="17" s="1"/>
  <c r="AE85" i="17"/>
  <c r="AU85" i="17" s="1"/>
  <c r="J84" i="17"/>
  <c r="BW83" i="17"/>
  <c r="BS82" i="17"/>
  <c r="BQ82" i="17"/>
  <c r="BR81" i="17"/>
  <c r="CD82" i="17"/>
  <c r="CB83" i="17"/>
  <c r="AD84" i="17"/>
  <c r="AT84" i="17" s="1"/>
  <c r="BZ81" i="17"/>
  <c r="BY81" i="17"/>
  <c r="AC84" i="17"/>
  <c r="AS84" i="17" s="1"/>
  <c r="BX82" i="17"/>
  <c r="AB84" i="17"/>
  <c r="AR84" i="17" s="1"/>
  <c r="Y84" i="17"/>
  <c r="AO84" i="17" s="1"/>
  <c r="BU81" i="17"/>
  <c r="X84" i="17"/>
  <c r="AN84" i="17" s="1"/>
  <c r="BT81" i="17"/>
  <c r="W84" i="17"/>
  <c r="AM84" i="17" s="1"/>
  <c r="V84" i="17"/>
  <c r="AL84" i="17" s="1"/>
  <c r="U84" i="17"/>
  <c r="AK84" i="17" s="1"/>
  <c r="BV83" i="17"/>
  <c r="Z84" i="17"/>
  <c r="AP84" i="17" s="1"/>
  <c r="AA87" i="17"/>
  <c r="AQ87" i="17" s="1"/>
  <c r="I82" i="2"/>
  <c r="T89" i="17"/>
  <c r="AJ89" i="17" s="1"/>
  <c r="J76" i="2"/>
  <c r="AG86" i="17"/>
  <c r="AW86" i="17" s="1"/>
  <c r="BP86" i="17"/>
  <c r="CA86" i="17"/>
  <c r="AH87" i="17"/>
  <c r="AX87" i="17" s="1"/>
  <c r="AO58" i="10" l="1"/>
  <c r="AL59" i="10"/>
  <c r="K58" i="2"/>
  <c r="AM59" i="10"/>
  <c r="L59" i="2" s="1"/>
  <c r="AQ58" i="10"/>
  <c r="M58" i="2" s="1"/>
  <c r="AR58" i="10"/>
  <c r="N58" i="2" s="1"/>
  <c r="AN59" i="10"/>
  <c r="DD86" i="17"/>
  <c r="DQ85" i="17"/>
  <c r="DC86" i="17"/>
  <c r="DP85" i="17"/>
  <c r="CT85" i="17"/>
  <c r="DG84" i="17"/>
  <c r="CZ86" i="17"/>
  <c r="DM85" i="17"/>
  <c r="DB86" i="17"/>
  <c r="DO85" i="17"/>
  <c r="CY86" i="17"/>
  <c r="DL85" i="17"/>
  <c r="CV85" i="17"/>
  <c r="DI84" i="17"/>
  <c r="DN85" i="17"/>
  <c r="DA86" i="17"/>
  <c r="CX84" i="17"/>
  <c r="DK83" i="17"/>
  <c r="CW86" i="17"/>
  <c r="DJ85" i="17"/>
  <c r="CU86" i="17"/>
  <c r="DH85" i="17"/>
  <c r="CJ99" i="17"/>
  <c r="CO97" i="17"/>
  <c r="CL98" i="17"/>
  <c r="CQ97" i="17"/>
  <c r="G87" i="10"/>
  <c r="B79" i="10"/>
  <c r="J85" i="17"/>
  <c r="BW84" i="17"/>
  <c r="AE86" i="17"/>
  <c r="AU86" i="17" s="1"/>
  <c r="AF86" i="17"/>
  <c r="AV86" i="17" s="1"/>
  <c r="P86" i="17"/>
  <c r="CC85" i="17"/>
  <c r="BQ83" i="17"/>
  <c r="BR82" i="17"/>
  <c r="BS83" i="17"/>
  <c r="CD83" i="17"/>
  <c r="CB84" i="17"/>
  <c r="BZ82" i="17"/>
  <c r="AD85" i="17"/>
  <c r="AT85" i="17" s="1"/>
  <c r="AC85" i="17"/>
  <c r="AS85" i="17" s="1"/>
  <c r="BY82" i="17"/>
  <c r="AB85" i="17"/>
  <c r="AR85" i="17" s="1"/>
  <c r="BX83" i="17"/>
  <c r="BU82" i="17"/>
  <c r="Y85" i="17"/>
  <c r="AO85" i="17" s="1"/>
  <c r="BT82" i="17"/>
  <c r="X85" i="17"/>
  <c r="AN85" i="17" s="1"/>
  <c r="W85" i="17"/>
  <c r="AM85" i="17" s="1"/>
  <c r="V85" i="17"/>
  <c r="AL85" i="17" s="1"/>
  <c r="U85" i="17"/>
  <c r="AK85" i="17" s="1"/>
  <c r="BV84" i="17"/>
  <c r="AG87" i="17"/>
  <c r="AW87" i="17" s="1"/>
  <c r="AH88" i="17"/>
  <c r="AX88" i="17" s="1"/>
  <c r="T90" i="17"/>
  <c r="AJ90" i="17" s="1"/>
  <c r="CA87" i="17"/>
  <c r="BP87" i="17"/>
  <c r="I83" i="2"/>
  <c r="Z85" i="17"/>
  <c r="AP85" i="17" s="1"/>
  <c r="AA88" i="17"/>
  <c r="AQ88" i="17" s="1"/>
  <c r="J77" i="2"/>
  <c r="AO59" i="10" l="1"/>
  <c r="K59" i="2"/>
  <c r="AL60" i="10"/>
  <c r="AR59" i="10"/>
  <c r="N59" i="2" s="1"/>
  <c r="AN60" i="10"/>
  <c r="AM60" i="10"/>
  <c r="L60" i="2" s="1"/>
  <c r="AQ59" i="10"/>
  <c r="M59" i="2" s="1"/>
  <c r="DA87" i="17"/>
  <c r="DN86" i="17"/>
  <c r="CZ87" i="17"/>
  <c r="DM86" i="17"/>
  <c r="DH86" i="17"/>
  <c r="CU87" i="17"/>
  <c r="CV86" i="17"/>
  <c r="DI85" i="17"/>
  <c r="CY87" i="17"/>
  <c r="DL86" i="17"/>
  <c r="DC87" i="17"/>
  <c r="DP86" i="17"/>
  <c r="CW87" i="17"/>
  <c r="DJ86" i="17"/>
  <c r="CX85" i="17"/>
  <c r="DK84" i="17"/>
  <c r="CT86" i="17"/>
  <c r="DG85" i="17"/>
  <c r="DB87" i="17"/>
  <c r="DO86" i="17"/>
  <c r="DD87" i="17"/>
  <c r="DQ86" i="17"/>
  <c r="CO98" i="17"/>
  <c r="CQ98" i="17"/>
  <c r="CL99" i="17"/>
  <c r="B80" i="10"/>
  <c r="G88" i="10"/>
  <c r="AF87" i="17"/>
  <c r="AV87" i="17" s="1"/>
  <c r="AE87" i="17"/>
  <c r="AU87" i="17" s="1"/>
  <c r="P87" i="17"/>
  <c r="CC86" i="17"/>
  <c r="J86" i="17"/>
  <c r="BW85" i="17"/>
  <c r="BS84" i="17"/>
  <c r="BR83" i="17"/>
  <c r="BQ84" i="17"/>
  <c r="CD84" i="17"/>
  <c r="CB85" i="17"/>
  <c r="AD86" i="17"/>
  <c r="AT86" i="17" s="1"/>
  <c r="BZ83" i="17"/>
  <c r="BY83" i="17"/>
  <c r="AC86" i="17"/>
  <c r="AS86" i="17" s="1"/>
  <c r="BX84" i="17"/>
  <c r="AB86" i="17"/>
  <c r="AR86" i="17" s="1"/>
  <c r="Y86" i="17"/>
  <c r="AO86" i="17" s="1"/>
  <c r="BU83" i="17"/>
  <c r="X86" i="17"/>
  <c r="AN86" i="17" s="1"/>
  <c r="BT83" i="17"/>
  <c r="W86" i="17"/>
  <c r="AM86" i="17" s="1"/>
  <c r="V86" i="17"/>
  <c r="AL86" i="17" s="1"/>
  <c r="U86" i="17"/>
  <c r="AK86" i="17" s="1"/>
  <c r="BV85" i="17"/>
  <c r="T91" i="17"/>
  <c r="AJ91" i="17" s="1"/>
  <c r="J78" i="2"/>
  <c r="I84" i="2"/>
  <c r="AA89" i="17"/>
  <c r="AQ89" i="17" s="1"/>
  <c r="CA88" i="17"/>
  <c r="AH89" i="17"/>
  <c r="AX89" i="17" s="1"/>
  <c r="BP88" i="17"/>
  <c r="Z86" i="17"/>
  <c r="AP86" i="17" s="1"/>
  <c r="AG88" i="17"/>
  <c r="AW88" i="17" s="1"/>
  <c r="AO60" i="10" l="1"/>
  <c r="K60" i="2"/>
  <c r="AL61" i="10"/>
  <c r="AQ60" i="10"/>
  <c r="M60" i="2" s="1"/>
  <c r="AR60" i="10"/>
  <c r="N60" i="2" s="1"/>
  <c r="AM61" i="10"/>
  <c r="L61" i="2" s="1"/>
  <c r="AN61" i="10"/>
  <c r="DD88" i="17"/>
  <c r="DQ87" i="17"/>
  <c r="CU88" i="17"/>
  <c r="DH87" i="17"/>
  <c r="CV87" i="17"/>
  <c r="DI86" i="17"/>
  <c r="CW88" i="17"/>
  <c r="DJ87" i="17"/>
  <c r="DC88" i="17"/>
  <c r="DP87" i="17"/>
  <c r="CZ88" i="17"/>
  <c r="DM87" i="17"/>
  <c r="CX86" i="17"/>
  <c r="DK85" i="17"/>
  <c r="DB88" i="17"/>
  <c r="DO87" i="17"/>
  <c r="CT87" i="17"/>
  <c r="DG86" i="17"/>
  <c r="CY88" i="17"/>
  <c r="DL87" i="17"/>
  <c r="DA88" i="17"/>
  <c r="DN87" i="17"/>
  <c r="CQ99" i="17"/>
  <c r="CO99" i="17"/>
  <c r="G89" i="10"/>
  <c r="B81" i="10"/>
  <c r="P88" i="17"/>
  <c r="CC87" i="17"/>
  <c r="J87" i="17"/>
  <c r="BW86" i="17"/>
  <c r="AE88" i="17"/>
  <c r="AU88" i="17" s="1"/>
  <c r="AF88" i="17"/>
  <c r="AV88" i="17" s="1"/>
  <c r="BR84" i="17"/>
  <c r="BQ85" i="17"/>
  <c r="BS85" i="17"/>
  <c r="CD85" i="17"/>
  <c r="CB86" i="17"/>
  <c r="BZ84" i="17"/>
  <c r="AD87" i="17"/>
  <c r="AT87" i="17" s="1"/>
  <c r="AC87" i="17"/>
  <c r="AS87" i="17" s="1"/>
  <c r="BY84" i="17"/>
  <c r="AB87" i="17"/>
  <c r="AR87" i="17" s="1"/>
  <c r="BX85" i="17"/>
  <c r="BU84" i="17"/>
  <c r="Y87" i="17"/>
  <c r="AO87" i="17" s="1"/>
  <c r="BT84" i="17"/>
  <c r="X87" i="17"/>
  <c r="AN87" i="17" s="1"/>
  <c r="W87" i="17"/>
  <c r="AM87" i="17" s="1"/>
  <c r="V87" i="17"/>
  <c r="AL87" i="17" s="1"/>
  <c r="U87" i="17"/>
  <c r="AK87" i="17" s="1"/>
  <c r="BV86" i="17"/>
  <c r="BP89" i="17"/>
  <c r="J79" i="2"/>
  <c r="Z87" i="17"/>
  <c r="AP87" i="17" s="1"/>
  <c r="AH90" i="17"/>
  <c r="AX90" i="17" s="1"/>
  <c r="CA89" i="17"/>
  <c r="AG89" i="17"/>
  <c r="AW89" i="17" s="1"/>
  <c r="AA90" i="17"/>
  <c r="AQ90" i="17" s="1"/>
  <c r="T92" i="17"/>
  <c r="AJ92" i="17" s="1"/>
  <c r="I85" i="2"/>
  <c r="AO61" i="10" l="1"/>
  <c r="K61" i="2"/>
  <c r="AL62" i="10"/>
  <c r="AN62" i="10"/>
  <c r="AQ61" i="10"/>
  <c r="M61" i="2" s="1"/>
  <c r="AM62" i="10"/>
  <c r="L62" i="2" s="1"/>
  <c r="AR61" i="10"/>
  <c r="N61" i="2" s="1"/>
  <c r="DB89" i="17"/>
  <c r="DO88" i="17"/>
  <c r="CW89" i="17"/>
  <c r="DJ88" i="17"/>
  <c r="DN88" i="17"/>
  <c r="DA89" i="17"/>
  <c r="CV88" i="17"/>
  <c r="DI87" i="17"/>
  <c r="CZ89" i="17"/>
  <c r="DM88" i="17"/>
  <c r="CU89" i="17"/>
  <c r="DH88" i="17"/>
  <c r="CY89" i="17"/>
  <c r="DL88" i="17"/>
  <c r="CX87" i="17"/>
  <c r="DK86" i="17"/>
  <c r="DG87" i="17"/>
  <c r="CT88" i="17"/>
  <c r="DC89" i="17"/>
  <c r="DP88" i="17"/>
  <c r="DD89" i="17"/>
  <c r="DQ88" i="17"/>
  <c r="B82" i="10"/>
  <c r="G90" i="10"/>
  <c r="AF89" i="17"/>
  <c r="AV89" i="17" s="1"/>
  <c r="AE89" i="17"/>
  <c r="AU89" i="17" s="1"/>
  <c r="J88" i="17"/>
  <c r="BW87" i="17"/>
  <c r="P89" i="17"/>
  <c r="CC88" i="17"/>
  <c r="BQ86" i="17"/>
  <c r="BS86" i="17"/>
  <c r="BR85" i="17"/>
  <c r="CD86" i="17"/>
  <c r="CB87" i="17"/>
  <c r="AD88" i="17"/>
  <c r="AT88" i="17" s="1"/>
  <c r="BZ85" i="17"/>
  <c r="BY85" i="17"/>
  <c r="AC88" i="17"/>
  <c r="AS88" i="17" s="1"/>
  <c r="BX86" i="17"/>
  <c r="AB88" i="17"/>
  <c r="AR88" i="17" s="1"/>
  <c r="Y88" i="17"/>
  <c r="AO88" i="17" s="1"/>
  <c r="BU85" i="17"/>
  <c r="X88" i="17"/>
  <c r="AN88" i="17" s="1"/>
  <c r="BT85" i="17"/>
  <c r="W88" i="17"/>
  <c r="AM88" i="17" s="1"/>
  <c r="V88" i="17"/>
  <c r="AL88" i="17" s="1"/>
  <c r="U88" i="17"/>
  <c r="AK88" i="17" s="1"/>
  <c r="BV87" i="17"/>
  <c r="I86" i="2"/>
  <c r="AH91" i="17"/>
  <c r="AX91" i="17" s="1"/>
  <c r="Z88" i="17"/>
  <c r="AP88" i="17" s="1"/>
  <c r="BP90" i="17"/>
  <c r="T93" i="17"/>
  <c r="AJ93" i="17" s="1"/>
  <c r="AG90" i="17"/>
  <c r="AW90" i="17" s="1"/>
  <c r="AA91" i="17"/>
  <c r="AQ91" i="17" s="1"/>
  <c r="CA90" i="17"/>
  <c r="J80" i="2"/>
  <c r="AO62" i="10" l="1"/>
  <c r="AL63" i="10"/>
  <c r="K62" i="2"/>
  <c r="AQ62" i="10"/>
  <c r="M62" i="2" s="1"/>
  <c r="AN63" i="10"/>
  <c r="AR62" i="10"/>
  <c r="N62" i="2" s="1"/>
  <c r="AM63" i="10"/>
  <c r="L63" i="2" s="1"/>
  <c r="CV89" i="17"/>
  <c r="DI88" i="17"/>
  <c r="DD90" i="17"/>
  <c r="DQ89" i="17"/>
  <c r="DN89" i="17"/>
  <c r="DA90" i="17"/>
  <c r="CY90" i="17"/>
  <c r="DL89" i="17"/>
  <c r="DP89" i="17"/>
  <c r="DC90" i="17"/>
  <c r="CT89" i="17"/>
  <c r="DG88" i="17"/>
  <c r="CW90" i="17"/>
  <c r="DJ89" i="17"/>
  <c r="CZ90" i="17"/>
  <c r="DM89" i="17"/>
  <c r="CU90" i="17"/>
  <c r="DH89" i="17"/>
  <c r="CX88" i="17"/>
  <c r="DK87" i="17"/>
  <c r="DB90" i="17"/>
  <c r="DO89" i="17"/>
  <c r="G91" i="10"/>
  <c r="B83" i="10"/>
  <c r="J89" i="17"/>
  <c r="BW88" i="17"/>
  <c r="AE90" i="17"/>
  <c r="AU90" i="17" s="1"/>
  <c r="AF90" i="17"/>
  <c r="AV90" i="17" s="1"/>
  <c r="P90" i="17"/>
  <c r="CC89" i="17"/>
  <c r="BR86" i="17"/>
  <c r="BS87" i="17"/>
  <c r="BQ87" i="17"/>
  <c r="CD87" i="17"/>
  <c r="CB88" i="17"/>
  <c r="BZ86" i="17"/>
  <c r="AD89" i="17"/>
  <c r="AT89" i="17" s="1"/>
  <c r="AC89" i="17"/>
  <c r="AS89" i="17" s="1"/>
  <c r="BY86" i="17"/>
  <c r="AB89" i="17"/>
  <c r="AR89" i="17" s="1"/>
  <c r="BX87" i="17"/>
  <c r="BU86" i="17"/>
  <c r="Y89" i="17"/>
  <c r="AO89" i="17" s="1"/>
  <c r="BT86" i="17"/>
  <c r="X89" i="17"/>
  <c r="AN89" i="17" s="1"/>
  <c r="W89" i="17"/>
  <c r="AM89" i="17" s="1"/>
  <c r="V89" i="17"/>
  <c r="AL89" i="17" s="1"/>
  <c r="U89" i="17"/>
  <c r="AK89" i="17" s="1"/>
  <c r="BV88" i="17"/>
  <c r="T94" i="17"/>
  <c r="AJ94" i="17" s="1"/>
  <c r="I87" i="2"/>
  <c r="J81" i="2"/>
  <c r="BP91" i="17"/>
  <c r="CA91" i="17"/>
  <c r="AH92" i="17"/>
  <c r="AX92" i="17" s="1"/>
  <c r="AG91" i="17"/>
  <c r="AW91" i="17" s="1"/>
  <c r="Z89" i="17"/>
  <c r="AP89" i="17" s="1"/>
  <c r="AA92" i="17"/>
  <c r="AQ92" i="17" s="1"/>
  <c r="AO63" i="10" l="1"/>
  <c r="AL64" i="10"/>
  <c r="K63" i="2"/>
  <c r="AR63" i="10"/>
  <c r="N63" i="2" s="1"/>
  <c r="AQ63" i="10"/>
  <c r="M63" i="2" s="1"/>
  <c r="AM64" i="10"/>
  <c r="L64" i="2" s="1"/>
  <c r="AN64" i="10"/>
  <c r="CZ91" i="17"/>
  <c r="DM90" i="17"/>
  <c r="CY91" i="17"/>
  <c r="DL90" i="17"/>
  <c r="DA91" i="17"/>
  <c r="DN90" i="17"/>
  <c r="DB91" i="17"/>
  <c r="DO90" i="17"/>
  <c r="CX89" i="17"/>
  <c r="DK88" i="17"/>
  <c r="CT90" i="17"/>
  <c r="DG89" i="17"/>
  <c r="DD91" i="17"/>
  <c r="DQ90" i="17"/>
  <c r="DC91" i="17"/>
  <c r="DP90" i="17"/>
  <c r="CW91" i="17"/>
  <c r="DJ90" i="17"/>
  <c r="DH90" i="17"/>
  <c r="CU91" i="17"/>
  <c r="CV90" i="17"/>
  <c r="DI89" i="17"/>
  <c r="G92" i="10"/>
  <c r="B84" i="10"/>
  <c r="AF91" i="17"/>
  <c r="AV91" i="17" s="1"/>
  <c r="AE91" i="17"/>
  <c r="AU91" i="17" s="1"/>
  <c r="P91" i="17"/>
  <c r="CC90" i="17"/>
  <c r="J90" i="17"/>
  <c r="BW89" i="17"/>
  <c r="BS88" i="17"/>
  <c r="BR87" i="17"/>
  <c r="BQ88" i="17"/>
  <c r="CD88" i="17"/>
  <c r="CB89" i="17"/>
  <c r="AD90" i="17"/>
  <c r="AT90" i="17" s="1"/>
  <c r="BZ87" i="17"/>
  <c r="BY87" i="17"/>
  <c r="AC90" i="17"/>
  <c r="AS90" i="17" s="1"/>
  <c r="BX88" i="17"/>
  <c r="AB90" i="17"/>
  <c r="AR90" i="17" s="1"/>
  <c r="Y90" i="17"/>
  <c r="AO90" i="17" s="1"/>
  <c r="BU87" i="17"/>
  <c r="X90" i="17"/>
  <c r="AN90" i="17" s="1"/>
  <c r="BT87" i="17"/>
  <c r="W90" i="17"/>
  <c r="AM90" i="17" s="1"/>
  <c r="V90" i="17"/>
  <c r="AL90" i="17" s="1"/>
  <c r="U90" i="17"/>
  <c r="AK90" i="17" s="1"/>
  <c r="BV89" i="17"/>
  <c r="AG92" i="17"/>
  <c r="AW92" i="17" s="1"/>
  <c r="CA92" i="17"/>
  <c r="BP92" i="17"/>
  <c r="I88" i="2"/>
  <c r="T95" i="17"/>
  <c r="AJ95" i="17" s="1"/>
  <c r="AA93" i="17"/>
  <c r="AQ93" i="17" s="1"/>
  <c r="J82" i="2"/>
  <c r="Z90" i="17"/>
  <c r="AP90" i="17" s="1"/>
  <c r="AH93" i="17"/>
  <c r="AX93" i="17" s="1"/>
  <c r="AO64" i="10" l="1"/>
  <c r="AL65" i="10"/>
  <c r="K64" i="2"/>
  <c r="AN65" i="10"/>
  <c r="AR64" i="10"/>
  <c r="N64" i="2" s="1"/>
  <c r="AM65" i="10"/>
  <c r="L65" i="2" s="1"/>
  <c r="AQ64" i="10"/>
  <c r="M64" i="2" s="1"/>
  <c r="DC92" i="17"/>
  <c r="DP91" i="17"/>
  <c r="DB92" i="17"/>
  <c r="DO91" i="17"/>
  <c r="DD92" i="17"/>
  <c r="DQ91" i="17"/>
  <c r="DH91" i="17"/>
  <c r="CU92" i="17"/>
  <c r="CT91" i="17"/>
  <c r="DG90" i="17"/>
  <c r="CY92" i="17"/>
  <c r="DL91" i="17"/>
  <c r="DI90" i="17"/>
  <c r="CV91" i="17"/>
  <c r="DA92" i="17"/>
  <c r="DN91" i="17"/>
  <c r="CW92" i="17"/>
  <c r="DJ91" i="17"/>
  <c r="CX90" i="17"/>
  <c r="DK89" i="17"/>
  <c r="CZ92" i="17"/>
  <c r="DM91" i="17"/>
  <c r="B85" i="10"/>
  <c r="G93" i="10"/>
  <c r="J91" i="17"/>
  <c r="BW90" i="17"/>
  <c r="P92" i="17"/>
  <c r="CC91" i="17"/>
  <c r="AE92" i="17"/>
  <c r="AU92" i="17" s="1"/>
  <c r="AF92" i="17"/>
  <c r="AV92" i="17" s="1"/>
  <c r="BQ89" i="17"/>
  <c r="BR88" i="17"/>
  <c r="BS89" i="17"/>
  <c r="CD89" i="17"/>
  <c r="CB90" i="17"/>
  <c r="BZ88" i="17"/>
  <c r="AD91" i="17"/>
  <c r="AT91" i="17" s="1"/>
  <c r="AC91" i="17"/>
  <c r="AS91" i="17" s="1"/>
  <c r="BY88" i="17"/>
  <c r="AB91" i="17"/>
  <c r="AR91" i="17" s="1"/>
  <c r="BX89" i="17"/>
  <c r="BU88" i="17"/>
  <c r="Y91" i="17"/>
  <c r="AO91" i="17" s="1"/>
  <c r="BT88" i="17"/>
  <c r="X91" i="17"/>
  <c r="AN91" i="17" s="1"/>
  <c r="W91" i="17"/>
  <c r="AM91" i="17" s="1"/>
  <c r="V91" i="17"/>
  <c r="AL91" i="17" s="1"/>
  <c r="U91" i="17"/>
  <c r="AK91" i="17" s="1"/>
  <c r="BV90" i="17"/>
  <c r="Z91" i="17"/>
  <c r="AP91" i="17" s="1"/>
  <c r="T96" i="17"/>
  <c r="AJ96" i="17" s="1"/>
  <c r="BP93" i="17"/>
  <c r="CA93" i="17"/>
  <c r="I89" i="2"/>
  <c r="AG93" i="17"/>
  <c r="AW93" i="17" s="1"/>
  <c r="J83" i="2"/>
  <c r="AA94" i="17"/>
  <c r="AQ94" i="17" s="1"/>
  <c r="AH94" i="17"/>
  <c r="AX94" i="17" s="1"/>
  <c r="AO65" i="10" l="1"/>
  <c r="AL66" i="10"/>
  <c r="K65" i="2"/>
  <c r="AN66" i="10"/>
  <c r="AM66" i="10"/>
  <c r="L66" i="2" s="1"/>
  <c r="AR65" i="10"/>
  <c r="N65" i="2" s="1"/>
  <c r="AQ65" i="10"/>
  <c r="M65" i="2" s="1"/>
  <c r="CU93" i="17"/>
  <c r="DH92" i="17"/>
  <c r="DA93" i="17"/>
  <c r="DN92" i="17"/>
  <c r="DI91" i="17"/>
  <c r="CV92" i="17"/>
  <c r="CZ93" i="17"/>
  <c r="DM92" i="17"/>
  <c r="CX91" i="17"/>
  <c r="DK90" i="17"/>
  <c r="CY93" i="17"/>
  <c r="DL92" i="17"/>
  <c r="DB93" i="17"/>
  <c r="DO92" i="17"/>
  <c r="DD93" i="17"/>
  <c r="DQ92" i="17"/>
  <c r="CW93" i="17"/>
  <c r="DJ92" i="17"/>
  <c r="CT92" i="17"/>
  <c r="DG91" i="17"/>
  <c r="DP92" i="17"/>
  <c r="DC93" i="17"/>
  <c r="G94" i="10"/>
  <c r="B86" i="10"/>
  <c r="AF93" i="17"/>
  <c r="AV93" i="17" s="1"/>
  <c r="P93" i="17"/>
  <c r="CC92" i="17"/>
  <c r="AE93" i="17"/>
  <c r="AU93" i="17" s="1"/>
  <c r="J92" i="17"/>
  <c r="BW91" i="17"/>
  <c r="BS90" i="17"/>
  <c r="BR89" i="17"/>
  <c r="BQ90" i="17"/>
  <c r="CD90" i="17"/>
  <c r="CB91" i="17"/>
  <c r="AD92" i="17"/>
  <c r="AT92" i="17" s="1"/>
  <c r="BZ89" i="17"/>
  <c r="BY89" i="17"/>
  <c r="AC92" i="17"/>
  <c r="AS92" i="17" s="1"/>
  <c r="BX90" i="17"/>
  <c r="AB92" i="17"/>
  <c r="AR92" i="17" s="1"/>
  <c r="Y92" i="17"/>
  <c r="AO92" i="17" s="1"/>
  <c r="BU89" i="17"/>
  <c r="X92" i="17"/>
  <c r="AN92" i="17" s="1"/>
  <c r="BT89" i="17"/>
  <c r="W92" i="17"/>
  <c r="AM92" i="17" s="1"/>
  <c r="V92" i="17"/>
  <c r="AL92" i="17" s="1"/>
  <c r="U92" i="17"/>
  <c r="AK92" i="17" s="1"/>
  <c r="BV91" i="17"/>
  <c r="AA95" i="17"/>
  <c r="AQ95" i="17" s="1"/>
  <c r="BP94" i="17"/>
  <c r="I90" i="2"/>
  <c r="T97" i="17"/>
  <c r="AJ97" i="17" s="1"/>
  <c r="Z92" i="17"/>
  <c r="AP92" i="17" s="1"/>
  <c r="CA94" i="17"/>
  <c r="AG94" i="17"/>
  <c r="AW94" i="17" s="1"/>
  <c r="AH95" i="17"/>
  <c r="AX95" i="17" s="1"/>
  <c r="J84" i="2"/>
  <c r="AO66" i="10" l="1"/>
  <c r="AL67" i="10"/>
  <c r="K66" i="2"/>
  <c r="AR66" i="10"/>
  <c r="N66" i="2" s="1"/>
  <c r="AN67" i="10"/>
  <c r="AQ66" i="10"/>
  <c r="M66" i="2" s="1"/>
  <c r="AM67" i="10"/>
  <c r="L67" i="2" s="1"/>
  <c r="DD94" i="17"/>
  <c r="DQ93" i="17"/>
  <c r="CZ94" i="17"/>
  <c r="DM93" i="17"/>
  <c r="DP93" i="17"/>
  <c r="DC94" i="17"/>
  <c r="DI92" i="17"/>
  <c r="CV93" i="17"/>
  <c r="DB94" i="17"/>
  <c r="DO93" i="17"/>
  <c r="CT93" i="17"/>
  <c r="DG92" i="17"/>
  <c r="CY94" i="17"/>
  <c r="DL93" i="17"/>
  <c r="DA94" i="17"/>
  <c r="DN93" i="17"/>
  <c r="CW94" i="17"/>
  <c r="DJ93" i="17"/>
  <c r="CX92" i="17"/>
  <c r="DK91" i="17"/>
  <c r="DH93" i="17"/>
  <c r="CU94" i="17"/>
  <c r="B87" i="10"/>
  <c r="G95" i="10"/>
  <c r="P94" i="17"/>
  <c r="CC93" i="17"/>
  <c r="J93" i="17"/>
  <c r="BW92" i="17"/>
  <c r="AF94" i="17"/>
  <c r="AV94" i="17" s="1"/>
  <c r="AE94" i="17"/>
  <c r="AU94" i="17" s="1"/>
  <c r="BR90" i="17"/>
  <c r="BS91" i="17"/>
  <c r="BQ91" i="17"/>
  <c r="CD91" i="17"/>
  <c r="CB92" i="17"/>
  <c r="BZ90" i="17"/>
  <c r="AD93" i="17"/>
  <c r="AT93" i="17" s="1"/>
  <c r="AC93" i="17"/>
  <c r="AS93" i="17" s="1"/>
  <c r="BY90" i="17"/>
  <c r="AB93" i="17"/>
  <c r="AR93" i="17" s="1"/>
  <c r="BX91" i="17"/>
  <c r="BU90" i="17"/>
  <c r="Y93" i="17"/>
  <c r="AO93" i="17" s="1"/>
  <c r="BT90" i="17"/>
  <c r="X93" i="17"/>
  <c r="AN93" i="17" s="1"/>
  <c r="W93" i="17"/>
  <c r="AM93" i="17" s="1"/>
  <c r="V93" i="17"/>
  <c r="AL93" i="17" s="1"/>
  <c r="U93" i="17"/>
  <c r="AK93" i="17" s="1"/>
  <c r="BV92" i="17"/>
  <c r="J85" i="2"/>
  <c r="AA96" i="17"/>
  <c r="AQ96" i="17" s="1"/>
  <c r="Z93" i="17"/>
  <c r="AP93" i="17" s="1"/>
  <c r="BP95" i="17"/>
  <c r="AG95" i="17"/>
  <c r="AW95" i="17" s="1"/>
  <c r="T98" i="17"/>
  <c r="AJ98" i="17" s="1"/>
  <c r="AH96" i="17"/>
  <c r="AX96" i="17" s="1"/>
  <c r="I91" i="2"/>
  <c r="CA95" i="17"/>
  <c r="AO67" i="10" l="1"/>
  <c r="AL68" i="10"/>
  <c r="K67" i="2"/>
  <c r="AM68" i="10"/>
  <c r="L68" i="2" s="1"/>
  <c r="AR67" i="10"/>
  <c r="N67" i="2" s="1"/>
  <c r="AQ67" i="10"/>
  <c r="M67" i="2" s="1"/>
  <c r="AN68" i="10"/>
  <c r="DI93" i="17"/>
  <c r="CV94" i="17"/>
  <c r="DA95" i="17"/>
  <c r="DN94" i="17"/>
  <c r="CU95" i="17"/>
  <c r="DH94" i="17"/>
  <c r="DP94" i="17"/>
  <c r="DC95" i="17"/>
  <c r="CY95" i="17"/>
  <c r="DL94" i="17"/>
  <c r="CX93" i="17"/>
  <c r="DK92" i="17"/>
  <c r="CT94" i="17"/>
  <c r="DG93" i="17"/>
  <c r="CZ95" i="17"/>
  <c r="DM94" i="17"/>
  <c r="CW95" i="17"/>
  <c r="DJ94" i="17"/>
  <c r="DB95" i="17"/>
  <c r="DO94" i="17"/>
  <c r="DD95" i="17"/>
  <c r="DQ94" i="17"/>
  <c r="G96" i="10"/>
  <c r="B88" i="10"/>
  <c r="AE95" i="17"/>
  <c r="AU95" i="17" s="1"/>
  <c r="AF95" i="17"/>
  <c r="AV95" i="17" s="1"/>
  <c r="J94" i="17"/>
  <c r="BW93" i="17"/>
  <c r="P95" i="17"/>
  <c r="CC94" i="17"/>
  <c r="BS92" i="17"/>
  <c r="BQ92" i="17"/>
  <c r="BR91" i="17"/>
  <c r="CD92" i="17"/>
  <c r="CB93" i="17"/>
  <c r="AD94" i="17"/>
  <c r="AT94" i="17" s="1"/>
  <c r="BZ91" i="17"/>
  <c r="BY91" i="17"/>
  <c r="AC94" i="17"/>
  <c r="AS94" i="17" s="1"/>
  <c r="BX92" i="17"/>
  <c r="AB94" i="17"/>
  <c r="AR94" i="17" s="1"/>
  <c r="Y94" i="17"/>
  <c r="AO94" i="17" s="1"/>
  <c r="BU91" i="17"/>
  <c r="X94" i="17"/>
  <c r="AN94" i="17" s="1"/>
  <c r="BT91" i="17"/>
  <c r="W94" i="17"/>
  <c r="AM94" i="17" s="1"/>
  <c r="V94" i="17"/>
  <c r="AL94" i="17" s="1"/>
  <c r="U94" i="17"/>
  <c r="AK94" i="17" s="1"/>
  <c r="BV93" i="17"/>
  <c r="AG96" i="17"/>
  <c r="AW96" i="17" s="1"/>
  <c r="Z94" i="17"/>
  <c r="AP94" i="17" s="1"/>
  <c r="AA97" i="17"/>
  <c r="AQ97" i="17" s="1"/>
  <c r="BP96" i="17"/>
  <c r="T99" i="17"/>
  <c r="AJ99" i="17" s="1"/>
  <c r="I92" i="2"/>
  <c r="CA96" i="17"/>
  <c r="AH97" i="17"/>
  <c r="AX97" i="17" s="1"/>
  <c r="J86" i="2"/>
  <c r="AO68" i="10" l="1"/>
  <c r="AL69" i="10"/>
  <c r="K68" i="2"/>
  <c r="AQ68" i="10"/>
  <c r="M68" i="2" s="1"/>
  <c r="AM69" i="10"/>
  <c r="L69" i="2" s="1"/>
  <c r="AN69" i="10"/>
  <c r="AR68" i="10"/>
  <c r="N68" i="2" s="1"/>
  <c r="CZ96" i="17"/>
  <c r="DM95" i="17"/>
  <c r="DD96" i="17"/>
  <c r="DQ95" i="17"/>
  <c r="CT95" i="17"/>
  <c r="DG94" i="17"/>
  <c r="CU96" i="17"/>
  <c r="DH95" i="17"/>
  <c r="DB96" i="17"/>
  <c r="DO95" i="17"/>
  <c r="CX94" i="17"/>
  <c r="DK93" i="17"/>
  <c r="DA96" i="17"/>
  <c r="DN95" i="17"/>
  <c r="DP95" i="17"/>
  <c r="DC96" i="17"/>
  <c r="CV95" i="17"/>
  <c r="DI94" i="17"/>
  <c r="CW96" i="17"/>
  <c r="DJ95" i="17"/>
  <c r="CY96" i="17"/>
  <c r="DL95" i="17"/>
  <c r="B89" i="10"/>
  <c r="G97" i="10"/>
  <c r="P96" i="17"/>
  <c r="CC95" i="17"/>
  <c r="J95" i="17"/>
  <c r="BW94" i="17"/>
  <c r="AF96" i="17"/>
  <c r="AV96" i="17" s="1"/>
  <c r="AE96" i="17"/>
  <c r="AU96" i="17" s="1"/>
  <c r="BR92" i="17"/>
  <c r="BQ93" i="17"/>
  <c r="BS93" i="17"/>
  <c r="CD93" i="17"/>
  <c r="CB94" i="17"/>
  <c r="BZ92" i="17"/>
  <c r="AD95" i="17"/>
  <c r="AT95" i="17" s="1"/>
  <c r="AC95" i="17"/>
  <c r="AS95" i="17" s="1"/>
  <c r="BY92" i="17"/>
  <c r="AB95" i="17"/>
  <c r="AR95" i="17" s="1"/>
  <c r="BX93" i="17"/>
  <c r="BU92" i="17"/>
  <c r="Y95" i="17"/>
  <c r="AO95" i="17" s="1"/>
  <c r="BT92" i="17"/>
  <c r="X95" i="17"/>
  <c r="AN95" i="17" s="1"/>
  <c r="W95" i="17"/>
  <c r="AM95" i="17" s="1"/>
  <c r="V95" i="17"/>
  <c r="AL95" i="17" s="1"/>
  <c r="U95" i="17"/>
  <c r="AK95" i="17" s="1"/>
  <c r="BV94" i="17"/>
  <c r="AH98" i="17"/>
  <c r="AX98" i="17" s="1"/>
  <c r="I93" i="2"/>
  <c r="CA97" i="17"/>
  <c r="BP97" i="17"/>
  <c r="T100" i="17"/>
  <c r="AJ100" i="17" s="1"/>
  <c r="AA98" i="17"/>
  <c r="AQ98" i="17" s="1"/>
  <c r="J87" i="2"/>
  <c r="Z95" i="17"/>
  <c r="AP95" i="17" s="1"/>
  <c r="AG97" i="17"/>
  <c r="AW97" i="17" s="1"/>
  <c r="AO69" i="10" l="1"/>
  <c r="AL70" i="10"/>
  <c r="K69" i="2"/>
  <c r="AN70" i="10"/>
  <c r="AQ69" i="10"/>
  <c r="M69" i="2" s="1"/>
  <c r="AR69" i="10"/>
  <c r="N69" i="2" s="1"/>
  <c r="AM70" i="10"/>
  <c r="L70" i="2" s="1"/>
  <c r="DC97" i="17"/>
  <c r="DP96" i="17"/>
  <c r="CU97" i="17"/>
  <c r="DH96" i="17"/>
  <c r="DA97" i="17"/>
  <c r="DN96" i="17"/>
  <c r="CW97" i="17"/>
  <c r="DJ96" i="17"/>
  <c r="CX95" i="17"/>
  <c r="DK94" i="17"/>
  <c r="DD97" i="17"/>
  <c r="DQ96" i="17"/>
  <c r="CY97" i="17"/>
  <c r="DL96" i="17"/>
  <c r="CT96" i="17"/>
  <c r="DG95" i="17"/>
  <c r="CV96" i="17"/>
  <c r="DI95" i="17"/>
  <c r="DB97" i="17"/>
  <c r="DO96" i="17"/>
  <c r="CZ97" i="17"/>
  <c r="DM96" i="17"/>
  <c r="G98" i="10"/>
  <c r="B90" i="10"/>
  <c r="AF97" i="17"/>
  <c r="AV97" i="17" s="1"/>
  <c r="J96" i="17"/>
  <c r="BW95" i="17"/>
  <c r="AE97" i="17"/>
  <c r="AU97" i="17" s="1"/>
  <c r="P97" i="17"/>
  <c r="CC96" i="17"/>
  <c r="BS94" i="17"/>
  <c r="BQ94" i="17"/>
  <c r="BR93" i="17"/>
  <c r="CD94" i="17"/>
  <c r="CB95" i="17"/>
  <c r="AD96" i="17"/>
  <c r="AT96" i="17" s="1"/>
  <c r="BZ93" i="17"/>
  <c r="BY93" i="17"/>
  <c r="AC96" i="17"/>
  <c r="AS96" i="17" s="1"/>
  <c r="BX94" i="17"/>
  <c r="AB96" i="17"/>
  <c r="AR96" i="17" s="1"/>
  <c r="Y96" i="17"/>
  <c r="AO96" i="17" s="1"/>
  <c r="BU93" i="17"/>
  <c r="X96" i="17"/>
  <c r="AN96" i="17" s="1"/>
  <c r="BT93" i="17"/>
  <c r="W96" i="17"/>
  <c r="AM96" i="17" s="1"/>
  <c r="V96" i="17"/>
  <c r="AL96" i="17" s="1"/>
  <c r="U96" i="17"/>
  <c r="AK96" i="17" s="1"/>
  <c r="BV95" i="17"/>
  <c r="I94" i="2"/>
  <c r="AH99" i="17"/>
  <c r="AX99" i="17" s="1"/>
  <c r="J88" i="2"/>
  <c r="CA98" i="17"/>
  <c r="AA99" i="17"/>
  <c r="AQ99" i="17" s="1"/>
  <c r="AG98" i="17"/>
  <c r="AW98" i="17" s="1"/>
  <c r="Z96" i="17"/>
  <c r="AP96" i="17" s="1"/>
  <c r="BP98" i="17"/>
  <c r="AO70" i="10" l="1"/>
  <c r="AL71" i="10"/>
  <c r="K70" i="2"/>
  <c r="AM71" i="10"/>
  <c r="L71" i="2" s="1"/>
  <c r="AR70" i="10"/>
  <c r="N70" i="2" s="1"/>
  <c r="AN71" i="10"/>
  <c r="AQ70" i="10"/>
  <c r="M70" i="2" s="1"/>
  <c r="CT97" i="17"/>
  <c r="DG96" i="17"/>
  <c r="CW98" i="17"/>
  <c r="DJ97" i="17"/>
  <c r="CZ98" i="17"/>
  <c r="DM97" i="17"/>
  <c r="DB98" i="17"/>
  <c r="DO97" i="17"/>
  <c r="DD98" i="17"/>
  <c r="DQ97" i="17"/>
  <c r="CU98" i="17"/>
  <c r="DH97" i="17"/>
  <c r="CY98" i="17"/>
  <c r="DL97" i="17"/>
  <c r="DN97" i="17"/>
  <c r="DA98" i="17"/>
  <c r="CV97" i="17"/>
  <c r="DI96" i="17"/>
  <c r="CX96" i="17"/>
  <c r="DK95" i="17"/>
  <c r="DP97" i="17"/>
  <c r="DC98" i="17"/>
  <c r="B91" i="10"/>
  <c r="G99" i="10"/>
  <c r="J97" i="17"/>
  <c r="BW96" i="17"/>
  <c r="AF98" i="17"/>
  <c r="AV98" i="17" s="1"/>
  <c r="P98" i="17"/>
  <c r="CC97" i="17"/>
  <c r="AE98" i="17"/>
  <c r="AU98" i="17" s="1"/>
  <c r="BR94" i="17"/>
  <c r="BQ95" i="17"/>
  <c r="BS95" i="17"/>
  <c r="CD95" i="17"/>
  <c r="CB96" i="17"/>
  <c r="BZ94" i="17"/>
  <c r="AD97" i="17"/>
  <c r="AT97" i="17" s="1"/>
  <c r="AC97" i="17"/>
  <c r="AS97" i="17" s="1"/>
  <c r="BY94" i="17"/>
  <c r="AB97" i="17"/>
  <c r="AR97" i="17" s="1"/>
  <c r="BX95" i="17"/>
  <c r="BU94" i="17"/>
  <c r="Y97" i="17"/>
  <c r="AO97" i="17" s="1"/>
  <c r="BT94" i="17"/>
  <c r="X97" i="17"/>
  <c r="AN97" i="17" s="1"/>
  <c r="W97" i="17"/>
  <c r="AM97" i="17" s="1"/>
  <c r="V97" i="17"/>
  <c r="AL97" i="17" s="1"/>
  <c r="U97" i="17"/>
  <c r="AK97" i="17" s="1"/>
  <c r="BV96" i="17"/>
  <c r="CA100" i="17"/>
  <c r="CA99" i="17"/>
  <c r="AG99" i="17"/>
  <c r="AW99" i="17" s="1"/>
  <c r="J89" i="2"/>
  <c r="I95" i="2"/>
  <c r="Z97" i="17"/>
  <c r="AP97" i="17" s="1"/>
  <c r="AA100" i="17"/>
  <c r="AQ100" i="17" s="1"/>
  <c r="BP100" i="17"/>
  <c r="BP99" i="17"/>
  <c r="AH100" i="17"/>
  <c r="AX100" i="17" s="1"/>
  <c r="AO71" i="10" l="1"/>
  <c r="K71" i="2"/>
  <c r="AL72" i="10"/>
  <c r="AN72" i="10"/>
  <c r="AM72" i="10"/>
  <c r="L72" i="2" s="1"/>
  <c r="AQ71" i="10"/>
  <c r="M71" i="2" s="1"/>
  <c r="AR71" i="10"/>
  <c r="N71" i="2" s="1"/>
  <c r="DA99" i="17"/>
  <c r="DN99" i="17" s="1"/>
  <c r="DN98" i="17"/>
  <c r="DB99" i="17"/>
  <c r="DO99" i="17" s="1"/>
  <c r="DO98" i="17"/>
  <c r="DC99" i="17"/>
  <c r="DP99" i="17" s="1"/>
  <c r="DP98" i="17"/>
  <c r="CY99" i="17"/>
  <c r="DL99" i="17" s="1"/>
  <c r="DL98" i="17"/>
  <c r="CX97" i="17"/>
  <c r="DK96" i="17"/>
  <c r="DH98" i="17"/>
  <c r="CU99" i="17"/>
  <c r="DH99" i="17" s="1"/>
  <c r="CW99" i="17"/>
  <c r="DJ99" i="17" s="1"/>
  <c r="DJ98" i="17"/>
  <c r="CZ99" i="17"/>
  <c r="DM99" i="17" s="1"/>
  <c r="DM98" i="17"/>
  <c r="CV98" i="17"/>
  <c r="DI97" i="17"/>
  <c r="DD99" i="17"/>
  <c r="DQ99" i="17" s="1"/>
  <c r="DQ98" i="17"/>
  <c r="CT98" i="17"/>
  <c r="DG97" i="17"/>
  <c r="G100" i="10"/>
  <c r="B92" i="10"/>
  <c r="AE99" i="17"/>
  <c r="AU99" i="17" s="1"/>
  <c r="P99" i="17"/>
  <c r="CC98" i="17"/>
  <c r="AF99" i="17"/>
  <c r="AV99" i="17" s="1"/>
  <c r="J98" i="17"/>
  <c r="BW97" i="17"/>
  <c r="BS96" i="17"/>
  <c r="BQ96" i="17"/>
  <c r="BR95" i="17"/>
  <c r="CD96" i="17"/>
  <c r="CB97" i="17"/>
  <c r="AD98" i="17"/>
  <c r="AT98" i="17" s="1"/>
  <c r="BZ95" i="17"/>
  <c r="AC98" i="17"/>
  <c r="AS98" i="17" s="1"/>
  <c r="BY95" i="17"/>
  <c r="BX96" i="17"/>
  <c r="AB98" i="17"/>
  <c r="AR98" i="17" s="1"/>
  <c r="Y98" i="17"/>
  <c r="AO98" i="17" s="1"/>
  <c r="BU95" i="17"/>
  <c r="X98" i="17"/>
  <c r="AN98" i="17" s="1"/>
  <c r="BT95" i="17"/>
  <c r="W98" i="17"/>
  <c r="AM98" i="17" s="1"/>
  <c r="V98" i="17"/>
  <c r="AL98" i="17" s="1"/>
  <c r="U98" i="17"/>
  <c r="AK98" i="17" s="1"/>
  <c r="BV97" i="17"/>
  <c r="J90" i="2"/>
  <c r="I96" i="2"/>
  <c r="Z98" i="17"/>
  <c r="AP98" i="17" s="1"/>
  <c r="AG100" i="17"/>
  <c r="AW100" i="17" s="1"/>
  <c r="AO72" i="10" l="1"/>
  <c r="AL73" i="10"/>
  <c r="K72" i="2"/>
  <c r="AR72" i="10"/>
  <c r="N72" i="2" s="1"/>
  <c r="AN73" i="10"/>
  <c r="AQ72" i="10"/>
  <c r="M72" i="2" s="1"/>
  <c r="AM73" i="10"/>
  <c r="L73" i="2" s="1"/>
  <c r="DG98" i="17"/>
  <c r="CT99" i="17"/>
  <c r="DG99" i="17" s="1"/>
  <c r="CV99" i="17"/>
  <c r="DI99" i="17" s="1"/>
  <c r="DI98" i="17"/>
  <c r="CX98" i="17"/>
  <c r="DK97" i="17"/>
  <c r="B93" i="10"/>
  <c r="AF100" i="17"/>
  <c r="AV100" i="17" s="1"/>
  <c r="P100" i="17"/>
  <c r="CC100" i="17" s="1"/>
  <c r="CC99" i="17"/>
  <c r="J99" i="17"/>
  <c r="BW98" i="17"/>
  <c r="AE100" i="17"/>
  <c r="AU100" i="17" s="1"/>
  <c r="BR96" i="17"/>
  <c r="BQ97" i="17"/>
  <c r="BS97" i="17"/>
  <c r="CD97" i="17"/>
  <c r="CB98" i="17"/>
  <c r="BZ96" i="17"/>
  <c r="AD99" i="17"/>
  <c r="AT99" i="17" s="1"/>
  <c r="BY96" i="17"/>
  <c r="AC99" i="17"/>
  <c r="AS99" i="17" s="1"/>
  <c r="AB99" i="17"/>
  <c r="AR99" i="17" s="1"/>
  <c r="BX97" i="17"/>
  <c r="BU96" i="17"/>
  <c r="Y99" i="17"/>
  <c r="AO99" i="17" s="1"/>
  <c r="BT96" i="17"/>
  <c r="X99" i="17"/>
  <c r="AN99" i="17" s="1"/>
  <c r="W99" i="17"/>
  <c r="AM99" i="17" s="1"/>
  <c r="V99" i="17"/>
  <c r="AL99" i="17" s="1"/>
  <c r="U99" i="17"/>
  <c r="AK99" i="17" s="1"/>
  <c r="BV98" i="17"/>
  <c r="I97" i="2"/>
  <c r="Z99" i="17"/>
  <c r="AP99" i="17" s="1"/>
  <c r="J91" i="2"/>
  <c r="AO73" i="10" l="1"/>
  <c r="AL74" i="10"/>
  <c r="K73" i="2"/>
  <c r="AM74" i="10"/>
  <c r="L74" i="2" s="1"/>
  <c r="AN74" i="10"/>
  <c r="AR73" i="10"/>
  <c r="N73" i="2" s="1"/>
  <c r="AQ73" i="10"/>
  <c r="M73" i="2" s="1"/>
  <c r="CX99" i="17"/>
  <c r="DK99" i="17" s="1"/>
  <c r="DK98" i="17"/>
  <c r="B94" i="10"/>
  <c r="J100" i="17"/>
  <c r="BW100" i="17" s="1"/>
  <c r="BW99" i="17"/>
  <c r="BQ98" i="17"/>
  <c r="BS98" i="17"/>
  <c r="BR97" i="17"/>
  <c r="CD98" i="17"/>
  <c r="CB99" i="17"/>
  <c r="CB100" i="17"/>
  <c r="AD100" i="17"/>
  <c r="AT100" i="17" s="1"/>
  <c r="BZ97" i="17"/>
  <c r="AC100" i="17"/>
  <c r="AS100" i="17" s="1"/>
  <c r="BY97" i="17"/>
  <c r="BX98" i="17"/>
  <c r="AB100" i="17"/>
  <c r="AR100" i="17" s="1"/>
  <c r="Y100" i="17"/>
  <c r="AO100" i="17" s="1"/>
  <c r="BU97" i="17"/>
  <c r="X100" i="17"/>
  <c r="AN100" i="17" s="1"/>
  <c r="BT97" i="17"/>
  <c r="W100" i="17"/>
  <c r="AM100" i="17" s="1"/>
  <c r="V100" i="17"/>
  <c r="AL100" i="17" s="1"/>
  <c r="U100" i="17"/>
  <c r="AK100" i="17" s="1"/>
  <c r="BV100" i="17"/>
  <c r="BV99" i="17"/>
  <c r="I98" i="2"/>
  <c r="J92" i="2"/>
  <c r="Z100" i="17"/>
  <c r="AP100" i="17" s="1"/>
  <c r="AO74" i="10" l="1"/>
  <c r="K74" i="2"/>
  <c r="AL75" i="10"/>
  <c r="AN75" i="10"/>
  <c r="AQ74" i="10"/>
  <c r="M74" i="2" s="1"/>
  <c r="AR74" i="10"/>
  <c r="N74" i="2" s="1"/>
  <c r="AM75" i="10"/>
  <c r="L75" i="2" s="1"/>
  <c r="B95" i="10"/>
  <c r="BS100" i="17"/>
  <c r="BS99" i="17"/>
  <c r="BR98" i="17"/>
  <c r="BQ100" i="17"/>
  <c r="BQ99" i="17"/>
  <c r="CD99" i="17"/>
  <c r="CD100" i="17"/>
  <c r="BZ98" i="17"/>
  <c r="BY98" i="17"/>
  <c r="BX100" i="17"/>
  <c r="BX99" i="17"/>
  <c r="BU98" i="17"/>
  <c r="BT98" i="17"/>
  <c r="J93" i="2"/>
  <c r="I100" i="2"/>
  <c r="I99" i="2"/>
  <c r="AO75" i="10" l="1"/>
  <c r="K75" i="2"/>
  <c r="AL76" i="10"/>
  <c r="AR75" i="10"/>
  <c r="N75" i="2" s="1"/>
  <c r="AN76" i="10"/>
  <c r="AM76" i="10"/>
  <c r="L76" i="2" s="1"/>
  <c r="AQ75" i="10"/>
  <c r="M75" i="2" s="1"/>
  <c r="B96" i="10"/>
  <c r="BR100" i="17"/>
  <c r="BR99" i="17"/>
  <c r="BZ100" i="17"/>
  <c r="BZ99" i="17"/>
  <c r="BY100" i="17"/>
  <c r="BY99" i="17"/>
  <c r="BU99" i="17"/>
  <c r="BU100" i="17"/>
  <c r="BT100" i="17"/>
  <c r="BT99" i="17"/>
  <c r="J94" i="2"/>
  <c r="AO76" i="10" l="1"/>
  <c r="AL77" i="10"/>
  <c r="K76" i="2"/>
  <c r="AN77" i="10"/>
  <c r="AQ76" i="10"/>
  <c r="M76" i="2" s="1"/>
  <c r="AR76" i="10"/>
  <c r="N76" i="2" s="1"/>
  <c r="AM77" i="10"/>
  <c r="L77" i="2" s="1"/>
  <c r="B97" i="10"/>
  <c r="J95" i="2"/>
  <c r="AO77" i="10" l="1"/>
  <c r="K77" i="2"/>
  <c r="AL78" i="10"/>
  <c r="AM78" i="10"/>
  <c r="L78" i="2" s="1"/>
  <c r="AR77" i="10"/>
  <c r="N77" i="2" s="1"/>
  <c r="AN78" i="10"/>
  <c r="AQ77" i="10"/>
  <c r="M77" i="2" s="1"/>
  <c r="B98" i="10"/>
  <c r="J96" i="2"/>
  <c r="AO78" i="10" l="1"/>
  <c r="K78" i="2"/>
  <c r="AL79" i="10"/>
  <c r="AQ78" i="10"/>
  <c r="M78" i="2" s="1"/>
  <c r="AM79" i="10"/>
  <c r="L79" i="2" s="1"/>
  <c r="AN79" i="10"/>
  <c r="AR78" i="10"/>
  <c r="N78" i="2" s="1"/>
  <c r="B99" i="10"/>
  <c r="J97" i="2"/>
  <c r="AO79" i="10" l="1"/>
  <c r="K79" i="2"/>
  <c r="AL80" i="10"/>
  <c r="AR79" i="10"/>
  <c r="N79" i="2" s="1"/>
  <c r="AM80" i="10"/>
  <c r="L80" i="2" s="1"/>
  <c r="AQ79" i="10"/>
  <c r="M79" i="2" s="1"/>
  <c r="AN80" i="10"/>
  <c r="B100" i="10"/>
  <c r="J98" i="2"/>
  <c r="AO80" i="10" l="1"/>
  <c r="AL81" i="10"/>
  <c r="K80" i="2"/>
  <c r="AQ80" i="10"/>
  <c r="M80" i="2" s="1"/>
  <c r="AR80" i="10"/>
  <c r="N80" i="2" s="1"/>
  <c r="AN81" i="10"/>
  <c r="AM81" i="10"/>
  <c r="L81" i="2" s="1"/>
  <c r="J100" i="2"/>
  <c r="J99" i="2"/>
  <c r="AO81" i="10" l="1"/>
  <c r="K81" i="2"/>
  <c r="AL82" i="10"/>
  <c r="AM82" i="10"/>
  <c r="L82" i="2" s="1"/>
  <c r="AQ81" i="10"/>
  <c r="M81" i="2" s="1"/>
  <c r="AN82" i="10"/>
  <c r="AR81" i="10"/>
  <c r="N81" i="2" s="1"/>
  <c r="AO82" i="10" l="1"/>
  <c r="AL83" i="10"/>
  <c r="K82" i="2"/>
  <c r="AR82" i="10"/>
  <c r="N82" i="2" s="1"/>
  <c r="AQ82" i="10"/>
  <c r="M82" i="2" s="1"/>
  <c r="AM83" i="10"/>
  <c r="L83" i="2" s="1"/>
  <c r="AN83" i="10"/>
  <c r="AO83" i="10" l="1"/>
  <c r="AL84" i="10"/>
  <c r="K83" i="2"/>
  <c r="AM84" i="10"/>
  <c r="L84" i="2" s="1"/>
  <c r="AR83" i="10"/>
  <c r="N83" i="2" s="1"/>
  <c r="AQ83" i="10"/>
  <c r="M83" i="2" s="1"/>
  <c r="AN84" i="10"/>
  <c r="AO84" i="10" l="1"/>
  <c r="AL85" i="10"/>
  <c r="K84" i="2"/>
  <c r="AM85" i="10"/>
  <c r="L85" i="2" s="1"/>
  <c r="AR84" i="10"/>
  <c r="N84" i="2" s="1"/>
  <c r="AN85" i="10"/>
  <c r="AQ84" i="10"/>
  <c r="M84" i="2" s="1"/>
  <c r="AO85" i="10" l="1"/>
  <c r="K85" i="2"/>
  <c r="AL86" i="10"/>
  <c r="AQ85" i="10"/>
  <c r="M85" i="2" s="1"/>
  <c r="AN86" i="10"/>
  <c r="AM86" i="10"/>
  <c r="L86" i="2" s="1"/>
  <c r="AR85" i="10"/>
  <c r="N85" i="2" s="1"/>
  <c r="AO86" i="10" l="1"/>
  <c r="K86" i="2"/>
  <c r="AL87" i="10"/>
  <c r="AQ86" i="10"/>
  <c r="M86" i="2" s="1"/>
  <c r="AM87" i="10"/>
  <c r="L87" i="2" s="1"/>
  <c r="AR86" i="10"/>
  <c r="N86" i="2" s="1"/>
  <c r="AN87" i="10"/>
  <c r="AO87" i="10" l="1"/>
  <c r="K87" i="2"/>
  <c r="AL88" i="10"/>
  <c r="AR87" i="10"/>
  <c r="N87" i="2" s="1"/>
  <c r="AQ87" i="10"/>
  <c r="M87" i="2" s="1"/>
  <c r="AN88" i="10"/>
  <c r="AM88" i="10"/>
  <c r="L88" i="2" s="1"/>
  <c r="AO88" i="10" l="1"/>
  <c r="K88" i="2"/>
  <c r="AL89" i="10"/>
  <c r="AM89" i="10"/>
  <c r="L89" i="2" s="1"/>
  <c r="AQ88" i="10"/>
  <c r="M88" i="2" s="1"/>
  <c r="AN89" i="10"/>
  <c r="AR88" i="10"/>
  <c r="N88" i="2" s="1"/>
  <c r="AO89" i="10" l="1"/>
  <c r="K89" i="2"/>
  <c r="AL90" i="10"/>
  <c r="AM90" i="10"/>
  <c r="L90" i="2" s="1"/>
  <c r="AR89" i="10"/>
  <c r="N89" i="2" s="1"/>
  <c r="AN90" i="10"/>
  <c r="AQ89" i="10"/>
  <c r="M89" i="2" s="1"/>
  <c r="AO90" i="10" l="1"/>
  <c r="AL91" i="10"/>
  <c r="K90" i="2"/>
  <c r="AR90" i="10"/>
  <c r="N90" i="2" s="1"/>
  <c r="AN91" i="10"/>
  <c r="AQ90" i="10"/>
  <c r="M90" i="2" s="1"/>
  <c r="AM91" i="10"/>
  <c r="L91" i="2" s="1"/>
  <c r="AO91" i="10" l="1"/>
  <c r="K91" i="2"/>
  <c r="AL92" i="10"/>
  <c r="AM92" i="10"/>
  <c r="L92" i="2" s="1"/>
  <c r="AR91" i="10"/>
  <c r="N91" i="2" s="1"/>
  <c r="AQ91" i="10"/>
  <c r="M91" i="2" s="1"/>
  <c r="AN92" i="10"/>
  <c r="AO92" i="10" l="1"/>
  <c r="K92" i="2"/>
  <c r="AL93" i="10"/>
  <c r="AM93" i="10"/>
  <c r="L93" i="2" s="1"/>
  <c r="AN93" i="10"/>
  <c r="AQ92" i="10"/>
  <c r="M92" i="2" s="1"/>
  <c r="AR92" i="10"/>
  <c r="N92" i="2" s="1"/>
  <c r="AO93" i="10" l="1"/>
  <c r="K93" i="2"/>
  <c r="AL94" i="10"/>
  <c r="AN94" i="10"/>
  <c r="AM94" i="10"/>
  <c r="L94" i="2" s="1"/>
  <c r="AQ93" i="10"/>
  <c r="M93" i="2" s="1"/>
  <c r="AR93" i="10"/>
  <c r="N93" i="2" s="1"/>
  <c r="AO94" i="10" l="1"/>
  <c r="AL95" i="10"/>
  <c r="K94" i="2"/>
  <c r="AR94" i="10"/>
  <c r="N94" i="2" s="1"/>
  <c r="AM95" i="10"/>
  <c r="L95" i="2" s="1"/>
  <c r="AQ94" i="10"/>
  <c r="M94" i="2" s="1"/>
  <c r="AN95" i="10"/>
  <c r="W13" i="29"/>
  <c r="W14" i="29"/>
  <c r="W15" i="29"/>
  <c r="W16" i="29"/>
  <c r="W17" i="29"/>
  <c r="W23" i="29"/>
  <c r="W24" i="29"/>
  <c r="W25" i="29"/>
  <c r="W26" i="29"/>
  <c r="W27" i="29"/>
  <c r="W28" i="29"/>
  <c r="W29" i="29"/>
  <c r="W30" i="29"/>
  <c r="W31" i="29"/>
  <c r="T2" i="8"/>
  <c r="O4" i="17"/>
  <c r="T2" i="23"/>
  <c r="Q4" i="17"/>
  <c r="T2" i="18"/>
  <c r="E4" i="17"/>
  <c r="T2" i="20"/>
  <c r="M4" i="17"/>
  <c r="T2" i="13"/>
  <c r="T2" i="1"/>
  <c r="N4" i="17"/>
  <c r="K4" i="17"/>
  <c r="T2" i="6"/>
  <c r="J4" i="17"/>
  <c r="T2" i="5"/>
  <c r="AG5" i="21"/>
  <c r="T2" i="21"/>
  <c r="F4" i="17"/>
  <c r="L4" i="17"/>
  <c r="T2" i="16"/>
  <c r="T2" i="24"/>
  <c r="P4" i="17"/>
  <c r="I4" i="17"/>
  <c r="T2" i="4"/>
  <c r="T2" i="3"/>
  <c r="H4" i="17"/>
  <c r="T2" i="9"/>
  <c r="D4" i="17"/>
  <c r="T2" i="27"/>
  <c r="G4" i="17"/>
  <c r="T2" i="7"/>
  <c r="T2" i="28"/>
  <c r="T2" i="26"/>
  <c r="T2" i="25"/>
  <c r="AO95" i="10" l="1"/>
  <c r="AL96" i="10"/>
  <c r="K95" i="2"/>
  <c r="AN96" i="10"/>
  <c r="AQ95" i="10"/>
  <c r="M95" i="2" s="1"/>
  <c r="AR95" i="10"/>
  <c r="N95" i="2" s="1"/>
  <c r="AM96" i="10"/>
  <c r="L96" i="2" s="1"/>
  <c r="AO96" i="10" l="1"/>
  <c r="K96" i="2"/>
  <c r="AL97" i="10"/>
  <c r="AM97" i="10"/>
  <c r="L97" i="2" s="1"/>
  <c r="AR96" i="10"/>
  <c r="N96" i="2" s="1"/>
  <c r="AN97" i="10"/>
  <c r="AQ96" i="10"/>
  <c r="M96" i="2" s="1"/>
  <c r="AO97" i="10" l="1"/>
  <c r="AL98" i="10"/>
  <c r="K97" i="2"/>
  <c r="AQ97" i="10"/>
  <c r="M97" i="2" s="1"/>
  <c r="AN98" i="10"/>
  <c r="AM98" i="10"/>
  <c r="L98" i="2" s="1"/>
  <c r="AR97" i="10"/>
  <c r="N97" i="2" s="1"/>
  <c r="AO98" i="10" l="1"/>
  <c r="AL99" i="10"/>
  <c r="K98" i="2"/>
  <c r="AM99" i="10"/>
  <c r="L99" i="2" s="1"/>
  <c r="AQ98" i="10"/>
  <c r="M98" i="2" s="1"/>
  <c r="AR98" i="10"/>
  <c r="N98" i="2" s="1"/>
  <c r="AN99" i="10"/>
  <c r="AO99" i="10" l="1"/>
  <c r="AL100" i="10"/>
  <c r="K99" i="2"/>
  <c r="AR99" i="10"/>
  <c r="N99" i="2" s="1"/>
  <c r="AM100" i="10"/>
  <c r="AQ99" i="10"/>
  <c r="M99" i="2" s="1"/>
  <c r="AN100" i="10"/>
  <c r="L100" i="2" l="1"/>
  <c r="AO100" i="10"/>
  <c r="K100" i="2"/>
  <c r="AR100" i="10"/>
  <c r="AQ100" i="10"/>
  <c r="M100" i="2" l="1"/>
  <c r="N100" i="2"/>
</calcChain>
</file>

<file path=xl/sharedStrings.xml><?xml version="1.0" encoding="utf-8"?>
<sst xmlns="http://schemas.openxmlformats.org/spreadsheetml/2006/main" count="997" uniqueCount="154">
  <si>
    <t>sample</t>
  </si>
  <si>
    <t>Liu equat</t>
  </si>
  <si>
    <t>Porosity</t>
  </si>
  <si>
    <t>Density at depth</t>
  </si>
  <si>
    <t>Difference</t>
  </si>
  <si>
    <t>T (C)</t>
  </si>
  <si>
    <t>PInit (MPa)</t>
  </si>
  <si>
    <t>xH2O Init</t>
  </si>
  <si>
    <t>Pressure</t>
  </si>
  <si>
    <t>(use solver)</t>
  </si>
  <si>
    <t>Porosity th</t>
  </si>
  <si>
    <t>median</t>
  </si>
  <si>
    <t>error-</t>
  </si>
  <si>
    <t>error+</t>
  </si>
  <si>
    <t>Alphaq</t>
  </si>
  <si>
    <t>Rhoi</t>
  </si>
  <si>
    <t>Max Pq (MPa)</t>
  </si>
  <si>
    <t>Max Pq th.</t>
  </si>
  <si>
    <t>Rhoq</t>
  </si>
  <si>
    <t>Xq</t>
  </si>
  <si>
    <t>Rhomelt</t>
  </si>
  <si>
    <t>Alphai %</t>
  </si>
  <si>
    <t>Pi MPpa</t>
  </si>
  <si>
    <t>Xi</t>
  </si>
  <si>
    <t>k (m2)</t>
  </si>
  <si>
    <t>sq</t>
  </si>
  <si>
    <t>wtH2O</t>
  </si>
  <si>
    <t>Sorting</t>
  </si>
  <si>
    <t>Pq sample</t>
  </si>
  <si>
    <t>F</t>
  </si>
  <si>
    <t>Xi+si</t>
  </si>
  <si>
    <t>Xq+sq</t>
  </si>
  <si>
    <t>Xout</t>
  </si>
  <si>
    <t>Patm</t>
  </si>
  <si>
    <t>G</t>
  </si>
  <si>
    <t>E</t>
  </si>
  <si>
    <t>Xdiff-1</t>
  </si>
  <si>
    <t>Xdiff-2</t>
  </si>
  <si>
    <t>max Xi%</t>
  </si>
  <si>
    <t>wtH2Oi (wt%)</t>
  </si>
  <si>
    <t>si</t>
  </si>
  <si>
    <t>wtH2Oq</t>
  </si>
  <si>
    <t>Xprop max</t>
  </si>
  <si>
    <t>%increase (Dxprop/Xi)</t>
  </si>
  <si>
    <t>Xout/Xq+h</t>
  </si>
  <si>
    <t>Gmax</t>
  </si>
  <si>
    <t>RATIOS</t>
  </si>
  <si>
    <t>Pi</t>
  </si>
  <si>
    <t>Equ porosity</t>
  </si>
  <si>
    <t>H</t>
  </si>
  <si>
    <t>max</t>
  </si>
  <si>
    <t>min</t>
  </si>
  <si>
    <t>error porosity (%)</t>
  </si>
  <si>
    <t>Patm diff</t>
  </si>
  <si>
    <t>Patm no diff</t>
  </si>
  <si>
    <t>Case1</t>
  </si>
  <si>
    <t>Case2</t>
  </si>
  <si>
    <t>Case3</t>
  </si>
  <si>
    <t>Case4</t>
  </si>
  <si>
    <t>Case5</t>
  </si>
  <si>
    <t>Case6</t>
  </si>
  <si>
    <t>Case7</t>
  </si>
  <si>
    <t>Case8</t>
  </si>
  <si>
    <t>Case9</t>
  </si>
  <si>
    <t>Case10</t>
  </si>
  <si>
    <t>Case11</t>
  </si>
  <si>
    <t>kg/m3</t>
  </si>
  <si>
    <t>°C</t>
  </si>
  <si>
    <t>Temperature</t>
  </si>
  <si>
    <t>Melt (+crystal) density</t>
  </si>
  <si>
    <t>MPa</t>
  </si>
  <si>
    <t>Maximum pressure</t>
  </si>
  <si>
    <t>% gas outgassed</t>
  </si>
  <si>
    <t>xout/(xout+xq1+xq2+xd1)</t>
  </si>
  <si>
    <t>Symbol</t>
  </si>
  <si>
    <t>xd1</t>
  </si>
  <si>
    <t>xq2</t>
  </si>
  <si>
    <t>xq1</t>
  </si>
  <si>
    <t>Quench pressure factor</t>
  </si>
  <si>
    <t>Parameters from Burgisser et al. (2010)</t>
  </si>
  <si>
    <t>sample name</t>
  </si>
  <si>
    <t>Quench porosity (%)</t>
  </si>
  <si>
    <t>Quench melt H2O content (wt%)</t>
  </si>
  <si>
    <t>error melt H2O (%)</t>
  </si>
  <si>
    <t>Note: Pi is not displayed on the summary graph because it corresponds to the absence of model</t>
  </si>
  <si>
    <t>Comment</t>
  </si>
  <si>
    <t>Xi+si max</t>
  </si>
  <si>
    <t>wt%</t>
  </si>
  <si>
    <t>Error on convergence</t>
  </si>
  <si>
    <t>To use the Solver VBA functions, your Visual Basic module must include a reference to the Solver add-in (Solver.xlam).</t>
  </si>
  <si>
    <t>Then (after closing the Solver Parameters dialog) press Alt-F11 to open the Visual Basic Editor, choose Tools References... and make sure that the box next to Solver is checked.</t>
  </si>
  <si>
    <t>max Alphai</t>
  </si>
  <si>
    <t>min Alphai</t>
  </si>
  <si>
    <t>Case nb</t>
  </si>
  <si>
    <t>Extreme scenarios</t>
  </si>
  <si>
    <t>To display graph - workaround of Graph shortcoming</t>
  </si>
  <si>
    <t>Exteme Cases</t>
  </si>
  <si>
    <t>If clicking on the "Calculate all pre-explosive conditions does not work, click Solver in the Analysis group on the Data tab to ensure that the Solver add-in is loaded.</t>
  </si>
  <si>
    <t>Pq mean</t>
  </si>
  <si>
    <t>Key:</t>
  </si>
  <si>
    <t>Cells to be filled by user</t>
  </si>
  <si>
    <t>Cells calculated</t>
  </si>
  <si>
    <t>SAMPLE LIST</t>
  </si>
  <si>
    <t>mean</t>
  </si>
  <si>
    <t>unit</t>
  </si>
  <si>
    <t>value</t>
  </si>
  <si>
    <t>CALCULATED INPUT VALUES</t>
  </si>
  <si>
    <t>Total</t>
  </si>
  <si>
    <t>OK=100%</t>
  </si>
  <si>
    <t>mean (%)</t>
  </si>
  <si>
    <t>stdev (abs vol%)</t>
  </si>
  <si>
    <t>MODEL PARAMETERS</t>
  </si>
  <si>
    <t>No model, Pi=Pq and Xi=Xq</t>
  </si>
  <si>
    <t>Quench pressure is atmospheric</t>
  </si>
  <si>
    <t>Best estimate</t>
  </si>
  <si>
    <t>Uncertainties on bubble types</t>
  </si>
  <si>
    <t>Uncertainties on quench pressure factor</t>
  </si>
  <si>
    <t>Uncertainties on % outgassing</t>
  </si>
  <si>
    <t>Max % outgassed</t>
  </si>
  <si>
    <t>Max total H2O</t>
  </si>
  <si>
    <t>Xi+Si (wt%)</t>
  </si>
  <si>
    <t>Maximum melt H2O</t>
  </si>
  <si>
    <t>Isolated syn-explosive</t>
  </si>
  <si>
    <t>Connected syn-explosive</t>
  </si>
  <si>
    <t>Connected pre-explosive</t>
  </si>
  <si>
    <t>(max 95)</t>
  </si>
  <si>
    <t>Nb of samples</t>
  </si>
  <si>
    <t>% outgassed</t>
  </si>
  <si>
    <t>CALCULATED CONSTRAINTS</t>
  </si>
  <si>
    <t>% H2O exsolved syn-expl</t>
  </si>
  <si>
    <t>no Patm scenarios</t>
  </si>
  <si>
    <t>Xi+Xd1+Xd2</t>
  </si>
  <si>
    <t>Xi+Xd1+Xd2-Xout</t>
  </si>
  <si>
    <t>min Alphai -unused</t>
  </si>
  <si>
    <t>AME 19 A2</t>
  </si>
  <si>
    <t>AME 19 A3</t>
  </si>
  <si>
    <t>AME 19 A4</t>
  </si>
  <si>
    <t>AME 19 A5</t>
  </si>
  <si>
    <t>MER 13-01-1</t>
  </si>
  <si>
    <t>MER 13-01-3</t>
  </si>
  <si>
    <t>MER 13-01-6</t>
  </si>
  <si>
    <t>AME_19-Ad</t>
  </si>
  <si>
    <t>AME_19-Af</t>
  </si>
  <si>
    <t>AME_19-Ac</t>
  </si>
  <si>
    <t>AME_19-Ae</t>
  </si>
  <si>
    <t>AME_19-Aa</t>
  </si>
  <si>
    <t>AME_19-Ab</t>
  </si>
  <si>
    <t>AME_19-Ag</t>
  </si>
  <si>
    <t>Case1 (Pmin)</t>
  </si>
  <si>
    <t>Uncertainties on pressure</t>
  </si>
  <si>
    <t>Case1 (Pmax)</t>
  </si>
  <si>
    <t>Case1 (Amin)</t>
  </si>
  <si>
    <t>Uncertainties on porosity</t>
  </si>
  <si>
    <t>Case1 (Amax)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</si>
</sst>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.75"/>
      <name val="Arial"/>
      <family val="2"/>
    </font>
    <font>
      <u/>
      <sz val="10"/>
      <name val="Arial"/>
      <family val="2"/>
    </font>
    <font>
      <b/>
      <i/>
      <sz val="11"/>
      <color theme="1"/>
      <name val="Arial"/>
      <family val="2"/>
    </font>
    <font>
      <b/>
      <i/>
      <sz val="10"/>
      <name val="Arial"/>
      <family val="2"/>
    </font>
    <font>
      <i/>
      <sz val="11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Times New Roman"/>
      <family val="1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2" fontId="4" fillId="0" borderId="0" xfId="0" applyNumberFormat="1" applyFont="1"/>
    <xf numFmtId="2" fontId="4" fillId="0" borderId="0" xfId="0" applyNumberFormat="1" applyFont="1" applyAlignment="1">
      <alignment horizontal="center"/>
    </xf>
    <xf numFmtId="2" fontId="0" fillId="0" borderId="0" xfId="0" applyNumberFormat="1"/>
    <xf numFmtId="2" fontId="3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/>
    <xf numFmtId="2" fontId="6" fillId="0" borderId="0" xfId="0" applyNumberFormat="1" applyFont="1"/>
    <xf numFmtId="0" fontId="7" fillId="0" borderId="0" xfId="0" applyFont="1"/>
    <xf numFmtId="2" fontId="5" fillId="0" borderId="0" xfId="0" applyNumberFormat="1" applyFont="1"/>
    <xf numFmtId="0" fontId="3" fillId="0" borderId="0" xfId="0" applyFont="1"/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4" fillId="0" borderId="0" xfId="0" applyNumberFormat="1" applyFont="1"/>
    <xf numFmtId="2" fontId="5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0" fontId="0" fillId="0" borderId="0" xfId="0" applyFill="1" applyBorder="1"/>
    <xf numFmtId="0" fontId="0" fillId="0" borderId="0" xfId="0" applyNumberFormat="1"/>
    <xf numFmtId="1" fontId="5" fillId="0" borderId="0" xfId="0" applyNumberFormat="1" applyFont="1"/>
    <xf numFmtId="0" fontId="0" fillId="0" borderId="0" xfId="0" applyAlignment="1">
      <alignment horizontal="right"/>
    </xf>
    <xf numFmtId="11" fontId="0" fillId="0" borderId="0" xfId="0" applyNumberFormat="1"/>
    <xf numFmtId="0" fontId="1" fillId="0" borderId="0" xfId="1"/>
    <xf numFmtId="2" fontId="1" fillId="0" borderId="0" xfId="1" applyNumberFormat="1"/>
    <xf numFmtId="2" fontId="5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5" fillId="0" borderId="0" xfId="0" applyNumberFormat="1" applyFont="1"/>
    <xf numFmtId="0" fontId="5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1" fontId="4" fillId="0" borderId="0" xfId="0" applyNumberFormat="1" applyFont="1"/>
    <xf numFmtId="0" fontId="4" fillId="0" borderId="0" xfId="0" applyNumberFormat="1" applyFont="1" applyAlignment="1">
      <alignment horizontal="center"/>
    </xf>
    <xf numFmtId="165" fontId="0" fillId="0" borderId="0" xfId="0" applyNumberFormat="1" applyAlignment="1">
      <alignment horizontal="right"/>
    </xf>
    <xf numFmtId="0" fontId="8" fillId="0" borderId="0" xfId="0" applyFont="1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0" fillId="2" borderId="0" xfId="0" applyFill="1"/>
    <xf numFmtId="0" fontId="0" fillId="3" borderId="0" xfId="0" applyFill="1"/>
    <xf numFmtId="0" fontId="0" fillId="3" borderId="0" xfId="0" applyFill="1" applyBorder="1"/>
    <xf numFmtId="0" fontId="5" fillId="2" borderId="0" xfId="0" applyNumberFormat="1" applyFont="1" applyFill="1" applyBorder="1"/>
    <xf numFmtId="2" fontId="0" fillId="3" borderId="0" xfId="0" applyNumberFormat="1" applyFill="1" applyBorder="1"/>
    <xf numFmtId="11" fontId="0" fillId="3" borderId="0" xfId="0" applyNumberFormat="1" applyFill="1" applyBorder="1"/>
    <xf numFmtId="0" fontId="0" fillId="0" borderId="0" xfId="0" applyAlignment="1">
      <alignment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horizontal="center" wrapText="1"/>
    </xf>
    <xf numFmtId="0" fontId="10" fillId="2" borderId="4" xfId="0" applyFont="1" applyFill="1" applyBorder="1"/>
    <xf numFmtId="0" fontId="0" fillId="2" borderId="5" xfId="0" applyFill="1" applyBorder="1"/>
    <xf numFmtId="0" fontId="5" fillId="2" borderId="4" xfId="0" applyFont="1" applyFill="1" applyBorder="1"/>
    <xf numFmtId="0" fontId="5" fillId="2" borderId="6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2" borderId="4" xfId="0" applyFill="1" applyBorder="1"/>
    <xf numFmtId="2" fontId="5" fillId="3" borderId="5" xfId="0" applyNumberFormat="1" applyFont="1" applyFill="1" applyBorder="1" applyAlignment="1">
      <alignment horizontal="left"/>
    </xf>
    <xf numFmtId="0" fontId="9" fillId="0" borderId="2" xfId="0" applyFont="1" applyBorder="1" applyAlignment="1">
      <alignment horizontal="center"/>
    </xf>
    <xf numFmtId="0" fontId="5" fillId="0" borderId="4" xfId="0" applyFont="1" applyBorder="1"/>
    <xf numFmtId="0" fontId="5" fillId="0" borderId="6" xfId="0" applyFont="1" applyBorder="1"/>
    <xf numFmtId="0" fontId="0" fillId="3" borderId="7" xfId="0" applyFill="1" applyBorder="1"/>
    <xf numFmtId="2" fontId="0" fillId="3" borderId="7" xfId="0" applyNumberFormat="1" applyFill="1" applyBorder="1"/>
    <xf numFmtId="11" fontId="0" fillId="3" borderId="7" xfId="0" applyNumberFormat="1" applyFill="1" applyBorder="1"/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vertical="top"/>
    </xf>
    <xf numFmtId="0" fontId="1" fillId="0" borderId="0" xfId="0" applyFont="1"/>
    <xf numFmtId="2" fontId="1" fillId="0" borderId="0" xfId="0" applyNumberFormat="1" applyFont="1"/>
    <xf numFmtId="11" fontId="0" fillId="0" borderId="0" xfId="0" applyNumberFormat="1" applyAlignment="1">
      <alignment horizontal="center"/>
    </xf>
    <xf numFmtId="0" fontId="12" fillId="0" borderId="0" xfId="0" applyFont="1" applyFill="1" applyBorder="1"/>
    <xf numFmtId="0" fontId="1" fillId="0" borderId="0" xfId="0" applyNumberFormat="1" applyFont="1"/>
    <xf numFmtId="0" fontId="13" fillId="0" borderId="0" xfId="0" applyFont="1"/>
    <xf numFmtId="2" fontId="13" fillId="0" borderId="0" xfId="0" applyNumberFormat="1" applyFont="1"/>
    <xf numFmtId="0" fontId="13" fillId="0" borderId="0" xfId="0" applyFont="1" applyAlignment="1">
      <alignment horizontal="center"/>
    </xf>
    <xf numFmtId="2" fontId="13" fillId="0" borderId="0" xfId="0" applyNumberFormat="1" applyFont="1" applyAlignment="1">
      <alignment horizontal="center"/>
    </xf>
    <xf numFmtId="0" fontId="1" fillId="0" borderId="4" xfId="0" applyFont="1" applyBorder="1"/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5" fillId="0" borderId="0" xfId="0" applyFont="1" applyBorder="1"/>
    <xf numFmtId="0" fontId="5" fillId="0" borderId="5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0" xfId="0" applyFont="1" applyBorder="1" applyAlignment="1"/>
    <xf numFmtId="0" fontId="0" fillId="0" borderId="0" xfId="0" applyAlignment="1"/>
    <xf numFmtId="0" fontId="0" fillId="0" borderId="5" xfId="0" applyBorder="1" applyAlignment="1"/>
    <xf numFmtId="0" fontId="5" fillId="0" borderId="0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2" xfId="0" applyBorder="1" applyAlignment="1"/>
  </cellXfs>
  <cellStyles count="3">
    <cellStyle name="Normal" xfId="0" builtinId="0"/>
    <cellStyle name="Normal_Book2" xfId="1"/>
    <cellStyle name="Style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76383305402832"/>
          <c:y val="0.13363508505374247"/>
          <c:w val="0.70988120080679262"/>
          <c:h val="0.81660231660231664"/>
        </c:manualLayout>
      </c:layout>
      <c:scatterChart>
        <c:scatterStyle val="lineMarker"/>
        <c:varyColors val="0"/>
        <c:ser>
          <c:idx val="2"/>
          <c:order val="0"/>
          <c:tx>
            <c:strRef>
              <c:f>Constraints!$AN$4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Constraints!$BD$7:$BD$100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Constraints!$AN$7:$AN$100</c:f>
              <c:numCache>
                <c:formatCode>0.00E+00</c:formatCode>
                <c:ptCount val="94"/>
                <c:pt idx="0">
                  <c:v>20.024787672593185</c:v>
                </c:pt>
                <c:pt idx="1">
                  <c:v>8.8129703321188675</c:v>
                </c:pt>
                <c:pt idx="2">
                  <c:v>3.9754023372653706</c:v>
                </c:pt>
                <c:pt idx="3">
                  <c:v>6.7854740825562265</c:v>
                </c:pt>
                <c:pt idx="4">
                  <c:v>1.8407942882010795</c:v>
                </c:pt>
                <c:pt idx="5">
                  <c:v>2.721619611965838</c:v>
                </c:pt>
                <c:pt idx="6">
                  <c:v>2.2093068102866571</c:v>
                </c:pt>
                <c:pt idx="7">
                  <c:v>7.5587786427867618</c:v>
                </c:pt>
                <c:pt idx="8">
                  <c:v>7.1794546894841078</c:v>
                </c:pt>
                <c:pt idx="9">
                  <c:v>9.8363458042661875</c:v>
                </c:pt>
                <c:pt idx="10">
                  <c:v>9.9843074587158629</c:v>
                </c:pt>
                <c:pt idx="11">
                  <c:v>6.3366019546289953</c:v>
                </c:pt>
                <c:pt idx="12">
                  <c:v>4.7359803844357646</c:v>
                </c:pt>
                <c:pt idx="13">
                  <c:v>4.2686434464996434</c:v>
                </c:pt>
                <c:pt idx="14">
                  <c:v>4.2686434464996434</c:v>
                </c:pt>
                <c:pt idx="15">
                  <c:v>4.2686434464996434</c:v>
                </c:pt>
                <c:pt idx="16">
                  <c:v>4.2686434464996434</c:v>
                </c:pt>
                <c:pt idx="17">
                  <c:v>4.2686434464996434</c:v>
                </c:pt>
                <c:pt idx="18">
                  <c:v>4.2686434464996434</c:v>
                </c:pt>
                <c:pt idx="19">
                  <c:v>4.2686434464996434</c:v>
                </c:pt>
                <c:pt idx="20">
                  <c:v>4.2686434464996434</c:v>
                </c:pt>
                <c:pt idx="21">
                  <c:v>4.2686434464996434</c:v>
                </c:pt>
                <c:pt idx="22">
                  <c:v>4.2686434464996434</c:v>
                </c:pt>
                <c:pt idx="23">
                  <c:v>4.2686434464996434</c:v>
                </c:pt>
                <c:pt idx="24">
                  <c:v>4.2686434464996434</c:v>
                </c:pt>
                <c:pt idx="25">
                  <c:v>4.2686434464996434</c:v>
                </c:pt>
                <c:pt idx="26">
                  <c:v>4.2686434464996434</c:v>
                </c:pt>
                <c:pt idx="27">
                  <c:v>4.2686434464996434</c:v>
                </c:pt>
                <c:pt idx="28">
                  <c:v>4.2686434464996434</c:v>
                </c:pt>
                <c:pt idx="29">
                  <c:v>4.2686434464996434</c:v>
                </c:pt>
                <c:pt idx="30">
                  <c:v>4.2686434464996434</c:v>
                </c:pt>
                <c:pt idx="31">
                  <c:v>4.2686434464996434</c:v>
                </c:pt>
                <c:pt idx="32">
                  <c:v>4.2686434464996434</c:v>
                </c:pt>
                <c:pt idx="33">
                  <c:v>4.2686434464996434</c:v>
                </c:pt>
                <c:pt idx="34">
                  <c:v>4.2686434464996434</c:v>
                </c:pt>
                <c:pt idx="35">
                  <c:v>4.2686434464996434</c:v>
                </c:pt>
                <c:pt idx="36">
                  <c:v>4.2686434464996434</c:v>
                </c:pt>
                <c:pt idx="37">
                  <c:v>4.2686434464996434</c:v>
                </c:pt>
                <c:pt idx="38">
                  <c:v>4.2686434464996434</c:v>
                </c:pt>
                <c:pt idx="39">
                  <c:v>4.2686434464996434</c:v>
                </c:pt>
                <c:pt idx="40">
                  <c:v>4.2686434464996434</c:v>
                </c:pt>
                <c:pt idx="41">
                  <c:v>4.2686434464996434</c:v>
                </c:pt>
                <c:pt idx="42">
                  <c:v>4.2686434464996434</c:v>
                </c:pt>
                <c:pt idx="43">
                  <c:v>4.2686434464996434</c:v>
                </c:pt>
                <c:pt idx="44">
                  <c:v>4.2686434464996434</c:v>
                </c:pt>
                <c:pt idx="45">
                  <c:v>4.2686434464996434</c:v>
                </c:pt>
                <c:pt idx="46">
                  <c:v>4.2686434464996434</c:v>
                </c:pt>
                <c:pt idx="47">
                  <c:v>4.2686434464996434</c:v>
                </c:pt>
                <c:pt idx="48">
                  <c:v>4.2686434464996434</c:v>
                </c:pt>
                <c:pt idx="49">
                  <c:v>4.2686434464996434</c:v>
                </c:pt>
                <c:pt idx="50">
                  <c:v>4.2686434464996434</c:v>
                </c:pt>
                <c:pt idx="51">
                  <c:v>4.2686434464996434</c:v>
                </c:pt>
                <c:pt idx="52">
                  <c:v>4.2686434464996434</c:v>
                </c:pt>
                <c:pt idx="53">
                  <c:v>4.2686434464996434</c:v>
                </c:pt>
                <c:pt idx="54">
                  <c:v>4.2686434464996434</c:v>
                </c:pt>
                <c:pt idx="55">
                  <c:v>4.2686434464996434</c:v>
                </c:pt>
                <c:pt idx="56">
                  <c:v>4.2686434464996434</c:v>
                </c:pt>
                <c:pt idx="57">
                  <c:v>4.2686434464996434</c:v>
                </c:pt>
                <c:pt idx="58">
                  <c:v>4.2686434464996434</c:v>
                </c:pt>
                <c:pt idx="59">
                  <c:v>4.2686434464996434</c:v>
                </c:pt>
                <c:pt idx="60">
                  <c:v>4.2686434464996434</c:v>
                </c:pt>
                <c:pt idx="61">
                  <c:v>4.2686434464996434</c:v>
                </c:pt>
                <c:pt idx="62">
                  <c:v>4.2686434464996434</c:v>
                </c:pt>
                <c:pt idx="63">
                  <c:v>4.2686434464996434</c:v>
                </c:pt>
                <c:pt idx="64">
                  <c:v>4.2686434464996434</c:v>
                </c:pt>
                <c:pt idx="65">
                  <c:v>4.2686434464996434</c:v>
                </c:pt>
                <c:pt idx="66">
                  <c:v>4.2686434464996434</c:v>
                </c:pt>
                <c:pt idx="67">
                  <c:v>4.2686434464996434</c:v>
                </c:pt>
                <c:pt idx="68">
                  <c:v>4.2686434464996434</c:v>
                </c:pt>
                <c:pt idx="69">
                  <c:v>4.2686434464996434</c:v>
                </c:pt>
                <c:pt idx="70">
                  <c:v>4.2686434464996434</c:v>
                </c:pt>
                <c:pt idx="71">
                  <c:v>4.2686434464996434</c:v>
                </c:pt>
                <c:pt idx="72">
                  <c:v>4.2686434464996434</c:v>
                </c:pt>
                <c:pt idx="73">
                  <c:v>4.2686434464996434</c:v>
                </c:pt>
                <c:pt idx="74">
                  <c:v>4.2686434464996434</c:v>
                </c:pt>
                <c:pt idx="75">
                  <c:v>4.2686434464996434</c:v>
                </c:pt>
                <c:pt idx="76">
                  <c:v>4.2686434464996434</c:v>
                </c:pt>
                <c:pt idx="77">
                  <c:v>4.2686434464996434</c:v>
                </c:pt>
                <c:pt idx="78">
                  <c:v>4.2686434464996434</c:v>
                </c:pt>
                <c:pt idx="79">
                  <c:v>4.2686434464996434</c:v>
                </c:pt>
                <c:pt idx="80">
                  <c:v>4.2686434464996434</c:v>
                </c:pt>
                <c:pt idx="81">
                  <c:v>4.2686434464996434</c:v>
                </c:pt>
                <c:pt idx="82">
                  <c:v>4.2686434464996434</c:v>
                </c:pt>
                <c:pt idx="83">
                  <c:v>4.2686434464996434</c:v>
                </c:pt>
                <c:pt idx="84">
                  <c:v>4.2686434464996434</c:v>
                </c:pt>
                <c:pt idx="85">
                  <c:v>4.2686434464996434</c:v>
                </c:pt>
                <c:pt idx="86">
                  <c:v>4.2686434464996434</c:v>
                </c:pt>
                <c:pt idx="87">
                  <c:v>4.2686434464996434</c:v>
                </c:pt>
                <c:pt idx="88">
                  <c:v>4.2686434464996434</c:v>
                </c:pt>
                <c:pt idx="89">
                  <c:v>4.2686434464996434</c:v>
                </c:pt>
                <c:pt idx="90">
                  <c:v>4.2686434464996434</c:v>
                </c:pt>
                <c:pt idx="91">
                  <c:v>4.2686434464996434</c:v>
                </c:pt>
                <c:pt idx="92">
                  <c:v>4.2686434464996434</c:v>
                </c:pt>
                <c:pt idx="93">
                  <c:v>4.2686434464996434</c:v>
                </c:pt>
              </c:numCache>
            </c:numRef>
          </c:yVal>
          <c:smooth val="0"/>
        </c:ser>
        <c:ser>
          <c:idx val="10"/>
          <c:order val="1"/>
          <c:tx>
            <c:strRef>
              <c:f>Constraints!$AO$4</c:f>
              <c:strCache>
                <c:ptCount val="1"/>
                <c:pt idx="0">
                  <c:v>Case2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Constraints!$BE$7:$BE$100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Constraints!$AO$7:$AO$100</c:f>
              <c:numCache>
                <c:formatCode>0.00E+00</c:formatCode>
                <c:ptCount val="94"/>
                <c:pt idx="0">
                  <c:v>20.59162076291198</c:v>
                </c:pt>
                <c:pt idx="1">
                  <c:v>9.0651631871566529</c:v>
                </c:pt>
                <c:pt idx="2">
                  <c:v>4.0888485779864112</c:v>
                </c:pt>
                <c:pt idx="3">
                  <c:v>6.9788335413878944</c:v>
                </c:pt>
                <c:pt idx="4">
                  <c:v>1.8919765659831989</c:v>
                </c:pt>
                <c:pt idx="5">
                  <c:v>2.7994158658511501</c:v>
                </c:pt>
                <c:pt idx="6">
                  <c:v>2.2715716012683069</c:v>
                </c:pt>
                <c:pt idx="7">
                  <c:v>7.7832633909793811</c:v>
                </c:pt>
                <c:pt idx="8">
                  <c:v>7.3927981409155716</c:v>
                </c:pt>
                <c:pt idx="9">
                  <c:v>10.126111189298769</c:v>
                </c:pt>
                <c:pt idx="10">
                  <c:v>10.278347338852667</c:v>
                </c:pt>
                <c:pt idx="11">
                  <c:v>6.5225521782013001</c:v>
                </c:pt>
                <c:pt idx="12">
                  <c:v>4.8747948814605468</c:v>
                </c:pt>
                <c:pt idx="13">
                  <c:v>4.3935276122767197</c:v>
                </c:pt>
                <c:pt idx="14">
                  <c:v>4.3935276122767197</c:v>
                </c:pt>
                <c:pt idx="15">
                  <c:v>4.3935276122767197</c:v>
                </c:pt>
                <c:pt idx="16">
                  <c:v>4.3935276122767197</c:v>
                </c:pt>
                <c:pt idx="17">
                  <c:v>4.3935276122767197</c:v>
                </c:pt>
                <c:pt idx="18">
                  <c:v>4.3935276122767197</c:v>
                </c:pt>
                <c:pt idx="19">
                  <c:v>4.3935276122767197</c:v>
                </c:pt>
                <c:pt idx="20">
                  <c:v>4.3935276122767197</c:v>
                </c:pt>
                <c:pt idx="21">
                  <c:v>4.3935276122767197</c:v>
                </c:pt>
                <c:pt idx="22">
                  <c:v>4.3935276122767197</c:v>
                </c:pt>
                <c:pt idx="23">
                  <c:v>4.3935276122767197</c:v>
                </c:pt>
                <c:pt idx="24">
                  <c:v>4.3935276122767197</c:v>
                </c:pt>
                <c:pt idx="25">
                  <c:v>4.3935276122767197</c:v>
                </c:pt>
                <c:pt idx="26">
                  <c:v>4.3935276122767197</c:v>
                </c:pt>
                <c:pt idx="27">
                  <c:v>4.3935276122767197</c:v>
                </c:pt>
                <c:pt idx="28">
                  <c:v>4.3935276122767197</c:v>
                </c:pt>
                <c:pt idx="29">
                  <c:v>4.3935276122767197</c:v>
                </c:pt>
                <c:pt idx="30">
                  <c:v>4.3935276122767197</c:v>
                </c:pt>
                <c:pt idx="31">
                  <c:v>4.3935276122767197</c:v>
                </c:pt>
                <c:pt idx="32">
                  <c:v>4.3935276122767197</c:v>
                </c:pt>
                <c:pt idx="33">
                  <c:v>4.3935276122767197</c:v>
                </c:pt>
                <c:pt idx="34">
                  <c:v>4.3935276122767197</c:v>
                </c:pt>
                <c:pt idx="35">
                  <c:v>4.3935276122767197</c:v>
                </c:pt>
                <c:pt idx="36">
                  <c:v>4.3935276122767197</c:v>
                </c:pt>
                <c:pt idx="37">
                  <c:v>4.3935276122767197</c:v>
                </c:pt>
                <c:pt idx="38">
                  <c:v>4.3935276122767197</c:v>
                </c:pt>
                <c:pt idx="39">
                  <c:v>4.3935276122767197</c:v>
                </c:pt>
                <c:pt idx="40">
                  <c:v>4.3935276122767197</c:v>
                </c:pt>
                <c:pt idx="41">
                  <c:v>4.3935276122767197</c:v>
                </c:pt>
                <c:pt idx="42">
                  <c:v>4.3935276122767197</c:v>
                </c:pt>
                <c:pt idx="43">
                  <c:v>4.3935276122767197</c:v>
                </c:pt>
                <c:pt idx="44">
                  <c:v>4.3935276122767197</c:v>
                </c:pt>
                <c:pt idx="45">
                  <c:v>4.3935276122767197</c:v>
                </c:pt>
                <c:pt idx="46">
                  <c:v>4.3935276122767197</c:v>
                </c:pt>
                <c:pt idx="47">
                  <c:v>4.3935276122767197</c:v>
                </c:pt>
                <c:pt idx="48">
                  <c:v>4.3935276122767197</c:v>
                </c:pt>
                <c:pt idx="49">
                  <c:v>4.3935276122767197</c:v>
                </c:pt>
                <c:pt idx="50">
                  <c:v>4.3935276122767197</c:v>
                </c:pt>
                <c:pt idx="51">
                  <c:v>4.3935276122767197</c:v>
                </c:pt>
                <c:pt idx="52">
                  <c:v>4.3935276122767197</c:v>
                </c:pt>
                <c:pt idx="53">
                  <c:v>4.3935276122767197</c:v>
                </c:pt>
                <c:pt idx="54">
                  <c:v>4.3935276122767197</c:v>
                </c:pt>
                <c:pt idx="55">
                  <c:v>4.3935276122767197</c:v>
                </c:pt>
                <c:pt idx="56">
                  <c:v>4.3935276122767197</c:v>
                </c:pt>
                <c:pt idx="57">
                  <c:v>4.3935276122767197</c:v>
                </c:pt>
                <c:pt idx="58">
                  <c:v>4.3935276122767197</c:v>
                </c:pt>
                <c:pt idx="59">
                  <c:v>4.3935276122767197</c:v>
                </c:pt>
                <c:pt idx="60">
                  <c:v>4.3935276122767197</c:v>
                </c:pt>
                <c:pt idx="61">
                  <c:v>4.3935276122767197</c:v>
                </c:pt>
                <c:pt idx="62">
                  <c:v>4.3935276122767197</c:v>
                </c:pt>
                <c:pt idx="63">
                  <c:v>4.3935276122767197</c:v>
                </c:pt>
                <c:pt idx="64">
                  <c:v>4.3935276122767197</c:v>
                </c:pt>
                <c:pt idx="65">
                  <c:v>4.3935276122767197</c:v>
                </c:pt>
                <c:pt idx="66">
                  <c:v>4.3935276122767197</c:v>
                </c:pt>
                <c:pt idx="67">
                  <c:v>4.3935276122767197</c:v>
                </c:pt>
                <c:pt idx="68">
                  <c:v>4.3935276122767197</c:v>
                </c:pt>
                <c:pt idx="69">
                  <c:v>4.3935276122767197</c:v>
                </c:pt>
                <c:pt idx="70">
                  <c:v>4.3935276122767197</c:v>
                </c:pt>
                <c:pt idx="71">
                  <c:v>4.3935276122767197</c:v>
                </c:pt>
                <c:pt idx="72">
                  <c:v>4.3935276122767197</c:v>
                </c:pt>
                <c:pt idx="73">
                  <c:v>4.3935276122767197</c:v>
                </c:pt>
                <c:pt idx="74">
                  <c:v>4.3935276122767197</c:v>
                </c:pt>
                <c:pt idx="75">
                  <c:v>4.3935276122767197</c:v>
                </c:pt>
                <c:pt idx="76">
                  <c:v>4.3935276122767197</c:v>
                </c:pt>
                <c:pt idx="77">
                  <c:v>4.3935276122767197</c:v>
                </c:pt>
                <c:pt idx="78">
                  <c:v>4.3935276122767197</c:v>
                </c:pt>
                <c:pt idx="79">
                  <c:v>4.3935276122767197</c:v>
                </c:pt>
                <c:pt idx="80">
                  <c:v>4.3935276122767197</c:v>
                </c:pt>
                <c:pt idx="81">
                  <c:v>4.3935276122767197</c:v>
                </c:pt>
                <c:pt idx="82">
                  <c:v>4.3935276122767197</c:v>
                </c:pt>
                <c:pt idx="83">
                  <c:v>4.3935276122767197</c:v>
                </c:pt>
                <c:pt idx="84">
                  <c:v>4.3935276122767197</c:v>
                </c:pt>
                <c:pt idx="85">
                  <c:v>4.3935276122767197</c:v>
                </c:pt>
                <c:pt idx="86">
                  <c:v>4.3935276122767197</c:v>
                </c:pt>
                <c:pt idx="87">
                  <c:v>4.3935276122767197</c:v>
                </c:pt>
                <c:pt idx="88">
                  <c:v>4.3935276122767197</c:v>
                </c:pt>
                <c:pt idx="89">
                  <c:v>4.3935276122767197</c:v>
                </c:pt>
                <c:pt idx="90">
                  <c:v>4.3935276122767197</c:v>
                </c:pt>
                <c:pt idx="91">
                  <c:v>4.3935276122767197</c:v>
                </c:pt>
                <c:pt idx="92">
                  <c:v>4.3935276122767197</c:v>
                </c:pt>
                <c:pt idx="93">
                  <c:v>4.3935276122767197</c:v>
                </c:pt>
              </c:numCache>
            </c:numRef>
          </c:yVal>
          <c:smooth val="0"/>
        </c:ser>
        <c:ser>
          <c:idx val="11"/>
          <c:order val="2"/>
          <c:tx>
            <c:strRef>
              <c:f>Constraints!$AP$4</c:f>
              <c:strCache>
                <c:ptCount val="1"/>
                <c:pt idx="0">
                  <c:v>Case3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Constraints!$BF$7:$BF$100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Constraints!$AP$7:$AP$100</c:f>
              <c:numCache>
                <c:formatCode>0.00E+00</c:formatCode>
                <c:ptCount val="94"/>
                <c:pt idx="0">
                  <c:v>19.491484604437758</c:v>
                </c:pt>
                <c:pt idx="1">
                  <c:v>8.5756978221613185</c:v>
                </c:pt>
                <c:pt idx="2">
                  <c:v>3.8686664271787841</c:v>
                </c:pt>
                <c:pt idx="3">
                  <c:v>6.6035537757038982</c:v>
                </c:pt>
                <c:pt idx="4">
                  <c:v>1.7926631441632606</c:v>
                </c:pt>
                <c:pt idx="5">
                  <c:v>2.648467774577969</c:v>
                </c:pt>
                <c:pt idx="6">
                  <c:v>2.150758721512398</c:v>
                </c:pt>
                <c:pt idx="7">
                  <c:v>7.3476331109829722</c:v>
                </c:pt>
                <c:pt idx="8">
                  <c:v>6.9787909519900975</c:v>
                </c:pt>
                <c:pt idx="9">
                  <c:v>9.5637694765433476</c:v>
                </c:pt>
                <c:pt idx="10">
                  <c:v>9.7077080358596017</c:v>
                </c:pt>
                <c:pt idx="11">
                  <c:v>6.1616893697730406</c:v>
                </c:pt>
                <c:pt idx="12">
                  <c:v>4.6054329932910161</c:v>
                </c:pt>
                <c:pt idx="13">
                  <c:v>4.151181841783143</c:v>
                </c:pt>
                <c:pt idx="14">
                  <c:v>4.151181841783143</c:v>
                </c:pt>
                <c:pt idx="15">
                  <c:v>4.151181841783143</c:v>
                </c:pt>
                <c:pt idx="16">
                  <c:v>4.151181841783143</c:v>
                </c:pt>
                <c:pt idx="17">
                  <c:v>4.151181841783143</c:v>
                </c:pt>
                <c:pt idx="18">
                  <c:v>4.151181841783143</c:v>
                </c:pt>
                <c:pt idx="19">
                  <c:v>4.151181841783143</c:v>
                </c:pt>
                <c:pt idx="20">
                  <c:v>4.151181841783143</c:v>
                </c:pt>
                <c:pt idx="21">
                  <c:v>4.151181841783143</c:v>
                </c:pt>
                <c:pt idx="22">
                  <c:v>4.151181841783143</c:v>
                </c:pt>
                <c:pt idx="23">
                  <c:v>4.151181841783143</c:v>
                </c:pt>
                <c:pt idx="24">
                  <c:v>4.151181841783143</c:v>
                </c:pt>
                <c:pt idx="25">
                  <c:v>4.151181841783143</c:v>
                </c:pt>
                <c:pt idx="26">
                  <c:v>4.151181841783143</c:v>
                </c:pt>
                <c:pt idx="27">
                  <c:v>4.151181841783143</c:v>
                </c:pt>
                <c:pt idx="28">
                  <c:v>4.151181841783143</c:v>
                </c:pt>
                <c:pt idx="29">
                  <c:v>4.151181841783143</c:v>
                </c:pt>
                <c:pt idx="30">
                  <c:v>4.151181841783143</c:v>
                </c:pt>
                <c:pt idx="31">
                  <c:v>4.151181841783143</c:v>
                </c:pt>
                <c:pt idx="32">
                  <c:v>4.151181841783143</c:v>
                </c:pt>
                <c:pt idx="33">
                  <c:v>4.151181841783143</c:v>
                </c:pt>
                <c:pt idx="34">
                  <c:v>4.151181841783143</c:v>
                </c:pt>
                <c:pt idx="35">
                  <c:v>4.151181841783143</c:v>
                </c:pt>
                <c:pt idx="36">
                  <c:v>4.151181841783143</c:v>
                </c:pt>
                <c:pt idx="37">
                  <c:v>4.151181841783143</c:v>
                </c:pt>
                <c:pt idx="38">
                  <c:v>4.151181841783143</c:v>
                </c:pt>
                <c:pt idx="39">
                  <c:v>4.151181841783143</c:v>
                </c:pt>
                <c:pt idx="40">
                  <c:v>4.151181841783143</c:v>
                </c:pt>
                <c:pt idx="41">
                  <c:v>4.151181841783143</c:v>
                </c:pt>
                <c:pt idx="42">
                  <c:v>4.151181841783143</c:v>
                </c:pt>
                <c:pt idx="43">
                  <c:v>4.151181841783143</c:v>
                </c:pt>
                <c:pt idx="44">
                  <c:v>4.151181841783143</c:v>
                </c:pt>
                <c:pt idx="45">
                  <c:v>4.151181841783143</c:v>
                </c:pt>
                <c:pt idx="46">
                  <c:v>4.151181841783143</c:v>
                </c:pt>
                <c:pt idx="47">
                  <c:v>4.151181841783143</c:v>
                </c:pt>
                <c:pt idx="48">
                  <c:v>4.151181841783143</c:v>
                </c:pt>
                <c:pt idx="49">
                  <c:v>4.151181841783143</c:v>
                </c:pt>
                <c:pt idx="50">
                  <c:v>4.151181841783143</c:v>
                </c:pt>
                <c:pt idx="51">
                  <c:v>4.151181841783143</c:v>
                </c:pt>
                <c:pt idx="52">
                  <c:v>4.151181841783143</c:v>
                </c:pt>
                <c:pt idx="53">
                  <c:v>4.151181841783143</c:v>
                </c:pt>
                <c:pt idx="54">
                  <c:v>4.151181841783143</c:v>
                </c:pt>
                <c:pt idx="55">
                  <c:v>4.151181841783143</c:v>
                </c:pt>
                <c:pt idx="56">
                  <c:v>4.151181841783143</c:v>
                </c:pt>
                <c:pt idx="57">
                  <c:v>4.151181841783143</c:v>
                </c:pt>
                <c:pt idx="58">
                  <c:v>4.151181841783143</c:v>
                </c:pt>
                <c:pt idx="59">
                  <c:v>4.151181841783143</c:v>
                </c:pt>
                <c:pt idx="60">
                  <c:v>4.151181841783143</c:v>
                </c:pt>
                <c:pt idx="61">
                  <c:v>4.151181841783143</c:v>
                </c:pt>
                <c:pt idx="62">
                  <c:v>4.151181841783143</c:v>
                </c:pt>
                <c:pt idx="63">
                  <c:v>4.151181841783143</c:v>
                </c:pt>
                <c:pt idx="64">
                  <c:v>4.151181841783143</c:v>
                </c:pt>
                <c:pt idx="65">
                  <c:v>4.151181841783143</c:v>
                </c:pt>
                <c:pt idx="66">
                  <c:v>4.151181841783143</c:v>
                </c:pt>
                <c:pt idx="67">
                  <c:v>4.151181841783143</c:v>
                </c:pt>
                <c:pt idx="68">
                  <c:v>4.151181841783143</c:v>
                </c:pt>
                <c:pt idx="69">
                  <c:v>4.151181841783143</c:v>
                </c:pt>
                <c:pt idx="70">
                  <c:v>4.151181841783143</c:v>
                </c:pt>
                <c:pt idx="71">
                  <c:v>4.151181841783143</c:v>
                </c:pt>
                <c:pt idx="72">
                  <c:v>4.151181841783143</c:v>
                </c:pt>
                <c:pt idx="73">
                  <c:v>4.151181841783143</c:v>
                </c:pt>
                <c:pt idx="74">
                  <c:v>4.151181841783143</c:v>
                </c:pt>
                <c:pt idx="75">
                  <c:v>4.151181841783143</c:v>
                </c:pt>
                <c:pt idx="76">
                  <c:v>4.151181841783143</c:v>
                </c:pt>
                <c:pt idx="77">
                  <c:v>4.151181841783143</c:v>
                </c:pt>
                <c:pt idx="78">
                  <c:v>4.151181841783143</c:v>
                </c:pt>
                <c:pt idx="79">
                  <c:v>4.151181841783143</c:v>
                </c:pt>
                <c:pt idx="80">
                  <c:v>4.151181841783143</c:v>
                </c:pt>
                <c:pt idx="81">
                  <c:v>4.151181841783143</c:v>
                </c:pt>
                <c:pt idx="82">
                  <c:v>4.151181841783143</c:v>
                </c:pt>
                <c:pt idx="83">
                  <c:v>4.151181841783143</c:v>
                </c:pt>
                <c:pt idx="84">
                  <c:v>4.151181841783143</c:v>
                </c:pt>
                <c:pt idx="85">
                  <c:v>4.151181841783143</c:v>
                </c:pt>
                <c:pt idx="86">
                  <c:v>4.151181841783143</c:v>
                </c:pt>
                <c:pt idx="87">
                  <c:v>4.151181841783143</c:v>
                </c:pt>
                <c:pt idx="88">
                  <c:v>4.151181841783143</c:v>
                </c:pt>
                <c:pt idx="89">
                  <c:v>4.151181841783143</c:v>
                </c:pt>
                <c:pt idx="90">
                  <c:v>4.151181841783143</c:v>
                </c:pt>
                <c:pt idx="91">
                  <c:v>4.151181841783143</c:v>
                </c:pt>
                <c:pt idx="92">
                  <c:v>4.151181841783143</c:v>
                </c:pt>
                <c:pt idx="93">
                  <c:v>4.151181841783143</c:v>
                </c:pt>
              </c:numCache>
            </c:numRef>
          </c:yVal>
          <c:smooth val="0"/>
        </c:ser>
        <c:ser>
          <c:idx val="12"/>
          <c:order val="3"/>
          <c:tx>
            <c:strRef>
              <c:f>Constraints!$AQ$4</c:f>
              <c:strCache>
                <c:ptCount val="1"/>
                <c:pt idx="0">
                  <c:v>Case4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Constraints!$BG$7:$BG$100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Constraints!$AQ$7:$AQ$100</c:f>
              <c:numCache>
                <c:formatCode>0.00E+00</c:formatCode>
                <c:ptCount val="94"/>
                <c:pt idx="0">
                  <c:v>28.163580037538811</c:v>
                </c:pt>
                <c:pt idx="1">
                  <c:v>12.434726555039747</c:v>
                </c:pt>
                <c:pt idx="2">
                  <c:v>5.6046744690320098</c:v>
                </c:pt>
                <c:pt idx="3">
                  <c:v>9.5621095062594286</c:v>
                </c:pt>
                <c:pt idx="4">
                  <c:v>2.5778624347694019</c:v>
                </c:pt>
                <c:pt idx="5">
                  <c:v>3.8413967083839</c:v>
                </c:pt>
                <c:pt idx="6">
                  <c:v>3.1057321258456221</c:v>
                </c:pt>
                <c:pt idx="7">
                  <c:v>10.785827462680828</c:v>
                </c:pt>
                <c:pt idx="8">
                  <c:v>10.246618238460634</c:v>
                </c:pt>
                <c:pt idx="9">
                  <c:v>13.999837753126245</c:v>
                </c:pt>
                <c:pt idx="10">
                  <c:v>14.20916047222523</c:v>
                </c:pt>
                <c:pt idx="11">
                  <c:v>9.0093898669429162</c:v>
                </c:pt>
                <c:pt idx="12">
                  <c:v>6.7322713307346023</c:v>
                </c:pt>
                <c:pt idx="13">
                  <c:v>6.0652074066337214</c:v>
                </c:pt>
                <c:pt idx="14">
                  <c:v>6.0652074066337214</c:v>
                </c:pt>
                <c:pt idx="15">
                  <c:v>6.0652074066337214</c:v>
                </c:pt>
                <c:pt idx="16">
                  <c:v>6.0652074066337214</c:v>
                </c:pt>
                <c:pt idx="17">
                  <c:v>6.0652074066337214</c:v>
                </c:pt>
                <c:pt idx="18">
                  <c:v>6.0652074066337214</c:v>
                </c:pt>
                <c:pt idx="19">
                  <c:v>6.0652074066337214</c:v>
                </c:pt>
                <c:pt idx="20">
                  <c:v>6.0652074066337214</c:v>
                </c:pt>
                <c:pt idx="21">
                  <c:v>6.0652074066337214</c:v>
                </c:pt>
                <c:pt idx="22">
                  <c:v>6.0652074066337214</c:v>
                </c:pt>
                <c:pt idx="23">
                  <c:v>6.0652074066337214</c:v>
                </c:pt>
                <c:pt idx="24">
                  <c:v>6.0652074066337214</c:v>
                </c:pt>
                <c:pt idx="25">
                  <c:v>6.0652074066337214</c:v>
                </c:pt>
                <c:pt idx="26">
                  <c:v>6.0652074066337214</c:v>
                </c:pt>
                <c:pt idx="27">
                  <c:v>6.0652074066337214</c:v>
                </c:pt>
                <c:pt idx="28">
                  <c:v>6.0652074066337214</c:v>
                </c:pt>
                <c:pt idx="29">
                  <c:v>6.0652074066337214</c:v>
                </c:pt>
                <c:pt idx="30">
                  <c:v>6.0652074066337214</c:v>
                </c:pt>
                <c:pt idx="31">
                  <c:v>6.0652074066337214</c:v>
                </c:pt>
                <c:pt idx="32">
                  <c:v>6.0652074066337214</c:v>
                </c:pt>
                <c:pt idx="33">
                  <c:v>6.0652074066337214</c:v>
                </c:pt>
                <c:pt idx="34">
                  <c:v>6.0652074066337214</c:v>
                </c:pt>
                <c:pt idx="35">
                  <c:v>6.0652074066337214</c:v>
                </c:pt>
                <c:pt idx="36">
                  <c:v>6.0652074066337214</c:v>
                </c:pt>
                <c:pt idx="37">
                  <c:v>6.0652074066337214</c:v>
                </c:pt>
                <c:pt idx="38">
                  <c:v>6.0652074066337214</c:v>
                </c:pt>
                <c:pt idx="39">
                  <c:v>6.0652074066337214</c:v>
                </c:pt>
                <c:pt idx="40">
                  <c:v>6.0652074066337214</c:v>
                </c:pt>
                <c:pt idx="41">
                  <c:v>6.0652074066337214</c:v>
                </c:pt>
                <c:pt idx="42">
                  <c:v>6.0652074066337214</c:v>
                </c:pt>
                <c:pt idx="43">
                  <c:v>6.0652074066337214</c:v>
                </c:pt>
                <c:pt idx="44">
                  <c:v>6.0652074066337214</c:v>
                </c:pt>
                <c:pt idx="45">
                  <c:v>6.0652074066337214</c:v>
                </c:pt>
                <c:pt idx="46">
                  <c:v>6.0652074066337214</c:v>
                </c:pt>
                <c:pt idx="47">
                  <c:v>6.0652074066337214</c:v>
                </c:pt>
                <c:pt idx="48">
                  <c:v>6.0652074066337214</c:v>
                </c:pt>
                <c:pt idx="49">
                  <c:v>6.0652074066337214</c:v>
                </c:pt>
                <c:pt idx="50">
                  <c:v>6.0652074066337214</c:v>
                </c:pt>
                <c:pt idx="51">
                  <c:v>6.0652074066337214</c:v>
                </c:pt>
                <c:pt idx="52">
                  <c:v>6.0652074066337214</c:v>
                </c:pt>
                <c:pt idx="53">
                  <c:v>6.0652074066337214</c:v>
                </c:pt>
                <c:pt idx="54">
                  <c:v>6.0652074066337214</c:v>
                </c:pt>
                <c:pt idx="55">
                  <c:v>6.0652074066337214</c:v>
                </c:pt>
                <c:pt idx="56">
                  <c:v>6.0652074066337214</c:v>
                </c:pt>
                <c:pt idx="57">
                  <c:v>6.0652074066337214</c:v>
                </c:pt>
                <c:pt idx="58">
                  <c:v>6.0652074066337214</c:v>
                </c:pt>
                <c:pt idx="59">
                  <c:v>6.0652074066337214</c:v>
                </c:pt>
                <c:pt idx="60">
                  <c:v>6.0652074066337214</c:v>
                </c:pt>
                <c:pt idx="61">
                  <c:v>6.0652074066337214</c:v>
                </c:pt>
                <c:pt idx="62">
                  <c:v>6.0652074066337214</c:v>
                </c:pt>
                <c:pt idx="63">
                  <c:v>6.0652074066337214</c:v>
                </c:pt>
                <c:pt idx="64">
                  <c:v>6.0652074066337214</c:v>
                </c:pt>
                <c:pt idx="65">
                  <c:v>6.0652074066337214</c:v>
                </c:pt>
                <c:pt idx="66">
                  <c:v>6.0652074066337214</c:v>
                </c:pt>
                <c:pt idx="67">
                  <c:v>6.0652074066337214</c:v>
                </c:pt>
                <c:pt idx="68">
                  <c:v>6.0652074066337214</c:v>
                </c:pt>
                <c:pt idx="69">
                  <c:v>6.0652074066337214</c:v>
                </c:pt>
                <c:pt idx="70">
                  <c:v>6.0652074066337214</c:v>
                </c:pt>
                <c:pt idx="71">
                  <c:v>6.0652074066337214</c:v>
                </c:pt>
                <c:pt idx="72">
                  <c:v>6.0652074066337214</c:v>
                </c:pt>
                <c:pt idx="73">
                  <c:v>6.0652074066337214</c:v>
                </c:pt>
                <c:pt idx="74">
                  <c:v>6.0652074066337214</c:v>
                </c:pt>
                <c:pt idx="75">
                  <c:v>6.0652074066337214</c:v>
                </c:pt>
                <c:pt idx="76">
                  <c:v>6.0652074066337214</c:v>
                </c:pt>
                <c:pt idx="77">
                  <c:v>6.0652074066337214</c:v>
                </c:pt>
                <c:pt idx="78">
                  <c:v>6.0652074066337214</c:v>
                </c:pt>
                <c:pt idx="79">
                  <c:v>6.0652074066337214</c:v>
                </c:pt>
                <c:pt idx="80">
                  <c:v>6.0652074066337214</c:v>
                </c:pt>
                <c:pt idx="81">
                  <c:v>6.0652074066337214</c:v>
                </c:pt>
                <c:pt idx="82">
                  <c:v>6.0652074066337214</c:v>
                </c:pt>
                <c:pt idx="83">
                  <c:v>6.0652074066337214</c:v>
                </c:pt>
                <c:pt idx="84">
                  <c:v>6.0652074066337214</c:v>
                </c:pt>
                <c:pt idx="85">
                  <c:v>6.0652074066337214</c:v>
                </c:pt>
                <c:pt idx="86">
                  <c:v>6.0652074066337214</c:v>
                </c:pt>
                <c:pt idx="87">
                  <c:v>6.0652074066337214</c:v>
                </c:pt>
                <c:pt idx="88">
                  <c:v>6.0652074066337214</c:v>
                </c:pt>
                <c:pt idx="89">
                  <c:v>6.0652074066337214</c:v>
                </c:pt>
                <c:pt idx="90">
                  <c:v>6.0652074066337214</c:v>
                </c:pt>
                <c:pt idx="91">
                  <c:v>6.0652074066337214</c:v>
                </c:pt>
                <c:pt idx="92">
                  <c:v>6.0652074066337214</c:v>
                </c:pt>
                <c:pt idx="93">
                  <c:v>6.0652074066337214</c:v>
                </c:pt>
              </c:numCache>
            </c:numRef>
          </c:yVal>
          <c:smooth val="0"/>
        </c:ser>
        <c:ser>
          <c:idx val="13"/>
          <c:order val="4"/>
          <c:tx>
            <c:strRef>
              <c:f>Constraints!$AR$4</c:f>
              <c:strCache>
                <c:ptCount val="1"/>
                <c:pt idx="0">
                  <c:v>Case5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Constraints!$BH$7:$BH$100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Constraints!$AR$7:$AR$100</c:f>
              <c:numCache>
                <c:formatCode>0.00E+00</c:formatCode>
                <c:ptCount val="94"/>
                <c:pt idx="0">
                  <c:v>15.459771870669313</c:v>
                </c:pt>
                <c:pt idx="1">
                  <c:v>6.7823137508107036</c:v>
                </c:pt>
                <c:pt idx="2">
                  <c:v>3.061998271346043</c:v>
                </c:pt>
                <c:pt idx="3">
                  <c:v>5.2285011092453049</c:v>
                </c:pt>
                <c:pt idx="4">
                  <c:v>1.4300615899310027</c:v>
                </c:pt>
                <c:pt idx="5">
                  <c:v>2.0969910565453991</c:v>
                </c:pt>
                <c:pt idx="6">
                  <c:v>1.7095332860317158</c:v>
                </c:pt>
                <c:pt idx="7">
                  <c:v>5.7535352519606144</c:v>
                </c:pt>
                <c:pt idx="8">
                  <c:v>5.4640106057378324</c:v>
                </c:pt>
                <c:pt idx="9">
                  <c:v>7.5048172464629754</c:v>
                </c:pt>
                <c:pt idx="10">
                  <c:v>7.618328464121972</c:v>
                </c:pt>
                <c:pt idx="11">
                  <c:v>4.8409830885214964</c:v>
                </c:pt>
                <c:pt idx="12">
                  <c:v>3.620256638300178</c:v>
                </c:pt>
                <c:pt idx="13">
                  <c:v>3.2650919328424988</c:v>
                </c:pt>
                <c:pt idx="14">
                  <c:v>3.2650919328424988</c:v>
                </c:pt>
                <c:pt idx="15">
                  <c:v>3.2650919328424988</c:v>
                </c:pt>
                <c:pt idx="16">
                  <c:v>3.2650919328424988</c:v>
                </c:pt>
                <c:pt idx="17">
                  <c:v>3.2650919328424988</c:v>
                </c:pt>
                <c:pt idx="18">
                  <c:v>3.2650919328424988</c:v>
                </c:pt>
                <c:pt idx="19">
                  <c:v>3.2650919328424988</c:v>
                </c:pt>
                <c:pt idx="20">
                  <c:v>3.2650919328424988</c:v>
                </c:pt>
                <c:pt idx="21">
                  <c:v>3.2650919328424988</c:v>
                </c:pt>
                <c:pt idx="22">
                  <c:v>3.2650919328424988</c:v>
                </c:pt>
                <c:pt idx="23">
                  <c:v>3.2650919328424988</c:v>
                </c:pt>
                <c:pt idx="24">
                  <c:v>3.2650919328424988</c:v>
                </c:pt>
                <c:pt idx="25">
                  <c:v>3.2650919328424988</c:v>
                </c:pt>
                <c:pt idx="26">
                  <c:v>3.2650919328424988</c:v>
                </c:pt>
                <c:pt idx="27">
                  <c:v>3.2650919328424988</c:v>
                </c:pt>
                <c:pt idx="28">
                  <c:v>3.2650919328424988</c:v>
                </c:pt>
                <c:pt idx="29">
                  <c:v>3.2650919328424988</c:v>
                </c:pt>
                <c:pt idx="30">
                  <c:v>3.2650919328424988</c:v>
                </c:pt>
                <c:pt idx="31">
                  <c:v>3.2650919328424988</c:v>
                </c:pt>
                <c:pt idx="32">
                  <c:v>3.2650919328424988</c:v>
                </c:pt>
                <c:pt idx="33">
                  <c:v>3.2650919328424988</c:v>
                </c:pt>
                <c:pt idx="34">
                  <c:v>3.2650919328424988</c:v>
                </c:pt>
                <c:pt idx="35">
                  <c:v>3.2650919328424988</c:v>
                </c:pt>
                <c:pt idx="36">
                  <c:v>3.2650919328424988</c:v>
                </c:pt>
                <c:pt idx="37">
                  <c:v>3.2650919328424988</c:v>
                </c:pt>
                <c:pt idx="38">
                  <c:v>3.2650919328424988</c:v>
                </c:pt>
                <c:pt idx="39">
                  <c:v>3.2650919328424988</c:v>
                </c:pt>
                <c:pt idx="40">
                  <c:v>3.2650919328424988</c:v>
                </c:pt>
                <c:pt idx="41">
                  <c:v>3.2650919328424988</c:v>
                </c:pt>
                <c:pt idx="42">
                  <c:v>3.2650919328424988</c:v>
                </c:pt>
                <c:pt idx="43">
                  <c:v>3.2650919328424988</c:v>
                </c:pt>
                <c:pt idx="44">
                  <c:v>3.2650919328424988</c:v>
                </c:pt>
                <c:pt idx="45">
                  <c:v>3.2650919328424988</c:v>
                </c:pt>
                <c:pt idx="46">
                  <c:v>3.2650919328424988</c:v>
                </c:pt>
                <c:pt idx="47">
                  <c:v>3.2650919328424988</c:v>
                </c:pt>
                <c:pt idx="48">
                  <c:v>3.2650919328424988</c:v>
                </c:pt>
                <c:pt idx="49">
                  <c:v>3.2650919328424988</c:v>
                </c:pt>
                <c:pt idx="50">
                  <c:v>3.2650919328424988</c:v>
                </c:pt>
                <c:pt idx="51">
                  <c:v>3.2650919328424988</c:v>
                </c:pt>
                <c:pt idx="52">
                  <c:v>3.2650919328424988</c:v>
                </c:pt>
                <c:pt idx="53">
                  <c:v>3.2650919328424988</c:v>
                </c:pt>
                <c:pt idx="54">
                  <c:v>3.2650919328424988</c:v>
                </c:pt>
                <c:pt idx="55">
                  <c:v>3.2650919328424988</c:v>
                </c:pt>
                <c:pt idx="56">
                  <c:v>3.2650919328424988</c:v>
                </c:pt>
                <c:pt idx="57">
                  <c:v>3.2650919328424988</c:v>
                </c:pt>
                <c:pt idx="58">
                  <c:v>3.2650919328424988</c:v>
                </c:pt>
                <c:pt idx="59">
                  <c:v>3.2650919328424988</c:v>
                </c:pt>
                <c:pt idx="60">
                  <c:v>3.2650919328424988</c:v>
                </c:pt>
                <c:pt idx="61">
                  <c:v>3.2650919328424988</c:v>
                </c:pt>
                <c:pt idx="62">
                  <c:v>3.2650919328424988</c:v>
                </c:pt>
                <c:pt idx="63">
                  <c:v>3.2650919328424988</c:v>
                </c:pt>
                <c:pt idx="64">
                  <c:v>3.2650919328424988</c:v>
                </c:pt>
                <c:pt idx="65">
                  <c:v>3.2650919328424988</c:v>
                </c:pt>
                <c:pt idx="66">
                  <c:v>3.2650919328424988</c:v>
                </c:pt>
                <c:pt idx="67">
                  <c:v>3.2650919328424988</c:v>
                </c:pt>
                <c:pt idx="68">
                  <c:v>3.2650919328424988</c:v>
                </c:pt>
                <c:pt idx="69">
                  <c:v>3.2650919328424988</c:v>
                </c:pt>
                <c:pt idx="70">
                  <c:v>3.2650919328424988</c:v>
                </c:pt>
                <c:pt idx="71">
                  <c:v>3.2650919328424988</c:v>
                </c:pt>
                <c:pt idx="72">
                  <c:v>3.2650919328424988</c:v>
                </c:pt>
                <c:pt idx="73">
                  <c:v>3.2650919328424988</c:v>
                </c:pt>
                <c:pt idx="74">
                  <c:v>3.2650919328424988</c:v>
                </c:pt>
                <c:pt idx="75">
                  <c:v>3.2650919328424988</c:v>
                </c:pt>
                <c:pt idx="76">
                  <c:v>3.2650919328424988</c:v>
                </c:pt>
                <c:pt idx="77">
                  <c:v>3.2650919328424988</c:v>
                </c:pt>
                <c:pt idx="78">
                  <c:v>3.2650919328424988</c:v>
                </c:pt>
                <c:pt idx="79">
                  <c:v>3.2650919328424988</c:v>
                </c:pt>
                <c:pt idx="80">
                  <c:v>3.2650919328424988</c:v>
                </c:pt>
                <c:pt idx="81">
                  <c:v>3.2650919328424988</c:v>
                </c:pt>
                <c:pt idx="82">
                  <c:v>3.2650919328424988</c:v>
                </c:pt>
                <c:pt idx="83">
                  <c:v>3.2650919328424988</c:v>
                </c:pt>
                <c:pt idx="84">
                  <c:v>3.2650919328424988</c:v>
                </c:pt>
                <c:pt idx="85">
                  <c:v>3.2650919328424988</c:v>
                </c:pt>
                <c:pt idx="86">
                  <c:v>3.2650919328424988</c:v>
                </c:pt>
                <c:pt idx="87">
                  <c:v>3.2650919328424988</c:v>
                </c:pt>
                <c:pt idx="88">
                  <c:v>3.2650919328424988</c:v>
                </c:pt>
                <c:pt idx="89">
                  <c:v>3.2650919328424988</c:v>
                </c:pt>
                <c:pt idx="90">
                  <c:v>3.2650919328424988</c:v>
                </c:pt>
                <c:pt idx="91">
                  <c:v>3.2650919328424988</c:v>
                </c:pt>
                <c:pt idx="92">
                  <c:v>3.2650919328424988</c:v>
                </c:pt>
                <c:pt idx="93">
                  <c:v>3.2650919328424988</c:v>
                </c:pt>
              </c:numCache>
            </c:numRef>
          </c:yVal>
          <c:smooth val="0"/>
        </c:ser>
        <c:ser>
          <c:idx val="1"/>
          <c:order val="5"/>
          <c:tx>
            <c:strRef>
              <c:f>Constraints!$AS$4</c:f>
              <c:strCache>
                <c:ptCount val="1"/>
                <c:pt idx="0">
                  <c:v>Case6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Constraints!$BI$7:$BI$100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Constraints!$AS$7:$AS$100</c:f>
              <c:numCache>
                <c:formatCode>0.00E+00</c:formatCode>
                <c:ptCount val="94"/>
                <c:pt idx="0">
                  <c:v>28.060041120384032</c:v>
                </c:pt>
                <c:pt idx="1">
                  <c:v>12.388644738731697</c:v>
                </c:pt>
                <c:pt idx="2">
                  <c:v>5.5839439846064645</c:v>
                </c:pt>
                <c:pt idx="3">
                  <c:v>9.5267823122637907</c:v>
                </c:pt>
                <c:pt idx="4">
                  <c:v>2.568458555644991</c:v>
                </c:pt>
                <c:pt idx="5">
                  <c:v>3.8271138278044448</c:v>
                </c:pt>
                <c:pt idx="6">
                  <c:v>3.0943089475486745</c:v>
                </c:pt>
                <c:pt idx="7">
                  <c:v>10.744737610216143</c:v>
                </c:pt>
                <c:pt idx="8">
                  <c:v>10.207565679471811</c:v>
                </c:pt>
                <c:pt idx="9">
                  <c:v>13.946823964154106</c:v>
                </c:pt>
                <c:pt idx="10">
                  <c:v>14.155392577006754</c:v>
                </c:pt>
                <c:pt idx="11">
                  <c:v>8.9753614524278245</c:v>
                </c:pt>
                <c:pt idx="12">
                  <c:v>6.7068379672845282</c:v>
                </c:pt>
                <c:pt idx="13">
                  <c:v>6.0423064051885955</c:v>
                </c:pt>
                <c:pt idx="14">
                  <c:v>6.0423064051885955</c:v>
                </c:pt>
                <c:pt idx="15">
                  <c:v>6.0423064051885955</c:v>
                </c:pt>
                <c:pt idx="16">
                  <c:v>6.0423064051885955</c:v>
                </c:pt>
                <c:pt idx="17">
                  <c:v>6.0423064051885955</c:v>
                </c:pt>
                <c:pt idx="18">
                  <c:v>6.0423064051885955</c:v>
                </c:pt>
                <c:pt idx="19">
                  <c:v>6.0423064051885955</c:v>
                </c:pt>
                <c:pt idx="20">
                  <c:v>6.0423064051885955</c:v>
                </c:pt>
                <c:pt idx="21">
                  <c:v>6.0423064051885955</c:v>
                </c:pt>
                <c:pt idx="22">
                  <c:v>6.0423064051885955</c:v>
                </c:pt>
                <c:pt idx="23">
                  <c:v>6.0423064051885955</c:v>
                </c:pt>
                <c:pt idx="24">
                  <c:v>6.0423064051885955</c:v>
                </c:pt>
                <c:pt idx="25">
                  <c:v>6.0423064051885955</c:v>
                </c:pt>
                <c:pt idx="26">
                  <c:v>6.0423064051885955</c:v>
                </c:pt>
                <c:pt idx="27">
                  <c:v>6.0423064051885955</c:v>
                </c:pt>
                <c:pt idx="28">
                  <c:v>6.0423064051885955</c:v>
                </c:pt>
                <c:pt idx="29">
                  <c:v>6.0423064051885955</c:v>
                </c:pt>
                <c:pt idx="30">
                  <c:v>6.0423064051885955</c:v>
                </c:pt>
                <c:pt idx="31">
                  <c:v>6.0423064051885955</c:v>
                </c:pt>
                <c:pt idx="32">
                  <c:v>6.0423064051885955</c:v>
                </c:pt>
                <c:pt idx="33">
                  <c:v>6.0423064051885955</c:v>
                </c:pt>
                <c:pt idx="34">
                  <c:v>6.0423064051885955</c:v>
                </c:pt>
                <c:pt idx="35">
                  <c:v>6.0423064051885955</c:v>
                </c:pt>
                <c:pt idx="36">
                  <c:v>6.0423064051885955</c:v>
                </c:pt>
                <c:pt idx="37">
                  <c:v>6.0423064051885955</c:v>
                </c:pt>
                <c:pt idx="38">
                  <c:v>6.0423064051885955</c:v>
                </c:pt>
                <c:pt idx="39">
                  <c:v>6.0423064051885955</c:v>
                </c:pt>
                <c:pt idx="40">
                  <c:v>6.0423064051885955</c:v>
                </c:pt>
                <c:pt idx="41">
                  <c:v>6.0423064051885955</c:v>
                </c:pt>
                <c:pt idx="42">
                  <c:v>6.0423064051885955</c:v>
                </c:pt>
                <c:pt idx="43">
                  <c:v>6.0423064051885955</c:v>
                </c:pt>
                <c:pt idx="44">
                  <c:v>6.0423064051885955</c:v>
                </c:pt>
                <c:pt idx="45">
                  <c:v>6.0423064051885955</c:v>
                </c:pt>
                <c:pt idx="46">
                  <c:v>6.0423064051885955</c:v>
                </c:pt>
                <c:pt idx="47">
                  <c:v>6.0423064051885955</c:v>
                </c:pt>
                <c:pt idx="48">
                  <c:v>6.0423064051885955</c:v>
                </c:pt>
                <c:pt idx="49">
                  <c:v>6.0423064051885955</c:v>
                </c:pt>
                <c:pt idx="50">
                  <c:v>6.0423064051885955</c:v>
                </c:pt>
                <c:pt idx="51">
                  <c:v>6.0423064051885955</c:v>
                </c:pt>
                <c:pt idx="52">
                  <c:v>6.0423064051885955</c:v>
                </c:pt>
                <c:pt idx="53">
                  <c:v>6.0423064051885955</c:v>
                </c:pt>
                <c:pt idx="54">
                  <c:v>6.0423064051885955</c:v>
                </c:pt>
                <c:pt idx="55">
                  <c:v>6.0423064051885955</c:v>
                </c:pt>
                <c:pt idx="56">
                  <c:v>6.0423064051885955</c:v>
                </c:pt>
                <c:pt idx="57">
                  <c:v>6.0423064051885955</c:v>
                </c:pt>
                <c:pt idx="58">
                  <c:v>6.0423064051885955</c:v>
                </c:pt>
                <c:pt idx="59">
                  <c:v>6.0423064051885955</c:v>
                </c:pt>
                <c:pt idx="60">
                  <c:v>6.0423064051885955</c:v>
                </c:pt>
                <c:pt idx="61">
                  <c:v>6.0423064051885955</c:v>
                </c:pt>
                <c:pt idx="62">
                  <c:v>6.0423064051885955</c:v>
                </c:pt>
                <c:pt idx="63">
                  <c:v>6.0423064051885955</c:v>
                </c:pt>
                <c:pt idx="64">
                  <c:v>6.0423064051885955</c:v>
                </c:pt>
                <c:pt idx="65">
                  <c:v>6.0423064051885955</c:v>
                </c:pt>
                <c:pt idx="66">
                  <c:v>6.0423064051885955</c:v>
                </c:pt>
                <c:pt idx="67">
                  <c:v>6.0423064051885955</c:v>
                </c:pt>
                <c:pt idx="68">
                  <c:v>6.0423064051885955</c:v>
                </c:pt>
                <c:pt idx="69">
                  <c:v>6.0423064051885955</c:v>
                </c:pt>
                <c:pt idx="70">
                  <c:v>6.0423064051885955</c:v>
                </c:pt>
                <c:pt idx="71">
                  <c:v>6.0423064051885955</c:v>
                </c:pt>
                <c:pt idx="72">
                  <c:v>6.0423064051885955</c:v>
                </c:pt>
                <c:pt idx="73">
                  <c:v>6.0423064051885955</c:v>
                </c:pt>
                <c:pt idx="74">
                  <c:v>6.0423064051885955</c:v>
                </c:pt>
                <c:pt idx="75">
                  <c:v>6.0423064051885955</c:v>
                </c:pt>
                <c:pt idx="76">
                  <c:v>6.0423064051885955</c:v>
                </c:pt>
                <c:pt idx="77">
                  <c:v>6.0423064051885955</c:v>
                </c:pt>
                <c:pt idx="78">
                  <c:v>6.0423064051885955</c:v>
                </c:pt>
                <c:pt idx="79">
                  <c:v>6.0423064051885955</c:v>
                </c:pt>
                <c:pt idx="80">
                  <c:v>6.0423064051885955</c:v>
                </c:pt>
                <c:pt idx="81">
                  <c:v>6.0423064051885955</c:v>
                </c:pt>
                <c:pt idx="82">
                  <c:v>6.0423064051885955</c:v>
                </c:pt>
                <c:pt idx="83">
                  <c:v>6.0423064051885955</c:v>
                </c:pt>
                <c:pt idx="84">
                  <c:v>6.0423064051885955</c:v>
                </c:pt>
                <c:pt idx="85">
                  <c:v>6.0423064051885955</c:v>
                </c:pt>
                <c:pt idx="86">
                  <c:v>6.0423064051885955</c:v>
                </c:pt>
                <c:pt idx="87">
                  <c:v>6.0423064051885955</c:v>
                </c:pt>
                <c:pt idx="88">
                  <c:v>6.0423064051885955</c:v>
                </c:pt>
                <c:pt idx="89">
                  <c:v>6.0423064051885955</c:v>
                </c:pt>
                <c:pt idx="90">
                  <c:v>6.0423064051885955</c:v>
                </c:pt>
                <c:pt idx="91">
                  <c:v>6.0423064051885955</c:v>
                </c:pt>
                <c:pt idx="92">
                  <c:v>6.0423064051885955</c:v>
                </c:pt>
                <c:pt idx="93">
                  <c:v>6.0423064051885955</c:v>
                </c:pt>
              </c:numCache>
            </c:numRef>
          </c:yVal>
          <c:smooth val="0"/>
        </c:ser>
        <c:ser>
          <c:idx val="8"/>
          <c:order val="6"/>
          <c:tx>
            <c:strRef>
              <c:f>Constraints!$AT$4</c:f>
              <c:strCache>
                <c:ptCount val="1"/>
                <c:pt idx="0">
                  <c:v>Case7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Constraints!$BJ$7:$BJ$100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Constraints!$AT$7:$AT$100</c:f>
              <c:numCache>
                <c:formatCode>0.00E+00</c:formatCode>
                <c:ptCount val="94"/>
                <c:pt idx="0">
                  <c:v>15.556961611611779</c:v>
                </c:pt>
                <c:pt idx="1">
                  <c:v>6.8255308964036203</c:v>
                </c:pt>
                <c:pt idx="2">
                  <c:v>3.0814384499743448</c:v>
                </c:pt>
                <c:pt idx="3">
                  <c:v>5.2616400281456128</c:v>
                </c:pt>
                <c:pt idx="4">
                  <c:v>1.4387711000962977</c:v>
                </c:pt>
                <c:pt idx="5">
                  <c:v>2.1102399526475986</c:v>
                </c:pt>
                <c:pt idx="6">
                  <c:v>1.7201340313663258</c:v>
                </c:pt>
                <c:pt idx="7">
                  <c:v>5.7918975123993608</c:v>
                </c:pt>
                <c:pt idx="8">
                  <c:v>5.5004612761979015</c:v>
                </c:pt>
                <c:pt idx="9">
                  <c:v>7.5544040615901142</c:v>
                </c:pt>
                <c:pt idx="10">
                  <c:v>7.6686430184266774</c:v>
                </c:pt>
                <c:pt idx="11">
                  <c:v>4.8727746241126724</c:v>
                </c:pt>
                <c:pt idx="12">
                  <c:v>3.6439598083497975</c:v>
                </c:pt>
                <c:pt idx="13">
                  <c:v>3.2864057957668225</c:v>
                </c:pt>
                <c:pt idx="14">
                  <c:v>3.2864057957668225</c:v>
                </c:pt>
                <c:pt idx="15">
                  <c:v>3.2864057957668225</c:v>
                </c:pt>
                <c:pt idx="16">
                  <c:v>3.2864057957668225</c:v>
                </c:pt>
                <c:pt idx="17">
                  <c:v>3.2864057957668225</c:v>
                </c:pt>
                <c:pt idx="18">
                  <c:v>3.2864057957668225</c:v>
                </c:pt>
                <c:pt idx="19">
                  <c:v>3.2864057957668225</c:v>
                </c:pt>
                <c:pt idx="20">
                  <c:v>3.2864057957668225</c:v>
                </c:pt>
                <c:pt idx="21">
                  <c:v>3.2864057957668225</c:v>
                </c:pt>
                <c:pt idx="22">
                  <c:v>3.2864057957668225</c:v>
                </c:pt>
                <c:pt idx="23">
                  <c:v>3.2864057957668225</c:v>
                </c:pt>
                <c:pt idx="24">
                  <c:v>3.2864057957668225</c:v>
                </c:pt>
                <c:pt idx="25">
                  <c:v>3.2864057957668225</c:v>
                </c:pt>
                <c:pt idx="26">
                  <c:v>3.2864057957668225</c:v>
                </c:pt>
                <c:pt idx="27">
                  <c:v>3.2864057957668225</c:v>
                </c:pt>
                <c:pt idx="28">
                  <c:v>3.2864057957668225</c:v>
                </c:pt>
                <c:pt idx="29">
                  <c:v>3.2864057957668225</c:v>
                </c:pt>
                <c:pt idx="30">
                  <c:v>3.2864057957668225</c:v>
                </c:pt>
                <c:pt idx="31">
                  <c:v>3.2864057957668225</c:v>
                </c:pt>
                <c:pt idx="32">
                  <c:v>3.2864057957668225</c:v>
                </c:pt>
                <c:pt idx="33">
                  <c:v>3.2864057957668225</c:v>
                </c:pt>
                <c:pt idx="34">
                  <c:v>3.2864057957668225</c:v>
                </c:pt>
                <c:pt idx="35">
                  <c:v>3.2864057957668225</c:v>
                </c:pt>
                <c:pt idx="36">
                  <c:v>3.2864057957668225</c:v>
                </c:pt>
                <c:pt idx="37">
                  <c:v>3.2864057957668225</c:v>
                </c:pt>
                <c:pt idx="38">
                  <c:v>3.2864057957668225</c:v>
                </c:pt>
                <c:pt idx="39">
                  <c:v>3.2864057957668225</c:v>
                </c:pt>
                <c:pt idx="40">
                  <c:v>3.2864057957668225</c:v>
                </c:pt>
                <c:pt idx="41">
                  <c:v>3.2864057957668225</c:v>
                </c:pt>
                <c:pt idx="42">
                  <c:v>3.2864057957668225</c:v>
                </c:pt>
                <c:pt idx="43">
                  <c:v>3.2864057957668225</c:v>
                </c:pt>
                <c:pt idx="44">
                  <c:v>3.2864057957668225</c:v>
                </c:pt>
                <c:pt idx="45">
                  <c:v>3.2864057957668225</c:v>
                </c:pt>
                <c:pt idx="46">
                  <c:v>3.2864057957668225</c:v>
                </c:pt>
                <c:pt idx="47">
                  <c:v>3.2864057957668225</c:v>
                </c:pt>
                <c:pt idx="48">
                  <c:v>3.2864057957668225</c:v>
                </c:pt>
                <c:pt idx="49">
                  <c:v>3.2864057957668225</c:v>
                </c:pt>
                <c:pt idx="50">
                  <c:v>3.2864057957668225</c:v>
                </c:pt>
                <c:pt idx="51">
                  <c:v>3.2864057957668225</c:v>
                </c:pt>
                <c:pt idx="52">
                  <c:v>3.2864057957668225</c:v>
                </c:pt>
                <c:pt idx="53">
                  <c:v>3.2864057957668225</c:v>
                </c:pt>
                <c:pt idx="54">
                  <c:v>3.2864057957668225</c:v>
                </c:pt>
                <c:pt idx="55">
                  <c:v>3.2864057957668225</c:v>
                </c:pt>
                <c:pt idx="56">
                  <c:v>3.2864057957668225</c:v>
                </c:pt>
                <c:pt idx="57">
                  <c:v>3.2864057957668225</c:v>
                </c:pt>
                <c:pt idx="58">
                  <c:v>3.2864057957668225</c:v>
                </c:pt>
                <c:pt idx="59">
                  <c:v>3.2864057957668225</c:v>
                </c:pt>
                <c:pt idx="60">
                  <c:v>3.2864057957668225</c:v>
                </c:pt>
                <c:pt idx="61">
                  <c:v>3.2864057957668225</c:v>
                </c:pt>
                <c:pt idx="62">
                  <c:v>3.2864057957668225</c:v>
                </c:pt>
                <c:pt idx="63">
                  <c:v>3.2864057957668225</c:v>
                </c:pt>
                <c:pt idx="64">
                  <c:v>3.2864057957668225</c:v>
                </c:pt>
                <c:pt idx="65">
                  <c:v>3.2864057957668225</c:v>
                </c:pt>
                <c:pt idx="66">
                  <c:v>3.2864057957668225</c:v>
                </c:pt>
                <c:pt idx="67">
                  <c:v>3.2864057957668225</c:v>
                </c:pt>
                <c:pt idx="68">
                  <c:v>3.2864057957668225</c:v>
                </c:pt>
                <c:pt idx="69">
                  <c:v>3.2864057957668225</c:v>
                </c:pt>
                <c:pt idx="70">
                  <c:v>3.2864057957668225</c:v>
                </c:pt>
                <c:pt idx="71">
                  <c:v>3.2864057957668225</c:v>
                </c:pt>
                <c:pt idx="72">
                  <c:v>3.2864057957668225</c:v>
                </c:pt>
                <c:pt idx="73">
                  <c:v>3.2864057957668225</c:v>
                </c:pt>
                <c:pt idx="74">
                  <c:v>3.2864057957668225</c:v>
                </c:pt>
                <c:pt idx="75">
                  <c:v>3.2864057957668225</c:v>
                </c:pt>
                <c:pt idx="76">
                  <c:v>3.2864057957668225</c:v>
                </c:pt>
                <c:pt idx="77">
                  <c:v>3.2864057957668225</c:v>
                </c:pt>
                <c:pt idx="78">
                  <c:v>3.2864057957668225</c:v>
                </c:pt>
                <c:pt idx="79">
                  <c:v>3.2864057957668225</c:v>
                </c:pt>
                <c:pt idx="80">
                  <c:v>3.2864057957668225</c:v>
                </c:pt>
                <c:pt idx="81">
                  <c:v>3.2864057957668225</c:v>
                </c:pt>
                <c:pt idx="82">
                  <c:v>3.2864057957668225</c:v>
                </c:pt>
                <c:pt idx="83">
                  <c:v>3.2864057957668225</c:v>
                </c:pt>
                <c:pt idx="84">
                  <c:v>3.2864057957668225</c:v>
                </c:pt>
                <c:pt idx="85">
                  <c:v>3.2864057957668225</c:v>
                </c:pt>
                <c:pt idx="86">
                  <c:v>3.2864057957668225</c:v>
                </c:pt>
                <c:pt idx="87">
                  <c:v>3.2864057957668225</c:v>
                </c:pt>
                <c:pt idx="88">
                  <c:v>3.2864057957668225</c:v>
                </c:pt>
                <c:pt idx="89">
                  <c:v>3.2864057957668225</c:v>
                </c:pt>
                <c:pt idx="90">
                  <c:v>3.2864057957668225</c:v>
                </c:pt>
                <c:pt idx="91">
                  <c:v>3.2864057957668225</c:v>
                </c:pt>
                <c:pt idx="92">
                  <c:v>3.2864057957668225</c:v>
                </c:pt>
                <c:pt idx="93">
                  <c:v>3.2864057957668225</c:v>
                </c:pt>
              </c:numCache>
            </c:numRef>
          </c:yVal>
          <c:smooth val="0"/>
        </c:ser>
        <c:ser>
          <c:idx val="3"/>
          <c:order val="7"/>
          <c:tx>
            <c:strRef>
              <c:f>Constraints!$AU$4</c:f>
              <c:strCache>
                <c:ptCount val="1"/>
                <c:pt idx="0">
                  <c:v>Case8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Constraints!$BK$7:$BK$100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Constraints!$AU$7:$AU$100</c:f>
              <c:numCache>
                <c:formatCode>0.00E+00</c:formatCode>
                <c:ptCount val="94"/>
                <c:pt idx="0">
                  <c:v>37.624179806790451</c:v>
                </c:pt>
                <c:pt idx="1">
                  <c:v>15.799307037039716</c:v>
                </c:pt>
                <c:pt idx="2">
                  <c:v>7.054220686682374</c:v>
                </c:pt>
                <c:pt idx="3">
                  <c:v>12.305006035050539</c:v>
                </c:pt>
                <c:pt idx="4">
                  <c:v>2.4467627427856971</c:v>
                </c:pt>
                <c:pt idx="5">
                  <c:v>3.7503449169298797</c:v>
                </c:pt>
                <c:pt idx="6">
                  <c:v>2.9848055699377616</c:v>
                </c:pt>
                <c:pt idx="7">
                  <c:v>11.68397539220409</c:v>
                </c:pt>
                <c:pt idx="8">
                  <c:v>10.989986511477616</c:v>
                </c:pt>
                <c:pt idx="9">
                  <c:v>16.07236320168402</c:v>
                </c:pt>
                <c:pt idx="10">
                  <c:v>16.349635762567736</c:v>
                </c:pt>
                <c:pt idx="11">
                  <c:v>9.9505959843891709</c:v>
                </c:pt>
                <c:pt idx="12">
                  <c:v>7.0338052483074724</c:v>
                </c:pt>
                <c:pt idx="13">
                  <c:v>6.1965597508107182</c:v>
                </c:pt>
                <c:pt idx="14">
                  <c:v>6.1965597508107182</c:v>
                </c:pt>
                <c:pt idx="15">
                  <c:v>6.1965597508107182</c:v>
                </c:pt>
                <c:pt idx="16">
                  <c:v>6.1965597508107182</c:v>
                </c:pt>
                <c:pt idx="17">
                  <c:v>6.1965597508107182</c:v>
                </c:pt>
                <c:pt idx="18">
                  <c:v>6.1965597508107182</c:v>
                </c:pt>
                <c:pt idx="19">
                  <c:v>6.1965597508107182</c:v>
                </c:pt>
                <c:pt idx="20">
                  <c:v>6.1965597508107182</c:v>
                </c:pt>
                <c:pt idx="21">
                  <c:v>6.1965597508107182</c:v>
                </c:pt>
                <c:pt idx="22">
                  <c:v>6.1965597508107182</c:v>
                </c:pt>
                <c:pt idx="23">
                  <c:v>6.1965597508107182</c:v>
                </c:pt>
                <c:pt idx="24">
                  <c:v>6.1965597508107182</c:v>
                </c:pt>
                <c:pt idx="25">
                  <c:v>6.1965597508107182</c:v>
                </c:pt>
                <c:pt idx="26">
                  <c:v>6.1965597508107182</c:v>
                </c:pt>
                <c:pt idx="27">
                  <c:v>6.1965597508107182</c:v>
                </c:pt>
                <c:pt idx="28">
                  <c:v>6.1965597508107182</c:v>
                </c:pt>
                <c:pt idx="29">
                  <c:v>6.1965597508107182</c:v>
                </c:pt>
                <c:pt idx="30">
                  <c:v>6.1965597508107182</c:v>
                </c:pt>
                <c:pt idx="31">
                  <c:v>6.1965597508107182</c:v>
                </c:pt>
                <c:pt idx="32">
                  <c:v>6.1965597508107182</c:v>
                </c:pt>
                <c:pt idx="33">
                  <c:v>6.1965597508107182</c:v>
                </c:pt>
                <c:pt idx="34">
                  <c:v>6.1965597508107182</c:v>
                </c:pt>
                <c:pt idx="35">
                  <c:v>6.1965597508107182</c:v>
                </c:pt>
                <c:pt idx="36">
                  <c:v>6.1965597508107182</c:v>
                </c:pt>
                <c:pt idx="37">
                  <c:v>6.1965597508107182</c:v>
                </c:pt>
                <c:pt idx="38">
                  <c:v>6.1965597508107182</c:v>
                </c:pt>
                <c:pt idx="39">
                  <c:v>6.1965597508107182</c:v>
                </c:pt>
                <c:pt idx="40">
                  <c:v>6.1965597508107182</c:v>
                </c:pt>
                <c:pt idx="41">
                  <c:v>6.1965597508107182</c:v>
                </c:pt>
                <c:pt idx="42">
                  <c:v>6.1965597508107182</c:v>
                </c:pt>
                <c:pt idx="43">
                  <c:v>6.1965597508107182</c:v>
                </c:pt>
                <c:pt idx="44">
                  <c:v>6.1965597508107182</c:v>
                </c:pt>
                <c:pt idx="45">
                  <c:v>6.1965597508107182</c:v>
                </c:pt>
                <c:pt idx="46">
                  <c:v>6.1965597508107182</c:v>
                </c:pt>
                <c:pt idx="47">
                  <c:v>6.1965597508107182</c:v>
                </c:pt>
                <c:pt idx="48">
                  <c:v>6.1965597508107182</c:v>
                </c:pt>
                <c:pt idx="49">
                  <c:v>6.1965597508107182</c:v>
                </c:pt>
                <c:pt idx="50">
                  <c:v>6.1965597508107182</c:v>
                </c:pt>
                <c:pt idx="51">
                  <c:v>6.1965597508107182</c:v>
                </c:pt>
                <c:pt idx="52">
                  <c:v>6.1965597508107182</c:v>
                </c:pt>
                <c:pt idx="53">
                  <c:v>6.1965597508107182</c:v>
                </c:pt>
                <c:pt idx="54">
                  <c:v>6.1965597508107182</c:v>
                </c:pt>
                <c:pt idx="55">
                  <c:v>6.1965597508107182</c:v>
                </c:pt>
                <c:pt idx="56">
                  <c:v>6.1965597508107182</c:v>
                </c:pt>
                <c:pt idx="57">
                  <c:v>6.1965597508107182</c:v>
                </c:pt>
                <c:pt idx="58">
                  <c:v>6.1965597508107182</c:v>
                </c:pt>
                <c:pt idx="59">
                  <c:v>6.1965597508107182</c:v>
                </c:pt>
                <c:pt idx="60">
                  <c:v>6.1965597508107182</c:v>
                </c:pt>
                <c:pt idx="61">
                  <c:v>6.1965597508107182</c:v>
                </c:pt>
                <c:pt idx="62">
                  <c:v>6.1965597508107182</c:v>
                </c:pt>
                <c:pt idx="63">
                  <c:v>6.1965597508107182</c:v>
                </c:pt>
                <c:pt idx="64">
                  <c:v>6.1965597508107182</c:v>
                </c:pt>
                <c:pt idx="65">
                  <c:v>6.1965597508107182</c:v>
                </c:pt>
                <c:pt idx="66">
                  <c:v>6.1965597508107182</c:v>
                </c:pt>
                <c:pt idx="67">
                  <c:v>6.1965597508107182</c:v>
                </c:pt>
                <c:pt idx="68">
                  <c:v>6.1965597508107182</c:v>
                </c:pt>
                <c:pt idx="69">
                  <c:v>6.1965597508107182</c:v>
                </c:pt>
                <c:pt idx="70">
                  <c:v>6.1965597508107182</c:v>
                </c:pt>
                <c:pt idx="71">
                  <c:v>6.1965597508107182</c:v>
                </c:pt>
                <c:pt idx="72">
                  <c:v>6.1965597508107182</c:v>
                </c:pt>
                <c:pt idx="73">
                  <c:v>6.1965597508107182</c:v>
                </c:pt>
                <c:pt idx="74">
                  <c:v>6.1965597508107182</c:v>
                </c:pt>
                <c:pt idx="75">
                  <c:v>6.1965597508107182</c:v>
                </c:pt>
                <c:pt idx="76">
                  <c:v>6.1965597508107182</c:v>
                </c:pt>
                <c:pt idx="77">
                  <c:v>6.1965597508107182</c:v>
                </c:pt>
                <c:pt idx="78">
                  <c:v>6.1965597508107182</c:v>
                </c:pt>
                <c:pt idx="79">
                  <c:v>6.1965597508107182</c:v>
                </c:pt>
                <c:pt idx="80">
                  <c:v>6.1965597508107182</c:v>
                </c:pt>
                <c:pt idx="81">
                  <c:v>6.1965597508107182</c:v>
                </c:pt>
                <c:pt idx="82">
                  <c:v>6.1965597508107182</c:v>
                </c:pt>
                <c:pt idx="83">
                  <c:v>6.1965597508107182</c:v>
                </c:pt>
                <c:pt idx="84">
                  <c:v>6.1965597508107182</c:v>
                </c:pt>
                <c:pt idx="85">
                  <c:v>6.1965597508107182</c:v>
                </c:pt>
                <c:pt idx="86">
                  <c:v>6.1965597508107182</c:v>
                </c:pt>
                <c:pt idx="87">
                  <c:v>6.1965597508107182</c:v>
                </c:pt>
                <c:pt idx="88">
                  <c:v>6.1965597508107182</c:v>
                </c:pt>
                <c:pt idx="89">
                  <c:v>6.1965597508107182</c:v>
                </c:pt>
                <c:pt idx="90">
                  <c:v>6.1965597508107182</c:v>
                </c:pt>
                <c:pt idx="91">
                  <c:v>6.1965597508107182</c:v>
                </c:pt>
                <c:pt idx="92">
                  <c:v>6.1965597508107182</c:v>
                </c:pt>
                <c:pt idx="93">
                  <c:v>6.1965597508107182</c:v>
                </c:pt>
              </c:numCache>
            </c:numRef>
          </c:yVal>
          <c:smooth val="0"/>
        </c:ser>
        <c:ser>
          <c:idx val="6"/>
          <c:order val="8"/>
          <c:tx>
            <c:strRef>
              <c:f>Constraints!$AV$4</c:f>
              <c:strCache>
                <c:ptCount val="1"/>
                <c:pt idx="0">
                  <c:v>Case9</c:v>
                </c:pt>
              </c:strCache>
            </c:strRef>
          </c:tx>
          <c:spPr>
            <a:ln w="28575">
              <a:noFill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xVal>
            <c:numRef>
              <c:f>Constraints!$BL$7:$BL$100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Constraints!$AV$7:$AV$100</c:f>
              <c:numCache>
                <c:formatCode>0.00E+00</c:formatCode>
                <c:ptCount val="94"/>
                <c:pt idx="0">
                  <c:v>11.254533498558835</c:v>
                </c:pt>
                <c:pt idx="1">
                  <c:v>5.3603220710799633</c:v>
                </c:pt>
                <c:pt idx="2">
                  <c:v>2.4577922938264525</c:v>
                </c:pt>
                <c:pt idx="3">
                  <c:v>4.0508631205678398</c:v>
                </c:pt>
                <c:pt idx="4">
                  <c:v>1.6353460596178147</c:v>
                </c:pt>
                <c:pt idx="5">
                  <c:v>2.3327555948092833</c:v>
                </c:pt>
                <c:pt idx="6">
                  <c:v>1.9318428298479922</c:v>
                </c:pt>
                <c:pt idx="7">
                  <c:v>5.6771884547832672</c:v>
                </c:pt>
                <c:pt idx="8">
                  <c:v>5.4587040290853022</c:v>
                </c:pt>
                <c:pt idx="9">
                  <c:v>6.8662395942424528</c:v>
                </c:pt>
                <c:pt idx="10">
                  <c:v>6.9486589598970268</c:v>
                </c:pt>
                <c:pt idx="11">
                  <c:v>4.6641342681969169</c:v>
                </c:pt>
                <c:pt idx="12">
                  <c:v>3.7349624267571491</c:v>
                </c:pt>
                <c:pt idx="13">
                  <c:v>3.4573028599165583</c:v>
                </c:pt>
                <c:pt idx="14">
                  <c:v>3.4573028599165583</c:v>
                </c:pt>
                <c:pt idx="15">
                  <c:v>3.4573028599165583</c:v>
                </c:pt>
                <c:pt idx="16">
                  <c:v>3.4573028599165583</c:v>
                </c:pt>
                <c:pt idx="17">
                  <c:v>3.4573028599165583</c:v>
                </c:pt>
                <c:pt idx="18">
                  <c:v>3.4573028599165583</c:v>
                </c:pt>
                <c:pt idx="19">
                  <c:v>3.4573028599165583</c:v>
                </c:pt>
                <c:pt idx="20">
                  <c:v>3.4573028599165583</c:v>
                </c:pt>
                <c:pt idx="21">
                  <c:v>3.4573028599165583</c:v>
                </c:pt>
                <c:pt idx="22">
                  <c:v>3.4573028599165583</c:v>
                </c:pt>
                <c:pt idx="23">
                  <c:v>3.4573028599165583</c:v>
                </c:pt>
                <c:pt idx="24">
                  <c:v>3.4573028599165583</c:v>
                </c:pt>
                <c:pt idx="25">
                  <c:v>3.4573028599165583</c:v>
                </c:pt>
                <c:pt idx="26">
                  <c:v>3.4573028599165583</c:v>
                </c:pt>
                <c:pt idx="27">
                  <c:v>3.4573028599165583</c:v>
                </c:pt>
                <c:pt idx="28">
                  <c:v>3.4573028599165583</c:v>
                </c:pt>
                <c:pt idx="29">
                  <c:v>3.4573028599165583</c:v>
                </c:pt>
                <c:pt idx="30">
                  <c:v>3.4573028599165583</c:v>
                </c:pt>
                <c:pt idx="31">
                  <c:v>3.4573028599165583</c:v>
                </c:pt>
                <c:pt idx="32">
                  <c:v>3.4573028599165583</c:v>
                </c:pt>
                <c:pt idx="33">
                  <c:v>3.4573028599165583</c:v>
                </c:pt>
                <c:pt idx="34">
                  <c:v>3.4573028599165583</c:v>
                </c:pt>
                <c:pt idx="35">
                  <c:v>3.4573028599165583</c:v>
                </c:pt>
                <c:pt idx="36">
                  <c:v>3.4573028599165583</c:v>
                </c:pt>
                <c:pt idx="37">
                  <c:v>3.4573028599165583</c:v>
                </c:pt>
                <c:pt idx="38">
                  <c:v>3.4573028599165583</c:v>
                </c:pt>
                <c:pt idx="39">
                  <c:v>3.4573028599165583</c:v>
                </c:pt>
                <c:pt idx="40">
                  <c:v>3.4573028599165583</c:v>
                </c:pt>
                <c:pt idx="41">
                  <c:v>3.4573028599165583</c:v>
                </c:pt>
                <c:pt idx="42">
                  <c:v>3.4573028599165583</c:v>
                </c:pt>
                <c:pt idx="43">
                  <c:v>3.4573028599165583</c:v>
                </c:pt>
                <c:pt idx="44">
                  <c:v>3.4573028599165583</c:v>
                </c:pt>
                <c:pt idx="45">
                  <c:v>3.4573028599165583</c:v>
                </c:pt>
                <c:pt idx="46">
                  <c:v>3.4573028599165583</c:v>
                </c:pt>
                <c:pt idx="47">
                  <c:v>3.4573028599165583</c:v>
                </c:pt>
                <c:pt idx="48">
                  <c:v>3.4573028599165583</c:v>
                </c:pt>
                <c:pt idx="49">
                  <c:v>3.4573028599165583</c:v>
                </c:pt>
                <c:pt idx="50">
                  <c:v>3.4573028599165583</c:v>
                </c:pt>
                <c:pt idx="51">
                  <c:v>3.4573028599165583</c:v>
                </c:pt>
                <c:pt idx="52">
                  <c:v>3.4573028599165583</c:v>
                </c:pt>
                <c:pt idx="53">
                  <c:v>3.4573028599165583</c:v>
                </c:pt>
                <c:pt idx="54">
                  <c:v>3.4573028599165583</c:v>
                </c:pt>
                <c:pt idx="55">
                  <c:v>3.4573028599165583</c:v>
                </c:pt>
                <c:pt idx="56">
                  <c:v>3.4573028599165583</c:v>
                </c:pt>
                <c:pt idx="57">
                  <c:v>3.4573028599165583</c:v>
                </c:pt>
                <c:pt idx="58">
                  <c:v>3.4573028599165583</c:v>
                </c:pt>
                <c:pt idx="59">
                  <c:v>3.4573028599165583</c:v>
                </c:pt>
                <c:pt idx="60">
                  <c:v>3.4573028599165583</c:v>
                </c:pt>
                <c:pt idx="61">
                  <c:v>3.4573028599165583</c:v>
                </c:pt>
                <c:pt idx="62">
                  <c:v>3.4573028599165583</c:v>
                </c:pt>
                <c:pt idx="63">
                  <c:v>3.4573028599165583</c:v>
                </c:pt>
                <c:pt idx="64">
                  <c:v>3.4573028599165583</c:v>
                </c:pt>
                <c:pt idx="65">
                  <c:v>3.4573028599165583</c:v>
                </c:pt>
                <c:pt idx="66">
                  <c:v>3.4573028599165583</c:v>
                </c:pt>
                <c:pt idx="67">
                  <c:v>3.4573028599165583</c:v>
                </c:pt>
                <c:pt idx="68">
                  <c:v>3.4573028599165583</c:v>
                </c:pt>
                <c:pt idx="69">
                  <c:v>3.4573028599165583</c:v>
                </c:pt>
                <c:pt idx="70">
                  <c:v>3.4573028599165583</c:v>
                </c:pt>
                <c:pt idx="71">
                  <c:v>3.4573028599165583</c:v>
                </c:pt>
                <c:pt idx="72">
                  <c:v>3.4573028599165583</c:v>
                </c:pt>
                <c:pt idx="73">
                  <c:v>3.4573028599165583</c:v>
                </c:pt>
                <c:pt idx="74">
                  <c:v>3.4573028599165583</c:v>
                </c:pt>
                <c:pt idx="75">
                  <c:v>3.4573028599165583</c:v>
                </c:pt>
                <c:pt idx="76">
                  <c:v>3.4573028599165583</c:v>
                </c:pt>
                <c:pt idx="77">
                  <c:v>3.4573028599165583</c:v>
                </c:pt>
                <c:pt idx="78">
                  <c:v>3.4573028599165583</c:v>
                </c:pt>
                <c:pt idx="79">
                  <c:v>3.4573028599165583</c:v>
                </c:pt>
                <c:pt idx="80">
                  <c:v>3.4573028599165583</c:v>
                </c:pt>
                <c:pt idx="81">
                  <c:v>3.4573028599165583</c:v>
                </c:pt>
                <c:pt idx="82">
                  <c:v>3.4573028599165583</c:v>
                </c:pt>
                <c:pt idx="83">
                  <c:v>3.4573028599165583</c:v>
                </c:pt>
                <c:pt idx="84">
                  <c:v>3.4573028599165583</c:v>
                </c:pt>
                <c:pt idx="85">
                  <c:v>3.4573028599165583</c:v>
                </c:pt>
                <c:pt idx="86">
                  <c:v>3.4573028599165583</c:v>
                </c:pt>
                <c:pt idx="87">
                  <c:v>3.4573028599165583</c:v>
                </c:pt>
                <c:pt idx="88">
                  <c:v>3.4573028599165583</c:v>
                </c:pt>
                <c:pt idx="89">
                  <c:v>3.4573028599165583</c:v>
                </c:pt>
                <c:pt idx="90">
                  <c:v>3.4573028599165583</c:v>
                </c:pt>
                <c:pt idx="91">
                  <c:v>3.4573028599165583</c:v>
                </c:pt>
                <c:pt idx="92">
                  <c:v>3.4573028599165583</c:v>
                </c:pt>
                <c:pt idx="93">
                  <c:v>3.4573028599165583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Constraints!$AW$4</c:f>
              <c:strCache>
                <c:ptCount val="1"/>
                <c:pt idx="0">
                  <c:v>Case10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xVal>
            <c:numRef>
              <c:f>Constraints!$BM$7:$BM$100</c:f>
              <c:numCache>
                <c:formatCode>0.00</c:formatCode>
                <c:ptCount val="9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</c:numCache>
            </c:numRef>
          </c:xVal>
          <c:yVal>
            <c:numRef>
              <c:f>Constraints!$AW$7:$AW$100</c:f>
              <c:numCache>
                <c:formatCode>0.00E+00</c:formatCode>
                <c:ptCount val="94"/>
                <c:pt idx="0">
                  <c:v>34.373520532268472</c:v>
                </c:pt>
                <c:pt idx="1">
                  <c:v>14.513135426501</c:v>
                </c:pt>
                <c:pt idx="2">
                  <c:v>6.4864644854784936</c:v>
                </c:pt>
                <c:pt idx="3">
                  <c:v>11.286334100615731</c:v>
                </c:pt>
                <c:pt idx="4">
                  <c:v>2.3513678261080395</c:v>
                </c:pt>
                <c:pt idx="5">
                  <c:v>3.5634865194982628</c:v>
                </c:pt>
                <c:pt idx="6">
                  <c:v>2.8436090631996622</c:v>
                </c:pt>
                <c:pt idx="7">
                  <c:v>10.941068423752618</c:v>
                </c:pt>
                <c:pt idx="8">
                  <c:v>10.304015070421027</c:v>
                </c:pt>
                <c:pt idx="9">
                  <c:v>14.94409525529858</c:v>
                </c:pt>
                <c:pt idx="10">
                  <c:v>15.197814137037199</c:v>
                </c:pt>
                <c:pt idx="11">
                  <c:v>9.2955568122081296</c:v>
                </c:pt>
                <c:pt idx="12">
                  <c:v>6.6180863166933701</c:v>
                </c:pt>
                <c:pt idx="13">
                  <c:v>5.8478743483079665</c:v>
                </c:pt>
                <c:pt idx="14">
                  <c:v>5.8478743483079665</c:v>
                </c:pt>
                <c:pt idx="15">
                  <c:v>5.8478743483079665</c:v>
                </c:pt>
                <c:pt idx="16">
                  <c:v>5.8478743483079665</c:v>
                </c:pt>
                <c:pt idx="17">
                  <c:v>5.8478743483079665</c:v>
                </c:pt>
                <c:pt idx="18">
                  <c:v>5.8478743483079665</c:v>
                </c:pt>
                <c:pt idx="19">
                  <c:v>5.8478743483079665</c:v>
                </c:pt>
                <c:pt idx="20">
                  <c:v>5.8478743483079665</c:v>
                </c:pt>
                <c:pt idx="21">
                  <c:v>5.8478743483079665</c:v>
                </c:pt>
                <c:pt idx="22">
                  <c:v>5.8478743483079665</c:v>
                </c:pt>
                <c:pt idx="23">
                  <c:v>5.8478743483079665</c:v>
                </c:pt>
                <c:pt idx="24">
                  <c:v>5.8478743483079665</c:v>
                </c:pt>
                <c:pt idx="25">
                  <c:v>5.8478743483079665</c:v>
                </c:pt>
                <c:pt idx="26">
                  <c:v>5.8478743483079665</c:v>
                </c:pt>
                <c:pt idx="27">
                  <c:v>5.8478743483079665</c:v>
                </c:pt>
                <c:pt idx="28">
                  <c:v>5.8478743483079665</c:v>
                </c:pt>
                <c:pt idx="29">
                  <c:v>5.8478743483079665</c:v>
                </c:pt>
                <c:pt idx="30">
                  <c:v>5.8478743483079665</c:v>
                </c:pt>
                <c:pt idx="31">
                  <c:v>5.8478743483079665</c:v>
                </c:pt>
                <c:pt idx="32">
                  <c:v>5.8478743483079665</c:v>
                </c:pt>
                <c:pt idx="33">
                  <c:v>5.8478743483079665</c:v>
                </c:pt>
                <c:pt idx="34">
                  <c:v>5.8478743483079665</c:v>
                </c:pt>
                <c:pt idx="35">
                  <c:v>5.8478743483079665</c:v>
                </c:pt>
                <c:pt idx="36">
                  <c:v>5.8478743483079665</c:v>
                </c:pt>
                <c:pt idx="37">
                  <c:v>5.8478743483079665</c:v>
                </c:pt>
                <c:pt idx="38">
                  <c:v>5.8478743483079665</c:v>
                </c:pt>
                <c:pt idx="39">
                  <c:v>5.8478743483079665</c:v>
                </c:pt>
                <c:pt idx="40">
                  <c:v>5.8478743483079665</c:v>
                </c:pt>
                <c:pt idx="41">
                  <c:v>5.8478743483079665</c:v>
                </c:pt>
                <c:pt idx="42">
                  <c:v>5.8478743483079665</c:v>
                </c:pt>
                <c:pt idx="43">
                  <c:v>5.8478743483079665</c:v>
                </c:pt>
                <c:pt idx="44">
                  <c:v>5.8478743483079665</c:v>
                </c:pt>
                <c:pt idx="45">
                  <c:v>5.8478743483079665</c:v>
                </c:pt>
                <c:pt idx="46">
                  <c:v>5.8478743483079665</c:v>
                </c:pt>
                <c:pt idx="47">
                  <c:v>5.8478743483079665</c:v>
                </c:pt>
                <c:pt idx="48">
                  <c:v>5.8478743483079665</c:v>
                </c:pt>
                <c:pt idx="49">
                  <c:v>5.8478743483079665</c:v>
                </c:pt>
                <c:pt idx="50">
                  <c:v>5.8478743483079665</c:v>
                </c:pt>
                <c:pt idx="51">
                  <c:v>5.8478743483079665</c:v>
                </c:pt>
                <c:pt idx="52">
                  <c:v>5.8478743483079665</c:v>
                </c:pt>
                <c:pt idx="53">
                  <c:v>5.8478743483079665</c:v>
                </c:pt>
                <c:pt idx="54">
                  <c:v>5.8478743483079665</c:v>
                </c:pt>
                <c:pt idx="55">
                  <c:v>5.8478743483079665</c:v>
                </c:pt>
                <c:pt idx="56">
                  <c:v>5.8478743483079665</c:v>
                </c:pt>
                <c:pt idx="57">
                  <c:v>5.8478743483079665</c:v>
                </c:pt>
                <c:pt idx="58">
                  <c:v>5.8478743483079665</c:v>
                </c:pt>
                <c:pt idx="59">
                  <c:v>5.8478743483079665</c:v>
                </c:pt>
                <c:pt idx="60">
                  <c:v>5.8478743483079665</c:v>
                </c:pt>
                <c:pt idx="61">
                  <c:v>5.8478743483079665</c:v>
                </c:pt>
                <c:pt idx="62">
                  <c:v>5.8478743483079665</c:v>
                </c:pt>
                <c:pt idx="63">
                  <c:v>5.8478743483079665</c:v>
                </c:pt>
                <c:pt idx="64">
                  <c:v>5.8478743483079665</c:v>
                </c:pt>
                <c:pt idx="65">
                  <c:v>5.8478743483079665</c:v>
                </c:pt>
                <c:pt idx="66">
                  <c:v>5.8478743483079665</c:v>
                </c:pt>
                <c:pt idx="67">
                  <c:v>5.8478743483079665</c:v>
                </c:pt>
                <c:pt idx="68">
                  <c:v>5.8478743483079665</c:v>
                </c:pt>
                <c:pt idx="69">
                  <c:v>5.8478743483079665</c:v>
                </c:pt>
                <c:pt idx="70">
                  <c:v>5.8478743483079665</c:v>
                </c:pt>
                <c:pt idx="71">
                  <c:v>5.8478743483079665</c:v>
                </c:pt>
                <c:pt idx="72">
                  <c:v>5.8478743483079665</c:v>
                </c:pt>
                <c:pt idx="73">
                  <c:v>5.8478743483079665</c:v>
                </c:pt>
                <c:pt idx="74">
                  <c:v>5.8478743483079665</c:v>
                </c:pt>
                <c:pt idx="75">
                  <c:v>5.8478743483079665</c:v>
                </c:pt>
                <c:pt idx="76">
                  <c:v>5.8478743483079665</c:v>
                </c:pt>
                <c:pt idx="77">
                  <c:v>5.8478743483079665</c:v>
                </c:pt>
                <c:pt idx="78">
                  <c:v>5.8478743483079665</c:v>
                </c:pt>
                <c:pt idx="79">
                  <c:v>5.8478743483079665</c:v>
                </c:pt>
                <c:pt idx="80">
                  <c:v>5.8478743483079665</c:v>
                </c:pt>
                <c:pt idx="81">
                  <c:v>5.8478743483079665</c:v>
                </c:pt>
                <c:pt idx="82">
                  <c:v>5.8478743483079665</c:v>
                </c:pt>
                <c:pt idx="83">
                  <c:v>5.8478743483079665</c:v>
                </c:pt>
                <c:pt idx="84">
                  <c:v>5.8478743483079665</c:v>
                </c:pt>
                <c:pt idx="85">
                  <c:v>5.8478743483079665</c:v>
                </c:pt>
                <c:pt idx="86">
                  <c:v>5.8478743483079665</c:v>
                </c:pt>
                <c:pt idx="87">
                  <c:v>5.8478743483079665</c:v>
                </c:pt>
                <c:pt idx="88">
                  <c:v>5.8478743483079665</c:v>
                </c:pt>
                <c:pt idx="89">
                  <c:v>5.8478743483079665</c:v>
                </c:pt>
                <c:pt idx="90">
                  <c:v>5.8478743483079665</c:v>
                </c:pt>
                <c:pt idx="91">
                  <c:v>5.8478743483079665</c:v>
                </c:pt>
                <c:pt idx="92">
                  <c:v>5.8478743483079665</c:v>
                </c:pt>
                <c:pt idx="93">
                  <c:v>5.8478743483079665</c:v>
                </c:pt>
              </c:numCache>
            </c:numRef>
          </c:yVal>
          <c:smooth val="0"/>
        </c:ser>
        <c:ser>
          <c:idx val="7"/>
          <c:order val="10"/>
          <c:tx>
            <c:strRef>
              <c:f>Constraints!$AX$4</c:f>
              <c:strCache>
                <c:ptCount val="1"/>
                <c:pt idx="0">
                  <c:v>Case11</c:v>
                </c:pt>
              </c:strCache>
            </c:strRef>
          </c:tx>
          <c:spPr>
            <a:ln w="28575">
              <a:noFill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Constraints!$BN$7:$BN$100</c:f>
              <c:numCache>
                <c:formatCode>0.00</c:formatCode>
                <c:ptCount val="94"/>
                <c:pt idx="0">
                  <c:v>87.000000000000014</c:v>
                </c:pt>
                <c:pt idx="1">
                  <c:v>87.000000000000014</c:v>
                </c:pt>
                <c:pt idx="2">
                  <c:v>87.000000000000014</c:v>
                </c:pt>
                <c:pt idx="3">
                  <c:v>87.000000000000014</c:v>
                </c:pt>
                <c:pt idx="4">
                  <c:v>87.000000000000014</c:v>
                </c:pt>
                <c:pt idx="5">
                  <c:v>87.000000000000014</c:v>
                </c:pt>
                <c:pt idx="6">
                  <c:v>87.000000000000014</c:v>
                </c:pt>
                <c:pt idx="7">
                  <c:v>87.000000000000014</c:v>
                </c:pt>
                <c:pt idx="8">
                  <c:v>87.000000000000014</c:v>
                </c:pt>
                <c:pt idx="9">
                  <c:v>87.000000000000014</c:v>
                </c:pt>
                <c:pt idx="10">
                  <c:v>87.000000000000014</c:v>
                </c:pt>
                <c:pt idx="11">
                  <c:v>87.000000000000014</c:v>
                </c:pt>
                <c:pt idx="12">
                  <c:v>87.000000000000014</c:v>
                </c:pt>
                <c:pt idx="13">
                  <c:v>87.000000000000014</c:v>
                </c:pt>
                <c:pt idx="14">
                  <c:v>87.000000000000014</c:v>
                </c:pt>
                <c:pt idx="15">
                  <c:v>87.000000000000014</c:v>
                </c:pt>
                <c:pt idx="16">
                  <c:v>87.000000000000014</c:v>
                </c:pt>
                <c:pt idx="17">
                  <c:v>87.000000000000014</c:v>
                </c:pt>
                <c:pt idx="18">
                  <c:v>87.000000000000014</c:v>
                </c:pt>
                <c:pt idx="19">
                  <c:v>87.000000000000014</c:v>
                </c:pt>
                <c:pt idx="20">
                  <c:v>87.000000000000014</c:v>
                </c:pt>
                <c:pt idx="21">
                  <c:v>87.000000000000014</c:v>
                </c:pt>
                <c:pt idx="22">
                  <c:v>87.000000000000014</c:v>
                </c:pt>
                <c:pt idx="23">
                  <c:v>87.000000000000014</c:v>
                </c:pt>
                <c:pt idx="24">
                  <c:v>87.000000000000014</c:v>
                </c:pt>
                <c:pt idx="25">
                  <c:v>87.000000000000014</c:v>
                </c:pt>
                <c:pt idx="26">
                  <c:v>87.000000000000014</c:v>
                </c:pt>
                <c:pt idx="27">
                  <c:v>87.000000000000014</c:v>
                </c:pt>
                <c:pt idx="28">
                  <c:v>87.000000000000014</c:v>
                </c:pt>
                <c:pt idx="29">
                  <c:v>87.000000000000014</c:v>
                </c:pt>
                <c:pt idx="30">
                  <c:v>87.000000000000014</c:v>
                </c:pt>
                <c:pt idx="31">
                  <c:v>87.000000000000014</c:v>
                </c:pt>
                <c:pt idx="32">
                  <c:v>87.000000000000014</c:v>
                </c:pt>
                <c:pt idx="33">
                  <c:v>87.000000000000014</c:v>
                </c:pt>
                <c:pt idx="34">
                  <c:v>87.000000000000014</c:v>
                </c:pt>
                <c:pt idx="35">
                  <c:v>87.000000000000014</c:v>
                </c:pt>
                <c:pt idx="36">
                  <c:v>87.000000000000014</c:v>
                </c:pt>
                <c:pt idx="37">
                  <c:v>87.000000000000014</c:v>
                </c:pt>
                <c:pt idx="38">
                  <c:v>87.000000000000014</c:v>
                </c:pt>
                <c:pt idx="39">
                  <c:v>87.000000000000014</c:v>
                </c:pt>
                <c:pt idx="40">
                  <c:v>87.000000000000014</c:v>
                </c:pt>
                <c:pt idx="41">
                  <c:v>87.000000000000014</c:v>
                </c:pt>
                <c:pt idx="42">
                  <c:v>87.000000000000014</c:v>
                </c:pt>
                <c:pt idx="43">
                  <c:v>87.000000000000014</c:v>
                </c:pt>
                <c:pt idx="44">
                  <c:v>87.000000000000014</c:v>
                </c:pt>
                <c:pt idx="45">
                  <c:v>87.000000000000014</c:v>
                </c:pt>
                <c:pt idx="46">
                  <c:v>87.000000000000014</c:v>
                </c:pt>
                <c:pt idx="47">
                  <c:v>87.000000000000014</c:v>
                </c:pt>
                <c:pt idx="48">
                  <c:v>87.000000000000014</c:v>
                </c:pt>
                <c:pt idx="49">
                  <c:v>87.000000000000014</c:v>
                </c:pt>
                <c:pt idx="50">
                  <c:v>87.000000000000014</c:v>
                </c:pt>
                <c:pt idx="51">
                  <c:v>87.000000000000014</c:v>
                </c:pt>
                <c:pt idx="52">
                  <c:v>87.000000000000014</c:v>
                </c:pt>
                <c:pt idx="53">
                  <c:v>87.000000000000014</c:v>
                </c:pt>
                <c:pt idx="54">
                  <c:v>87.000000000000014</c:v>
                </c:pt>
                <c:pt idx="55">
                  <c:v>87.000000000000014</c:v>
                </c:pt>
                <c:pt idx="56">
                  <c:v>87.000000000000014</c:v>
                </c:pt>
                <c:pt idx="57">
                  <c:v>87.000000000000014</c:v>
                </c:pt>
                <c:pt idx="58">
                  <c:v>87.000000000000014</c:v>
                </c:pt>
                <c:pt idx="59">
                  <c:v>87.000000000000014</c:v>
                </c:pt>
                <c:pt idx="60">
                  <c:v>87.000000000000014</c:v>
                </c:pt>
                <c:pt idx="61">
                  <c:v>87.000000000000014</c:v>
                </c:pt>
                <c:pt idx="62">
                  <c:v>87.000000000000014</c:v>
                </c:pt>
                <c:pt idx="63">
                  <c:v>87.000000000000014</c:v>
                </c:pt>
                <c:pt idx="64">
                  <c:v>87.000000000000014</c:v>
                </c:pt>
                <c:pt idx="65">
                  <c:v>87.000000000000014</c:v>
                </c:pt>
                <c:pt idx="66">
                  <c:v>87.000000000000014</c:v>
                </c:pt>
                <c:pt idx="67">
                  <c:v>87.000000000000014</c:v>
                </c:pt>
                <c:pt idx="68">
                  <c:v>87.000000000000014</c:v>
                </c:pt>
                <c:pt idx="69">
                  <c:v>87.000000000000014</c:v>
                </c:pt>
                <c:pt idx="70">
                  <c:v>87.000000000000014</c:v>
                </c:pt>
                <c:pt idx="71">
                  <c:v>87.000000000000014</c:v>
                </c:pt>
                <c:pt idx="72">
                  <c:v>87.000000000000014</c:v>
                </c:pt>
                <c:pt idx="73">
                  <c:v>87.000000000000014</c:v>
                </c:pt>
                <c:pt idx="74">
                  <c:v>87.000000000000014</c:v>
                </c:pt>
                <c:pt idx="75">
                  <c:v>87.000000000000014</c:v>
                </c:pt>
                <c:pt idx="76">
                  <c:v>87.000000000000014</c:v>
                </c:pt>
                <c:pt idx="77">
                  <c:v>87.000000000000014</c:v>
                </c:pt>
                <c:pt idx="78">
                  <c:v>87.000000000000014</c:v>
                </c:pt>
                <c:pt idx="79">
                  <c:v>87.000000000000014</c:v>
                </c:pt>
                <c:pt idx="80">
                  <c:v>87.000000000000014</c:v>
                </c:pt>
                <c:pt idx="81">
                  <c:v>87.000000000000014</c:v>
                </c:pt>
                <c:pt idx="82">
                  <c:v>87.000000000000014</c:v>
                </c:pt>
                <c:pt idx="83">
                  <c:v>87.000000000000014</c:v>
                </c:pt>
                <c:pt idx="84">
                  <c:v>87.000000000000014</c:v>
                </c:pt>
                <c:pt idx="85">
                  <c:v>87.000000000000014</c:v>
                </c:pt>
                <c:pt idx="86">
                  <c:v>87.000000000000014</c:v>
                </c:pt>
                <c:pt idx="87">
                  <c:v>87.000000000000014</c:v>
                </c:pt>
                <c:pt idx="88">
                  <c:v>87.000000000000014</c:v>
                </c:pt>
                <c:pt idx="89">
                  <c:v>87.000000000000014</c:v>
                </c:pt>
                <c:pt idx="90">
                  <c:v>87.000000000000014</c:v>
                </c:pt>
                <c:pt idx="91">
                  <c:v>87.000000000000014</c:v>
                </c:pt>
                <c:pt idx="92">
                  <c:v>87.000000000000014</c:v>
                </c:pt>
                <c:pt idx="93">
                  <c:v>87.000000000000014</c:v>
                </c:pt>
              </c:numCache>
            </c:numRef>
          </c:xVal>
          <c:yVal>
            <c:numRef>
              <c:f>Constraints!$AX$7:$AX$100</c:f>
              <c:numCache>
                <c:formatCode>0.00E+00</c:formatCode>
                <c:ptCount val="94"/>
                <c:pt idx="0">
                  <c:v>7.008857656279643</c:v>
                </c:pt>
                <c:pt idx="1">
                  <c:v>3.7319545315584133</c:v>
                </c:pt>
                <c:pt idx="2">
                  <c:v>1.7494539019768791</c:v>
                </c:pt>
                <c:pt idx="3">
                  <c:v>2.75233479393337</c:v>
                </c:pt>
                <c:pt idx="4">
                  <c:v>1.6864896571223111</c:v>
                </c:pt>
                <c:pt idx="5">
                  <c:v>2.3351481385470785</c:v>
                </c:pt>
                <c:pt idx="6">
                  <c:v>1.9666242148308184</c:v>
                </c:pt>
                <c:pt idx="7">
                  <c:v>5.0193703899424076</c:v>
                </c:pt>
                <c:pt idx="8">
                  <c:v>4.8856194817264358</c:v>
                </c:pt>
                <c:pt idx="9">
                  <c:v>5.6232058508257721</c:v>
                </c:pt>
                <c:pt idx="10">
                  <c:v>5.6719190822104011</c:v>
                </c:pt>
                <c:pt idx="11">
                  <c:v>4.0450334498789395</c:v>
                </c:pt>
                <c:pt idx="12">
                  <c:v>3.4672392561980652</c:v>
                </c:pt>
                <c:pt idx="13">
                  <c:v>3.2903503922780604</c:v>
                </c:pt>
                <c:pt idx="14">
                  <c:v>3.2903503922780604</c:v>
                </c:pt>
                <c:pt idx="15">
                  <c:v>3.2903503922780604</c:v>
                </c:pt>
                <c:pt idx="16">
                  <c:v>3.2903503922780604</c:v>
                </c:pt>
                <c:pt idx="17">
                  <c:v>3.2903503922780604</c:v>
                </c:pt>
                <c:pt idx="18">
                  <c:v>3.2903503922780604</c:v>
                </c:pt>
                <c:pt idx="19">
                  <c:v>3.2903503922780604</c:v>
                </c:pt>
                <c:pt idx="20">
                  <c:v>3.2903503922780604</c:v>
                </c:pt>
                <c:pt idx="21">
                  <c:v>3.2903503922780604</c:v>
                </c:pt>
                <c:pt idx="22">
                  <c:v>3.2903503922780604</c:v>
                </c:pt>
                <c:pt idx="23">
                  <c:v>3.2903503922780604</c:v>
                </c:pt>
                <c:pt idx="24">
                  <c:v>3.2903503922780604</c:v>
                </c:pt>
                <c:pt idx="25">
                  <c:v>3.2903503922780604</c:v>
                </c:pt>
                <c:pt idx="26">
                  <c:v>3.2903503922780604</c:v>
                </c:pt>
                <c:pt idx="27">
                  <c:v>3.2903503922780604</c:v>
                </c:pt>
                <c:pt idx="28">
                  <c:v>3.2903503922780604</c:v>
                </c:pt>
                <c:pt idx="29">
                  <c:v>3.2903503922780604</c:v>
                </c:pt>
                <c:pt idx="30">
                  <c:v>3.2903503922780604</c:v>
                </c:pt>
                <c:pt idx="31">
                  <c:v>3.2903503922780604</c:v>
                </c:pt>
                <c:pt idx="32">
                  <c:v>3.2903503922780604</c:v>
                </c:pt>
                <c:pt idx="33">
                  <c:v>3.2903503922780604</c:v>
                </c:pt>
                <c:pt idx="34">
                  <c:v>3.2903503922780604</c:v>
                </c:pt>
                <c:pt idx="35">
                  <c:v>3.2903503922780604</c:v>
                </c:pt>
                <c:pt idx="36">
                  <c:v>3.2903503922780604</c:v>
                </c:pt>
                <c:pt idx="37">
                  <c:v>3.2903503922780604</c:v>
                </c:pt>
                <c:pt idx="38">
                  <c:v>3.2903503922780604</c:v>
                </c:pt>
                <c:pt idx="39">
                  <c:v>3.2903503922780604</c:v>
                </c:pt>
                <c:pt idx="40">
                  <c:v>3.2903503922780604</c:v>
                </c:pt>
                <c:pt idx="41">
                  <c:v>3.2903503922780604</c:v>
                </c:pt>
                <c:pt idx="42">
                  <c:v>3.2903503922780604</c:v>
                </c:pt>
                <c:pt idx="43">
                  <c:v>3.2903503922780604</c:v>
                </c:pt>
                <c:pt idx="44">
                  <c:v>3.2903503922780604</c:v>
                </c:pt>
                <c:pt idx="45">
                  <c:v>3.2903503922780604</c:v>
                </c:pt>
                <c:pt idx="46">
                  <c:v>3.2903503922780604</c:v>
                </c:pt>
                <c:pt idx="47">
                  <c:v>3.2903503922780604</c:v>
                </c:pt>
                <c:pt idx="48">
                  <c:v>3.2903503922780604</c:v>
                </c:pt>
                <c:pt idx="49">
                  <c:v>3.2903503922780604</c:v>
                </c:pt>
                <c:pt idx="50">
                  <c:v>3.2903503922780604</c:v>
                </c:pt>
                <c:pt idx="51">
                  <c:v>3.2903503922780604</c:v>
                </c:pt>
                <c:pt idx="52">
                  <c:v>3.2903503922780604</c:v>
                </c:pt>
                <c:pt idx="53">
                  <c:v>3.2903503922780604</c:v>
                </c:pt>
                <c:pt idx="54">
                  <c:v>3.2903503922780604</c:v>
                </c:pt>
                <c:pt idx="55">
                  <c:v>3.2903503922780604</c:v>
                </c:pt>
                <c:pt idx="56">
                  <c:v>3.2903503922780604</c:v>
                </c:pt>
                <c:pt idx="57">
                  <c:v>3.2903503922780604</c:v>
                </c:pt>
                <c:pt idx="58">
                  <c:v>3.2903503922780604</c:v>
                </c:pt>
                <c:pt idx="59">
                  <c:v>3.2903503922780604</c:v>
                </c:pt>
                <c:pt idx="60">
                  <c:v>3.2903503922780604</c:v>
                </c:pt>
                <c:pt idx="61">
                  <c:v>3.2903503922780604</c:v>
                </c:pt>
                <c:pt idx="62">
                  <c:v>3.2903503922780604</c:v>
                </c:pt>
                <c:pt idx="63">
                  <c:v>3.2903503922780604</c:v>
                </c:pt>
                <c:pt idx="64">
                  <c:v>3.2903503922780604</c:v>
                </c:pt>
                <c:pt idx="65">
                  <c:v>3.2903503922780604</c:v>
                </c:pt>
                <c:pt idx="66">
                  <c:v>3.2903503922780604</c:v>
                </c:pt>
                <c:pt idx="67">
                  <c:v>3.2903503922780604</c:v>
                </c:pt>
                <c:pt idx="68">
                  <c:v>3.2903503922780604</c:v>
                </c:pt>
                <c:pt idx="69">
                  <c:v>3.2903503922780604</c:v>
                </c:pt>
                <c:pt idx="70">
                  <c:v>3.2903503922780604</c:v>
                </c:pt>
                <c:pt idx="71">
                  <c:v>3.2903503922780604</c:v>
                </c:pt>
                <c:pt idx="72">
                  <c:v>3.2903503922780604</c:v>
                </c:pt>
                <c:pt idx="73">
                  <c:v>3.2903503922780604</c:v>
                </c:pt>
                <c:pt idx="74">
                  <c:v>3.2903503922780604</c:v>
                </c:pt>
                <c:pt idx="75">
                  <c:v>3.2903503922780604</c:v>
                </c:pt>
                <c:pt idx="76">
                  <c:v>3.2903503922780604</c:v>
                </c:pt>
                <c:pt idx="77">
                  <c:v>3.2903503922780604</c:v>
                </c:pt>
                <c:pt idx="78">
                  <c:v>3.2903503922780604</c:v>
                </c:pt>
                <c:pt idx="79">
                  <c:v>3.2903503922780604</c:v>
                </c:pt>
                <c:pt idx="80">
                  <c:v>3.2903503922780604</c:v>
                </c:pt>
                <c:pt idx="81">
                  <c:v>3.2903503922780604</c:v>
                </c:pt>
                <c:pt idx="82">
                  <c:v>3.2903503922780604</c:v>
                </c:pt>
                <c:pt idx="83">
                  <c:v>3.2903503922780604</c:v>
                </c:pt>
                <c:pt idx="84">
                  <c:v>3.2903503922780604</c:v>
                </c:pt>
                <c:pt idx="85">
                  <c:v>3.2903503922780604</c:v>
                </c:pt>
                <c:pt idx="86">
                  <c:v>3.2903503922780604</c:v>
                </c:pt>
                <c:pt idx="87">
                  <c:v>3.2903503922780604</c:v>
                </c:pt>
                <c:pt idx="88">
                  <c:v>3.2903503922780604</c:v>
                </c:pt>
                <c:pt idx="89">
                  <c:v>3.2903503922780604</c:v>
                </c:pt>
                <c:pt idx="90">
                  <c:v>3.2903503922780604</c:v>
                </c:pt>
                <c:pt idx="91">
                  <c:v>3.2903503922780604</c:v>
                </c:pt>
                <c:pt idx="92">
                  <c:v>3.2903503922780604</c:v>
                </c:pt>
                <c:pt idx="93">
                  <c:v>3.2903503922780604</c:v>
                </c:pt>
              </c:numCache>
            </c:numRef>
          </c:yVal>
          <c:smooth val="0"/>
        </c:ser>
        <c:ser>
          <c:idx val="4"/>
          <c:order val="11"/>
          <c:tx>
            <c:strRef>
              <c:f>Constraints!$AK$4</c:f>
              <c:strCache>
                <c:ptCount val="1"/>
                <c:pt idx="0">
                  <c:v>Patm</c:v>
                </c:pt>
              </c:strCache>
            </c:strRef>
          </c:tx>
          <c:spPr>
            <a:ln w="28575">
              <a:noFill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xVal>
            <c:numRef>
              <c:f>Constraints!$BA$7:$BA$100</c:f>
              <c:numCache>
                <c:formatCode>0.00</c:formatCode>
                <c:ptCount val="94"/>
                <c:pt idx="0">
                  <c:v>32.867883995703551</c:v>
                </c:pt>
                <c:pt idx="1">
                  <c:v>32.867883995703551</c:v>
                </c:pt>
                <c:pt idx="2">
                  <c:v>32.867883995703551</c:v>
                </c:pt>
                <c:pt idx="3">
                  <c:v>32.867883995703551</c:v>
                </c:pt>
                <c:pt idx="4">
                  <c:v>32.867883995703551</c:v>
                </c:pt>
                <c:pt idx="5">
                  <c:v>32.867883995703551</c:v>
                </c:pt>
                <c:pt idx="6">
                  <c:v>32.867883995703551</c:v>
                </c:pt>
                <c:pt idx="7">
                  <c:v>32.867883995703551</c:v>
                </c:pt>
                <c:pt idx="8">
                  <c:v>32.867883995703551</c:v>
                </c:pt>
                <c:pt idx="9">
                  <c:v>32.867883995703551</c:v>
                </c:pt>
                <c:pt idx="10">
                  <c:v>32.867883995703551</c:v>
                </c:pt>
                <c:pt idx="11">
                  <c:v>32.867883995703551</c:v>
                </c:pt>
                <c:pt idx="12">
                  <c:v>32.867883995703551</c:v>
                </c:pt>
                <c:pt idx="13">
                  <c:v>32.867883995703551</c:v>
                </c:pt>
                <c:pt idx="14">
                  <c:v>32.867883995703551</c:v>
                </c:pt>
                <c:pt idx="15">
                  <c:v>32.867883995703551</c:v>
                </c:pt>
                <c:pt idx="16">
                  <c:v>32.867883995703551</c:v>
                </c:pt>
                <c:pt idx="17">
                  <c:v>32.867883995703551</c:v>
                </c:pt>
                <c:pt idx="18">
                  <c:v>32.867883995703551</c:v>
                </c:pt>
                <c:pt idx="19">
                  <c:v>32.867883995703551</c:v>
                </c:pt>
                <c:pt idx="20">
                  <c:v>32.867883995703551</c:v>
                </c:pt>
                <c:pt idx="21">
                  <c:v>32.867883995703551</c:v>
                </c:pt>
                <c:pt idx="22">
                  <c:v>32.867883995703551</c:v>
                </c:pt>
                <c:pt idx="23">
                  <c:v>32.867883995703551</c:v>
                </c:pt>
                <c:pt idx="24">
                  <c:v>32.867883995703551</c:v>
                </c:pt>
                <c:pt idx="25">
                  <c:v>32.867883995703551</c:v>
                </c:pt>
                <c:pt idx="26">
                  <c:v>32.867883995703551</c:v>
                </c:pt>
                <c:pt idx="27">
                  <c:v>32.867883995703551</c:v>
                </c:pt>
                <c:pt idx="28">
                  <c:v>32.867883995703551</c:v>
                </c:pt>
                <c:pt idx="29">
                  <c:v>32.867883995703551</c:v>
                </c:pt>
                <c:pt idx="30">
                  <c:v>32.867883995703551</c:v>
                </c:pt>
                <c:pt idx="31">
                  <c:v>32.867883995703551</c:v>
                </c:pt>
                <c:pt idx="32">
                  <c:v>32.867883995703551</c:v>
                </c:pt>
                <c:pt idx="33">
                  <c:v>32.867883995703551</c:v>
                </c:pt>
                <c:pt idx="34">
                  <c:v>32.867883995703551</c:v>
                </c:pt>
                <c:pt idx="35">
                  <c:v>32.867883995703551</c:v>
                </c:pt>
                <c:pt idx="36">
                  <c:v>32.867883995703551</c:v>
                </c:pt>
                <c:pt idx="37">
                  <c:v>32.867883995703551</c:v>
                </c:pt>
                <c:pt idx="38">
                  <c:v>32.867883995703551</c:v>
                </c:pt>
                <c:pt idx="39">
                  <c:v>32.867883995703551</c:v>
                </c:pt>
                <c:pt idx="40">
                  <c:v>32.867883995703551</c:v>
                </c:pt>
                <c:pt idx="41">
                  <c:v>32.867883995703551</c:v>
                </c:pt>
                <c:pt idx="42">
                  <c:v>32.867883995703551</c:v>
                </c:pt>
                <c:pt idx="43">
                  <c:v>32.867883995703551</c:v>
                </c:pt>
                <c:pt idx="44">
                  <c:v>32.867883995703551</c:v>
                </c:pt>
                <c:pt idx="45">
                  <c:v>32.867883995703551</c:v>
                </c:pt>
                <c:pt idx="46">
                  <c:v>32.867883995703551</c:v>
                </c:pt>
                <c:pt idx="47">
                  <c:v>32.867883995703551</c:v>
                </c:pt>
                <c:pt idx="48">
                  <c:v>32.867883995703551</c:v>
                </c:pt>
                <c:pt idx="49">
                  <c:v>32.867883995703551</c:v>
                </c:pt>
                <c:pt idx="50">
                  <c:v>32.867883995703551</c:v>
                </c:pt>
                <c:pt idx="51">
                  <c:v>32.867883995703551</c:v>
                </c:pt>
                <c:pt idx="52">
                  <c:v>32.867883995703551</c:v>
                </c:pt>
                <c:pt idx="53">
                  <c:v>32.867883995703551</c:v>
                </c:pt>
                <c:pt idx="54">
                  <c:v>32.867883995703551</c:v>
                </c:pt>
                <c:pt idx="55">
                  <c:v>32.867883995703551</c:v>
                </c:pt>
                <c:pt idx="56">
                  <c:v>32.867883995703551</c:v>
                </c:pt>
                <c:pt idx="57">
                  <c:v>32.867883995703551</c:v>
                </c:pt>
                <c:pt idx="58">
                  <c:v>32.867883995703551</c:v>
                </c:pt>
                <c:pt idx="59">
                  <c:v>32.867883995703551</c:v>
                </c:pt>
                <c:pt idx="60">
                  <c:v>32.867883995703551</c:v>
                </c:pt>
                <c:pt idx="61">
                  <c:v>32.867883995703551</c:v>
                </c:pt>
                <c:pt idx="62">
                  <c:v>32.867883995703551</c:v>
                </c:pt>
                <c:pt idx="63">
                  <c:v>32.867883995703551</c:v>
                </c:pt>
                <c:pt idx="64">
                  <c:v>32.867883995703551</c:v>
                </c:pt>
                <c:pt idx="65">
                  <c:v>32.867883995703551</c:v>
                </c:pt>
                <c:pt idx="66">
                  <c:v>32.867883995703551</c:v>
                </c:pt>
                <c:pt idx="67">
                  <c:v>32.867883995703551</c:v>
                </c:pt>
                <c:pt idx="68">
                  <c:v>32.867883995703551</c:v>
                </c:pt>
                <c:pt idx="69">
                  <c:v>32.867883995703551</c:v>
                </c:pt>
                <c:pt idx="70">
                  <c:v>32.867883995703551</c:v>
                </c:pt>
                <c:pt idx="71">
                  <c:v>32.867883995703551</c:v>
                </c:pt>
                <c:pt idx="72">
                  <c:v>32.867883995703551</c:v>
                </c:pt>
                <c:pt idx="73">
                  <c:v>32.867883995703551</c:v>
                </c:pt>
                <c:pt idx="74">
                  <c:v>32.867883995703551</c:v>
                </c:pt>
                <c:pt idx="75">
                  <c:v>32.867883995703551</c:v>
                </c:pt>
                <c:pt idx="76">
                  <c:v>32.867883995703551</c:v>
                </c:pt>
                <c:pt idx="77">
                  <c:v>32.867883995703551</c:v>
                </c:pt>
                <c:pt idx="78">
                  <c:v>32.867883995703551</c:v>
                </c:pt>
                <c:pt idx="79">
                  <c:v>32.867883995703551</c:v>
                </c:pt>
                <c:pt idx="80">
                  <c:v>32.867883995703551</c:v>
                </c:pt>
                <c:pt idx="81">
                  <c:v>32.867883995703551</c:v>
                </c:pt>
                <c:pt idx="82">
                  <c:v>32.867883995703551</c:v>
                </c:pt>
                <c:pt idx="83">
                  <c:v>32.867883995703551</c:v>
                </c:pt>
                <c:pt idx="84">
                  <c:v>32.867883995703551</c:v>
                </c:pt>
                <c:pt idx="85">
                  <c:v>32.867883995703551</c:v>
                </c:pt>
                <c:pt idx="86">
                  <c:v>32.867883995703551</c:v>
                </c:pt>
                <c:pt idx="87">
                  <c:v>32.867883995703551</c:v>
                </c:pt>
                <c:pt idx="88">
                  <c:v>32.867883995703551</c:v>
                </c:pt>
                <c:pt idx="89">
                  <c:v>32.867883995703551</c:v>
                </c:pt>
                <c:pt idx="90">
                  <c:v>32.867883995703551</c:v>
                </c:pt>
                <c:pt idx="91">
                  <c:v>32.867883995703551</c:v>
                </c:pt>
                <c:pt idx="92">
                  <c:v>32.867883995703551</c:v>
                </c:pt>
                <c:pt idx="93">
                  <c:v>32.867883995703551</c:v>
                </c:pt>
              </c:numCache>
            </c:numRef>
          </c:xVal>
          <c:yVal>
            <c:numRef>
              <c:f>Constraints!$AK$7:$AK$100</c:f>
              <c:numCache>
                <c:formatCode>0.00E+00</c:formatCode>
                <c:ptCount val="94"/>
                <c:pt idx="0">
                  <c:v>1252.2740252807084</c:v>
                </c:pt>
                <c:pt idx="1">
                  <c:v>520.2228419958609</c:v>
                </c:pt>
                <c:pt idx="2">
                  <c:v>410.23563253572877</c:v>
                </c:pt>
                <c:pt idx="3">
                  <c:v>586.41237110989312</c:v>
                </c:pt>
                <c:pt idx="4">
                  <c:v>40.491352185885503</c:v>
                </c:pt>
                <c:pt idx="5">
                  <c:v>55.597672953699558</c:v>
                </c:pt>
                <c:pt idx="6">
                  <c:v>46.716029571165571</c:v>
                </c:pt>
                <c:pt idx="7">
                  <c:v>154.06330896843343</c:v>
                </c:pt>
                <c:pt idx="8">
                  <c:v>142.924059290412</c:v>
                </c:pt>
                <c:pt idx="9">
                  <c:v>237.62827459110133</c:v>
                </c:pt>
                <c:pt idx="10">
                  <c:v>242.40022410725885</c:v>
                </c:pt>
                <c:pt idx="11">
                  <c:v>156.18573021278311</c:v>
                </c:pt>
                <c:pt idx="12">
                  <c:v>101.76152835341905</c:v>
                </c:pt>
                <c:pt idx="13">
                  <c:v>86.477889858184369</c:v>
                </c:pt>
                <c:pt idx="14">
                  <c:v>86.477889858184369</c:v>
                </c:pt>
                <c:pt idx="15">
                  <c:v>86.477889858184369</c:v>
                </c:pt>
                <c:pt idx="16">
                  <c:v>86.477889858184369</c:v>
                </c:pt>
                <c:pt idx="17">
                  <c:v>86.477889858184369</c:v>
                </c:pt>
                <c:pt idx="18">
                  <c:v>86.477889858184369</c:v>
                </c:pt>
                <c:pt idx="19">
                  <c:v>86.477889858184369</c:v>
                </c:pt>
                <c:pt idx="20">
                  <c:v>86.477889858184369</c:v>
                </c:pt>
                <c:pt idx="21">
                  <c:v>86.477889858184369</c:v>
                </c:pt>
                <c:pt idx="22">
                  <c:v>86.477889858184369</c:v>
                </c:pt>
                <c:pt idx="23">
                  <c:v>86.477889858184369</c:v>
                </c:pt>
                <c:pt idx="24">
                  <c:v>86.477889858184369</c:v>
                </c:pt>
                <c:pt idx="25">
                  <c:v>86.477889858184369</c:v>
                </c:pt>
                <c:pt idx="26">
                  <c:v>86.477889858184369</c:v>
                </c:pt>
                <c:pt idx="27">
                  <c:v>86.477889858184369</c:v>
                </c:pt>
                <c:pt idx="28">
                  <c:v>86.477889858184369</c:v>
                </c:pt>
                <c:pt idx="29">
                  <c:v>86.477889858184369</c:v>
                </c:pt>
                <c:pt idx="30">
                  <c:v>86.477889858184369</c:v>
                </c:pt>
                <c:pt idx="31">
                  <c:v>86.477889858184369</c:v>
                </c:pt>
                <c:pt idx="32">
                  <c:v>86.477889858184369</c:v>
                </c:pt>
                <c:pt idx="33">
                  <c:v>86.477889858184369</c:v>
                </c:pt>
                <c:pt idx="34">
                  <c:v>86.477889858184369</c:v>
                </c:pt>
                <c:pt idx="35">
                  <c:v>86.477889858184369</c:v>
                </c:pt>
                <c:pt idx="36">
                  <c:v>86.477889858184369</c:v>
                </c:pt>
                <c:pt idx="37">
                  <c:v>86.477889858184369</c:v>
                </c:pt>
                <c:pt idx="38">
                  <c:v>86.477889858184369</c:v>
                </c:pt>
                <c:pt idx="39">
                  <c:v>86.477889858184369</c:v>
                </c:pt>
                <c:pt idx="40">
                  <c:v>86.477889858184369</c:v>
                </c:pt>
                <c:pt idx="41">
                  <c:v>86.477889858184369</c:v>
                </c:pt>
                <c:pt idx="42">
                  <c:v>86.477889858184369</c:v>
                </c:pt>
                <c:pt idx="43">
                  <c:v>86.477889858184369</c:v>
                </c:pt>
                <c:pt idx="44">
                  <c:v>86.477889858184369</c:v>
                </c:pt>
                <c:pt idx="45">
                  <c:v>86.477889858184369</c:v>
                </c:pt>
                <c:pt idx="46">
                  <c:v>86.477889858184369</c:v>
                </c:pt>
                <c:pt idx="47">
                  <c:v>86.477889858184369</c:v>
                </c:pt>
                <c:pt idx="48">
                  <c:v>86.477889858184369</c:v>
                </c:pt>
                <c:pt idx="49">
                  <c:v>86.477889858184369</c:v>
                </c:pt>
                <c:pt idx="50">
                  <c:v>86.477889858184369</c:v>
                </c:pt>
                <c:pt idx="51">
                  <c:v>86.477889858184369</c:v>
                </c:pt>
                <c:pt idx="52">
                  <c:v>86.477889858184369</c:v>
                </c:pt>
                <c:pt idx="53">
                  <c:v>86.477889858184369</c:v>
                </c:pt>
                <c:pt idx="54">
                  <c:v>86.477889858184369</c:v>
                </c:pt>
                <c:pt idx="55">
                  <c:v>86.477889858184369</c:v>
                </c:pt>
                <c:pt idx="56">
                  <c:v>86.477889858184369</c:v>
                </c:pt>
                <c:pt idx="57">
                  <c:v>86.477889858184369</c:v>
                </c:pt>
                <c:pt idx="58">
                  <c:v>86.477889858184369</c:v>
                </c:pt>
                <c:pt idx="59">
                  <c:v>86.477889858184369</c:v>
                </c:pt>
                <c:pt idx="60">
                  <c:v>86.477889858184369</c:v>
                </c:pt>
                <c:pt idx="61">
                  <c:v>86.477889858184369</c:v>
                </c:pt>
                <c:pt idx="62">
                  <c:v>86.477889858184369</c:v>
                </c:pt>
                <c:pt idx="63">
                  <c:v>86.477889858184369</c:v>
                </c:pt>
                <c:pt idx="64">
                  <c:v>86.477889858184369</c:v>
                </c:pt>
                <c:pt idx="65">
                  <c:v>86.477889858184369</c:v>
                </c:pt>
                <c:pt idx="66">
                  <c:v>86.477889858184369</c:v>
                </c:pt>
                <c:pt idx="67">
                  <c:v>86.477889858184369</c:v>
                </c:pt>
                <c:pt idx="68">
                  <c:v>86.477889858184369</c:v>
                </c:pt>
                <c:pt idx="69">
                  <c:v>86.477889858184369</c:v>
                </c:pt>
                <c:pt idx="70">
                  <c:v>86.477889858184369</c:v>
                </c:pt>
                <c:pt idx="71">
                  <c:v>86.477889858184369</c:v>
                </c:pt>
                <c:pt idx="72">
                  <c:v>86.477889858184369</c:v>
                </c:pt>
                <c:pt idx="73">
                  <c:v>86.477889858184369</c:v>
                </c:pt>
                <c:pt idx="74">
                  <c:v>86.477889858184369</c:v>
                </c:pt>
                <c:pt idx="75">
                  <c:v>86.477889858184369</c:v>
                </c:pt>
                <c:pt idx="76">
                  <c:v>86.477889858184369</c:v>
                </c:pt>
                <c:pt idx="77">
                  <c:v>86.477889858184369</c:v>
                </c:pt>
                <c:pt idx="78">
                  <c:v>86.477889858184369</c:v>
                </c:pt>
                <c:pt idx="79">
                  <c:v>86.477889858184369</c:v>
                </c:pt>
                <c:pt idx="80">
                  <c:v>86.477889858184369</c:v>
                </c:pt>
                <c:pt idx="81">
                  <c:v>86.477889858184369</c:v>
                </c:pt>
                <c:pt idx="82">
                  <c:v>86.477889858184369</c:v>
                </c:pt>
                <c:pt idx="83">
                  <c:v>86.477889858184369</c:v>
                </c:pt>
                <c:pt idx="84">
                  <c:v>86.477889858184369</c:v>
                </c:pt>
                <c:pt idx="85">
                  <c:v>86.477889858184369</c:v>
                </c:pt>
                <c:pt idx="86">
                  <c:v>86.477889858184369</c:v>
                </c:pt>
                <c:pt idx="87">
                  <c:v>86.477889858184369</c:v>
                </c:pt>
                <c:pt idx="88">
                  <c:v>86.477889858184369</c:v>
                </c:pt>
                <c:pt idx="89">
                  <c:v>86.477889858184369</c:v>
                </c:pt>
                <c:pt idx="90">
                  <c:v>86.477889858184369</c:v>
                </c:pt>
                <c:pt idx="91">
                  <c:v>86.477889858184369</c:v>
                </c:pt>
                <c:pt idx="92">
                  <c:v>86.477889858184369</c:v>
                </c:pt>
                <c:pt idx="93">
                  <c:v>86.477889858184369</c:v>
                </c:pt>
              </c:numCache>
            </c:numRef>
          </c:yVal>
          <c:smooth val="0"/>
        </c:ser>
        <c:ser>
          <c:idx val="5"/>
          <c:order val="12"/>
          <c:tx>
            <c:strRef>
              <c:f>Constraints!$AL$4</c:f>
              <c:strCache>
                <c:ptCount val="1"/>
                <c:pt idx="0">
                  <c:v>Patm diff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Constraints!$BB$7:$BB$100</c:f>
              <c:numCache>
                <c:formatCode>0.00</c:formatCode>
                <c:ptCount val="94"/>
                <c:pt idx="0">
                  <c:v>74.226804123711347</c:v>
                </c:pt>
                <c:pt idx="1">
                  <c:v>74.226804123711347</c:v>
                </c:pt>
                <c:pt idx="2">
                  <c:v>74.226804123711347</c:v>
                </c:pt>
                <c:pt idx="3">
                  <c:v>74.226804123711347</c:v>
                </c:pt>
                <c:pt idx="4">
                  <c:v>74.226804123711347</c:v>
                </c:pt>
                <c:pt idx="5">
                  <c:v>74.226804123711347</c:v>
                </c:pt>
                <c:pt idx="6">
                  <c:v>74.226804123711347</c:v>
                </c:pt>
                <c:pt idx="7">
                  <c:v>74.226804123711347</c:v>
                </c:pt>
                <c:pt idx="8">
                  <c:v>74.226804123711347</c:v>
                </c:pt>
                <c:pt idx="9">
                  <c:v>74.226804123711347</c:v>
                </c:pt>
                <c:pt idx="10">
                  <c:v>74.226804123711347</c:v>
                </c:pt>
                <c:pt idx="11">
                  <c:v>74.226804123711347</c:v>
                </c:pt>
                <c:pt idx="12">
                  <c:v>74.226804123711347</c:v>
                </c:pt>
                <c:pt idx="13">
                  <c:v>74.226804123711347</c:v>
                </c:pt>
                <c:pt idx="14">
                  <c:v>74.226804123711347</c:v>
                </c:pt>
                <c:pt idx="15">
                  <c:v>74.226804123711347</c:v>
                </c:pt>
                <c:pt idx="16">
                  <c:v>74.226804123711347</c:v>
                </c:pt>
                <c:pt idx="17">
                  <c:v>74.226804123711347</c:v>
                </c:pt>
                <c:pt idx="18">
                  <c:v>74.226804123711347</c:v>
                </c:pt>
                <c:pt idx="19">
                  <c:v>74.226804123711347</c:v>
                </c:pt>
                <c:pt idx="20">
                  <c:v>74.226804123711347</c:v>
                </c:pt>
                <c:pt idx="21">
                  <c:v>74.226804123711347</c:v>
                </c:pt>
                <c:pt idx="22">
                  <c:v>74.226804123711347</c:v>
                </c:pt>
                <c:pt idx="23">
                  <c:v>74.226804123711347</c:v>
                </c:pt>
                <c:pt idx="24">
                  <c:v>74.226804123711347</c:v>
                </c:pt>
                <c:pt idx="25">
                  <c:v>74.226804123711347</c:v>
                </c:pt>
                <c:pt idx="26">
                  <c:v>74.226804123711347</c:v>
                </c:pt>
                <c:pt idx="27">
                  <c:v>74.226804123711347</c:v>
                </c:pt>
                <c:pt idx="28">
                  <c:v>74.226804123711347</c:v>
                </c:pt>
                <c:pt idx="29">
                  <c:v>74.226804123711347</c:v>
                </c:pt>
                <c:pt idx="30">
                  <c:v>74.226804123711347</c:v>
                </c:pt>
                <c:pt idx="31">
                  <c:v>74.226804123711347</c:v>
                </c:pt>
                <c:pt idx="32">
                  <c:v>74.226804123711347</c:v>
                </c:pt>
                <c:pt idx="33">
                  <c:v>74.226804123711347</c:v>
                </c:pt>
                <c:pt idx="34">
                  <c:v>74.226804123711347</c:v>
                </c:pt>
                <c:pt idx="35">
                  <c:v>74.226804123711347</c:v>
                </c:pt>
                <c:pt idx="36">
                  <c:v>74.226804123711347</c:v>
                </c:pt>
                <c:pt idx="37">
                  <c:v>74.226804123711347</c:v>
                </c:pt>
                <c:pt idx="38">
                  <c:v>74.226804123711347</c:v>
                </c:pt>
                <c:pt idx="39">
                  <c:v>74.226804123711347</c:v>
                </c:pt>
                <c:pt idx="40">
                  <c:v>74.226804123711347</c:v>
                </c:pt>
                <c:pt idx="41">
                  <c:v>74.226804123711347</c:v>
                </c:pt>
                <c:pt idx="42">
                  <c:v>74.226804123711347</c:v>
                </c:pt>
                <c:pt idx="43">
                  <c:v>74.226804123711347</c:v>
                </c:pt>
                <c:pt idx="44">
                  <c:v>74.226804123711347</c:v>
                </c:pt>
                <c:pt idx="45">
                  <c:v>74.226804123711347</c:v>
                </c:pt>
                <c:pt idx="46">
                  <c:v>74.226804123711347</c:v>
                </c:pt>
                <c:pt idx="47">
                  <c:v>74.226804123711347</c:v>
                </c:pt>
                <c:pt idx="48">
                  <c:v>74.226804123711347</c:v>
                </c:pt>
                <c:pt idx="49">
                  <c:v>74.226804123711347</c:v>
                </c:pt>
                <c:pt idx="50">
                  <c:v>74.226804123711347</c:v>
                </c:pt>
                <c:pt idx="51">
                  <c:v>74.226804123711347</c:v>
                </c:pt>
                <c:pt idx="52">
                  <c:v>74.226804123711347</c:v>
                </c:pt>
                <c:pt idx="53">
                  <c:v>74.226804123711347</c:v>
                </c:pt>
                <c:pt idx="54">
                  <c:v>74.226804123711347</c:v>
                </c:pt>
                <c:pt idx="55">
                  <c:v>74.226804123711347</c:v>
                </c:pt>
                <c:pt idx="56">
                  <c:v>74.226804123711347</c:v>
                </c:pt>
                <c:pt idx="57">
                  <c:v>74.226804123711347</c:v>
                </c:pt>
                <c:pt idx="58">
                  <c:v>74.226804123711347</c:v>
                </c:pt>
                <c:pt idx="59">
                  <c:v>74.226804123711347</c:v>
                </c:pt>
                <c:pt idx="60">
                  <c:v>74.226804123711347</c:v>
                </c:pt>
                <c:pt idx="61">
                  <c:v>74.226804123711347</c:v>
                </c:pt>
                <c:pt idx="62">
                  <c:v>74.226804123711347</c:v>
                </c:pt>
                <c:pt idx="63">
                  <c:v>74.226804123711347</c:v>
                </c:pt>
                <c:pt idx="64">
                  <c:v>74.226804123711347</c:v>
                </c:pt>
                <c:pt idx="65">
                  <c:v>74.226804123711347</c:v>
                </c:pt>
                <c:pt idx="66">
                  <c:v>74.226804123711347</c:v>
                </c:pt>
                <c:pt idx="67">
                  <c:v>74.226804123711347</c:v>
                </c:pt>
                <c:pt idx="68">
                  <c:v>74.226804123711347</c:v>
                </c:pt>
                <c:pt idx="69">
                  <c:v>74.226804123711347</c:v>
                </c:pt>
                <c:pt idx="70">
                  <c:v>74.226804123711347</c:v>
                </c:pt>
                <c:pt idx="71">
                  <c:v>74.226804123711347</c:v>
                </c:pt>
                <c:pt idx="72">
                  <c:v>74.226804123711347</c:v>
                </c:pt>
                <c:pt idx="73">
                  <c:v>74.226804123711347</c:v>
                </c:pt>
                <c:pt idx="74">
                  <c:v>74.226804123711347</c:v>
                </c:pt>
                <c:pt idx="75">
                  <c:v>74.226804123711347</c:v>
                </c:pt>
                <c:pt idx="76">
                  <c:v>74.226804123711347</c:v>
                </c:pt>
                <c:pt idx="77">
                  <c:v>74.226804123711347</c:v>
                </c:pt>
                <c:pt idx="78">
                  <c:v>74.226804123711347</c:v>
                </c:pt>
                <c:pt idx="79">
                  <c:v>74.226804123711347</c:v>
                </c:pt>
                <c:pt idx="80">
                  <c:v>74.226804123711347</c:v>
                </c:pt>
                <c:pt idx="81">
                  <c:v>74.226804123711347</c:v>
                </c:pt>
                <c:pt idx="82">
                  <c:v>74.226804123711347</c:v>
                </c:pt>
                <c:pt idx="83">
                  <c:v>74.226804123711347</c:v>
                </c:pt>
                <c:pt idx="84">
                  <c:v>74.226804123711347</c:v>
                </c:pt>
                <c:pt idx="85">
                  <c:v>74.226804123711347</c:v>
                </c:pt>
                <c:pt idx="86">
                  <c:v>74.226804123711347</c:v>
                </c:pt>
                <c:pt idx="87">
                  <c:v>74.226804123711347</c:v>
                </c:pt>
                <c:pt idx="88">
                  <c:v>74.226804123711347</c:v>
                </c:pt>
                <c:pt idx="89">
                  <c:v>74.226804123711347</c:v>
                </c:pt>
                <c:pt idx="90">
                  <c:v>74.226804123711347</c:v>
                </c:pt>
                <c:pt idx="91">
                  <c:v>74.226804123711347</c:v>
                </c:pt>
                <c:pt idx="92">
                  <c:v>74.226804123711347</c:v>
                </c:pt>
                <c:pt idx="93">
                  <c:v>74.226804123711347</c:v>
                </c:pt>
              </c:numCache>
            </c:numRef>
          </c:xVal>
          <c:yVal>
            <c:numRef>
              <c:f>Constraints!$AL$7:$AL$100</c:f>
              <c:numCache>
                <c:formatCode>0.00E+00</c:formatCode>
                <c:ptCount val="94"/>
                <c:pt idx="0">
                  <c:v>478.98963908518141</c:v>
                </c:pt>
                <c:pt idx="1">
                  <c:v>199.45069141428934</c:v>
                </c:pt>
                <c:pt idx="2">
                  <c:v>156.96723146886765</c:v>
                </c:pt>
                <c:pt idx="3">
                  <c:v>224.37247353373178</c:v>
                </c:pt>
                <c:pt idx="4">
                  <c:v>16.074094432225618</c:v>
                </c:pt>
                <c:pt idx="5">
                  <c:v>22.079197477402136</c:v>
                </c:pt>
                <c:pt idx="6">
                  <c:v>18.553324135514071</c:v>
                </c:pt>
                <c:pt idx="7">
                  <c:v>60.614693226842228</c:v>
                </c:pt>
                <c:pt idx="8">
                  <c:v>56.323433751214331</c:v>
                </c:pt>
                <c:pt idx="9">
                  <c:v>92.62297551753673</c:v>
                </c:pt>
                <c:pt idx="10">
                  <c:v>94.454992491770611</c:v>
                </c:pt>
                <c:pt idx="11">
                  <c:v>61.052711745839638</c:v>
                </c:pt>
                <c:pt idx="12">
                  <c:v>40.109080693060235</c:v>
                </c:pt>
                <c:pt idx="13">
                  <c:v>34.215519914598978</c:v>
                </c:pt>
                <c:pt idx="14">
                  <c:v>34.215519914598978</c:v>
                </c:pt>
                <c:pt idx="15">
                  <c:v>34.215519914598978</c:v>
                </c:pt>
                <c:pt idx="16">
                  <c:v>34.215519914598978</c:v>
                </c:pt>
                <c:pt idx="17">
                  <c:v>34.215519914598978</c:v>
                </c:pt>
                <c:pt idx="18">
                  <c:v>34.215519914598978</c:v>
                </c:pt>
                <c:pt idx="19">
                  <c:v>34.215519914598978</c:v>
                </c:pt>
                <c:pt idx="20">
                  <c:v>34.215519914598978</c:v>
                </c:pt>
                <c:pt idx="21">
                  <c:v>34.215519914598978</c:v>
                </c:pt>
                <c:pt idx="22">
                  <c:v>34.215519914598978</c:v>
                </c:pt>
                <c:pt idx="23">
                  <c:v>34.215519914598978</c:v>
                </c:pt>
                <c:pt idx="24">
                  <c:v>34.215519914598978</c:v>
                </c:pt>
                <c:pt idx="25">
                  <c:v>34.215519914598978</c:v>
                </c:pt>
                <c:pt idx="26">
                  <c:v>34.215519914598978</c:v>
                </c:pt>
                <c:pt idx="27">
                  <c:v>34.215519914598978</c:v>
                </c:pt>
                <c:pt idx="28">
                  <c:v>34.215519914598978</c:v>
                </c:pt>
                <c:pt idx="29">
                  <c:v>34.215519914598978</c:v>
                </c:pt>
                <c:pt idx="30">
                  <c:v>34.215519914598978</c:v>
                </c:pt>
                <c:pt idx="31">
                  <c:v>34.215519914598978</c:v>
                </c:pt>
                <c:pt idx="32">
                  <c:v>34.215519914598978</c:v>
                </c:pt>
                <c:pt idx="33">
                  <c:v>34.215519914598978</c:v>
                </c:pt>
                <c:pt idx="34">
                  <c:v>34.215519914598978</c:v>
                </c:pt>
                <c:pt idx="35">
                  <c:v>34.215519914598978</c:v>
                </c:pt>
                <c:pt idx="36">
                  <c:v>34.215519914598978</c:v>
                </c:pt>
                <c:pt idx="37">
                  <c:v>34.215519914598978</c:v>
                </c:pt>
                <c:pt idx="38">
                  <c:v>34.215519914598978</c:v>
                </c:pt>
                <c:pt idx="39">
                  <c:v>34.215519914598978</c:v>
                </c:pt>
                <c:pt idx="40">
                  <c:v>34.215519914598978</c:v>
                </c:pt>
                <c:pt idx="41">
                  <c:v>34.215519914598978</c:v>
                </c:pt>
                <c:pt idx="42">
                  <c:v>34.215519914598978</c:v>
                </c:pt>
                <c:pt idx="43">
                  <c:v>34.215519914598978</c:v>
                </c:pt>
                <c:pt idx="44">
                  <c:v>34.215519914598978</c:v>
                </c:pt>
                <c:pt idx="45">
                  <c:v>34.215519914598978</c:v>
                </c:pt>
                <c:pt idx="46">
                  <c:v>34.215519914598978</c:v>
                </c:pt>
                <c:pt idx="47">
                  <c:v>34.215519914598978</c:v>
                </c:pt>
                <c:pt idx="48">
                  <c:v>34.215519914598978</c:v>
                </c:pt>
                <c:pt idx="49">
                  <c:v>34.215519914598978</c:v>
                </c:pt>
                <c:pt idx="50">
                  <c:v>34.215519914598978</c:v>
                </c:pt>
                <c:pt idx="51">
                  <c:v>34.215519914598978</c:v>
                </c:pt>
                <c:pt idx="52">
                  <c:v>34.215519914598978</c:v>
                </c:pt>
                <c:pt idx="53">
                  <c:v>34.215519914598978</c:v>
                </c:pt>
                <c:pt idx="54">
                  <c:v>34.215519914598978</c:v>
                </c:pt>
                <c:pt idx="55">
                  <c:v>34.215519914598978</c:v>
                </c:pt>
                <c:pt idx="56">
                  <c:v>34.215519914598978</c:v>
                </c:pt>
                <c:pt idx="57">
                  <c:v>34.215519914598978</c:v>
                </c:pt>
                <c:pt idx="58">
                  <c:v>34.215519914598978</c:v>
                </c:pt>
                <c:pt idx="59">
                  <c:v>34.215519914598978</c:v>
                </c:pt>
                <c:pt idx="60">
                  <c:v>34.215519914598978</c:v>
                </c:pt>
                <c:pt idx="61">
                  <c:v>34.215519914598978</c:v>
                </c:pt>
                <c:pt idx="62">
                  <c:v>34.215519914598978</c:v>
                </c:pt>
                <c:pt idx="63">
                  <c:v>34.215519914598978</c:v>
                </c:pt>
                <c:pt idx="64">
                  <c:v>34.215519914598978</c:v>
                </c:pt>
                <c:pt idx="65">
                  <c:v>34.215519914598978</c:v>
                </c:pt>
                <c:pt idx="66">
                  <c:v>34.215519914598978</c:v>
                </c:pt>
                <c:pt idx="67">
                  <c:v>34.215519914598978</c:v>
                </c:pt>
                <c:pt idx="68">
                  <c:v>34.215519914598978</c:v>
                </c:pt>
                <c:pt idx="69">
                  <c:v>34.215519914598978</c:v>
                </c:pt>
                <c:pt idx="70">
                  <c:v>34.215519914598978</c:v>
                </c:pt>
                <c:pt idx="71">
                  <c:v>34.215519914598978</c:v>
                </c:pt>
                <c:pt idx="72">
                  <c:v>34.215519914598978</c:v>
                </c:pt>
                <c:pt idx="73">
                  <c:v>34.215519914598978</c:v>
                </c:pt>
                <c:pt idx="74">
                  <c:v>34.215519914598978</c:v>
                </c:pt>
                <c:pt idx="75">
                  <c:v>34.215519914598978</c:v>
                </c:pt>
                <c:pt idx="76">
                  <c:v>34.215519914598978</c:v>
                </c:pt>
                <c:pt idx="77">
                  <c:v>34.215519914598978</c:v>
                </c:pt>
                <c:pt idx="78">
                  <c:v>34.215519914598978</c:v>
                </c:pt>
                <c:pt idx="79">
                  <c:v>34.215519914598978</c:v>
                </c:pt>
                <c:pt idx="80">
                  <c:v>34.215519914598978</c:v>
                </c:pt>
                <c:pt idx="81">
                  <c:v>34.215519914598978</c:v>
                </c:pt>
                <c:pt idx="82">
                  <c:v>34.215519914598978</c:v>
                </c:pt>
                <c:pt idx="83">
                  <c:v>34.215519914598978</c:v>
                </c:pt>
                <c:pt idx="84">
                  <c:v>34.215519914598978</c:v>
                </c:pt>
                <c:pt idx="85">
                  <c:v>34.215519914598978</c:v>
                </c:pt>
                <c:pt idx="86">
                  <c:v>34.215519914598978</c:v>
                </c:pt>
                <c:pt idx="87">
                  <c:v>34.215519914598978</c:v>
                </c:pt>
                <c:pt idx="88">
                  <c:v>34.215519914598978</c:v>
                </c:pt>
                <c:pt idx="89">
                  <c:v>34.215519914598978</c:v>
                </c:pt>
                <c:pt idx="90">
                  <c:v>34.215519914598978</c:v>
                </c:pt>
                <c:pt idx="91">
                  <c:v>34.215519914598978</c:v>
                </c:pt>
                <c:pt idx="92">
                  <c:v>34.215519914598978</c:v>
                </c:pt>
                <c:pt idx="93">
                  <c:v>34.215519914598978</c:v>
                </c:pt>
              </c:numCache>
            </c:numRef>
          </c:yVal>
          <c:smooth val="0"/>
        </c:ser>
        <c:ser>
          <c:idx val="0"/>
          <c:order val="13"/>
          <c:tx>
            <c:strRef>
              <c:f>Constraints!$AM$4</c:f>
              <c:strCache>
                <c:ptCount val="1"/>
                <c:pt idx="0">
                  <c:v>Patm nodiff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Constraints!$BC$7:$BC$100</c:f>
              <c:numCache>
                <c:formatCode>0.00</c:formatCode>
                <c:ptCount val="94"/>
                <c:pt idx="0">
                  <c:v>22.360248447204974</c:v>
                </c:pt>
                <c:pt idx="1">
                  <c:v>22.360248447204974</c:v>
                </c:pt>
                <c:pt idx="2">
                  <c:v>22.360248447204974</c:v>
                </c:pt>
                <c:pt idx="3">
                  <c:v>22.360248447204974</c:v>
                </c:pt>
                <c:pt idx="4">
                  <c:v>22.360248447204974</c:v>
                </c:pt>
                <c:pt idx="5">
                  <c:v>22.360248447204974</c:v>
                </c:pt>
                <c:pt idx="6">
                  <c:v>22.360248447204974</c:v>
                </c:pt>
                <c:pt idx="7">
                  <c:v>22.360248447204974</c:v>
                </c:pt>
                <c:pt idx="8">
                  <c:v>22.360248447204974</c:v>
                </c:pt>
                <c:pt idx="9">
                  <c:v>22.360248447204974</c:v>
                </c:pt>
                <c:pt idx="10">
                  <c:v>22.360248447204974</c:v>
                </c:pt>
                <c:pt idx="11">
                  <c:v>22.360248447204974</c:v>
                </c:pt>
                <c:pt idx="12">
                  <c:v>22.360248447204974</c:v>
                </c:pt>
                <c:pt idx="13">
                  <c:v>22.360248447204974</c:v>
                </c:pt>
                <c:pt idx="14">
                  <c:v>22.360248447204974</c:v>
                </c:pt>
                <c:pt idx="15">
                  <c:v>22.360248447204974</c:v>
                </c:pt>
                <c:pt idx="16">
                  <c:v>22.360248447204974</c:v>
                </c:pt>
                <c:pt idx="17">
                  <c:v>22.360248447204974</c:v>
                </c:pt>
                <c:pt idx="18">
                  <c:v>22.360248447204974</c:v>
                </c:pt>
                <c:pt idx="19">
                  <c:v>22.360248447204974</c:v>
                </c:pt>
                <c:pt idx="20">
                  <c:v>22.360248447204974</c:v>
                </c:pt>
                <c:pt idx="21">
                  <c:v>22.360248447204974</c:v>
                </c:pt>
                <c:pt idx="22">
                  <c:v>22.360248447204974</c:v>
                </c:pt>
                <c:pt idx="23">
                  <c:v>22.360248447204974</c:v>
                </c:pt>
                <c:pt idx="24">
                  <c:v>22.360248447204974</c:v>
                </c:pt>
                <c:pt idx="25">
                  <c:v>22.360248447204974</c:v>
                </c:pt>
                <c:pt idx="26">
                  <c:v>22.360248447204974</c:v>
                </c:pt>
                <c:pt idx="27">
                  <c:v>22.360248447204974</c:v>
                </c:pt>
                <c:pt idx="28">
                  <c:v>22.360248447204974</c:v>
                </c:pt>
                <c:pt idx="29">
                  <c:v>22.360248447204974</c:v>
                </c:pt>
                <c:pt idx="30">
                  <c:v>22.360248447204974</c:v>
                </c:pt>
                <c:pt idx="31">
                  <c:v>22.360248447204974</c:v>
                </c:pt>
                <c:pt idx="32">
                  <c:v>22.360248447204974</c:v>
                </c:pt>
                <c:pt idx="33">
                  <c:v>22.360248447204974</c:v>
                </c:pt>
                <c:pt idx="34">
                  <c:v>22.360248447204974</c:v>
                </c:pt>
                <c:pt idx="35">
                  <c:v>22.360248447204974</c:v>
                </c:pt>
                <c:pt idx="36">
                  <c:v>22.360248447204974</c:v>
                </c:pt>
                <c:pt idx="37">
                  <c:v>22.360248447204974</c:v>
                </c:pt>
                <c:pt idx="38">
                  <c:v>22.360248447204974</c:v>
                </c:pt>
                <c:pt idx="39">
                  <c:v>22.360248447204974</c:v>
                </c:pt>
                <c:pt idx="40">
                  <c:v>22.360248447204974</c:v>
                </c:pt>
                <c:pt idx="41">
                  <c:v>22.360248447204974</c:v>
                </c:pt>
                <c:pt idx="42">
                  <c:v>22.360248447204974</c:v>
                </c:pt>
                <c:pt idx="43">
                  <c:v>22.360248447204974</c:v>
                </c:pt>
                <c:pt idx="44">
                  <c:v>22.360248447204974</c:v>
                </c:pt>
                <c:pt idx="45">
                  <c:v>22.360248447204974</c:v>
                </c:pt>
                <c:pt idx="46">
                  <c:v>22.360248447204974</c:v>
                </c:pt>
                <c:pt idx="47">
                  <c:v>22.360248447204974</c:v>
                </c:pt>
                <c:pt idx="48">
                  <c:v>22.360248447204974</c:v>
                </c:pt>
                <c:pt idx="49">
                  <c:v>22.360248447204974</c:v>
                </c:pt>
                <c:pt idx="50">
                  <c:v>22.360248447204974</c:v>
                </c:pt>
                <c:pt idx="51">
                  <c:v>22.360248447204974</c:v>
                </c:pt>
                <c:pt idx="52">
                  <c:v>22.360248447204974</c:v>
                </c:pt>
                <c:pt idx="53">
                  <c:v>22.360248447204974</c:v>
                </c:pt>
                <c:pt idx="54">
                  <c:v>22.360248447204974</c:v>
                </c:pt>
                <c:pt idx="55">
                  <c:v>22.360248447204974</c:v>
                </c:pt>
                <c:pt idx="56">
                  <c:v>22.360248447204974</c:v>
                </c:pt>
                <c:pt idx="57">
                  <c:v>22.360248447204974</c:v>
                </c:pt>
                <c:pt idx="58">
                  <c:v>22.360248447204974</c:v>
                </c:pt>
                <c:pt idx="59">
                  <c:v>22.360248447204974</c:v>
                </c:pt>
                <c:pt idx="60">
                  <c:v>22.360248447204974</c:v>
                </c:pt>
                <c:pt idx="61">
                  <c:v>22.360248447204974</c:v>
                </c:pt>
                <c:pt idx="62">
                  <c:v>22.360248447204974</c:v>
                </c:pt>
                <c:pt idx="63">
                  <c:v>22.360248447204974</c:v>
                </c:pt>
                <c:pt idx="64">
                  <c:v>22.360248447204974</c:v>
                </c:pt>
                <c:pt idx="65">
                  <c:v>22.360248447204974</c:v>
                </c:pt>
                <c:pt idx="66">
                  <c:v>22.360248447204974</c:v>
                </c:pt>
                <c:pt idx="67">
                  <c:v>22.360248447204974</c:v>
                </c:pt>
                <c:pt idx="68">
                  <c:v>22.360248447204974</c:v>
                </c:pt>
                <c:pt idx="69">
                  <c:v>22.360248447204974</c:v>
                </c:pt>
                <c:pt idx="70">
                  <c:v>22.360248447204974</c:v>
                </c:pt>
                <c:pt idx="71">
                  <c:v>22.360248447204974</c:v>
                </c:pt>
                <c:pt idx="72">
                  <c:v>22.360248447204974</c:v>
                </c:pt>
                <c:pt idx="73">
                  <c:v>22.360248447204974</c:v>
                </c:pt>
                <c:pt idx="74">
                  <c:v>22.360248447204974</c:v>
                </c:pt>
                <c:pt idx="75">
                  <c:v>22.360248447204974</c:v>
                </c:pt>
                <c:pt idx="76">
                  <c:v>22.360248447204974</c:v>
                </c:pt>
                <c:pt idx="77">
                  <c:v>22.360248447204974</c:v>
                </c:pt>
                <c:pt idx="78">
                  <c:v>22.360248447204974</c:v>
                </c:pt>
                <c:pt idx="79">
                  <c:v>22.360248447204974</c:v>
                </c:pt>
                <c:pt idx="80">
                  <c:v>22.360248447204974</c:v>
                </c:pt>
                <c:pt idx="81">
                  <c:v>22.360248447204974</c:v>
                </c:pt>
                <c:pt idx="82">
                  <c:v>22.360248447204974</c:v>
                </c:pt>
                <c:pt idx="83">
                  <c:v>22.360248447204974</c:v>
                </c:pt>
                <c:pt idx="84">
                  <c:v>22.360248447204974</c:v>
                </c:pt>
                <c:pt idx="85">
                  <c:v>22.360248447204974</c:v>
                </c:pt>
                <c:pt idx="86">
                  <c:v>22.360248447204974</c:v>
                </c:pt>
                <c:pt idx="87">
                  <c:v>22.360248447204974</c:v>
                </c:pt>
                <c:pt idx="88">
                  <c:v>22.360248447204974</c:v>
                </c:pt>
                <c:pt idx="89">
                  <c:v>22.360248447204974</c:v>
                </c:pt>
                <c:pt idx="90">
                  <c:v>22.360248447204974</c:v>
                </c:pt>
                <c:pt idx="91">
                  <c:v>22.360248447204974</c:v>
                </c:pt>
                <c:pt idx="92">
                  <c:v>22.360248447204974</c:v>
                </c:pt>
                <c:pt idx="93">
                  <c:v>22.360248447204974</c:v>
                </c:pt>
              </c:numCache>
            </c:numRef>
          </c:xVal>
          <c:yVal>
            <c:numRef>
              <c:f>Constraints!$AM$7:$AM$100</c:f>
              <c:numCache>
                <c:formatCode>0.00E+00</c:formatCode>
                <c:ptCount val="94"/>
                <c:pt idx="0">
                  <c:v>1450.3853932073778</c:v>
                </c:pt>
                <c:pt idx="1">
                  <c:v>602.40373232755394</c:v>
                </c:pt>
                <c:pt idx="2">
                  <c:v>475.12183661976513</c:v>
                </c:pt>
                <c:pt idx="3">
                  <c:v>679.16428254592176</c:v>
                </c:pt>
                <c:pt idx="4">
                  <c:v>46.747569402441329</c:v>
                </c:pt>
                <c:pt idx="5">
                  <c:v>64.185938049294251</c:v>
                </c:pt>
                <c:pt idx="6">
                  <c:v>53.931917827664961</c:v>
                </c:pt>
                <c:pt idx="7">
                  <c:v>178.00656327423849</c:v>
                </c:pt>
                <c:pt idx="8">
                  <c:v>165.11327843715307</c:v>
                </c:pt>
                <c:pt idx="9">
                  <c:v>274.779505359773</c:v>
                </c:pt>
                <c:pt idx="10">
                  <c:v>280.30488823237243</c:v>
                </c:pt>
                <c:pt idx="11">
                  <c:v>180.55952427329404</c:v>
                </c:pt>
                <c:pt idx="12">
                  <c:v>117.55808414379759</c:v>
                </c:pt>
                <c:pt idx="13">
                  <c:v>99.868792779721929</c:v>
                </c:pt>
                <c:pt idx="14">
                  <c:v>99.868792779721929</c:v>
                </c:pt>
                <c:pt idx="15">
                  <c:v>99.868792779721929</c:v>
                </c:pt>
                <c:pt idx="16">
                  <c:v>99.868792779721929</c:v>
                </c:pt>
                <c:pt idx="17">
                  <c:v>99.868792779721929</c:v>
                </c:pt>
                <c:pt idx="18">
                  <c:v>99.868792779721929</c:v>
                </c:pt>
                <c:pt idx="19">
                  <c:v>99.868792779721929</c:v>
                </c:pt>
                <c:pt idx="20">
                  <c:v>99.868792779721929</c:v>
                </c:pt>
                <c:pt idx="21">
                  <c:v>99.868792779721929</c:v>
                </c:pt>
                <c:pt idx="22">
                  <c:v>99.868792779721929</c:v>
                </c:pt>
                <c:pt idx="23">
                  <c:v>99.868792779721929</c:v>
                </c:pt>
                <c:pt idx="24">
                  <c:v>99.868792779721929</c:v>
                </c:pt>
                <c:pt idx="25">
                  <c:v>99.868792779721929</c:v>
                </c:pt>
                <c:pt idx="26">
                  <c:v>99.868792779721929</c:v>
                </c:pt>
                <c:pt idx="27">
                  <c:v>99.868792779721929</c:v>
                </c:pt>
                <c:pt idx="28">
                  <c:v>99.868792779721929</c:v>
                </c:pt>
                <c:pt idx="29">
                  <c:v>99.868792779721929</c:v>
                </c:pt>
                <c:pt idx="30">
                  <c:v>99.868792779721929</c:v>
                </c:pt>
                <c:pt idx="31">
                  <c:v>99.868792779721929</c:v>
                </c:pt>
                <c:pt idx="32">
                  <c:v>99.868792779721929</c:v>
                </c:pt>
                <c:pt idx="33">
                  <c:v>99.868792779721929</c:v>
                </c:pt>
                <c:pt idx="34">
                  <c:v>99.868792779721929</c:v>
                </c:pt>
                <c:pt idx="35">
                  <c:v>99.868792779721929</c:v>
                </c:pt>
                <c:pt idx="36">
                  <c:v>99.868792779721929</c:v>
                </c:pt>
                <c:pt idx="37">
                  <c:v>99.868792779721929</c:v>
                </c:pt>
                <c:pt idx="38">
                  <c:v>99.868792779721929</c:v>
                </c:pt>
                <c:pt idx="39">
                  <c:v>99.868792779721929</c:v>
                </c:pt>
                <c:pt idx="40">
                  <c:v>99.868792779721929</c:v>
                </c:pt>
                <c:pt idx="41">
                  <c:v>99.868792779721929</c:v>
                </c:pt>
                <c:pt idx="42">
                  <c:v>99.868792779721929</c:v>
                </c:pt>
                <c:pt idx="43">
                  <c:v>99.868792779721929</c:v>
                </c:pt>
                <c:pt idx="44">
                  <c:v>99.868792779721929</c:v>
                </c:pt>
                <c:pt idx="45">
                  <c:v>99.868792779721929</c:v>
                </c:pt>
                <c:pt idx="46">
                  <c:v>99.868792779721929</c:v>
                </c:pt>
                <c:pt idx="47">
                  <c:v>99.868792779721929</c:v>
                </c:pt>
                <c:pt idx="48">
                  <c:v>99.868792779721929</c:v>
                </c:pt>
                <c:pt idx="49">
                  <c:v>99.868792779721929</c:v>
                </c:pt>
                <c:pt idx="50">
                  <c:v>99.868792779721929</c:v>
                </c:pt>
                <c:pt idx="51">
                  <c:v>99.868792779721929</c:v>
                </c:pt>
                <c:pt idx="52">
                  <c:v>99.868792779721929</c:v>
                </c:pt>
                <c:pt idx="53">
                  <c:v>99.868792779721929</c:v>
                </c:pt>
                <c:pt idx="54">
                  <c:v>99.868792779721929</c:v>
                </c:pt>
                <c:pt idx="55">
                  <c:v>99.868792779721929</c:v>
                </c:pt>
                <c:pt idx="56">
                  <c:v>99.868792779721929</c:v>
                </c:pt>
                <c:pt idx="57">
                  <c:v>99.868792779721929</c:v>
                </c:pt>
                <c:pt idx="58">
                  <c:v>99.868792779721929</c:v>
                </c:pt>
                <c:pt idx="59">
                  <c:v>99.868792779721929</c:v>
                </c:pt>
                <c:pt idx="60">
                  <c:v>99.868792779721929</c:v>
                </c:pt>
                <c:pt idx="61">
                  <c:v>99.868792779721929</c:v>
                </c:pt>
                <c:pt idx="62">
                  <c:v>99.868792779721929</c:v>
                </c:pt>
                <c:pt idx="63">
                  <c:v>99.868792779721929</c:v>
                </c:pt>
                <c:pt idx="64">
                  <c:v>99.868792779721929</c:v>
                </c:pt>
                <c:pt idx="65">
                  <c:v>99.868792779721929</c:v>
                </c:pt>
                <c:pt idx="66">
                  <c:v>99.868792779721929</c:v>
                </c:pt>
                <c:pt idx="67">
                  <c:v>99.868792779721929</c:v>
                </c:pt>
                <c:pt idx="68">
                  <c:v>99.868792779721929</c:v>
                </c:pt>
                <c:pt idx="69">
                  <c:v>99.868792779721929</c:v>
                </c:pt>
                <c:pt idx="70">
                  <c:v>99.868792779721929</c:v>
                </c:pt>
                <c:pt idx="71">
                  <c:v>99.868792779721929</c:v>
                </c:pt>
                <c:pt idx="72">
                  <c:v>99.868792779721929</c:v>
                </c:pt>
                <c:pt idx="73">
                  <c:v>99.868792779721929</c:v>
                </c:pt>
                <c:pt idx="74">
                  <c:v>99.868792779721929</c:v>
                </c:pt>
                <c:pt idx="75">
                  <c:v>99.868792779721929</c:v>
                </c:pt>
                <c:pt idx="76">
                  <c:v>99.868792779721929</c:v>
                </c:pt>
                <c:pt idx="77">
                  <c:v>99.868792779721929</c:v>
                </c:pt>
                <c:pt idx="78">
                  <c:v>99.868792779721929</c:v>
                </c:pt>
                <c:pt idx="79">
                  <c:v>99.868792779721929</c:v>
                </c:pt>
                <c:pt idx="80">
                  <c:v>99.868792779721929</c:v>
                </c:pt>
                <c:pt idx="81">
                  <c:v>99.868792779721929</c:v>
                </c:pt>
                <c:pt idx="82">
                  <c:v>99.868792779721929</c:v>
                </c:pt>
                <c:pt idx="83">
                  <c:v>99.868792779721929</c:v>
                </c:pt>
                <c:pt idx="84">
                  <c:v>99.868792779721929</c:v>
                </c:pt>
                <c:pt idx="85">
                  <c:v>99.868792779721929</c:v>
                </c:pt>
                <c:pt idx="86">
                  <c:v>99.868792779721929</c:v>
                </c:pt>
                <c:pt idx="87">
                  <c:v>99.868792779721929</c:v>
                </c:pt>
                <c:pt idx="88">
                  <c:v>99.868792779721929</c:v>
                </c:pt>
                <c:pt idx="89">
                  <c:v>99.868792779721929</c:v>
                </c:pt>
                <c:pt idx="90">
                  <c:v>99.868792779721929</c:v>
                </c:pt>
                <c:pt idx="91">
                  <c:v>99.868792779721929</c:v>
                </c:pt>
                <c:pt idx="92">
                  <c:v>99.868792779721929</c:v>
                </c:pt>
                <c:pt idx="93">
                  <c:v>99.868792779721929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Constraints!$AJ$4</c:f>
              <c:strCache>
                <c:ptCount val="1"/>
                <c:pt idx="0">
                  <c:v>Pi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Constraints!$AZ$7:$AZ$100</c:f>
              <c:numCache>
                <c:formatCode>0.00</c:formatCode>
                <c:ptCount val="94"/>
                <c:pt idx="0">
                  <c:v>32.867883995703551</c:v>
                </c:pt>
                <c:pt idx="1">
                  <c:v>32.867883995703551</c:v>
                </c:pt>
                <c:pt idx="2">
                  <c:v>32.867883995703551</c:v>
                </c:pt>
                <c:pt idx="3">
                  <c:v>32.867883995703551</c:v>
                </c:pt>
                <c:pt idx="4">
                  <c:v>32.867883995703551</c:v>
                </c:pt>
                <c:pt idx="5">
                  <c:v>32.867883995703551</c:v>
                </c:pt>
                <c:pt idx="6">
                  <c:v>32.867883995703551</c:v>
                </c:pt>
                <c:pt idx="7">
                  <c:v>32.867883995703551</c:v>
                </c:pt>
                <c:pt idx="8">
                  <c:v>32.867883995703551</c:v>
                </c:pt>
                <c:pt idx="9">
                  <c:v>32.867883995703551</c:v>
                </c:pt>
                <c:pt idx="10">
                  <c:v>32.867883995703551</c:v>
                </c:pt>
                <c:pt idx="11">
                  <c:v>32.867883995703551</c:v>
                </c:pt>
                <c:pt idx="12">
                  <c:v>32.867883995703551</c:v>
                </c:pt>
                <c:pt idx="13">
                  <c:v>32.867883995703551</c:v>
                </c:pt>
                <c:pt idx="14">
                  <c:v>32.867883995703551</c:v>
                </c:pt>
                <c:pt idx="15">
                  <c:v>32.867883995703551</c:v>
                </c:pt>
                <c:pt idx="16">
                  <c:v>32.867883995703551</c:v>
                </c:pt>
                <c:pt idx="17">
                  <c:v>32.867883995703551</c:v>
                </c:pt>
                <c:pt idx="18">
                  <c:v>32.867883995703551</c:v>
                </c:pt>
                <c:pt idx="19">
                  <c:v>32.867883995703551</c:v>
                </c:pt>
                <c:pt idx="20">
                  <c:v>32.867883995703551</c:v>
                </c:pt>
                <c:pt idx="21">
                  <c:v>32.867883995703551</c:v>
                </c:pt>
                <c:pt idx="22">
                  <c:v>32.867883995703551</c:v>
                </c:pt>
                <c:pt idx="23">
                  <c:v>32.867883995703551</c:v>
                </c:pt>
                <c:pt idx="24">
                  <c:v>32.867883995703551</c:v>
                </c:pt>
                <c:pt idx="25">
                  <c:v>32.867883995703551</c:v>
                </c:pt>
                <c:pt idx="26">
                  <c:v>32.867883995703551</c:v>
                </c:pt>
                <c:pt idx="27">
                  <c:v>32.867883995703551</c:v>
                </c:pt>
                <c:pt idx="28">
                  <c:v>32.867883995703551</c:v>
                </c:pt>
                <c:pt idx="29">
                  <c:v>32.867883995703551</c:v>
                </c:pt>
                <c:pt idx="30">
                  <c:v>32.867883995703551</c:v>
                </c:pt>
                <c:pt idx="31">
                  <c:v>32.867883995703551</c:v>
                </c:pt>
                <c:pt idx="32">
                  <c:v>32.867883995703551</c:v>
                </c:pt>
                <c:pt idx="33">
                  <c:v>32.867883995703551</c:v>
                </c:pt>
                <c:pt idx="34">
                  <c:v>32.867883995703551</c:v>
                </c:pt>
                <c:pt idx="35">
                  <c:v>32.867883995703551</c:v>
                </c:pt>
                <c:pt idx="36">
                  <c:v>32.867883995703551</c:v>
                </c:pt>
                <c:pt idx="37">
                  <c:v>32.867883995703551</c:v>
                </c:pt>
                <c:pt idx="38">
                  <c:v>32.867883995703551</c:v>
                </c:pt>
                <c:pt idx="39">
                  <c:v>32.867883995703551</c:v>
                </c:pt>
                <c:pt idx="40">
                  <c:v>32.867883995703551</c:v>
                </c:pt>
                <c:pt idx="41">
                  <c:v>32.867883995703551</c:v>
                </c:pt>
                <c:pt idx="42">
                  <c:v>32.867883995703551</c:v>
                </c:pt>
                <c:pt idx="43">
                  <c:v>32.867883995703551</c:v>
                </c:pt>
                <c:pt idx="44">
                  <c:v>32.867883995703551</c:v>
                </c:pt>
                <c:pt idx="45">
                  <c:v>32.867883995703551</c:v>
                </c:pt>
                <c:pt idx="46">
                  <c:v>32.867883995703551</c:v>
                </c:pt>
                <c:pt idx="47">
                  <c:v>32.867883995703551</c:v>
                </c:pt>
                <c:pt idx="48">
                  <c:v>32.867883995703551</c:v>
                </c:pt>
                <c:pt idx="49">
                  <c:v>32.867883995703551</c:v>
                </c:pt>
                <c:pt idx="50">
                  <c:v>32.867883995703551</c:v>
                </c:pt>
                <c:pt idx="51">
                  <c:v>32.867883995703551</c:v>
                </c:pt>
                <c:pt idx="52">
                  <c:v>32.867883995703551</c:v>
                </c:pt>
                <c:pt idx="53">
                  <c:v>32.867883995703551</c:v>
                </c:pt>
                <c:pt idx="54">
                  <c:v>32.867883995703551</c:v>
                </c:pt>
                <c:pt idx="55">
                  <c:v>32.867883995703551</c:v>
                </c:pt>
                <c:pt idx="56">
                  <c:v>32.867883995703551</c:v>
                </c:pt>
                <c:pt idx="57">
                  <c:v>32.867883995703551</c:v>
                </c:pt>
                <c:pt idx="58">
                  <c:v>32.867883995703551</c:v>
                </c:pt>
                <c:pt idx="59">
                  <c:v>32.867883995703551</c:v>
                </c:pt>
                <c:pt idx="60">
                  <c:v>32.867883995703551</c:v>
                </c:pt>
                <c:pt idx="61">
                  <c:v>32.867883995703551</c:v>
                </c:pt>
                <c:pt idx="62">
                  <c:v>32.867883995703551</c:v>
                </c:pt>
                <c:pt idx="63">
                  <c:v>32.867883995703551</c:v>
                </c:pt>
                <c:pt idx="64">
                  <c:v>32.867883995703551</c:v>
                </c:pt>
                <c:pt idx="65">
                  <c:v>32.867883995703551</c:v>
                </c:pt>
                <c:pt idx="66">
                  <c:v>32.867883995703551</c:v>
                </c:pt>
                <c:pt idx="67">
                  <c:v>32.867883995703551</c:v>
                </c:pt>
                <c:pt idx="68">
                  <c:v>32.867883995703551</c:v>
                </c:pt>
                <c:pt idx="69">
                  <c:v>32.867883995703551</c:v>
                </c:pt>
                <c:pt idx="70">
                  <c:v>32.867883995703551</c:v>
                </c:pt>
                <c:pt idx="71">
                  <c:v>32.867883995703551</c:v>
                </c:pt>
                <c:pt idx="72">
                  <c:v>32.867883995703551</c:v>
                </c:pt>
                <c:pt idx="73">
                  <c:v>32.867883995703551</c:v>
                </c:pt>
                <c:pt idx="74">
                  <c:v>32.867883995703551</c:v>
                </c:pt>
                <c:pt idx="75">
                  <c:v>32.867883995703551</c:v>
                </c:pt>
                <c:pt idx="76">
                  <c:v>32.867883995703551</c:v>
                </c:pt>
                <c:pt idx="77">
                  <c:v>32.867883995703551</c:v>
                </c:pt>
                <c:pt idx="78">
                  <c:v>32.867883995703551</c:v>
                </c:pt>
                <c:pt idx="79">
                  <c:v>32.867883995703551</c:v>
                </c:pt>
                <c:pt idx="80">
                  <c:v>32.867883995703551</c:v>
                </c:pt>
                <c:pt idx="81">
                  <c:v>32.867883995703551</c:v>
                </c:pt>
                <c:pt idx="82">
                  <c:v>32.867883995703551</c:v>
                </c:pt>
                <c:pt idx="83">
                  <c:v>32.867883995703551</c:v>
                </c:pt>
                <c:pt idx="84">
                  <c:v>32.867883995703551</c:v>
                </c:pt>
                <c:pt idx="85">
                  <c:v>32.867883995703551</c:v>
                </c:pt>
                <c:pt idx="86">
                  <c:v>32.867883995703551</c:v>
                </c:pt>
                <c:pt idx="87">
                  <c:v>32.867883995703551</c:v>
                </c:pt>
                <c:pt idx="88">
                  <c:v>32.867883995703551</c:v>
                </c:pt>
                <c:pt idx="89">
                  <c:v>32.867883995703551</c:v>
                </c:pt>
                <c:pt idx="90">
                  <c:v>32.867883995703551</c:v>
                </c:pt>
                <c:pt idx="91">
                  <c:v>32.867883995703551</c:v>
                </c:pt>
                <c:pt idx="92">
                  <c:v>32.867883995703551</c:v>
                </c:pt>
                <c:pt idx="93">
                  <c:v>32.867883995703551</c:v>
                </c:pt>
              </c:numCache>
            </c:numRef>
          </c:xVal>
          <c:yVal>
            <c:numRef>
              <c:f>Constraints!$AJ$7:$AJ$100</c:f>
              <c:numCache>
                <c:formatCode>0.00E+00</c:formatCode>
                <c:ptCount val="94"/>
                <c:pt idx="0">
                  <c:v>1.0000000000000002</c:v>
                </c:pt>
                <c:pt idx="1">
                  <c:v>0.99999999999999989</c:v>
                </c:pt>
                <c:pt idx="2">
                  <c:v>1.0000000000000002</c:v>
                </c:pt>
                <c:pt idx="3">
                  <c:v>1.0000000000000002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1.0000000000000002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278912"/>
        <c:axId val="152285184"/>
      </c:scatterChart>
      <c:valAx>
        <c:axId val="152278912"/>
        <c:scaling>
          <c:orientation val="minMax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% gas outgassed</a:t>
                </a:r>
              </a:p>
            </c:rich>
          </c:tx>
          <c:layout>
            <c:manualLayout>
              <c:xMode val="edge"/>
              <c:yMode val="edge"/>
              <c:x val="0.41609867125398853"/>
              <c:y val="3.2247328275621441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285184"/>
        <c:crosses val="max"/>
        <c:crossBetween val="midCat"/>
      </c:valAx>
      <c:valAx>
        <c:axId val="152285184"/>
        <c:scaling>
          <c:logBase val="10"/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Alpha i / Alpha q</a:t>
                </a:r>
              </a:p>
            </c:rich>
          </c:tx>
          <c:layout>
            <c:manualLayout>
              <c:xMode val="edge"/>
              <c:yMode val="edge"/>
              <c:x val="1.9002413643018305E-2"/>
              <c:y val="0.3513512607331269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27891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48226697793295"/>
          <c:y val="9.2664015800420205E-2"/>
          <c:w val="0.11876484786135422"/>
          <c:h val="0.745173799382861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76383305402832"/>
          <c:y val="0.13363508505374247"/>
          <c:w val="0.70988120080679262"/>
          <c:h val="0.81660231660231664"/>
        </c:manualLayout>
      </c:layout>
      <c:scatterChart>
        <c:scatterStyle val="lineMarker"/>
        <c:varyColors val="0"/>
        <c:ser>
          <c:idx val="2"/>
          <c:order val="0"/>
          <c:tx>
            <c:strRef>
              <c:f>Constraints!$BT$4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Constraints!$BD$7:$BD$100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Constraints!$BT$7:$BT$100</c:f>
              <c:numCache>
                <c:formatCode>0.00</c:formatCode>
                <c:ptCount val="94"/>
                <c:pt idx="0">
                  <c:v>7.0489287170345518</c:v>
                </c:pt>
                <c:pt idx="1">
                  <c:v>11.802687586471247</c:v>
                </c:pt>
                <c:pt idx="2">
                  <c:v>12.479129582307706</c:v>
                </c:pt>
                <c:pt idx="3">
                  <c:v>10.424805930011255</c:v>
                </c:pt>
                <c:pt idx="4">
                  <c:v>50.930825423413829</c:v>
                </c:pt>
                <c:pt idx="5">
                  <c:v>46.056246095094103</c:v>
                </c:pt>
                <c:pt idx="6">
                  <c:v>48.693273692187574</c:v>
                </c:pt>
                <c:pt idx="7">
                  <c:v>31.43192139127672</c:v>
                </c:pt>
                <c:pt idx="8">
                  <c:v>32.790393167333541</c:v>
                </c:pt>
                <c:pt idx="9">
                  <c:v>23.851932387440396</c:v>
                </c:pt>
                <c:pt idx="10">
                  <c:v>23.581385701157487</c:v>
                </c:pt>
                <c:pt idx="11">
                  <c:v>28.207312667252506</c:v>
                </c:pt>
                <c:pt idx="12">
                  <c:v>35.763045888954004</c:v>
                </c:pt>
                <c:pt idx="13">
                  <c:v>39.106071966404038</c:v>
                </c:pt>
                <c:pt idx="14">
                  <c:v>39.106071966404038</c:v>
                </c:pt>
                <c:pt idx="15">
                  <c:v>39.106071966404038</c:v>
                </c:pt>
                <c:pt idx="16">
                  <c:v>39.106071966404038</c:v>
                </c:pt>
                <c:pt idx="17">
                  <c:v>39.106071966404038</c:v>
                </c:pt>
                <c:pt idx="18">
                  <c:v>39.106071966404038</c:v>
                </c:pt>
                <c:pt idx="19">
                  <c:v>39.106071966404038</c:v>
                </c:pt>
                <c:pt idx="20">
                  <c:v>39.106071966404038</c:v>
                </c:pt>
                <c:pt idx="21">
                  <c:v>39.106071966404038</c:v>
                </c:pt>
                <c:pt idx="22">
                  <c:v>39.106071966404038</c:v>
                </c:pt>
                <c:pt idx="23">
                  <c:v>39.106071966404038</c:v>
                </c:pt>
                <c:pt idx="24">
                  <c:v>39.106071966404038</c:v>
                </c:pt>
                <c:pt idx="25">
                  <c:v>39.106071966404038</c:v>
                </c:pt>
                <c:pt idx="26">
                  <c:v>39.106071966404038</c:v>
                </c:pt>
                <c:pt idx="27">
                  <c:v>39.106071966404038</c:v>
                </c:pt>
                <c:pt idx="28">
                  <c:v>39.106071966404038</c:v>
                </c:pt>
                <c:pt idx="29">
                  <c:v>39.106071966404038</c:v>
                </c:pt>
                <c:pt idx="30">
                  <c:v>39.106071966404038</c:v>
                </c:pt>
                <c:pt idx="31">
                  <c:v>39.106071966404038</c:v>
                </c:pt>
                <c:pt idx="32">
                  <c:v>39.106071966404038</c:v>
                </c:pt>
                <c:pt idx="33">
                  <c:v>39.106071966404038</c:v>
                </c:pt>
                <c:pt idx="34">
                  <c:v>39.106071966404038</c:v>
                </c:pt>
                <c:pt idx="35">
                  <c:v>39.106071966404038</c:v>
                </c:pt>
                <c:pt idx="36">
                  <c:v>39.106071966404038</c:v>
                </c:pt>
                <c:pt idx="37">
                  <c:v>39.106071966404038</c:v>
                </c:pt>
                <c:pt idx="38">
                  <c:v>39.106071966404038</c:v>
                </c:pt>
                <c:pt idx="39">
                  <c:v>39.106071966404038</c:v>
                </c:pt>
                <c:pt idx="40">
                  <c:v>39.106071966404038</c:v>
                </c:pt>
                <c:pt idx="41">
                  <c:v>39.106071966404038</c:v>
                </c:pt>
                <c:pt idx="42">
                  <c:v>39.106071966404038</c:v>
                </c:pt>
                <c:pt idx="43">
                  <c:v>39.106071966404038</c:v>
                </c:pt>
                <c:pt idx="44">
                  <c:v>39.106071966404038</c:v>
                </c:pt>
                <c:pt idx="45">
                  <c:v>39.106071966404038</c:v>
                </c:pt>
                <c:pt idx="46">
                  <c:v>39.106071966404038</c:v>
                </c:pt>
                <c:pt idx="47">
                  <c:v>39.106071966404038</c:v>
                </c:pt>
                <c:pt idx="48">
                  <c:v>39.106071966404038</c:v>
                </c:pt>
                <c:pt idx="49">
                  <c:v>39.106071966404038</c:v>
                </c:pt>
                <c:pt idx="50">
                  <c:v>39.106071966404038</c:v>
                </c:pt>
                <c:pt idx="51">
                  <c:v>39.106071966404038</c:v>
                </c:pt>
                <c:pt idx="52">
                  <c:v>39.106071966404038</c:v>
                </c:pt>
                <c:pt idx="53">
                  <c:v>39.106071966404038</c:v>
                </c:pt>
                <c:pt idx="54">
                  <c:v>39.106071966404038</c:v>
                </c:pt>
                <c:pt idx="55">
                  <c:v>39.106071966404038</c:v>
                </c:pt>
                <c:pt idx="56">
                  <c:v>39.106071966404038</c:v>
                </c:pt>
                <c:pt idx="57">
                  <c:v>39.106071966404038</c:v>
                </c:pt>
                <c:pt idx="58">
                  <c:v>39.106071966404038</c:v>
                </c:pt>
                <c:pt idx="59">
                  <c:v>39.106071966404038</c:v>
                </c:pt>
                <c:pt idx="60">
                  <c:v>39.106071966404038</c:v>
                </c:pt>
                <c:pt idx="61">
                  <c:v>39.106071966404038</c:v>
                </c:pt>
                <c:pt idx="62">
                  <c:v>39.106071966404038</c:v>
                </c:pt>
                <c:pt idx="63">
                  <c:v>39.106071966404038</c:v>
                </c:pt>
                <c:pt idx="64">
                  <c:v>39.106071966404038</c:v>
                </c:pt>
                <c:pt idx="65">
                  <c:v>39.106071966404038</c:v>
                </c:pt>
                <c:pt idx="66">
                  <c:v>39.106071966404038</c:v>
                </c:pt>
                <c:pt idx="67">
                  <c:v>39.106071966404038</c:v>
                </c:pt>
                <c:pt idx="68">
                  <c:v>39.106071966404038</c:v>
                </c:pt>
                <c:pt idx="69">
                  <c:v>39.106071966404038</c:v>
                </c:pt>
                <c:pt idx="70">
                  <c:v>39.106071966404038</c:v>
                </c:pt>
                <c:pt idx="71">
                  <c:v>39.106071966404038</c:v>
                </c:pt>
                <c:pt idx="72">
                  <c:v>39.106071966404038</c:v>
                </c:pt>
                <c:pt idx="73">
                  <c:v>39.106071966404038</c:v>
                </c:pt>
                <c:pt idx="74">
                  <c:v>39.106071966404038</c:v>
                </c:pt>
                <c:pt idx="75">
                  <c:v>39.106071966404038</c:v>
                </c:pt>
                <c:pt idx="76">
                  <c:v>39.106071966404038</c:v>
                </c:pt>
                <c:pt idx="77">
                  <c:v>39.106071966404038</c:v>
                </c:pt>
                <c:pt idx="78">
                  <c:v>39.106071966404038</c:v>
                </c:pt>
                <c:pt idx="79">
                  <c:v>39.106071966404038</c:v>
                </c:pt>
                <c:pt idx="80">
                  <c:v>39.106071966404038</c:v>
                </c:pt>
                <c:pt idx="81">
                  <c:v>39.106071966404038</c:v>
                </c:pt>
                <c:pt idx="82">
                  <c:v>39.106071966404038</c:v>
                </c:pt>
                <c:pt idx="83">
                  <c:v>39.106071966404038</c:v>
                </c:pt>
                <c:pt idx="84">
                  <c:v>39.106071966404038</c:v>
                </c:pt>
                <c:pt idx="85">
                  <c:v>39.106071966404038</c:v>
                </c:pt>
                <c:pt idx="86">
                  <c:v>39.106071966404038</c:v>
                </c:pt>
                <c:pt idx="87">
                  <c:v>39.106071966404038</c:v>
                </c:pt>
                <c:pt idx="88">
                  <c:v>39.106071966404038</c:v>
                </c:pt>
                <c:pt idx="89">
                  <c:v>39.106071966404038</c:v>
                </c:pt>
                <c:pt idx="90">
                  <c:v>39.106071966404038</c:v>
                </c:pt>
                <c:pt idx="91">
                  <c:v>39.106071966404038</c:v>
                </c:pt>
                <c:pt idx="92">
                  <c:v>39.106071966404038</c:v>
                </c:pt>
                <c:pt idx="93">
                  <c:v>39.106071966404038</c:v>
                </c:pt>
              </c:numCache>
            </c:numRef>
          </c:yVal>
          <c:smooth val="0"/>
        </c:ser>
        <c:ser>
          <c:idx val="10"/>
          <c:order val="1"/>
          <c:tx>
            <c:strRef>
              <c:f>Constraints!$BU$4</c:f>
              <c:strCache>
                <c:ptCount val="1"/>
                <c:pt idx="0">
                  <c:v>Case2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Constraints!$BE$7:$BE$100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Constraints!$BU$7:$BU$100</c:f>
              <c:numCache>
                <c:formatCode>0.00</c:formatCode>
                <c:ptCount val="94"/>
                <c:pt idx="0">
                  <c:v>7.1258741426978869</c:v>
                </c:pt>
                <c:pt idx="1">
                  <c:v>11.931529933616776</c:v>
                </c:pt>
                <c:pt idx="2">
                  <c:v>12.615405384001193</c:v>
                </c:pt>
                <c:pt idx="3">
                  <c:v>10.538636297503588</c:v>
                </c:pt>
                <c:pt idx="4">
                  <c:v>51.48664249206054</c:v>
                </c:pt>
                <c:pt idx="5">
                  <c:v>46.558680358437364</c:v>
                </c:pt>
                <c:pt idx="6">
                  <c:v>49.224586689860303</c:v>
                </c:pt>
                <c:pt idx="7">
                  <c:v>31.774371620075705</c:v>
                </c:pt>
                <c:pt idx="8">
                  <c:v>33.147643922156263</c:v>
                </c:pt>
                <c:pt idx="9">
                  <c:v>24.111866976360901</c:v>
                </c:pt>
                <c:pt idx="10">
                  <c:v>23.838371915055696</c:v>
                </c:pt>
                <c:pt idx="11">
                  <c:v>28.514881343105426</c:v>
                </c:pt>
                <c:pt idx="12">
                  <c:v>36.153001245506012</c:v>
                </c:pt>
                <c:pt idx="13">
                  <c:v>39.532479221657404</c:v>
                </c:pt>
                <c:pt idx="14">
                  <c:v>39.532479221657404</c:v>
                </c:pt>
                <c:pt idx="15">
                  <c:v>39.532479221657404</c:v>
                </c:pt>
                <c:pt idx="16">
                  <c:v>39.532479221657404</c:v>
                </c:pt>
                <c:pt idx="17">
                  <c:v>39.532479221657404</c:v>
                </c:pt>
                <c:pt idx="18">
                  <c:v>39.532479221657404</c:v>
                </c:pt>
                <c:pt idx="19">
                  <c:v>39.532479221657404</c:v>
                </c:pt>
                <c:pt idx="20">
                  <c:v>39.532479221657404</c:v>
                </c:pt>
                <c:pt idx="21">
                  <c:v>39.532479221657404</c:v>
                </c:pt>
                <c:pt idx="22">
                  <c:v>39.532479221657404</c:v>
                </c:pt>
                <c:pt idx="23">
                  <c:v>39.532479221657404</c:v>
                </c:pt>
                <c:pt idx="24">
                  <c:v>39.532479221657404</c:v>
                </c:pt>
                <c:pt idx="25">
                  <c:v>39.532479221657404</c:v>
                </c:pt>
                <c:pt idx="26">
                  <c:v>39.532479221657404</c:v>
                </c:pt>
                <c:pt idx="27">
                  <c:v>39.532479221657404</c:v>
                </c:pt>
                <c:pt idx="28">
                  <c:v>39.532479221657404</c:v>
                </c:pt>
                <c:pt idx="29">
                  <c:v>39.532479221657404</c:v>
                </c:pt>
                <c:pt idx="30">
                  <c:v>39.532479221657404</c:v>
                </c:pt>
                <c:pt idx="31">
                  <c:v>39.532479221657404</c:v>
                </c:pt>
                <c:pt idx="32">
                  <c:v>39.532479221657404</c:v>
                </c:pt>
                <c:pt idx="33">
                  <c:v>39.532479221657404</c:v>
                </c:pt>
                <c:pt idx="34">
                  <c:v>39.532479221657404</c:v>
                </c:pt>
                <c:pt idx="35">
                  <c:v>39.532479221657404</c:v>
                </c:pt>
                <c:pt idx="36">
                  <c:v>39.532479221657404</c:v>
                </c:pt>
                <c:pt idx="37">
                  <c:v>39.532479221657404</c:v>
                </c:pt>
                <c:pt idx="38">
                  <c:v>39.532479221657404</c:v>
                </c:pt>
                <c:pt idx="39">
                  <c:v>39.532479221657404</c:v>
                </c:pt>
                <c:pt idx="40">
                  <c:v>39.532479221657404</c:v>
                </c:pt>
                <c:pt idx="41">
                  <c:v>39.532479221657404</c:v>
                </c:pt>
                <c:pt idx="42">
                  <c:v>39.532479221657404</c:v>
                </c:pt>
                <c:pt idx="43">
                  <c:v>39.532479221657404</c:v>
                </c:pt>
                <c:pt idx="44">
                  <c:v>39.532479221657404</c:v>
                </c:pt>
                <c:pt idx="45">
                  <c:v>39.532479221657404</c:v>
                </c:pt>
                <c:pt idx="46">
                  <c:v>39.532479221657404</c:v>
                </c:pt>
                <c:pt idx="47">
                  <c:v>39.532479221657404</c:v>
                </c:pt>
                <c:pt idx="48">
                  <c:v>39.532479221657404</c:v>
                </c:pt>
                <c:pt idx="49">
                  <c:v>39.532479221657404</c:v>
                </c:pt>
                <c:pt idx="50">
                  <c:v>39.532479221657404</c:v>
                </c:pt>
                <c:pt idx="51">
                  <c:v>39.532479221657404</c:v>
                </c:pt>
                <c:pt idx="52">
                  <c:v>39.532479221657404</c:v>
                </c:pt>
                <c:pt idx="53">
                  <c:v>39.532479221657404</c:v>
                </c:pt>
                <c:pt idx="54">
                  <c:v>39.532479221657404</c:v>
                </c:pt>
                <c:pt idx="55">
                  <c:v>39.532479221657404</c:v>
                </c:pt>
                <c:pt idx="56">
                  <c:v>39.532479221657404</c:v>
                </c:pt>
                <c:pt idx="57">
                  <c:v>39.532479221657404</c:v>
                </c:pt>
                <c:pt idx="58">
                  <c:v>39.532479221657404</c:v>
                </c:pt>
                <c:pt idx="59">
                  <c:v>39.532479221657404</c:v>
                </c:pt>
                <c:pt idx="60">
                  <c:v>39.532479221657404</c:v>
                </c:pt>
                <c:pt idx="61">
                  <c:v>39.532479221657404</c:v>
                </c:pt>
                <c:pt idx="62">
                  <c:v>39.532479221657404</c:v>
                </c:pt>
                <c:pt idx="63">
                  <c:v>39.532479221657404</c:v>
                </c:pt>
                <c:pt idx="64">
                  <c:v>39.532479221657404</c:v>
                </c:pt>
                <c:pt idx="65">
                  <c:v>39.532479221657404</c:v>
                </c:pt>
                <c:pt idx="66">
                  <c:v>39.532479221657404</c:v>
                </c:pt>
                <c:pt idx="67">
                  <c:v>39.532479221657404</c:v>
                </c:pt>
                <c:pt idx="68">
                  <c:v>39.532479221657404</c:v>
                </c:pt>
                <c:pt idx="69">
                  <c:v>39.532479221657404</c:v>
                </c:pt>
                <c:pt idx="70">
                  <c:v>39.532479221657404</c:v>
                </c:pt>
                <c:pt idx="71">
                  <c:v>39.532479221657404</c:v>
                </c:pt>
                <c:pt idx="72">
                  <c:v>39.532479221657404</c:v>
                </c:pt>
                <c:pt idx="73">
                  <c:v>39.532479221657404</c:v>
                </c:pt>
                <c:pt idx="74">
                  <c:v>39.532479221657404</c:v>
                </c:pt>
                <c:pt idx="75">
                  <c:v>39.532479221657404</c:v>
                </c:pt>
                <c:pt idx="76">
                  <c:v>39.532479221657404</c:v>
                </c:pt>
                <c:pt idx="77">
                  <c:v>39.532479221657404</c:v>
                </c:pt>
                <c:pt idx="78">
                  <c:v>39.532479221657404</c:v>
                </c:pt>
                <c:pt idx="79">
                  <c:v>39.532479221657404</c:v>
                </c:pt>
                <c:pt idx="80">
                  <c:v>39.532479221657404</c:v>
                </c:pt>
                <c:pt idx="81">
                  <c:v>39.532479221657404</c:v>
                </c:pt>
                <c:pt idx="82">
                  <c:v>39.532479221657404</c:v>
                </c:pt>
                <c:pt idx="83">
                  <c:v>39.532479221657404</c:v>
                </c:pt>
                <c:pt idx="84">
                  <c:v>39.532479221657404</c:v>
                </c:pt>
                <c:pt idx="85">
                  <c:v>39.532479221657404</c:v>
                </c:pt>
                <c:pt idx="86">
                  <c:v>39.532479221657404</c:v>
                </c:pt>
                <c:pt idx="87">
                  <c:v>39.532479221657404</c:v>
                </c:pt>
                <c:pt idx="88">
                  <c:v>39.532479221657404</c:v>
                </c:pt>
                <c:pt idx="89">
                  <c:v>39.532479221657404</c:v>
                </c:pt>
                <c:pt idx="90">
                  <c:v>39.532479221657404</c:v>
                </c:pt>
                <c:pt idx="91">
                  <c:v>39.532479221657404</c:v>
                </c:pt>
                <c:pt idx="92">
                  <c:v>39.532479221657404</c:v>
                </c:pt>
                <c:pt idx="93">
                  <c:v>39.532479221657404</c:v>
                </c:pt>
              </c:numCache>
            </c:numRef>
          </c:yVal>
          <c:smooth val="0"/>
        </c:ser>
        <c:ser>
          <c:idx val="11"/>
          <c:order val="2"/>
          <c:tx>
            <c:strRef>
              <c:f>Constraints!$BV$4</c:f>
              <c:strCache>
                <c:ptCount val="1"/>
                <c:pt idx="0">
                  <c:v>Case3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Constraints!$BF$7:$BF$100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Constraints!$BV$7:$BV$100</c:f>
              <c:numCache>
                <c:formatCode>0.00</c:formatCode>
                <c:ptCount val="94"/>
                <c:pt idx="0">
                  <c:v>6.9725659039898646</c:v>
                </c:pt>
                <c:pt idx="1">
                  <c:v>11.674820917396428</c:v>
                </c:pt>
                <c:pt idx="2">
                  <c:v>12.343886799952339</c:v>
                </c:pt>
                <c:pt idx="3">
                  <c:v>10.311838189479825</c:v>
                </c:pt>
                <c:pt idx="4">
                  <c:v>50.379213905411042</c:v>
                </c:pt>
                <c:pt idx="5">
                  <c:v>45.557609503388989</c:v>
                </c:pt>
                <c:pt idx="6">
                  <c:v>48.165979016818234</c:v>
                </c:pt>
                <c:pt idx="7">
                  <c:v>31.092050100676424</c:v>
                </c:pt>
                <c:pt idx="8">
                  <c:v>32.435832811116633</c:v>
                </c:pt>
                <c:pt idx="9">
                  <c:v>23.593956778568138</c:v>
                </c:pt>
                <c:pt idx="10">
                  <c:v>23.326336247071655</c:v>
                </c:pt>
                <c:pt idx="11">
                  <c:v>27.902065585192997</c:v>
                </c:pt>
                <c:pt idx="12">
                  <c:v>35.376033998387165</c:v>
                </c:pt>
                <c:pt idx="13">
                  <c:v>38.682883323821592</c:v>
                </c:pt>
                <c:pt idx="14">
                  <c:v>38.682883323821592</c:v>
                </c:pt>
                <c:pt idx="15">
                  <c:v>38.682883323821592</c:v>
                </c:pt>
                <c:pt idx="16">
                  <c:v>38.682883323821592</c:v>
                </c:pt>
                <c:pt idx="17">
                  <c:v>38.682883323821592</c:v>
                </c:pt>
                <c:pt idx="18">
                  <c:v>38.682883323821592</c:v>
                </c:pt>
                <c:pt idx="19">
                  <c:v>38.682883323821592</c:v>
                </c:pt>
                <c:pt idx="20">
                  <c:v>38.682883323821592</c:v>
                </c:pt>
                <c:pt idx="21">
                  <c:v>38.682883323821592</c:v>
                </c:pt>
                <c:pt idx="22">
                  <c:v>38.682883323821592</c:v>
                </c:pt>
                <c:pt idx="23">
                  <c:v>38.682883323821592</c:v>
                </c:pt>
                <c:pt idx="24">
                  <c:v>38.682883323821592</c:v>
                </c:pt>
                <c:pt idx="25">
                  <c:v>38.682883323821592</c:v>
                </c:pt>
                <c:pt idx="26">
                  <c:v>38.682883323821592</c:v>
                </c:pt>
                <c:pt idx="27">
                  <c:v>38.682883323821592</c:v>
                </c:pt>
                <c:pt idx="28">
                  <c:v>38.682883323821592</c:v>
                </c:pt>
                <c:pt idx="29">
                  <c:v>38.682883323821592</c:v>
                </c:pt>
                <c:pt idx="30">
                  <c:v>38.682883323821592</c:v>
                </c:pt>
                <c:pt idx="31">
                  <c:v>38.682883323821592</c:v>
                </c:pt>
                <c:pt idx="32">
                  <c:v>38.682883323821592</c:v>
                </c:pt>
                <c:pt idx="33">
                  <c:v>38.682883323821592</c:v>
                </c:pt>
                <c:pt idx="34">
                  <c:v>38.682883323821592</c:v>
                </c:pt>
                <c:pt idx="35">
                  <c:v>38.682883323821592</c:v>
                </c:pt>
                <c:pt idx="36">
                  <c:v>38.682883323821592</c:v>
                </c:pt>
                <c:pt idx="37">
                  <c:v>38.682883323821592</c:v>
                </c:pt>
                <c:pt idx="38">
                  <c:v>38.682883323821592</c:v>
                </c:pt>
                <c:pt idx="39">
                  <c:v>38.682883323821592</c:v>
                </c:pt>
                <c:pt idx="40">
                  <c:v>38.682883323821592</c:v>
                </c:pt>
                <c:pt idx="41">
                  <c:v>38.682883323821592</c:v>
                </c:pt>
                <c:pt idx="42">
                  <c:v>38.682883323821592</c:v>
                </c:pt>
                <c:pt idx="43">
                  <c:v>38.682883323821592</c:v>
                </c:pt>
                <c:pt idx="44">
                  <c:v>38.682883323821592</c:v>
                </c:pt>
                <c:pt idx="45">
                  <c:v>38.682883323821592</c:v>
                </c:pt>
                <c:pt idx="46">
                  <c:v>38.682883323821592</c:v>
                </c:pt>
                <c:pt idx="47">
                  <c:v>38.682883323821592</c:v>
                </c:pt>
                <c:pt idx="48">
                  <c:v>38.682883323821592</c:v>
                </c:pt>
                <c:pt idx="49">
                  <c:v>38.682883323821592</c:v>
                </c:pt>
                <c:pt idx="50">
                  <c:v>38.682883323821592</c:v>
                </c:pt>
                <c:pt idx="51">
                  <c:v>38.682883323821592</c:v>
                </c:pt>
                <c:pt idx="52">
                  <c:v>38.682883323821592</c:v>
                </c:pt>
                <c:pt idx="53">
                  <c:v>38.682883323821592</c:v>
                </c:pt>
                <c:pt idx="54">
                  <c:v>38.682883323821592</c:v>
                </c:pt>
                <c:pt idx="55">
                  <c:v>38.682883323821592</c:v>
                </c:pt>
                <c:pt idx="56">
                  <c:v>38.682883323821592</c:v>
                </c:pt>
                <c:pt idx="57">
                  <c:v>38.682883323821592</c:v>
                </c:pt>
                <c:pt idx="58">
                  <c:v>38.682883323821592</c:v>
                </c:pt>
                <c:pt idx="59">
                  <c:v>38.682883323821592</c:v>
                </c:pt>
                <c:pt idx="60">
                  <c:v>38.682883323821592</c:v>
                </c:pt>
                <c:pt idx="61">
                  <c:v>38.682883323821592</c:v>
                </c:pt>
                <c:pt idx="62">
                  <c:v>38.682883323821592</c:v>
                </c:pt>
                <c:pt idx="63">
                  <c:v>38.682883323821592</c:v>
                </c:pt>
                <c:pt idx="64">
                  <c:v>38.682883323821592</c:v>
                </c:pt>
                <c:pt idx="65">
                  <c:v>38.682883323821592</c:v>
                </c:pt>
                <c:pt idx="66">
                  <c:v>38.682883323821592</c:v>
                </c:pt>
                <c:pt idx="67">
                  <c:v>38.682883323821592</c:v>
                </c:pt>
                <c:pt idx="68">
                  <c:v>38.682883323821592</c:v>
                </c:pt>
                <c:pt idx="69">
                  <c:v>38.682883323821592</c:v>
                </c:pt>
                <c:pt idx="70">
                  <c:v>38.682883323821592</c:v>
                </c:pt>
                <c:pt idx="71">
                  <c:v>38.682883323821592</c:v>
                </c:pt>
                <c:pt idx="72">
                  <c:v>38.682883323821592</c:v>
                </c:pt>
                <c:pt idx="73">
                  <c:v>38.682883323821592</c:v>
                </c:pt>
                <c:pt idx="74">
                  <c:v>38.682883323821592</c:v>
                </c:pt>
                <c:pt idx="75">
                  <c:v>38.682883323821592</c:v>
                </c:pt>
                <c:pt idx="76">
                  <c:v>38.682883323821592</c:v>
                </c:pt>
                <c:pt idx="77">
                  <c:v>38.682883323821592</c:v>
                </c:pt>
                <c:pt idx="78">
                  <c:v>38.682883323821592</c:v>
                </c:pt>
                <c:pt idx="79">
                  <c:v>38.682883323821592</c:v>
                </c:pt>
                <c:pt idx="80">
                  <c:v>38.682883323821592</c:v>
                </c:pt>
                <c:pt idx="81">
                  <c:v>38.682883323821592</c:v>
                </c:pt>
                <c:pt idx="82">
                  <c:v>38.682883323821592</c:v>
                </c:pt>
                <c:pt idx="83">
                  <c:v>38.682883323821592</c:v>
                </c:pt>
                <c:pt idx="84">
                  <c:v>38.682883323821592</c:v>
                </c:pt>
                <c:pt idx="85">
                  <c:v>38.682883323821592</c:v>
                </c:pt>
                <c:pt idx="86">
                  <c:v>38.682883323821592</c:v>
                </c:pt>
                <c:pt idx="87">
                  <c:v>38.682883323821592</c:v>
                </c:pt>
                <c:pt idx="88">
                  <c:v>38.682883323821592</c:v>
                </c:pt>
                <c:pt idx="89">
                  <c:v>38.682883323821592</c:v>
                </c:pt>
                <c:pt idx="90">
                  <c:v>38.682883323821592</c:v>
                </c:pt>
                <c:pt idx="91">
                  <c:v>38.682883323821592</c:v>
                </c:pt>
                <c:pt idx="92">
                  <c:v>38.682883323821592</c:v>
                </c:pt>
                <c:pt idx="93">
                  <c:v>38.682883323821592</c:v>
                </c:pt>
              </c:numCache>
            </c:numRef>
          </c:yVal>
          <c:smooth val="0"/>
        </c:ser>
        <c:ser>
          <c:idx val="12"/>
          <c:order val="3"/>
          <c:tx>
            <c:strRef>
              <c:f>Constraints!$BW$4</c:f>
              <c:strCache>
                <c:ptCount val="1"/>
                <c:pt idx="0">
                  <c:v>Case4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Constraints!$BG$7:$BG$100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Constraints!$BW$7:$BW$100</c:f>
              <c:numCache>
                <c:formatCode>0.00</c:formatCode>
                <c:ptCount val="94"/>
                <c:pt idx="0">
                  <c:v>7.8627023394127971</c:v>
                </c:pt>
                <c:pt idx="1">
                  <c:v>13.165328090610602</c:v>
                </c:pt>
                <c:pt idx="2">
                  <c:v>13.920440321267446</c:v>
                </c:pt>
                <c:pt idx="3">
                  <c:v>11.628711526079599</c:v>
                </c:pt>
                <c:pt idx="4">
                  <c:v>56.808986213888403</c:v>
                </c:pt>
                <c:pt idx="5">
                  <c:v>51.369642862284266</c:v>
                </c:pt>
                <c:pt idx="6">
                  <c:v>54.312193295299039</c:v>
                </c:pt>
                <c:pt idx="7">
                  <c:v>35.052952066694338</c:v>
                </c:pt>
                <c:pt idx="8">
                  <c:v>36.567922960687859</c:v>
                </c:pt>
                <c:pt idx="9">
                  <c:v>26.60052629182201</c:v>
                </c:pt>
                <c:pt idx="10">
                  <c:v>26.298802971265214</c:v>
                </c:pt>
                <c:pt idx="11">
                  <c:v>31.45978323247326</c:v>
                </c:pt>
                <c:pt idx="12">
                  <c:v>39.886737339061632</c:v>
                </c:pt>
                <c:pt idx="13">
                  <c:v>43.615234164609369</c:v>
                </c:pt>
                <c:pt idx="14">
                  <c:v>43.615234164609369</c:v>
                </c:pt>
                <c:pt idx="15">
                  <c:v>43.615234164609369</c:v>
                </c:pt>
                <c:pt idx="16">
                  <c:v>43.615234164609369</c:v>
                </c:pt>
                <c:pt idx="17">
                  <c:v>43.615234164609369</c:v>
                </c:pt>
                <c:pt idx="18">
                  <c:v>43.615234164609369</c:v>
                </c:pt>
                <c:pt idx="19">
                  <c:v>43.615234164609369</c:v>
                </c:pt>
                <c:pt idx="20">
                  <c:v>43.615234164609369</c:v>
                </c:pt>
                <c:pt idx="21">
                  <c:v>43.615234164609369</c:v>
                </c:pt>
                <c:pt idx="22">
                  <c:v>43.615234164609369</c:v>
                </c:pt>
                <c:pt idx="23">
                  <c:v>43.615234164609369</c:v>
                </c:pt>
                <c:pt idx="24">
                  <c:v>43.615234164609369</c:v>
                </c:pt>
                <c:pt idx="25">
                  <c:v>43.615234164609369</c:v>
                </c:pt>
                <c:pt idx="26">
                  <c:v>43.615234164609369</c:v>
                </c:pt>
                <c:pt idx="27">
                  <c:v>43.615234164609369</c:v>
                </c:pt>
                <c:pt idx="28">
                  <c:v>43.615234164609369</c:v>
                </c:pt>
                <c:pt idx="29">
                  <c:v>43.615234164609369</c:v>
                </c:pt>
                <c:pt idx="30">
                  <c:v>43.615234164609369</c:v>
                </c:pt>
                <c:pt idx="31">
                  <c:v>43.615234164609369</c:v>
                </c:pt>
                <c:pt idx="32">
                  <c:v>43.615234164609369</c:v>
                </c:pt>
                <c:pt idx="33">
                  <c:v>43.615234164609369</c:v>
                </c:pt>
                <c:pt idx="34">
                  <c:v>43.615234164609369</c:v>
                </c:pt>
                <c:pt idx="35">
                  <c:v>43.615234164609369</c:v>
                </c:pt>
                <c:pt idx="36">
                  <c:v>43.615234164609369</c:v>
                </c:pt>
                <c:pt idx="37">
                  <c:v>43.615234164609369</c:v>
                </c:pt>
                <c:pt idx="38">
                  <c:v>43.615234164609369</c:v>
                </c:pt>
                <c:pt idx="39">
                  <c:v>43.615234164609369</c:v>
                </c:pt>
                <c:pt idx="40">
                  <c:v>43.615234164609369</c:v>
                </c:pt>
                <c:pt idx="41">
                  <c:v>43.615234164609369</c:v>
                </c:pt>
                <c:pt idx="42">
                  <c:v>43.615234164609369</c:v>
                </c:pt>
                <c:pt idx="43">
                  <c:v>43.615234164609369</c:v>
                </c:pt>
                <c:pt idx="44">
                  <c:v>43.615234164609369</c:v>
                </c:pt>
                <c:pt idx="45">
                  <c:v>43.615234164609369</c:v>
                </c:pt>
                <c:pt idx="46">
                  <c:v>43.615234164609369</c:v>
                </c:pt>
                <c:pt idx="47">
                  <c:v>43.615234164609369</c:v>
                </c:pt>
                <c:pt idx="48">
                  <c:v>43.615234164609369</c:v>
                </c:pt>
                <c:pt idx="49">
                  <c:v>43.615234164609369</c:v>
                </c:pt>
                <c:pt idx="50">
                  <c:v>43.615234164609369</c:v>
                </c:pt>
                <c:pt idx="51">
                  <c:v>43.615234164609369</c:v>
                </c:pt>
                <c:pt idx="52">
                  <c:v>43.615234164609369</c:v>
                </c:pt>
                <c:pt idx="53">
                  <c:v>43.615234164609369</c:v>
                </c:pt>
                <c:pt idx="54">
                  <c:v>43.615234164609369</c:v>
                </c:pt>
                <c:pt idx="55">
                  <c:v>43.615234164609369</c:v>
                </c:pt>
                <c:pt idx="56">
                  <c:v>43.615234164609369</c:v>
                </c:pt>
                <c:pt idx="57">
                  <c:v>43.615234164609369</c:v>
                </c:pt>
                <c:pt idx="58">
                  <c:v>43.615234164609369</c:v>
                </c:pt>
                <c:pt idx="59">
                  <c:v>43.615234164609369</c:v>
                </c:pt>
                <c:pt idx="60">
                  <c:v>43.615234164609369</c:v>
                </c:pt>
                <c:pt idx="61">
                  <c:v>43.615234164609369</c:v>
                </c:pt>
                <c:pt idx="62">
                  <c:v>43.615234164609369</c:v>
                </c:pt>
                <c:pt idx="63">
                  <c:v>43.615234164609369</c:v>
                </c:pt>
                <c:pt idx="64">
                  <c:v>43.615234164609369</c:v>
                </c:pt>
                <c:pt idx="65">
                  <c:v>43.615234164609369</c:v>
                </c:pt>
                <c:pt idx="66">
                  <c:v>43.615234164609369</c:v>
                </c:pt>
                <c:pt idx="67">
                  <c:v>43.615234164609369</c:v>
                </c:pt>
                <c:pt idx="68">
                  <c:v>43.615234164609369</c:v>
                </c:pt>
                <c:pt idx="69">
                  <c:v>43.615234164609369</c:v>
                </c:pt>
                <c:pt idx="70">
                  <c:v>43.615234164609369</c:v>
                </c:pt>
                <c:pt idx="71">
                  <c:v>43.615234164609369</c:v>
                </c:pt>
                <c:pt idx="72">
                  <c:v>43.615234164609369</c:v>
                </c:pt>
                <c:pt idx="73">
                  <c:v>43.615234164609369</c:v>
                </c:pt>
                <c:pt idx="74">
                  <c:v>43.615234164609369</c:v>
                </c:pt>
                <c:pt idx="75">
                  <c:v>43.615234164609369</c:v>
                </c:pt>
                <c:pt idx="76">
                  <c:v>43.615234164609369</c:v>
                </c:pt>
                <c:pt idx="77">
                  <c:v>43.615234164609369</c:v>
                </c:pt>
                <c:pt idx="78">
                  <c:v>43.615234164609369</c:v>
                </c:pt>
                <c:pt idx="79">
                  <c:v>43.615234164609369</c:v>
                </c:pt>
                <c:pt idx="80">
                  <c:v>43.615234164609369</c:v>
                </c:pt>
                <c:pt idx="81">
                  <c:v>43.615234164609369</c:v>
                </c:pt>
                <c:pt idx="82">
                  <c:v>43.615234164609369</c:v>
                </c:pt>
                <c:pt idx="83">
                  <c:v>43.615234164609369</c:v>
                </c:pt>
                <c:pt idx="84">
                  <c:v>43.615234164609369</c:v>
                </c:pt>
                <c:pt idx="85">
                  <c:v>43.615234164609369</c:v>
                </c:pt>
                <c:pt idx="86">
                  <c:v>43.615234164609369</c:v>
                </c:pt>
                <c:pt idx="87">
                  <c:v>43.615234164609369</c:v>
                </c:pt>
                <c:pt idx="88">
                  <c:v>43.615234164609369</c:v>
                </c:pt>
                <c:pt idx="89">
                  <c:v>43.615234164609369</c:v>
                </c:pt>
                <c:pt idx="90">
                  <c:v>43.615234164609369</c:v>
                </c:pt>
                <c:pt idx="91">
                  <c:v>43.615234164609369</c:v>
                </c:pt>
                <c:pt idx="92">
                  <c:v>43.615234164609369</c:v>
                </c:pt>
                <c:pt idx="93">
                  <c:v>43.615234164609369</c:v>
                </c:pt>
              </c:numCache>
            </c:numRef>
          </c:yVal>
          <c:smooth val="0"/>
        </c:ser>
        <c:ser>
          <c:idx val="13"/>
          <c:order val="4"/>
          <c:tx>
            <c:strRef>
              <c:f>Constraints!$BX$4</c:f>
              <c:strCache>
                <c:ptCount val="1"/>
                <c:pt idx="0">
                  <c:v>Case5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Constraints!$BH$7:$BH$100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Constraints!$BX$7:$BX$100</c:f>
              <c:numCache>
                <c:formatCode>0.00</c:formatCode>
                <c:ptCount val="94"/>
                <c:pt idx="0">
                  <c:v>6.2309301552153391</c:v>
                </c:pt>
                <c:pt idx="1">
                  <c:v>10.432985563498937</c:v>
                </c:pt>
                <c:pt idx="2">
                  <c:v>11.03046938884148</c:v>
                </c:pt>
                <c:pt idx="3">
                  <c:v>9.2147331734856017</c:v>
                </c:pt>
                <c:pt idx="4">
                  <c:v>45.021808401492578</c:v>
                </c:pt>
                <c:pt idx="5">
                  <c:v>40.714505995967656</c:v>
                </c:pt>
                <c:pt idx="6">
                  <c:v>43.044651176638297</c:v>
                </c:pt>
                <c:pt idx="7">
                  <c:v>27.79049325656143</c:v>
                </c:pt>
                <c:pt idx="8">
                  <c:v>28.991584346787093</c:v>
                </c:pt>
                <c:pt idx="9">
                  <c:v>21.0880213196562</c:v>
                </c:pt>
                <c:pt idx="10">
                  <c:v>20.848825006518013</c:v>
                </c:pt>
                <c:pt idx="11">
                  <c:v>24.937130071838322</c:v>
                </c:pt>
                <c:pt idx="12">
                  <c:v>31.616897987355696</c:v>
                </c:pt>
                <c:pt idx="13">
                  <c:v>34.57235415258279</c:v>
                </c:pt>
                <c:pt idx="14">
                  <c:v>34.57235415258279</c:v>
                </c:pt>
                <c:pt idx="15">
                  <c:v>34.57235415258279</c:v>
                </c:pt>
                <c:pt idx="16">
                  <c:v>34.57235415258279</c:v>
                </c:pt>
                <c:pt idx="17">
                  <c:v>34.57235415258279</c:v>
                </c:pt>
                <c:pt idx="18">
                  <c:v>34.57235415258279</c:v>
                </c:pt>
                <c:pt idx="19">
                  <c:v>34.57235415258279</c:v>
                </c:pt>
                <c:pt idx="20">
                  <c:v>34.57235415258279</c:v>
                </c:pt>
                <c:pt idx="21">
                  <c:v>34.57235415258279</c:v>
                </c:pt>
                <c:pt idx="22">
                  <c:v>34.57235415258279</c:v>
                </c:pt>
                <c:pt idx="23">
                  <c:v>34.57235415258279</c:v>
                </c:pt>
                <c:pt idx="24">
                  <c:v>34.57235415258279</c:v>
                </c:pt>
                <c:pt idx="25">
                  <c:v>34.57235415258279</c:v>
                </c:pt>
                <c:pt idx="26">
                  <c:v>34.57235415258279</c:v>
                </c:pt>
                <c:pt idx="27">
                  <c:v>34.57235415258279</c:v>
                </c:pt>
                <c:pt idx="28">
                  <c:v>34.57235415258279</c:v>
                </c:pt>
                <c:pt idx="29">
                  <c:v>34.57235415258279</c:v>
                </c:pt>
                <c:pt idx="30">
                  <c:v>34.57235415258279</c:v>
                </c:pt>
                <c:pt idx="31">
                  <c:v>34.57235415258279</c:v>
                </c:pt>
                <c:pt idx="32">
                  <c:v>34.57235415258279</c:v>
                </c:pt>
                <c:pt idx="33">
                  <c:v>34.57235415258279</c:v>
                </c:pt>
                <c:pt idx="34">
                  <c:v>34.57235415258279</c:v>
                </c:pt>
                <c:pt idx="35">
                  <c:v>34.57235415258279</c:v>
                </c:pt>
                <c:pt idx="36">
                  <c:v>34.57235415258279</c:v>
                </c:pt>
                <c:pt idx="37">
                  <c:v>34.57235415258279</c:v>
                </c:pt>
                <c:pt idx="38">
                  <c:v>34.57235415258279</c:v>
                </c:pt>
                <c:pt idx="39">
                  <c:v>34.57235415258279</c:v>
                </c:pt>
                <c:pt idx="40">
                  <c:v>34.57235415258279</c:v>
                </c:pt>
                <c:pt idx="41">
                  <c:v>34.57235415258279</c:v>
                </c:pt>
                <c:pt idx="42">
                  <c:v>34.57235415258279</c:v>
                </c:pt>
                <c:pt idx="43">
                  <c:v>34.57235415258279</c:v>
                </c:pt>
                <c:pt idx="44">
                  <c:v>34.57235415258279</c:v>
                </c:pt>
                <c:pt idx="45">
                  <c:v>34.57235415258279</c:v>
                </c:pt>
                <c:pt idx="46">
                  <c:v>34.57235415258279</c:v>
                </c:pt>
                <c:pt idx="47">
                  <c:v>34.57235415258279</c:v>
                </c:pt>
                <c:pt idx="48">
                  <c:v>34.57235415258279</c:v>
                </c:pt>
                <c:pt idx="49">
                  <c:v>34.57235415258279</c:v>
                </c:pt>
                <c:pt idx="50">
                  <c:v>34.57235415258279</c:v>
                </c:pt>
                <c:pt idx="51">
                  <c:v>34.57235415258279</c:v>
                </c:pt>
                <c:pt idx="52">
                  <c:v>34.57235415258279</c:v>
                </c:pt>
                <c:pt idx="53">
                  <c:v>34.57235415258279</c:v>
                </c:pt>
                <c:pt idx="54">
                  <c:v>34.57235415258279</c:v>
                </c:pt>
                <c:pt idx="55">
                  <c:v>34.57235415258279</c:v>
                </c:pt>
                <c:pt idx="56">
                  <c:v>34.57235415258279</c:v>
                </c:pt>
                <c:pt idx="57">
                  <c:v>34.57235415258279</c:v>
                </c:pt>
                <c:pt idx="58">
                  <c:v>34.57235415258279</c:v>
                </c:pt>
                <c:pt idx="59">
                  <c:v>34.57235415258279</c:v>
                </c:pt>
                <c:pt idx="60">
                  <c:v>34.57235415258279</c:v>
                </c:pt>
                <c:pt idx="61">
                  <c:v>34.57235415258279</c:v>
                </c:pt>
                <c:pt idx="62">
                  <c:v>34.57235415258279</c:v>
                </c:pt>
                <c:pt idx="63">
                  <c:v>34.57235415258279</c:v>
                </c:pt>
                <c:pt idx="64">
                  <c:v>34.57235415258279</c:v>
                </c:pt>
                <c:pt idx="65">
                  <c:v>34.57235415258279</c:v>
                </c:pt>
                <c:pt idx="66">
                  <c:v>34.57235415258279</c:v>
                </c:pt>
                <c:pt idx="67">
                  <c:v>34.57235415258279</c:v>
                </c:pt>
                <c:pt idx="68">
                  <c:v>34.57235415258279</c:v>
                </c:pt>
                <c:pt idx="69">
                  <c:v>34.57235415258279</c:v>
                </c:pt>
                <c:pt idx="70">
                  <c:v>34.57235415258279</c:v>
                </c:pt>
                <c:pt idx="71">
                  <c:v>34.57235415258279</c:v>
                </c:pt>
                <c:pt idx="72">
                  <c:v>34.57235415258279</c:v>
                </c:pt>
                <c:pt idx="73">
                  <c:v>34.57235415258279</c:v>
                </c:pt>
                <c:pt idx="74">
                  <c:v>34.57235415258279</c:v>
                </c:pt>
                <c:pt idx="75">
                  <c:v>34.57235415258279</c:v>
                </c:pt>
                <c:pt idx="76">
                  <c:v>34.57235415258279</c:v>
                </c:pt>
                <c:pt idx="77">
                  <c:v>34.57235415258279</c:v>
                </c:pt>
                <c:pt idx="78">
                  <c:v>34.57235415258279</c:v>
                </c:pt>
                <c:pt idx="79">
                  <c:v>34.57235415258279</c:v>
                </c:pt>
                <c:pt idx="80">
                  <c:v>34.57235415258279</c:v>
                </c:pt>
                <c:pt idx="81">
                  <c:v>34.57235415258279</c:v>
                </c:pt>
                <c:pt idx="82">
                  <c:v>34.57235415258279</c:v>
                </c:pt>
                <c:pt idx="83">
                  <c:v>34.57235415258279</c:v>
                </c:pt>
                <c:pt idx="84">
                  <c:v>34.57235415258279</c:v>
                </c:pt>
                <c:pt idx="85">
                  <c:v>34.57235415258279</c:v>
                </c:pt>
                <c:pt idx="86">
                  <c:v>34.57235415258279</c:v>
                </c:pt>
                <c:pt idx="87">
                  <c:v>34.57235415258279</c:v>
                </c:pt>
                <c:pt idx="88">
                  <c:v>34.57235415258279</c:v>
                </c:pt>
                <c:pt idx="89">
                  <c:v>34.57235415258279</c:v>
                </c:pt>
                <c:pt idx="90">
                  <c:v>34.57235415258279</c:v>
                </c:pt>
                <c:pt idx="91">
                  <c:v>34.57235415258279</c:v>
                </c:pt>
                <c:pt idx="92">
                  <c:v>34.57235415258279</c:v>
                </c:pt>
                <c:pt idx="93">
                  <c:v>34.57235415258279</c:v>
                </c:pt>
              </c:numCache>
            </c:numRef>
          </c:yVal>
          <c:smooth val="0"/>
        </c:ser>
        <c:ser>
          <c:idx val="1"/>
          <c:order val="5"/>
          <c:tx>
            <c:strRef>
              <c:f>Constraints!$BY$4</c:f>
              <c:strCache>
                <c:ptCount val="1"/>
                <c:pt idx="0">
                  <c:v>Case6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Constraints!$BI$7:$BI$100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Constraints!$BY$7:$BY$100</c:f>
              <c:numCache>
                <c:formatCode>0.00</c:formatCode>
                <c:ptCount val="94"/>
                <c:pt idx="0">
                  <c:v>7.8552544483360434</c:v>
                </c:pt>
                <c:pt idx="1">
                  <c:v>13.152856752826462</c:v>
                </c:pt>
                <c:pt idx="2">
                  <c:v>13.907248428567879</c:v>
                </c:pt>
                <c:pt idx="3">
                  <c:v>11.617692659942126</c:v>
                </c:pt>
                <c:pt idx="4">
                  <c:v>56.755189110635754</c:v>
                </c:pt>
                <c:pt idx="5">
                  <c:v>51.321016528197227</c:v>
                </c:pt>
                <c:pt idx="6">
                  <c:v>54.260769708649093</c:v>
                </c:pt>
                <c:pt idx="7">
                  <c:v>35.019818534588943</c:v>
                </c:pt>
                <c:pt idx="8">
                  <c:v>36.533357414050315</c:v>
                </c:pt>
                <c:pt idx="9">
                  <c:v>26.57537507613219</c:v>
                </c:pt>
                <c:pt idx="10">
                  <c:v>26.273937039717175</c:v>
                </c:pt>
                <c:pt idx="11">
                  <c:v>31.430019397982409</c:v>
                </c:pt>
                <c:pt idx="12">
                  <c:v>39.849000834656415</c:v>
                </c:pt>
                <c:pt idx="13">
                  <c:v>43.573970160933222</c:v>
                </c:pt>
                <c:pt idx="14">
                  <c:v>43.573970160933222</c:v>
                </c:pt>
                <c:pt idx="15">
                  <c:v>43.573970160933222</c:v>
                </c:pt>
                <c:pt idx="16">
                  <c:v>43.573970160933222</c:v>
                </c:pt>
                <c:pt idx="17">
                  <c:v>43.573970160933222</c:v>
                </c:pt>
                <c:pt idx="18">
                  <c:v>43.573970160933222</c:v>
                </c:pt>
                <c:pt idx="19">
                  <c:v>43.573970160933222</c:v>
                </c:pt>
                <c:pt idx="20">
                  <c:v>43.573970160933222</c:v>
                </c:pt>
                <c:pt idx="21">
                  <c:v>43.573970160933222</c:v>
                </c:pt>
                <c:pt idx="22">
                  <c:v>43.573970160933222</c:v>
                </c:pt>
                <c:pt idx="23">
                  <c:v>43.573970160933222</c:v>
                </c:pt>
                <c:pt idx="24">
                  <c:v>43.573970160933222</c:v>
                </c:pt>
                <c:pt idx="25">
                  <c:v>43.573970160933222</c:v>
                </c:pt>
                <c:pt idx="26">
                  <c:v>43.573970160933222</c:v>
                </c:pt>
                <c:pt idx="27">
                  <c:v>43.573970160933222</c:v>
                </c:pt>
                <c:pt idx="28">
                  <c:v>43.573970160933222</c:v>
                </c:pt>
                <c:pt idx="29">
                  <c:v>43.573970160933222</c:v>
                </c:pt>
                <c:pt idx="30">
                  <c:v>43.573970160933222</c:v>
                </c:pt>
                <c:pt idx="31">
                  <c:v>43.573970160933222</c:v>
                </c:pt>
                <c:pt idx="32">
                  <c:v>43.573970160933222</c:v>
                </c:pt>
                <c:pt idx="33">
                  <c:v>43.573970160933222</c:v>
                </c:pt>
                <c:pt idx="34">
                  <c:v>43.573970160933222</c:v>
                </c:pt>
                <c:pt idx="35">
                  <c:v>43.573970160933222</c:v>
                </c:pt>
                <c:pt idx="36">
                  <c:v>43.573970160933222</c:v>
                </c:pt>
                <c:pt idx="37">
                  <c:v>43.573970160933222</c:v>
                </c:pt>
                <c:pt idx="38">
                  <c:v>43.573970160933222</c:v>
                </c:pt>
                <c:pt idx="39">
                  <c:v>43.573970160933222</c:v>
                </c:pt>
                <c:pt idx="40">
                  <c:v>43.573970160933222</c:v>
                </c:pt>
                <c:pt idx="41">
                  <c:v>43.573970160933222</c:v>
                </c:pt>
                <c:pt idx="42">
                  <c:v>43.573970160933222</c:v>
                </c:pt>
                <c:pt idx="43">
                  <c:v>43.573970160933222</c:v>
                </c:pt>
                <c:pt idx="44">
                  <c:v>43.573970160933222</c:v>
                </c:pt>
                <c:pt idx="45">
                  <c:v>43.573970160933222</c:v>
                </c:pt>
                <c:pt idx="46">
                  <c:v>43.573970160933222</c:v>
                </c:pt>
                <c:pt idx="47">
                  <c:v>43.573970160933222</c:v>
                </c:pt>
                <c:pt idx="48">
                  <c:v>43.573970160933222</c:v>
                </c:pt>
                <c:pt idx="49">
                  <c:v>43.573970160933222</c:v>
                </c:pt>
                <c:pt idx="50">
                  <c:v>43.573970160933222</c:v>
                </c:pt>
                <c:pt idx="51">
                  <c:v>43.573970160933222</c:v>
                </c:pt>
                <c:pt idx="52">
                  <c:v>43.573970160933222</c:v>
                </c:pt>
                <c:pt idx="53">
                  <c:v>43.573970160933222</c:v>
                </c:pt>
                <c:pt idx="54">
                  <c:v>43.573970160933222</c:v>
                </c:pt>
                <c:pt idx="55">
                  <c:v>43.573970160933222</c:v>
                </c:pt>
                <c:pt idx="56">
                  <c:v>43.573970160933222</c:v>
                </c:pt>
                <c:pt idx="57">
                  <c:v>43.573970160933222</c:v>
                </c:pt>
                <c:pt idx="58">
                  <c:v>43.573970160933222</c:v>
                </c:pt>
                <c:pt idx="59">
                  <c:v>43.573970160933222</c:v>
                </c:pt>
                <c:pt idx="60">
                  <c:v>43.573970160933222</c:v>
                </c:pt>
                <c:pt idx="61">
                  <c:v>43.573970160933222</c:v>
                </c:pt>
                <c:pt idx="62">
                  <c:v>43.573970160933222</c:v>
                </c:pt>
                <c:pt idx="63">
                  <c:v>43.573970160933222</c:v>
                </c:pt>
                <c:pt idx="64">
                  <c:v>43.573970160933222</c:v>
                </c:pt>
                <c:pt idx="65">
                  <c:v>43.573970160933222</c:v>
                </c:pt>
                <c:pt idx="66">
                  <c:v>43.573970160933222</c:v>
                </c:pt>
                <c:pt idx="67">
                  <c:v>43.573970160933222</c:v>
                </c:pt>
                <c:pt idx="68">
                  <c:v>43.573970160933222</c:v>
                </c:pt>
                <c:pt idx="69">
                  <c:v>43.573970160933222</c:v>
                </c:pt>
                <c:pt idx="70">
                  <c:v>43.573970160933222</c:v>
                </c:pt>
                <c:pt idx="71">
                  <c:v>43.573970160933222</c:v>
                </c:pt>
                <c:pt idx="72">
                  <c:v>43.573970160933222</c:v>
                </c:pt>
                <c:pt idx="73">
                  <c:v>43.573970160933222</c:v>
                </c:pt>
                <c:pt idx="74">
                  <c:v>43.573970160933222</c:v>
                </c:pt>
                <c:pt idx="75">
                  <c:v>43.573970160933222</c:v>
                </c:pt>
                <c:pt idx="76">
                  <c:v>43.573970160933222</c:v>
                </c:pt>
                <c:pt idx="77">
                  <c:v>43.573970160933222</c:v>
                </c:pt>
                <c:pt idx="78">
                  <c:v>43.573970160933222</c:v>
                </c:pt>
                <c:pt idx="79">
                  <c:v>43.573970160933222</c:v>
                </c:pt>
                <c:pt idx="80">
                  <c:v>43.573970160933222</c:v>
                </c:pt>
                <c:pt idx="81">
                  <c:v>43.573970160933222</c:v>
                </c:pt>
                <c:pt idx="82">
                  <c:v>43.573970160933222</c:v>
                </c:pt>
                <c:pt idx="83">
                  <c:v>43.573970160933222</c:v>
                </c:pt>
                <c:pt idx="84">
                  <c:v>43.573970160933222</c:v>
                </c:pt>
                <c:pt idx="85">
                  <c:v>43.573970160933222</c:v>
                </c:pt>
                <c:pt idx="86">
                  <c:v>43.573970160933222</c:v>
                </c:pt>
                <c:pt idx="87">
                  <c:v>43.573970160933222</c:v>
                </c:pt>
                <c:pt idx="88">
                  <c:v>43.573970160933222</c:v>
                </c:pt>
                <c:pt idx="89">
                  <c:v>43.573970160933222</c:v>
                </c:pt>
                <c:pt idx="90">
                  <c:v>43.573970160933222</c:v>
                </c:pt>
                <c:pt idx="91">
                  <c:v>43.573970160933222</c:v>
                </c:pt>
                <c:pt idx="92">
                  <c:v>43.573970160933222</c:v>
                </c:pt>
                <c:pt idx="93">
                  <c:v>43.573970160933222</c:v>
                </c:pt>
              </c:numCache>
            </c:numRef>
          </c:yVal>
          <c:smooth val="0"/>
        </c:ser>
        <c:ser>
          <c:idx val="8"/>
          <c:order val="6"/>
          <c:tx>
            <c:strRef>
              <c:f>Constraints!$BZ$4</c:f>
              <c:strCache>
                <c:ptCount val="1"/>
                <c:pt idx="0">
                  <c:v>Case7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Constraints!$BJ$7:$BJ$100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Constraints!$BZ$7:$BZ$100</c:f>
              <c:numCache>
                <c:formatCode>0.00</c:formatCode>
                <c:ptCount val="94"/>
                <c:pt idx="0">
                  <c:v>6.2531676137829058</c:v>
                </c:pt>
                <c:pt idx="1">
                  <c:v>10.470221021123054</c:v>
                </c:pt>
                <c:pt idx="2">
                  <c:v>11.069849743120843</c:v>
                </c:pt>
                <c:pt idx="3">
                  <c:v>9.2476281456544154</c:v>
                </c:pt>
                <c:pt idx="4">
                  <c:v>45.182450722578814</c:v>
                </c:pt>
                <c:pt idx="5">
                  <c:v>40.859732336719105</c:v>
                </c:pt>
                <c:pt idx="6">
                  <c:v>43.198217173535497</c:v>
                </c:pt>
                <c:pt idx="7">
                  <c:v>27.889507419018695</c:v>
                </c:pt>
                <c:pt idx="8">
                  <c:v>29.094877851364554</c:v>
                </c:pt>
                <c:pt idx="9">
                  <c:v>21.163172694802988</c:v>
                </c:pt>
                <c:pt idx="10">
                  <c:v>20.923123957836609</c:v>
                </c:pt>
                <c:pt idx="11">
                  <c:v>25.026041607869033</c:v>
                </c:pt>
                <c:pt idx="12">
                  <c:v>31.729625753401109</c:v>
                </c:pt>
                <c:pt idx="13">
                  <c:v>34.695619384108937</c:v>
                </c:pt>
                <c:pt idx="14">
                  <c:v>34.695619384108937</c:v>
                </c:pt>
                <c:pt idx="15">
                  <c:v>34.695619384108937</c:v>
                </c:pt>
                <c:pt idx="16">
                  <c:v>34.695619384108937</c:v>
                </c:pt>
                <c:pt idx="17">
                  <c:v>34.695619384108937</c:v>
                </c:pt>
                <c:pt idx="18">
                  <c:v>34.695619384108937</c:v>
                </c:pt>
                <c:pt idx="19">
                  <c:v>34.695619384108937</c:v>
                </c:pt>
                <c:pt idx="20">
                  <c:v>34.695619384108937</c:v>
                </c:pt>
                <c:pt idx="21">
                  <c:v>34.695619384108937</c:v>
                </c:pt>
                <c:pt idx="22">
                  <c:v>34.695619384108937</c:v>
                </c:pt>
                <c:pt idx="23">
                  <c:v>34.695619384108937</c:v>
                </c:pt>
                <c:pt idx="24">
                  <c:v>34.695619384108937</c:v>
                </c:pt>
                <c:pt idx="25">
                  <c:v>34.695619384108937</c:v>
                </c:pt>
                <c:pt idx="26">
                  <c:v>34.695619384108937</c:v>
                </c:pt>
                <c:pt idx="27">
                  <c:v>34.695619384108937</c:v>
                </c:pt>
                <c:pt idx="28">
                  <c:v>34.695619384108937</c:v>
                </c:pt>
                <c:pt idx="29">
                  <c:v>34.695619384108937</c:v>
                </c:pt>
                <c:pt idx="30">
                  <c:v>34.695619384108937</c:v>
                </c:pt>
                <c:pt idx="31">
                  <c:v>34.695619384108937</c:v>
                </c:pt>
                <c:pt idx="32">
                  <c:v>34.695619384108937</c:v>
                </c:pt>
                <c:pt idx="33">
                  <c:v>34.695619384108937</c:v>
                </c:pt>
                <c:pt idx="34">
                  <c:v>34.695619384108937</c:v>
                </c:pt>
                <c:pt idx="35">
                  <c:v>34.695619384108937</c:v>
                </c:pt>
                <c:pt idx="36">
                  <c:v>34.695619384108937</c:v>
                </c:pt>
                <c:pt idx="37">
                  <c:v>34.695619384108937</c:v>
                </c:pt>
                <c:pt idx="38">
                  <c:v>34.695619384108937</c:v>
                </c:pt>
                <c:pt idx="39">
                  <c:v>34.695619384108937</c:v>
                </c:pt>
                <c:pt idx="40">
                  <c:v>34.695619384108937</c:v>
                </c:pt>
                <c:pt idx="41">
                  <c:v>34.695619384108937</c:v>
                </c:pt>
                <c:pt idx="42">
                  <c:v>34.695619384108937</c:v>
                </c:pt>
                <c:pt idx="43">
                  <c:v>34.695619384108937</c:v>
                </c:pt>
                <c:pt idx="44">
                  <c:v>34.695619384108937</c:v>
                </c:pt>
                <c:pt idx="45">
                  <c:v>34.695619384108937</c:v>
                </c:pt>
                <c:pt idx="46">
                  <c:v>34.695619384108937</c:v>
                </c:pt>
                <c:pt idx="47">
                  <c:v>34.695619384108937</c:v>
                </c:pt>
                <c:pt idx="48">
                  <c:v>34.695619384108937</c:v>
                </c:pt>
                <c:pt idx="49">
                  <c:v>34.695619384108937</c:v>
                </c:pt>
                <c:pt idx="50">
                  <c:v>34.695619384108937</c:v>
                </c:pt>
                <c:pt idx="51">
                  <c:v>34.695619384108937</c:v>
                </c:pt>
                <c:pt idx="52">
                  <c:v>34.695619384108937</c:v>
                </c:pt>
                <c:pt idx="53">
                  <c:v>34.695619384108937</c:v>
                </c:pt>
                <c:pt idx="54">
                  <c:v>34.695619384108937</c:v>
                </c:pt>
                <c:pt idx="55">
                  <c:v>34.695619384108937</c:v>
                </c:pt>
                <c:pt idx="56">
                  <c:v>34.695619384108937</c:v>
                </c:pt>
                <c:pt idx="57">
                  <c:v>34.695619384108937</c:v>
                </c:pt>
                <c:pt idx="58">
                  <c:v>34.695619384108937</c:v>
                </c:pt>
                <c:pt idx="59">
                  <c:v>34.695619384108937</c:v>
                </c:pt>
                <c:pt idx="60">
                  <c:v>34.695619384108937</c:v>
                </c:pt>
                <c:pt idx="61">
                  <c:v>34.695619384108937</c:v>
                </c:pt>
                <c:pt idx="62">
                  <c:v>34.695619384108937</c:v>
                </c:pt>
                <c:pt idx="63">
                  <c:v>34.695619384108937</c:v>
                </c:pt>
                <c:pt idx="64">
                  <c:v>34.695619384108937</c:v>
                </c:pt>
                <c:pt idx="65">
                  <c:v>34.695619384108937</c:v>
                </c:pt>
                <c:pt idx="66">
                  <c:v>34.695619384108937</c:v>
                </c:pt>
                <c:pt idx="67">
                  <c:v>34.695619384108937</c:v>
                </c:pt>
                <c:pt idx="68">
                  <c:v>34.695619384108937</c:v>
                </c:pt>
                <c:pt idx="69">
                  <c:v>34.695619384108937</c:v>
                </c:pt>
                <c:pt idx="70">
                  <c:v>34.695619384108937</c:v>
                </c:pt>
                <c:pt idx="71">
                  <c:v>34.695619384108937</c:v>
                </c:pt>
                <c:pt idx="72">
                  <c:v>34.695619384108937</c:v>
                </c:pt>
                <c:pt idx="73">
                  <c:v>34.695619384108937</c:v>
                </c:pt>
                <c:pt idx="74">
                  <c:v>34.695619384108937</c:v>
                </c:pt>
                <c:pt idx="75">
                  <c:v>34.695619384108937</c:v>
                </c:pt>
                <c:pt idx="76">
                  <c:v>34.695619384108937</c:v>
                </c:pt>
                <c:pt idx="77">
                  <c:v>34.695619384108937</c:v>
                </c:pt>
                <c:pt idx="78">
                  <c:v>34.695619384108937</c:v>
                </c:pt>
                <c:pt idx="79">
                  <c:v>34.695619384108937</c:v>
                </c:pt>
                <c:pt idx="80">
                  <c:v>34.695619384108937</c:v>
                </c:pt>
                <c:pt idx="81">
                  <c:v>34.695619384108937</c:v>
                </c:pt>
                <c:pt idx="82">
                  <c:v>34.695619384108937</c:v>
                </c:pt>
                <c:pt idx="83">
                  <c:v>34.695619384108937</c:v>
                </c:pt>
                <c:pt idx="84">
                  <c:v>34.695619384108937</c:v>
                </c:pt>
                <c:pt idx="85">
                  <c:v>34.695619384108937</c:v>
                </c:pt>
                <c:pt idx="86">
                  <c:v>34.695619384108937</c:v>
                </c:pt>
                <c:pt idx="87">
                  <c:v>34.695619384108937</c:v>
                </c:pt>
                <c:pt idx="88">
                  <c:v>34.695619384108937</c:v>
                </c:pt>
                <c:pt idx="89">
                  <c:v>34.695619384108937</c:v>
                </c:pt>
                <c:pt idx="90">
                  <c:v>34.695619384108937</c:v>
                </c:pt>
                <c:pt idx="91">
                  <c:v>34.695619384108937</c:v>
                </c:pt>
                <c:pt idx="92">
                  <c:v>34.695619384108937</c:v>
                </c:pt>
                <c:pt idx="93">
                  <c:v>34.695619384108937</c:v>
                </c:pt>
              </c:numCache>
            </c:numRef>
          </c:yVal>
          <c:smooth val="0"/>
        </c:ser>
        <c:ser>
          <c:idx val="3"/>
          <c:order val="7"/>
          <c:tx>
            <c:strRef>
              <c:f>Constraints!$CA$4</c:f>
              <c:strCache>
                <c:ptCount val="1"/>
                <c:pt idx="0">
                  <c:v>Case8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Constraints!$BK$7:$BK$100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Constraints!$CA$7:$CA$100</c:f>
              <c:numCache>
                <c:formatCode>0.00</c:formatCode>
                <c:ptCount val="94"/>
                <c:pt idx="0">
                  <c:v>3.522813965935224</c:v>
                </c:pt>
                <c:pt idx="1">
                  <c:v>5.8986297988578746</c:v>
                </c:pt>
                <c:pt idx="2">
                  <c:v>6.2371495910771895</c:v>
                </c:pt>
                <c:pt idx="3">
                  <c:v>5.2102780809612126</c:v>
                </c:pt>
                <c:pt idx="4">
                  <c:v>25.452204791118014</c:v>
                </c:pt>
                <c:pt idx="5">
                  <c:v>23.014464213639357</c:v>
                </c:pt>
                <c:pt idx="6">
                  <c:v>24.333221441158969</c:v>
                </c:pt>
                <c:pt idx="7">
                  <c:v>15.702528187569888</c:v>
                </c:pt>
                <c:pt idx="8">
                  <c:v>16.381183529380145</c:v>
                </c:pt>
                <c:pt idx="9">
                  <c:v>11.916402739158659</c:v>
                </c:pt>
                <c:pt idx="10">
                  <c:v>11.781237871963661</c:v>
                </c:pt>
                <c:pt idx="11">
                  <c:v>14.093914911496084</c:v>
                </c:pt>
                <c:pt idx="12">
                  <c:v>17.869172142726615</c:v>
                </c:pt>
                <c:pt idx="13">
                  <c:v>19.539530664231336</c:v>
                </c:pt>
                <c:pt idx="14">
                  <c:v>19.539530664231336</c:v>
                </c:pt>
                <c:pt idx="15">
                  <c:v>19.539530664231336</c:v>
                </c:pt>
                <c:pt idx="16">
                  <c:v>19.539530664231336</c:v>
                </c:pt>
                <c:pt idx="17">
                  <c:v>19.539530664231336</c:v>
                </c:pt>
                <c:pt idx="18">
                  <c:v>19.539530664231336</c:v>
                </c:pt>
                <c:pt idx="19">
                  <c:v>19.539530664231336</c:v>
                </c:pt>
                <c:pt idx="20">
                  <c:v>19.539530664231336</c:v>
                </c:pt>
                <c:pt idx="21">
                  <c:v>19.539530664231336</c:v>
                </c:pt>
                <c:pt idx="22">
                  <c:v>19.539530664231336</c:v>
                </c:pt>
                <c:pt idx="23">
                  <c:v>19.539530664231336</c:v>
                </c:pt>
                <c:pt idx="24">
                  <c:v>19.539530664231336</c:v>
                </c:pt>
                <c:pt idx="25">
                  <c:v>19.539530664231336</c:v>
                </c:pt>
                <c:pt idx="26">
                  <c:v>19.539530664231336</c:v>
                </c:pt>
                <c:pt idx="27">
                  <c:v>19.539530664231336</c:v>
                </c:pt>
                <c:pt idx="28">
                  <c:v>19.539530664231336</c:v>
                </c:pt>
                <c:pt idx="29">
                  <c:v>19.539530664231336</c:v>
                </c:pt>
                <c:pt idx="30">
                  <c:v>19.539530664231336</c:v>
                </c:pt>
                <c:pt idx="31">
                  <c:v>19.539530664231336</c:v>
                </c:pt>
                <c:pt idx="32">
                  <c:v>19.539530664231336</c:v>
                </c:pt>
                <c:pt idx="33">
                  <c:v>19.539530664231336</c:v>
                </c:pt>
                <c:pt idx="34">
                  <c:v>19.539530664231336</c:v>
                </c:pt>
                <c:pt idx="35">
                  <c:v>19.539530664231336</c:v>
                </c:pt>
                <c:pt idx="36">
                  <c:v>19.539530664231336</c:v>
                </c:pt>
                <c:pt idx="37">
                  <c:v>19.539530664231336</c:v>
                </c:pt>
                <c:pt idx="38">
                  <c:v>19.539530664231336</c:v>
                </c:pt>
                <c:pt idx="39">
                  <c:v>19.539530664231336</c:v>
                </c:pt>
                <c:pt idx="40">
                  <c:v>19.539530664231336</c:v>
                </c:pt>
                <c:pt idx="41">
                  <c:v>19.539530664231336</c:v>
                </c:pt>
                <c:pt idx="42">
                  <c:v>19.539530664231336</c:v>
                </c:pt>
                <c:pt idx="43">
                  <c:v>19.539530664231336</c:v>
                </c:pt>
                <c:pt idx="44">
                  <c:v>19.539530664231336</c:v>
                </c:pt>
                <c:pt idx="45">
                  <c:v>19.539530664231336</c:v>
                </c:pt>
                <c:pt idx="46">
                  <c:v>19.539530664231336</c:v>
                </c:pt>
                <c:pt idx="47">
                  <c:v>19.539530664231336</c:v>
                </c:pt>
                <c:pt idx="48">
                  <c:v>19.539530664231336</c:v>
                </c:pt>
                <c:pt idx="49">
                  <c:v>19.539530664231336</c:v>
                </c:pt>
                <c:pt idx="50">
                  <c:v>19.539530664231336</c:v>
                </c:pt>
                <c:pt idx="51">
                  <c:v>19.539530664231336</c:v>
                </c:pt>
                <c:pt idx="52">
                  <c:v>19.539530664231336</c:v>
                </c:pt>
                <c:pt idx="53">
                  <c:v>19.539530664231336</c:v>
                </c:pt>
                <c:pt idx="54">
                  <c:v>19.539530664231336</c:v>
                </c:pt>
                <c:pt idx="55">
                  <c:v>19.539530664231336</c:v>
                </c:pt>
                <c:pt idx="56">
                  <c:v>19.539530664231336</c:v>
                </c:pt>
                <c:pt idx="57">
                  <c:v>19.539530664231336</c:v>
                </c:pt>
                <c:pt idx="58">
                  <c:v>19.539530664231336</c:v>
                </c:pt>
                <c:pt idx="59">
                  <c:v>19.539530664231336</c:v>
                </c:pt>
                <c:pt idx="60">
                  <c:v>19.539530664231336</c:v>
                </c:pt>
                <c:pt idx="61">
                  <c:v>19.539530664231336</c:v>
                </c:pt>
                <c:pt idx="62">
                  <c:v>19.539530664231336</c:v>
                </c:pt>
                <c:pt idx="63">
                  <c:v>19.539530664231336</c:v>
                </c:pt>
                <c:pt idx="64">
                  <c:v>19.539530664231336</c:v>
                </c:pt>
                <c:pt idx="65">
                  <c:v>19.539530664231336</c:v>
                </c:pt>
                <c:pt idx="66">
                  <c:v>19.539530664231336</c:v>
                </c:pt>
                <c:pt idx="67">
                  <c:v>19.539530664231336</c:v>
                </c:pt>
                <c:pt idx="68">
                  <c:v>19.539530664231336</c:v>
                </c:pt>
                <c:pt idx="69">
                  <c:v>19.539530664231336</c:v>
                </c:pt>
                <c:pt idx="70">
                  <c:v>19.539530664231336</c:v>
                </c:pt>
                <c:pt idx="71">
                  <c:v>19.539530664231336</c:v>
                </c:pt>
                <c:pt idx="72">
                  <c:v>19.539530664231336</c:v>
                </c:pt>
                <c:pt idx="73">
                  <c:v>19.539530664231336</c:v>
                </c:pt>
                <c:pt idx="74">
                  <c:v>19.539530664231336</c:v>
                </c:pt>
                <c:pt idx="75">
                  <c:v>19.539530664231336</c:v>
                </c:pt>
                <c:pt idx="76">
                  <c:v>19.539530664231336</c:v>
                </c:pt>
                <c:pt idx="77">
                  <c:v>19.539530664231336</c:v>
                </c:pt>
                <c:pt idx="78">
                  <c:v>19.539530664231336</c:v>
                </c:pt>
                <c:pt idx="79">
                  <c:v>19.539530664231336</c:v>
                </c:pt>
                <c:pt idx="80">
                  <c:v>19.539530664231336</c:v>
                </c:pt>
                <c:pt idx="81">
                  <c:v>19.539530664231336</c:v>
                </c:pt>
                <c:pt idx="82">
                  <c:v>19.539530664231336</c:v>
                </c:pt>
                <c:pt idx="83">
                  <c:v>19.539530664231336</c:v>
                </c:pt>
                <c:pt idx="84">
                  <c:v>19.539530664231336</c:v>
                </c:pt>
                <c:pt idx="85">
                  <c:v>19.539530664231336</c:v>
                </c:pt>
                <c:pt idx="86">
                  <c:v>19.539530664231336</c:v>
                </c:pt>
                <c:pt idx="87">
                  <c:v>19.539530664231336</c:v>
                </c:pt>
                <c:pt idx="88">
                  <c:v>19.539530664231336</c:v>
                </c:pt>
                <c:pt idx="89">
                  <c:v>19.539530664231336</c:v>
                </c:pt>
                <c:pt idx="90">
                  <c:v>19.539530664231336</c:v>
                </c:pt>
                <c:pt idx="91">
                  <c:v>19.539530664231336</c:v>
                </c:pt>
                <c:pt idx="92">
                  <c:v>19.539530664231336</c:v>
                </c:pt>
                <c:pt idx="93">
                  <c:v>19.539530664231336</c:v>
                </c:pt>
              </c:numCache>
            </c:numRef>
          </c:yVal>
          <c:smooth val="0"/>
        </c:ser>
        <c:ser>
          <c:idx val="6"/>
          <c:order val="8"/>
          <c:tx>
            <c:strRef>
              <c:f>Constraints!$CB$4</c:f>
              <c:strCache>
                <c:ptCount val="1"/>
                <c:pt idx="0">
                  <c:v>Case9</c:v>
                </c:pt>
              </c:strCache>
            </c:strRef>
          </c:tx>
          <c:spPr>
            <a:ln w="28575">
              <a:noFill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xVal>
            <c:numRef>
              <c:f>Constraints!$BL$7:$BL$100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Constraints!$CB$7:$CB$100</c:f>
              <c:numCache>
                <c:formatCode>0.00</c:formatCode>
                <c:ptCount val="94"/>
                <c:pt idx="0">
                  <c:v>14.111079148628262</c:v>
                </c:pt>
                <c:pt idx="1">
                  <c:v>23.627117124964105</c:v>
                </c:pt>
                <c:pt idx="2">
                  <c:v>24.977603228229896</c:v>
                </c:pt>
                <c:pt idx="3">
                  <c:v>20.866631747318831</c:v>
                </c:pt>
                <c:pt idx="4">
                  <c:v>101.96747887820851</c:v>
                </c:pt>
                <c:pt idx="5">
                  <c:v>92.221957645514721</c:v>
                </c:pt>
                <c:pt idx="6">
                  <c:v>97.494048328318854</c:v>
                </c:pt>
                <c:pt idx="7">
                  <c:v>62.971579095353469</c:v>
                </c:pt>
                <c:pt idx="8">
                  <c:v>65.693178956522246</c:v>
                </c:pt>
                <c:pt idx="9">
                  <c:v>47.780556910072548</c:v>
                </c:pt>
                <c:pt idx="10">
                  <c:v>47.238593637210819</c:v>
                </c:pt>
                <c:pt idx="11">
                  <c:v>56.492718528897868</c:v>
                </c:pt>
                <c:pt idx="12">
                  <c:v>71.625103354360988</c:v>
                </c:pt>
                <c:pt idx="13">
                  <c:v>78.320410825015742</c:v>
                </c:pt>
                <c:pt idx="14">
                  <c:v>78.320410825015742</c:v>
                </c:pt>
                <c:pt idx="15">
                  <c:v>78.320410825015742</c:v>
                </c:pt>
                <c:pt idx="16">
                  <c:v>78.320410825015742</c:v>
                </c:pt>
                <c:pt idx="17">
                  <c:v>78.320410825015742</c:v>
                </c:pt>
                <c:pt idx="18">
                  <c:v>78.320410825015742</c:v>
                </c:pt>
                <c:pt idx="19">
                  <c:v>78.320410825015742</c:v>
                </c:pt>
                <c:pt idx="20">
                  <c:v>78.320410825015742</c:v>
                </c:pt>
                <c:pt idx="21">
                  <c:v>78.320410825015742</c:v>
                </c:pt>
                <c:pt idx="22">
                  <c:v>78.320410825015742</c:v>
                </c:pt>
                <c:pt idx="23">
                  <c:v>78.320410825015742</c:v>
                </c:pt>
                <c:pt idx="24">
                  <c:v>78.320410825015742</c:v>
                </c:pt>
                <c:pt idx="25">
                  <c:v>78.320410825015742</c:v>
                </c:pt>
                <c:pt idx="26">
                  <c:v>78.320410825015742</c:v>
                </c:pt>
                <c:pt idx="27">
                  <c:v>78.320410825015742</c:v>
                </c:pt>
                <c:pt idx="28">
                  <c:v>78.320410825015742</c:v>
                </c:pt>
                <c:pt idx="29">
                  <c:v>78.320410825015742</c:v>
                </c:pt>
                <c:pt idx="30">
                  <c:v>78.320410825015742</c:v>
                </c:pt>
                <c:pt idx="31">
                  <c:v>78.320410825015742</c:v>
                </c:pt>
                <c:pt idx="32">
                  <c:v>78.320410825015742</c:v>
                </c:pt>
                <c:pt idx="33">
                  <c:v>78.320410825015742</c:v>
                </c:pt>
                <c:pt idx="34">
                  <c:v>78.320410825015742</c:v>
                </c:pt>
                <c:pt idx="35">
                  <c:v>78.320410825015742</c:v>
                </c:pt>
                <c:pt idx="36">
                  <c:v>78.320410825015742</c:v>
                </c:pt>
                <c:pt idx="37">
                  <c:v>78.320410825015742</c:v>
                </c:pt>
                <c:pt idx="38">
                  <c:v>78.320410825015742</c:v>
                </c:pt>
                <c:pt idx="39">
                  <c:v>78.320410825015742</c:v>
                </c:pt>
                <c:pt idx="40">
                  <c:v>78.320410825015742</c:v>
                </c:pt>
                <c:pt idx="41">
                  <c:v>78.320410825015742</c:v>
                </c:pt>
                <c:pt idx="42">
                  <c:v>78.320410825015742</c:v>
                </c:pt>
                <c:pt idx="43">
                  <c:v>78.320410825015742</c:v>
                </c:pt>
                <c:pt idx="44">
                  <c:v>78.320410825015742</c:v>
                </c:pt>
                <c:pt idx="45">
                  <c:v>78.320410825015742</c:v>
                </c:pt>
                <c:pt idx="46">
                  <c:v>78.320410825015742</c:v>
                </c:pt>
                <c:pt idx="47">
                  <c:v>78.320410825015742</c:v>
                </c:pt>
                <c:pt idx="48">
                  <c:v>78.320410825015742</c:v>
                </c:pt>
                <c:pt idx="49">
                  <c:v>78.320410825015742</c:v>
                </c:pt>
                <c:pt idx="50">
                  <c:v>78.320410825015742</c:v>
                </c:pt>
                <c:pt idx="51">
                  <c:v>78.320410825015742</c:v>
                </c:pt>
                <c:pt idx="52">
                  <c:v>78.320410825015742</c:v>
                </c:pt>
                <c:pt idx="53">
                  <c:v>78.320410825015742</c:v>
                </c:pt>
                <c:pt idx="54">
                  <c:v>78.320410825015742</c:v>
                </c:pt>
                <c:pt idx="55">
                  <c:v>78.320410825015742</c:v>
                </c:pt>
                <c:pt idx="56">
                  <c:v>78.320410825015742</c:v>
                </c:pt>
                <c:pt idx="57">
                  <c:v>78.320410825015742</c:v>
                </c:pt>
                <c:pt idx="58">
                  <c:v>78.320410825015742</c:v>
                </c:pt>
                <c:pt idx="59">
                  <c:v>78.320410825015742</c:v>
                </c:pt>
                <c:pt idx="60">
                  <c:v>78.320410825015742</c:v>
                </c:pt>
                <c:pt idx="61">
                  <c:v>78.320410825015742</c:v>
                </c:pt>
                <c:pt idx="62">
                  <c:v>78.320410825015742</c:v>
                </c:pt>
                <c:pt idx="63">
                  <c:v>78.320410825015742</c:v>
                </c:pt>
                <c:pt idx="64">
                  <c:v>78.320410825015742</c:v>
                </c:pt>
                <c:pt idx="65">
                  <c:v>78.320410825015742</c:v>
                </c:pt>
                <c:pt idx="66">
                  <c:v>78.320410825015742</c:v>
                </c:pt>
                <c:pt idx="67">
                  <c:v>78.320410825015742</c:v>
                </c:pt>
                <c:pt idx="68">
                  <c:v>78.320410825015742</c:v>
                </c:pt>
                <c:pt idx="69">
                  <c:v>78.320410825015742</c:v>
                </c:pt>
                <c:pt idx="70">
                  <c:v>78.320410825015742</c:v>
                </c:pt>
                <c:pt idx="71">
                  <c:v>78.320410825015742</c:v>
                </c:pt>
                <c:pt idx="72">
                  <c:v>78.320410825015742</c:v>
                </c:pt>
                <c:pt idx="73">
                  <c:v>78.320410825015742</c:v>
                </c:pt>
                <c:pt idx="74">
                  <c:v>78.320410825015742</c:v>
                </c:pt>
                <c:pt idx="75">
                  <c:v>78.320410825015742</c:v>
                </c:pt>
                <c:pt idx="76">
                  <c:v>78.320410825015742</c:v>
                </c:pt>
                <c:pt idx="77">
                  <c:v>78.320410825015742</c:v>
                </c:pt>
                <c:pt idx="78">
                  <c:v>78.320410825015742</c:v>
                </c:pt>
                <c:pt idx="79">
                  <c:v>78.320410825015742</c:v>
                </c:pt>
                <c:pt idx="80">
                  <c:v>78.320410825015742</c:v>
                </c:pt>
                <c:pt idx="81">
                  <c:v>78.320410825015742</c:v>
                </c:pt>
                <c:pt idx="82">
                  <c:v>78.320410825015742</c:v>
                </c:pt>
                <c:pt idx="83">
                  <c:v>78.320410825015742</c:v>
                </c:pt>
                <c:pt idx="84">
                  <c:v>78.320410825015742</c:v>
                </c:pt>
                <c:pt idx="85">
                  <c:v>78.320410825015742</c:v>
                </c:pt>
                <c:pt idx="86">
                  <c:v>78.320410825015742</c:v>
                </c:pt>
                <c:pt idx="87">
                  <c:v>78.320410825015742</c:v>
                </c:pt>
                <c:pt idx="88">
                  <c:v>78.320410825015742</c:v>
                </c:pt>
                <c:pt idx="89">
                  <c:v>78.320410825015742</c:v>
                </c:pt>
                <c:pt idx="90">
                  <c:v>78.320410825015742</c:v>
                </c:pt>
                <c:pt idx="91">
                  <c:v>78.320410825015742</c:v>
                </c:pt>
                <c:pt idx="92">
                  <c:v>78.320410825015742</c:v>
                </c:pt>
                <c:pt idx="93">
                  <c:v>78.320410825015742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Constraints!$CC$4</c:f>
              <c:strCache>
                <c:ptCount val="1"/>
                <c:pt idx="0">
                  <c:v>Case10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xVal>
            <c:numRef>
              <c:f>Constraints!$BM$7:$BM$100</c:f>
              <c:numCache>
                <c:formatCode>0.00</c:formatCode>
                <c:ptCount val="9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</c:numCache>
            </c:numRef>
          </c:xVal>
          <c:yVal>
            <c:numRef>
              <c:f>Constraints!$CC$7:$CC$100</c:f>
              <c:numCache>
                <c:formatCode>0.00</c:formatCode>
                <c:ptCount val="94"/>
                <c:pt idx="0">
                  <c:v>3.9191417351746662</c:v>
                </c:pt>
                <c:pt idx="1">
                  <c:v>6.5624066936582324</c:v>
                </c:pt>
                <c:pt idx="2">
                  <c:v>6.9405130286423331</c:v>
                </c:pt>
                <c:pt idx="3">
                  <c:v>5.797488716824537</c:v>
                </c:pt>
                <c:pt idx="4">
                  <c:v>27.941667485164349</c:v>
                </c:pt>
                <c:pt idx="5">
                  <c:v>25.594225406495962</c:v>
                </c:pt>
                <c:pt idx="6">
                  <c:v>27.064171739264381</c:v>
                </c:pt>
                <c:pt idx="7">
                  <c:v>17.449197040560207</c:v>
                </c:pt>
                <c:pt idx="8">
                  <c:v>18.203342528498254</c:v>
                </c:pt>
                <c:pt idx="9">
                  <c:v>13.24398546934972</c:v>
                </c:pt>
                <c:pt idx="10">
                  <c:v>13.093762153112285</c:v>
                </c:pt>
                <c:pt idx="11">
                  <c:v>15.669231101422465</c:v>
                </c:pt>
                <c:pt idx="12">
                  <c:v>19.866459365885454</c:v>
                </c:pt>
                <c:pt idx="13">
                  <c:v>21.723518519431096</c:v>
                </c:pt>
                <c:pt idx="14">
                  <c:v>21.723518519431096</c:v>
                </c:pt>
                <c:pt idx="15">
                  <c:v>21.723518519431096</c:v>
                </c:pt>
                <c:pt idx="16">
                  <c:v>21.723518519431096</c:v>
                </c:pt>
                <c:pt idx="17">
                  <c:v>21.723518519431096</c:v>
                </c:pt>
                <c:pt idx="18">
                  <c:v>21.723518519431096</c:v>
                </c:pt>
                <c:pt idx="19">
                  <c:v>21.723518519431096</c:v>
                </c:pt>
                <c:pt idx="20">
                  <c:v>21.723518519431096</c:v>
                </c:pt>
                <c:pt idx="21">
                  <c:v>21.723518519431096</c:v>
                </c:pt>
                <c:pt idx="22">
                  <c:v>21.723518519431096</c:v>
                </c:pt>
                <c:pt idx="23">
                  <c:v>21.723518519431096</c:v>
                </c:pt>
                <c:pt idx="24">
                  <c:v>21.723518519431096</c:v>
                </c:pt>
                <c:pt idx="25">
                  <c:v>21.723518519431096</c:v>
                </c:pt>
                <c:pt idx="26">
                  <c:v>21.723518519431096</c:v>
                </c:pt>
                <c:pt idx="27">
                  <c:v>21.723518519431096</c:v>
                </c:pt>
                <c:pt idx="28">
                  <c:v>21.723518519431096</c:v>
                </c:pt>
                <c:pt idx="29">
                  <c:v>21.723518519431096</c:v>
                </c:pt>
                <c:pt idx="30">
                  <c:v>21.723518519431096</c:v>
                </c:pt>
                <c:pt idx="31">
                  <c:v>21.723518519431096</c:v>
                </c:pt>
                <c:pt idx="32">
                  <c:v>21.723518519431096</c:v>
                </c:pt>
                <c:pt idx="33">
                  <c:v>21.723518519431096</c:v>
                </c:pt>
                <c:pt idx="34">
                  <c:v>21.723518519431096</c:v>
                </c:pt>
                <c:pt idx="35">
                  <c:v>21.723518519431096</c:v>
                </c:pt>
                <c:pt idx="36">
                  <c:v>21.723518519431096</c:v>
                </c:pt>
                <c:pt idx="37">
                  <c:v>21.723518519431096</c:v>
                </c:pt>
                <c:pt idx="38">
                  <c:v>21.723518519431096</c:v>
                </c:pt>
                <c:pt idx="39">
                  <c:v>21.723518519431096</c:v>
                </c:pt>
                <c:pt idx="40">
                  <c:v>21.723518519431096</c:v>
                </c:pt>
                <c:pt idx="41">
                  <c:v>21.723518519431096</c:v>
                </c:pt>
                <c:pt idx="42">
                  <c:v>21.723518519431096</c:v>
                </c:pt>
                <c:pt idx="43">
                  <c:v>21.723518519431096</c:v>
                </c:pt>
                <c:pt idx="44">
                  <c:v>21.723518519431096</c:v>
                </c:pt>
                <c:pt idx="45">
                  <c:v>21.723518519431096</c:v>
                </c:pt>
                <c:pt idx="46">
                  <c:v>21.723518519431096</c:v>
                </c:pt>
                <c:pt idx="47">
                  <c:v>21.723518519431096</c:v>
                </c:pt>
                <c:pt idx="48">
                  <c:v>21.723518519431096</c:v>
                </c:pt>
                <c:pt idx="49">
                  <c:v>21.723518519431096</c:v>
                </c:pt>
                <c:pt idx="50">
                  <c:v>21.723518519431096</c:v>
                </c:pt>
                <c:pt idx="51">
                  <c:v>21.723518519431096</c:v>
                </c:pt>
                <c:pt idx="52">
                  <c:v>21.723518519431096</c:v>
                </c:pt>
                <c:pt idx="53">
                  <c:v>21.723518519431096</c:v>
                </c:pt>
                <c:pt idx="54">
                  <c:v>21.723518519431096</c:v>
                </c:pt>
                <c:pt idx="55">
                  <c:v>21.723518519431096</c:v>
                </c:pt>
                <c:pt idx="56">
                  <c:v>21.723518519431096</c:v>
                </c:pt>
                <c:pt idx="57">
                  <c:v>21.723518519431096</c:v>
                </c:pt>
                <c:pt idx="58">
                  <c:v>21.723518519431096</c:v>
                </c:pt>
                <c:pt idx="59">
                  <c:v>21.723518519431096</c:v>
                </c:pt>
                <c:pt idx="60">
                  <c:v>21.723518519431096</c:v>
                </c:pt>
                <c:pt idx="61">
                  <c:v>21.723518519431096</c:v>
                </c:pt>
                <c:pt idx="62">
                  <c:v>21.723518519431096</c:v>
                </c:pt>
                <c:pt idx="63">
                  <c:v>21.723518519431096</c:v>
                </c:pt>
                <c:pt idx="64">
                  <c:v>21.723518519431096</c:v>
                </c:pt>
                <c:pt idx="65">
                  <c:v>21.723518519431096</c:v>
                </c:pt>
                <c:pt idx="66">
                  <c:v>21.723518519431096</c:v>
                </c:pt>
                <c:pt idx="67">
                  <c:v>21.723518519431096</c:v>
                </c:pt>
                <c:pt idx="68">
                  <c:v>21.723518519431096</c:v>
                </c:pt>
                <c:pt idx="69">
                  <c:v>21.723518519431096</c:v>
                </c:pt>
                <c:pt idx="70">
                  <c:v>21.723518519431096</c:v>
                </c:pt>
                <c:pt idx="71">
                  <c:v>21.723518519431096</c:v>
                </c:pt>
                <c:pt idx="72">
                  <c:v>21.723518519431096</c:v>
                </c:pt>
                <c:pt idx="73">
                  <c:v>21.723518519431096</c:v>
                </c:pt>
                <c:pt idx="74">
                  <c:v>21.723518519431096</c:v>
                </c:pt>
                <c:pt idx="75">
                  <c:v>21.723518519431096</c:v>
                </c:pt>
                <c:pt idx="76">
                  <c:v>21.723518519431096</c:v>
                </c:pt>
                <c:pt idx="77">
                  <c:v>21.723518519431096</c:v>
                </c:pt>
                <c:pt idx="78">
                  <c:v>21.723518519431096</c:v>
                </c:pt>
                <c:pt idx="79">
                  <c:v>21.723518519431096</c:v>
                </c:pt>
                <c:pt idx="80">
                  <c:v>21.723518519431096</c:v>
                </c:pt>
                <c:pt idx="81">
                  <c:v>21.723518519431096</c:v>
                </c:pt>
                <c:pt idx="82">
                  <c:v>21.723518519431096</c:v>
                </c:pt>
                <c:pt idx="83">
                  <c:v>21.723518519431096</c:v>
                </c:pt>
                <c:pt idx="84">
                  <c:v>21.723518519431096</c:v>
                </c:pt>
                <c:pt idx="85">
                  <c:v>21.723518519431096</c:v>
                </c:pt>
                <c:pt idx="86">
                  <c:v>21.723518519431096</c:v>
                </c:pt>
                <c:pt idx="87">
                  <c:v>21.723518519431096</c:v>
                </c:pt>
                <c:pt idx="88">
                  <c:v>21.723518519431096</c:v>
                </c:pt>
                <c:pt idx="89">
                  <c:v>21.723518519431096</c:v>
                </c:pt>
                <c:pt idx="90">
                  <c:v>21.723518519431096</c:v>
                </c:pt>
                <c:pt idx="91">
                  <c:v>21.723518519431096</c:v>
                </c:pt>
                <c:pt idx="92">
                  <c:v>21.723518519431096</c:v>
                </c:pt>
                <c:pt idx="93">
                  <c:v>21.723518519431096</c:v>
                </c:pt>
              </c:numCache>
            </c:numRef>
          </c:yVal>
          <c:smooth val="0"/>
        </c:ser>
        <c:ser>
          <c:idx val="7"/>
          <c:order val="10"/>
          <c:tx>
            <c:strRef>
              <c:f>Constraints!$CD$4</c:f>
              <c:strCache>
                <c:ptCount val="1"/>
                <c:pt idx="0">
                  <c:v>Case11</c:v>
                </c:pt>
              </c:strCache>
            </c:strRef>
          </c:tx>
          <c:spPr>
            <a:ln w="28575">
              <a:noFill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Constraints!$BN$7:$BN$100</c:f>
              <c:numCache>
                <c:formatCode>0.00</c:formatCode>
                <c:ptCount val="94"/>
                <c:pt idx="0">
                  <c:v>87.000000000000014</c:v>
                </c:pt>
                <c:pt idx="1">
                  <c:v>87.000000000000014</c:v>
                </c:pt>
                <c:pt idx="2">
                  <c:v>87.000000000000014</c:v>
                </c:pt>
                <c:pt idx="3">
                  <c:v>87.000000000000014</c:v>
                </c:pt>
                <c:pt idx="4">
                  <c:v>87.000000000000014</c:v>
                </c:pt>
                <c:pt idx="5">
                  <c:v>87.000000000000014</c:v>
                </c:pt>
                <c:pt idx="6">
                  <c:v>87.000000000000014</c:v>
                </c:pt>
                <c:pt idx="7">
                  <c:v>87.000000000000014</c:v>
                </c:pt>
                <c:pt idx="8">
                  <c:v>87.000000000000014</c:v>
                </c:pt>
                <c:pt idx="9">
                  <c:v>87.000000000000014</c:v>
                </c:pt>
                <c:pt idx="10">
                  <c:v>87.000000000000014</c:v>
                </c:pt>
                <c:pt idx="11">
                  <c:v>87.000000000000014</c:v>
                </c:pt>
                <c:pt idx="12">
                  <c:v>87.000000000000014</c:v>
                </c:pt>
                <c:pt idx="13">
                  <c:v>87.000000000000014</c:v>
                </c:pt>
                <c:pt idx="14">
                  <c:v>87.000000000000014</c:v>
                </c:pt>
                <c:pt idx="15">
                  <c:v>87.000000000000014</c:v>
                </c:pt>
                <c:pt idx="16">
                  <c:v>87.000000000000014</c:v>
                </c:pt>
                <c:pt idx="17">
                  <c:v>87.000000000000014</c:v>
                </c:pt>
                <c:pt idx="18">
                  <c:v>87.000000000000014</c:v>
                </c:pt>
                <c:pt idx="19">
                  <c:v>87.000000000000014</c:v>
                </c:pt>
                <c:pt idx="20">
                  <c:v>87.000000000000014</c:v>
                </c:pt>
                <c:pt idx="21">
                  <c:v>87.000000000000014</c:v>
                </c:pt>
                <c:pt idx="22">
                  <c:v>87.000000000000014</c:v>
                </c:pt>
                <c:pt idx="23">
                  <c:v>87.000000000000014</c:v>
                </c:pt>
                <c:pt idx="24">
                  <c:v>87.000000000000014</c:v>
                </c:pt>
                <c:pt idx="25">
                  <c:v>87.000000000000014</c:v>
                </c:pt>
                <c:pt idx="26">
                  <c:v>87.000000000000014</c:v>
                </c:pt>
                <c:pt idx="27">
                  <c:v>87.000000000000014</c:v>
                </c:pt>
                <c:pt idx="28">
                  <c:v>87.000000000000014</c:v>
                </c:pt>
                <c:pt idx="29">
                  <c:v>87.000000000000014</c:v>
                </c:pt>
                <c:pt idx="30">
                  <c:v>87.000000000000014</c:v>
                </c:pt>
                <c:pt idx="31">
                  <c:v>87.000000000000014</c:v>
                </c:pt>
                <c:pt idx="32">
                  <c:v>87.000000000000014</c:v>
                </c:pt>
                <c:pt idx="33">
                  <c:v>87.000000000000014</c:v>
                </c:pt>
                <c:pt idx="34">
                  <c:v>87.000000000000014</c:v>
                </c:pt>
                <c:pt idx="35">
                  <c:v>87.000000000000014</c:v>
                </c:pt>
                <c:pt idx="36">
                  <c:v>87.000000000000014</c:v>
                </c:pt>
                <c:pt idx="37">
                  <c:v>87.000000000000014</c:v>
                </c:pt>
                <c:pt idx="38">
                  <c:v>87.000000000000014</c:v>
                </c:pt>
                <c:pt idx="39">
                  <c:v>87.000000000000014</c:v>
                </c:pt>
                <c:pt idx="40">
                  <c:v>87.000000000000014</c:v>
                </c:pt>
                <c:pt idx="41">
                  <c:v>87.000000000000014</c:v>
                </c:pt>
                <c:pt idx="42">
                  <c:v>87.000000000000014</c:v>
                </c:pt>
                <c:pt idx="43">
                  <c:v>87.000000000000014</c:v>
                </c:pt>
                <c:pt idx="44">
                  <c:v>87.000000000000014</c:v>
                </c:pt>
                <c:pt idx="45">
                  <c:v>87.000000000000014</c:v>
                </c:pt>
                <c:pt idx="46">
                  <c:v>87.000000000000014</c:v>
                </c:pt>
                <c:pt idx="47">
                  <c:v>87.000000000000014</c:v>
                </c:pt>
                <c:pt idx="48">
                  <c:v>87.000000000000014</c:v>
                </c:pt>
                <c:pt idx="49">
                  <c:v>87.000000000000014</c:v>
                </c:pt>
                <c:pt idx="50">
                  <c:v>87.000000000000014</c:v>
                </c:pt>
                <c:pt idx="51">
                  <c:v>87.000000000000014</c:v>
                </c:pt>
                <c:pt idx="52">
                  <c:v>87.000000000000014</c:v>
                </c:pt>
                <c:pt idx="53">
                  <c:v>87.000000000000014</c:v>
                </c:pt>
                <c:pt idx="54">
                  <c:v>87.000000000000014</c:v>
                </c:pt>
                <c:pt idx="55">
                  <c:v>87.000000000000014</c:v>
                </c:pt>
                <c:pt idx="56">
                  <c:v>87.000000000000014</c:v>
                </c:pt>
                <c:pt idx="57">
                  <c:v>87.000000000000014</c:v>
                </c:pt>
                <c:pt idx="58">
                  <c:v>87.000000000000014</c:v>
                </c:pt>
                <c:pt idx="59">
                  <c:v>87.000000000000014</c:v>
                </c:pt>
                <c:pt idx="60">
                  <c:v>87.000000000000014</c:v>
                </c:pt>
                <c:pt idx="61">
                  <c:v>87.000000000000014</c:v>
                </c:pt>
                <c:pt idx="62">
                  <c:v>87.000000000000014</c:v>
                </c:pt>
                <c:pt idx="63">
                  <c:v>87.000000000000014</c:v>
                </c:pt>
                <c:pt idx="64">
                  <c:v>87.000000000000014</c:v>
                </c:pt>
                <c:pt idx="65">
                  <c:v>87.000000000000014</c:v>
                </c:pt>
                <c:pt idx="66">
                  <c:v>87.000000000000014</c:v>
                </c:pt>
                <c:pt idx="67">
                  <c:v>87.000000000000014</c:v>
                </c:pt>
                <c:pt idx="68">
                  <c:v>87.000000000000014</c:v>
                </c:pt>
                <c:pt idx="69">
                  <c:v>87.000000000000014</c:v>
                </c:pt>
                <c:pt idx="70">
                  <c:v>87.000000000000014</c:v>
                </c:pt>
                <c:pt idx="71">
                  <c:v>87.000000000000014</c:v>
                </c:pt>
                <c:pt idx="72">
                  <c:v>87.000000000000014</c:v>
                </c:pt>
                <c:pt idx="73">
                  <c:v>87.000000000000014</c:v>
                </c:pt>
                <c:pt idx="74">
                  <c:v>87.000000000000014</c:v>
                </c:pt>
                <c:pt idx="75">
                  <c:v>87.000000000000014</c:v>
                </c:pt>
                <c:pt idx="76">
                  <c:v>87.000000000000014</c:v>
                </c:pt>
                <c:pt idx="77">
                  <c:v>87.000000000000014</c:v>
                </c:pt>
                <c:pt idx="78">
                  <c:v>87.000000000000014</c:v>
                </c:pt>
                <c:pt idx="79">
                  <c:v>87.000000000000014</c:v>
                </c:pt>
                <c:pt idx="80">
                  <c:v>87.000000000000014</c:v>
                </c:pt>
                <c:pt idx="81">
                  <c:v>87.000000000000014</c:v>
                </c:pt>
                <c:pt idx="82">
                  <c:v>87.000000000000014</c:v>
                </c:pt>
                <c:pt idx="83">
                  <c:v>87.000000000000014</c:v>
                </c:pt>
                <c:pt idx="84">
                  <c:v>87.000000000000014</c:v>
                </c:pt>
                <c:pt idx="85">
                  <c:v>87.000000000000014</c:v>
                </c:pt>
                <c:pt idx="86">
                  <c:v>87.000000000000014</c:v>
                </c:pt>
                <c:pt idx="87">
                  <c:v>87.000000000000014</c:v>
                </c:pt>
                <c:pt idx="88">
                  <c:v>87.000000000000014</c:v>
                </c:pt>
                <c:pt idx="89">
                  <c:v>87.000000000000014</c:v>
                </c:pt>
                <c:pt idx="90">
                  <c:v>87.000000000000014</c:v>
                </c:pt>
                <c:pt idx="91">
                  <c:v>87.000000000000014</c:v>
                </c:pt>
                <c:pt idx="92">
                  <c:v>87.000000000000014</c:v>
                </c:pt>
                <c:pt idx="93">
                  <c:v>87.000000000000014</c:v>
                </c:pt>
              </c:numCache>
            </c:numRef>
          </c:xVal>
          <c:yVal>
            <c:numRef>
              <c:f>Constraints!$CD$7:$CD$100</c:f>
              <c:numCache>
                <c:formatCode>0.00</c:formatCode>
                <c:ptCount val="94"/>
                <c:pt idx="0">
                  <c:v>27.370040957997269</c:v>
                </c:pt>
                <c:pt idx="1">
                  <c:v>45.81839729951448</c:v>
                </c:pt>
                <c:pt idx="2">
                  <c:v>48.354002601808055</c:v>
                </c:pt>
                <c:pt idx="3">
                  <c:v>40.415236870220838</c:v>
                </c:pt>
                <c:pt idx="4">
                  <c:v>198.01372369153032</c:v>
                </c:pt>
                <c:pt idx="5">
                  <c:v>179.40539155337467</c:v>
                </c:pt>
                <c:pt idx="6">
                  <c:v>189.47196513936262</c:v>
                </c:pt>
                <c:pt idx="7">
                  <c:v>123.26931482371009</c:v>
                </c:pt>
                <c:pt idx="8">
                  <c:v>128.5969523854516</c:v>
                </c:pt>
                <c:pt idx="9">
                  <c:v>93.414217416154528</c:v>
                </c:pt>
                <c:pt idx="10">
                  <c:v>92.354642595836765</c:v>
                </c:pt>
                <c:pt idx="11">
                  <c:v>110.15436292494239</c:v>
                </c:pt>
                <c:pt idx="12">
                  <c:v>139.66078876867792</c:v>
                </c:pt>
                <c:pt idx="13">
                  <c:v>152.71587530411028</c:v>
                </c:pt>
                <c:pt idx="14">
                  <c:v>152.71587530411028</c:v>
                </c:pt>
                <c:pt idx="15">
                  <c:v>152.71587530411028</c:v>
                </c:pt>
                <c:pt idx="16">
                  <c:v>152.71587530411028</c:v>
                </c:pt>
                <c:pt idx="17">
                  <c:v>152.71587530411028</c:v>
                </c:pt>
                <c:pt idx="18">
                  <c:v>152.71587530411028</c:v>
                </c:pt>
                <c:pt idx="19">
                  <c:v>152.71587530411028</c:v>
                </c:pt>
                <c:pt idx="20">
                  <c:v>152.71587530411028</c:v>
                </c:pt>
                <c:pt idx="21">
                  <c:v>152.71587530411028</c:v>
                </c:pt>
                <c:pt idx="22">
                  <c:v>152.71587530411028</c:v>
                </c:pt>
                <c:pt idx="23">
                  <c:v>152.71587530411028</c:v>
                </c:pt>
                <c:pt idx="24">
                  <c:v>152.71587530411028</c:v>
                </c:pt>
                <c:pt idx="25">
                  <c:v>152.71587530411028</c:v>
                </c:pt>
                <c:pt idx="26">
                  <c:v>152.71587530411028</c:v>
                </c:pt>
                <c:pt idx="27">
                  <c:v>152.71587530411028</c:v>
                </c:pt>
                <c:pt idx="28">
                  <c:v>152.71587530411028</c:v>
                </c:pt>
                <c:pt idx="29">
                  <c:v>152.71587530411028</c:v>
                </c:pt>
                <c:pt idx="30">
                  <c:v>152.71587530411028</c:v>
                </c:pt>
                <c:pt idx="31">
                  <c:v>152.71587530411028</c:v>
                </c:pt>
                <c:pt idx="32">
                  <c:v>152.71587530411028</c:v>
                </c:pt>
                <c:pt idx="33">
                  <c:v>152.71587530411028</c:v>
                </c:pt>
                <c:pt idx="34">
                  <c:v>152.71587530411028</c:v>
                </c:pt>
                <c:pt idx="35">
                  <c:v>152.71587530411028</c:v>
                </c:pt>
                <c:pt idx="36">
                  <c:v>152.71587530411028</c:v>
                </c:pt>
                <c:pt idx="37">
                  <c:v>152.71587530411028</c:v>
                </c:pt>
                <c:pt idx="38">
                  <c:v>152.71587530411028</c:v>
                </c:pt>
                <c:pt idx="39">
                  <c:v>152.71587530411028</c:v>
                </c:pt>
                <c:pt idx="40">
                  <c:v>152.71587530411028</c:v>
                </c:pt>
                <c:pt idx="41">
                  <c:v>152.71587530411028</c:v>
                </c:pt>
                <c:pt idx="42">
                  <c:v>152.71587530411028</c:v>
                </c:pt>
                <c:pt idx="43">
                  <c:v>152.71587530411028</c:v>
                </c:pt>
                <c:pt idx="44">
                  <c:v>152.71587530411028</c:v>
                </c:pt>
                <c:pt idx="45">
                  <c:v>152.71587530411028</c:v>
                </c:pt>
                <c:pt idx="46">
                  <c:v>152.71587530411028</c:v>
                </c:pt>
                <c:pt idx="47">
                  <c:v>152.71587530411028</c:v>
                </c:pt>
                <c:pt idx="48">
                  <c:v>152.71587530411028</c:v>
                </c:pt>
                <c:pt idx="49">
                  <c:v>152.71587530411028</c:v>
                </c:pt>
                <c:pt idx="50">
                  <c:v>152.71587530411028</c:v>
                </c:pt>
                <c:pt idx="51">
                  <c:v>152.71587530411028</c:v>
                </c:pt>
                <c:pt idx="52">
                  <c:v>152.71587530411028</c:v>
                </c:pt>
                <c:pt idx="53">
                  <c:v>152.71587530411028</c:v>
                </c:pt>
                <c:pt idx="54">
                  <c:v>152.71587530411028</c:v>
                </c:pt>
                <c:pt idx="55">
                  <c:v>152.71587530411028</c:v>
                </c:pt>
                <c:pt idx="56">
                  <c:v>152.71587530411028</c:v>
                </c:pt>
                <c:pt idx="57">
                  <c:v>152.71587530411028</c:v>
                </c:pt>
                <c:pt idx="58">
                  <c:v>152.71587530411028</c:v>
                </c:pt>
                <c:pt idx="59">
                  <c:v>152.71587530411028</c:v>
                </c:pt>
                <c:pt idx="60">
                  <c:v>152.71587530411028</c:v>
                </c:pt>
                <c:pt idx="61">
                  <c:v>152.71587530411028</c:v>
                </c:pt>
                <c:pt idx="62">
                  <c:v>152.71587530411028</c:v>
                </c:pt>
                <c:pt idx="63">
                  <c:v>152.71587530411028</c:v>
                </c:pt>
                <c:pt idx="64">
                  <c:v>152.71587530411028</c:v>
                </c:pt>
                <c:pt idx="65">
                  <c:v>152.71587530411028</c:v>
                </c:pt>
                <c:pt idx="66">
                  <c:v>152.71587530411028</c:v>
                </c:pt>
                <c:pt idx="67">
                  <c:v>152.71587530411028</c:v>
                </c:pt>
                <c:pt idx="68">
                  <c:v>152.71587530411028</c:v>
                </c:pt>
                <c:pt idx="69">
                  <c:v>152.71587530411028</c:v>
                </c:pt>
                <c:pt idx="70">
                  <c:v>152.71587530411028</c:v>
                </c:pt>
                <c:pt idx="71">
                  <c:v>152.71587530411028</c:v>
                </c:pt>
                <c:pt idx="72">
                  <c:v>152.71587530411028</c:v>
                </c:pt>
                <c:pt idx="73">
                  <c:v>152.71587530411028</c:v>
                </c:pt>
                <c:pt idx="74">
                  <c:v>152.71587530411028</c:v>
                </c:pt>
                <c:pt idx="75">
                  <c:v>152.71587530411028</c:v>
                </c:pt>
                <c:pt idx="76">
                  <c:v>152.71587530411028</c:v>
                </c:pt>
                <c:pt idx="77">
                  <c:v>152.71587530411028</c:v>
                </c:pt>
                <c:pt idx="78">
                  <c:v>152.71587530411028</c:v>
                </c:pt>
                <c:pt idx="79">
                  <c:v>152.71587530411028</c:v>
                </c:pt>
                <c:pt idx="80">
                  <c:v>152.71587530411028</c:v>
                </c:pt>
                <c:pt idx="81">
                  <c:v>152.71587530411028</c:v>
                </c:pt>
                <c:pt idx="82">
                  <c:v>152.71587530411028</c:v>
                </c:pt>
                <c:pt idx="83">
                  <c:v>152.71587530411028</c:v>
                </c:pt>
                <c:pt idx="84">
                  <c:v>152.71587530411028</c:v>
                </c:pt>
                <c:pt idx="85">
                  <c:v>152.71587530411028</c:v>
                </c:pt>
                <c:pt idx="86">
                  <c:v>152.71587530411028</c:v>
                </c:pt>
                <c:pt idx="87">
                  <c:v>152.71587530411028</c:v>
                </c:pt>
                <c:pt idx="88">
                  <c:v>152.71587530411028</c:v>
                </c:pt>
                <c:pt idx="89">
                  <c:v>152.71587530411028</c:v>
                </c:pt>
                <c:pt idx="90">
                  <c:v>152.71587530411028</c:v>
                </c:pt>
                <c:pt idx="91">
                  <c:v>152.71587530411028</c:v>
                </c:pt>
                <c:pt idx="92">
                  <c:v>152.71587530411028</c:v>
                </c:pt>
                <c:pt idx="93">
                  <c:v>152.71587530411028</c:v>
                </c:pt>
              </c:numCache>
            </c:numRef>
          </c:yVal>
          <c:smooth val="0"/>
        </c:ser>
        <c:ser>
          <c:idx val="4"/>
          <c:order val="11"/>
          <c:tx>
            <c:strRef>
              <c:f>Constraints!$BQ$4</c:f>
              <c:strCache>
                <c:ptCount val="1"/>
                <c:pt idx="0">
                  <c:v>Patm</c:v>
                </c:pt>
              </c:strCache>
            </c:strRef>
          </c:tx>
          <c:spPr>
            <a:ln w="28575">
              <a:noFill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xVal>
            <c:numRef>
              <c:f>Constraints!$BA$7:$BA$100</c:f>
              <c:numCache>
                <c:formatCode>0.00</c:formatCode>
                <c:ptCount val="94"/>
                <c:pt idx="0">
                  <c:v>32.867883995703551</c:v>
                </c:pt>
                <c:pt idx="1">
                  <c:v>32.867883995703551</c:v>
                </c:pt>
                <c:pt idx="2">
                  <c:v>32.867883995703551</c:v>
                </c:pt>
                <c:pt idx="3">
                  <c:v>32.867883995703551</c:v>
                </c:pt>
                <c:pt idx="4">
                  <c:v>32.867883995703551</c:v>
                </c:pt>
                <c:pt idx="5">
                  <c:v>32.867883995703551</c:v>
                </c:pt>
                <c:pt idx="6">
                  <c:v>32.867883995703551</c:v>
                </c:pt>
                <c:pt idx="7">
                  <c:v>32.867883995703551</c:v>
                </c:pt>
                <c:pt idx="8">
                  <c:v>32.867883995703551</c:v>
                </c:pt>
                <c:pt idx="9">
                  <c:v>32.867883995703551</c:v>
                </c:pt>
                <c:pt idx="10">
                  <c:v>32.867883995703551</c:v>
                </c:pt>
                <c:pt idx="11">
                  <c:v>32.867883995703551</c:v>
                </c:pt>
                <c:pt idx="12">
                  <c:v>32.867883995703551</c:v>
                </c:pt>
                <c:pt idx="13">
                  <c:v>32.867883995703551</c:v>
                </c:pt>
                <c:pt idx="14">
                  <c:v>32.867883995703551</c:v>
                </c:pt>
                <c:pt idx="15">
                  <c:v>32.867883995703551</c:v>
                </c:pt>
                <c:pt idx="16">
                  <c:v>32.867883995703551</c:v>
                </c:pt>
                <c:pt idx="17">
                  <c:v>32.867883995703551</c:v>
                </c:pt>
                <c:pt idx="18">
                  <c:v>32.867883995703551</c:v>
                </c:pt>
                <c:pt idx="19">
                  <c:v>32.867883995703551</c:v>
                </c:pt>
                <c:pt idx="20">
                  <c:v>32.867883995703551</c:v>
                </c:pt>
                <c:pt idx="21">
                  <c:v>32.867883995703551</c:v>
                </c:pt>
                <c:pt idx="22">
                  <c:v>32.867883995703551</c:v>
                </c:pt>
                <c:pt idx="23">
                  <c:v>32.867883995703551</c:v>
                </c:pt>
                <c:pt idx="24">
                  <c:v>32.867883995703551</c:v>
                </c:pt>
                <c:pt idx="25">
                  <c:v>32.867883995703551</c:v>
                </c:pt>
                <c:pt idx="26">
                  <c:v>32.867883995703551</c:v>
                </c:pt>
                <c:pt idx="27">
                  <c:v>32.867883995703551</c:v>
                </c:pt>
                <c:pt idx="28">
                  <c:v>32.867883995703551</c:v>
                </c:pt>
                <c:pt idx="29">
                  <c:v>32.867883995703551</c:v>
                </c:pt>
                <c:pt idx="30">
                  <c:v>32.867883995703551</c:v>
                </c:pt>
                <c:pt idx="31">
                  <c:v>32.867883995703551</c:v>
                </c:pt>
                <c:pt idx="32">
                  <c:v>32.867883995703551</c:v>
                </c:pt>
                <c:pt idx="33">
                  <c:v>32.867883995703551</c:v>
                </c:pt>
                <c:pt idx="34">
                  <c:v>32.867883995703551</c:v>
                </c:pt>
                <c:pt idx="35">
                  <c:v>32.867883995703551</c:v>
                </c:pt>
                <c:pt idx="36">
                  <c:v>32.867883995703551</c:v>
                </c:pt>
                <c:pt idx="37">
                  <c:v>32.867883995703551</c:v>
                </c:pt>
                <c:pt idx="38">
                  <c:v>32.867883995703551</c:v>
                </c:pt>
                <c:pt idx="39">
                  <c:v>32.867883995703551</c:v>
                </c:pt>
                <c:pt idx="40">
                  <c:v>32.867883995703551</c:v>
                </c:pt>
                <c:pt idx="41">
                  <c:v>32.867883995703551</c:v>
                </c:pt>
                <c:pt idx="42">
                  <c:v>32.867883995703551</c:v>
                </c:pt>
                <c:pt idx="43">
                  <c:v>32.867883995703551</c:v>
                </c:pt>
                <c:pt idx="44">
                  <c:v>32.867883995703551</c:v>
                </c:pt>
                <c:pt idx="45">
                  <c:v>32.867883995703551</c:v>
                </c:pt>
                <c:pt idx="46">
                  <c:v>32.867883995703551</c:v>
                </c:pt>
                <c:pt idx="47">
                  <c:v>32.867883995703551</c:v>
                </c:pt>
                <c:pt idx="48">
                  <c:v>32.867883995703551</c:v>
                </c:pt>
                <c:pt idx="49">
                  <c:v>32.867883995703551</c:v>
                </c:pt>
                <c:pt idx="50">
                  <c:v>32.867883995703551</c:v>
                </c:pt>
                <c:pt idx="51">
                  <c:v>32.867883995703551</c:v>
                </c:pt>
                <c:pt idx="52">
                  <c:v>32.867883995703551</c:v>
                </c:pt>
                <c:pt idx="53">
                  <c:v>32.867883995703551</c:v>
                </c:pt>
                <c:pt idx="54">
                  <c:v>32.867883995703551</c:v>
                </c:pt>
                <c:pt idx="55">
                  <c:v>32.867883995703551</c:v>
                </c:pt>
                <c:pt idx="56">
                  <c:v>32.867883995703551</c:v>
                </c:pt>
                <c:pt idx="57">
                  <c:v>32.867883995703551</c:v>
                </c:pt>
                <c:pt idx="58">
                  <c:v>32.867883995703551</c:v>
                </c:pt>
                <c:pt idx="59">
                  <c:v>32.867883995703551</c:v>
                </c:pt>
                <c:pt idx="60">
                  <c:v>32.867883995703551</c:v>
                </c:pt>
                <c:pt idx="61">
                  <c:v>32.867883995703551</c:v>
                </c:pt>
                <c:pt idx="62">
                  <c:v>32.867883995703551</c:v>
                </c:pt>
                <c:pt idx="63">
                  <c:v>32.867883995703551</c:v>
                </c:pt>
                <c:pt idx="64">
                  <c:v>32.867883995703551</c:v>
                </c:pt>
                <c:pt idx="65">
                  <c:v>32.867883995703551</c:v>
                </c:pt>
                <c:pt idx="66">
                  <c:v>32.867883995703551</c:v>
                </c:pt>
                <c:pt idx="67">
                  <c:v>32.867883995703551</c:v>
                </c:pt>
                <c:pt idx="68">
                  <c:v>32.867883995703551</c:v>
                </c:pt>
                <c:pt idx="69">
                  <c:v>32.867883995703551</c:v>
                </c:pt>
                <c:pt idx="70">
                  <c:v>32.867883995703551</c:v>
                </c:pt>
                <c:pt idx="71">
                  <c:v>32.867883995703551</c:v>
                </c:pt>
                <c:pt idx="72">
                  <c:v>32.867883995703551</c:v>
                </c:pt>
                <c:pt idx="73">
                  <c:v>32.867883995703551</c:v>
                </c:pt>
                <c:pt idx="74">
                  <c:v>32.867883995703551</c:v>
                </c:pt>
                <c:pt idx="75">
                  <c:v>32.867883995703551</c:v>
                </c:pt>
                <c:pt idx="76">
                  <c:v>32.867883995703551</c:v>
                </c:pt>
                <c:pt idx="77">
                  <c:v>32.867883995703551</c:v>
                </c:pt>
                <c:pt idx="78">
                  <c:v>32.867883995703551</c:v>
                </c:pt>
                <c:pt idx="79">
                  <c:v>32.867883995703551</c:v>
                </c:pt>
                <c:pt idx="80">
                  <c:v>32.867883995703551</c:v>
                </c:pt>
                <c:pt idx="81">
                  <c:v>32.867883995703551</c:v>
                </c:pt>
                <c:pt idx="82">
                  <c:v>32.867883995703551</c:v>
                </c:pt>
                <c:pt idx="83">
                  <c:v>32.867883995703551</c:v>
                </c:pt>
                <c:pt idx="84">
                  <c:v>32.867883995703551</c:v>
                </c:pt>
                <c:pt idx="85">
                  <c:v>32.867883995703551</c:v>
                </c:pt>
                <c:pt idx="86">
                  <c:v>32.867883995703551</c:v>
                </c:pt>
                <c:pt idx="87">
                  <c:v>32.867883995703551</c:v>
                </c:pt>
                <c:pt idx="88">
                  <c:v>32.867883995703551</c:v>
                </c:pt>
                <c:pt idx="89">
                  <c:v>32.867883995703551</c:v>
                </c:pt>
                <c:pt idx="90">
                  <c:v>32.867883995703551</c:v>
                </c:pt>
                <c:pt idx="91">
                  <c:v>32.867883995703551</c:v>
                </c:pt>
                <c:pt idx="92">
                  <c:v>32.867883995703551</c:v>
                </c:pt>
                <c:pt idx="93">
                  <c:v>32.867883995703551</c:v>
                </c:pt>
              </c:numCache>
            </c:numRef>
          </c:xVal>
          <c:yVal>
            <c:numRef>
              <c:f>Constraints!$BQ$7:$BQ$100</c:f>
              <c:numCache>
                <c:formatCode>0.00</c:formatCode>
                <c:ptCount val="94"/>
                <c:pt idx="0">
                  <c:v>9.9663987234252877E-2</c:v>
                </c:pt>
                <c:pt idx="1">
                  <c:v>0.16015990225729584</c:v>
                </c:pt>
                <c:pt idx="2">
                  <c:v>9.4608267837421961E-2</c:v>
                </c:pt>
                <c:pt idx="3">
                  <c:v>9.8942205547291648E-2</c:v>
                </c:pt>
                <c:pt idx="4">
                  <c:v>0.87475390070276193</c:v>
                </c:pt>
                <c:pt idx="5">
                  <c:v>0.95413315673485477</c:v>
                </c:pt>
                <c:pt idx="6">
                  <c:v>0.91697652765263904</c:v>
                </c:pt>
                <c:pt idx="7">
                  <c:v>0.88810369586550164</c:v>
                </c:pt>
                <c:pt idx="8">
                  <c:v>0.92648708929622448</c:v>
                </c:pt>
                <c:pt idx="9">
                  <c:v>0.64711535750826432</c:v>
                </c:pt>
                <c:pt idx="10">
                  <c:v>0.63977528489808488</c:v>
                </c:pt>
                <c:pt idx="11">
                  <c:v>0.68256527955329271</c:v>
                </c:pt>
                <c:pt idx="12">
                  <c:v>0.86540017841584171</c:v>
                </c:pt>
                <c:pt idx="13">
                  <c:v>0.9462952837392915</c:v>
                </c:pt>
                <c:pt idx="14">
                  <c:v>0.9462952837392915</c:v>
                </c:pt>
                <c:pt idx="15">
                  <c:v>0.9462952837392915</c:v>
                </c:pt>
                <c:pt idx="16">
                  <c:v>0.9462952837392915</c:v>
                </c:pt>
                <c:pt idx="17">
                  <c:v>0.9462952837392915</c:v>
                </c:pt>
                <c:pt idx="18">
                  <c:v>0.9462952837392915</c:v>
                </c:pt>
                <c:pt idx="19">
                  <c:v>0.9462952837392915</c:v>
                </c:pt>
                <c:pt idx="20">
                  <c:v>0.9462952837392915</c:v>
                </c:pt>
                <c:pt idx="21">
                  <c:v>0.9462952837392915</c:v>
                </c:pt>
                <c:pt idx="22">
                  <c:v>0.9462952837392915</c:v>
                </c:pt>
                <c:pt idx="23">
                  <c:v>0.9462952837392915</c:v>
                </c:pt>
                <c:pt idx="24">
                  <c:v>0.9462952837392915</c:v>
                </c:pt>
                <c:pt idx="25">
                  <c:v>0.9462952837392915</c:v>
                </c:pt>
                <c:pt idx="26">
                  <c:v>0.9462952837392915</c:v>
                </c:pt>
                <c:pt idx="27">
                  <c:v>0.9462952837392915</c:v>
                </c:pt>
                <c:pt idx="28">
                  <c:v>0.9462952837392915</c:v>
                </c:pt>
                <c:pt idx="29">
                  <c:v>0.9462952837392915</c:v>
                </c:pt>
                <c:pt idx="30">
                  <c:v>0.9462952837392915</c:v>
                </c:pt>
                <c:pt idx="31">
                  <c:v>0.9462952837392915</c:v>
                </c:pt>
                <c:pt idx="32">
                  <c:v>0.9462952837392915</c:v>
                </c:pt>
                <c:pt idx="33">
                  <c:v>0.9462952837392915</c:v>
                </c:pt>
                <c:pt idx="34">
                  <c:v>0.9462952837392915</c:v>
                </c:pt>
                <c:pt idx="35">
                  <c:v>0.9462952837392915</c:v>
                </c:pt>
                <c:pt idx="36">
                  <c:v>0.9462952837392915</c:v>
                </c:pt>
                <c:pt idx="37">
                  <c:v>0.9462952837392915</c:v>
                </c:pt>
                <c:pt idx="38">
                  <c:v>0.9462952837392915</c:v>
                </c:pt>
                <c:pt idx="39">
                  <c:v>0.9462952837392915</c:v>
                </c:pt>
                <c:pt idx="40">
                  <c:v>0.9462952837392915</c:v>
                </c:pt>
                <c:pt idx="41">
                  <c:v>0.9462952837392915</c:v>
                </c:pt>
                <c:pt idx="42">
                  <c:v>0.9462952837392915</c:v>
                </c:pt>
                <c:pt idx="43">
                  <c:v>0.9462952837392915</c:v>
                </c:pt>
                <c:pt idx="44">
                  <c:v>0.9462952837392915</c:v>
                </c:pt>
                <c:pt idx="45">
                  <c:v>0.9462952837392915</c:v>
                </c:pt>
                <c:pt idx="46">
                  <c:v>0.9462952837392915</c:v>
                </c:pt>
                <c:pt idx="47">
                  <c:v>0.9462952837392915</c:v>
                </c:pt>
                <c:pt idx="48">
                  <c:v>0.9462952837392915</c:v>
                </c:pt>
                <c:pt idx="49">
                  <c:v>0.9462952837392915</c:v>
                </c:pt>
                <c:pt idx="50">
                  <c:v>0.9462952837392915</c:v>
                </c:pt>
                <c:pt idx="51">
                  <c:v>0.9462952837392915</c:v>
                </c:pt>
                <c:pt idx="52">
                  <c:v>0.9462952837392915</c:v>
                </c:pt>
                <c:pt idx="53">
                  <c:v>0.9462952837392915</c:v>
                </c:pt>
                <c:pt idx="54">
                  <c:v>0.9462952837392915</c:v>
                </c:pt>
                <c:pt idx="55">
                  <c:v>0.9462952837392915</c:v>
                </c:pt>
                <c:pt idx="56">
                  <c:v>0.9462952837392915</c:v>
                </c:pt>
                <c:pt idx="57">
                  <c:v>0.9462952837392915</c:v>
                </c:pt>
                <c:pt idx="58">
                  <c:v>0.9462952837392915</c:v>
                </c:pt>
                <c:pt idx="59">
                  <c:v>0.9462952837392915</c:v>
                </c:pt>
                <c:pt idx="60">
                  <c:v>0.9462952837392915</c:v>
                </c:pt>
                <c:pt idx="61">
                  <c:v>0.9462952837392915</c:v>
                </c:pt>
                <c:pt idx="62">
                  <c:v>0.9462952837392915</c:v>
                </c:pt>
                <c:pt idx="63">
                  <c:v>0.9462952837392915</c:v>
                </c:pt>
                <c:pt idx="64">
                  <c:v>0.9462952837392915</c:v>
                </c:pt>
                <c:pt idx="65">
                  <c:v>0.9462952837392915</c:v>
                </c:pt>
                <c:pt idx="66">
                  <c:v>0.9462952837392915</c:v>
                </c:pt>
                <c:pt idx="67">
                  <c:v>0.9462952837392915</c:v>
                </c:pt>
                <c:pt idx="68">
                  <c:v>0.9462952837392915</c:v>
                </c:pt>
                <c:pt idx="69">
                  <c:v>0.9462952837392915</c:v>
                </c:pt>
                <c:pt idx="70">
                  <c:v>0.9462952837392915</c:v>
                </c:pt>
                <c:pt idx="71">
                  <c:v>0.9462952837392915</c:v>
                </c:pt>
                <c:pt idx="72">
                  <c:v>0.9462952837392915</c:v>
                </c:pt>
                <c:pt idx="73">
                  <c:v>0.9462952837392915</c:v>
                </c:pt>
                <c:pt idx="74">
                  <c:v>0.9462952837392915</c:v>
                </c:pt>
                <c:pt idx="75">
                  <c:v>0.9462952837392915</c:v>
                </c:pt>
                <c:pt idx="76">
                  <c:v>0.9462952837392915</c:v>
                </c:pt>
                <c:pt idx="77">
                  <c:v>0.9462952837392915</c:v>
                </c:pt>
                <c:pt idx="78">
                  <c:v>0.9462952837392915</c:v>
                </c:pt>
                <c:pt idx="79">
                  <c:v>0.9462952837392915</c:v>
                </c:pt>
                <c:pt idx="80">
                  <c:v>0.9462952837392915</c:v>
                </c:pt>
                <c:pt idx="81">
                  <c:v>0.9462952837392915</c:v>
                </c:pt>
                <c:pt idx="82">
                  <c:v>0.9462952837392915</c:v>
                </c:pt>
                <c:pt idx="83">
                  <c:v>0.9462952837392915</c:v>
                </c:pt>
                <c:pt idx="84">
                  <c:v>0.9462952837392915</c:v>
                </c:pt>
                <c:pt idx="85">
                  <c:v>0.9462952837392915</c:v>
                </c:pt>
                <c:pt idx="86">
                  <c:v>0.9462952837392915</c:v>
                </c:pt>
                <c:pt idx="87">
                  <c:v>0.9462952837392915</c:v>
                </c:pt>
                <c:pt idx="88">
                  <c:v>0.9462952837392915</c:v>
                </c:pt>
                <c:pt idx="89">
                  <c:v>0.9462952837392915</c:v>
                </c:pt>
                <c:pt idx="90">
                  <c:v>0.9462952837392915</c:v>
                </c:pt>
                <c:pt idx="91">
                  <c:v>0.9462952837392915</c:v>
                </c:pt>
                <c:pt idx="92">
                  <c:v>0.9462952837392915</c:v>
                </c:pt>
                <c:pt idx="93">
                  <c:v>0.9462952837392915</c:v>
                </c:pt>
              </c:numCache>
            </c:numRef>
          </c:yVal>
          <c:smooth val="0"/>
        </c:ser>
        <c:ser>
          <c:idx val="5"/>
          <c:order val="12"/>
          <c:tx>
            <c:strRef>
              <c:f>Constraints!$BR$4</c:f>
              <c:strCache>
                <c:ptCount val="1"/>
                <c:pt idx="0">
                  <c:v>Patm diff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Constraints!$BB$7:$BB$100</c:f>
              <c:numCache>
                <c:formatCode>0.00</c:formatCode>
                <c:ptCount val="94"/>
                <c:pt idx="0">
                  <c:v>74.226804123711347</c:v>
                </c:pt>
                <c:pt idx="1">
                  <c:v>74.226804123711347</c:v>
                </c:pt>
                <c:pt idx="2">
                  <c:v>74.226804123711347</c:v>
                </c:pt>
                <c:pt idx="3">
                  <c:v>74.226804123711347</c:v>
                </c:pt>
                <c:pt idx="4">
                  <c:v>74.226804123711347</c:v>
                </c:pt>
                <c:pt idx="5">
                  <c:v>74.226804123711347</c:v>
                </c:pt>
                <c:pt idx="6">
                  <c:v>74.226804123711347</c:v>
                </c:pt>
                <c:pt idx="7">
                  <c:v>74.226804123711347</c:v>
                </c:pt>
                <c:pt idx="8">
                  <c:v>74.226804123711347</c:v>
                </c:pt>
                <c:pt idx="9">
                  <c:v>74.226804123711347</c:v>
                </c:pt>
                <c:pt idx="10">
                  <c:v>74.226804123711347</c:v>
                </c:pt>
                <c:pt idx="11">
                  <c:v>74.226804123711347</c:v>
                </c:pt>
                <c:pt idx="12">
                  <c:v>74.226804123711347</c:v>
                </c:pt>
                <c:pt idx="13">
                  <c:v>74.226804123711347</c:v>
                </c:pt>
                <c:pt idx="14">
                  <c:v>74.226804123711347</c:v>
                </c:pt>
                <c:pt idx="15">
                  <c:v>74.226804123711347</c:v>
                </c:pt>
                <c:pt idx="16">
                  <c:v>74.226804123711347</c:v>
                </c:pt>
                <c:pt idx="17">
                  <c:v>74.226804123711347</c:v>
                </c:pt>
                <c:pt idx="18">
                  <c:v>74.226804123711347</c:v>
                </c:pt>
                <c:pt idx="19">
                  <c:v>74.226804123711347</c:v>
                </c:pt>
                <c:pt idx="20">
                  <c:v>74.226804123711347</c:v>
                </c:pt>
                <c:pt idx="21">
                  <c:v>74.226804123711347</c:v>
                </c:pt>
                <c:pt idx="22">
                  <c:v>74.226804123711347</c:v>
                </c:pt>
                <c:pt idx="23">
                  <c:v>74.226804123711347</c:v>
                </c:pt>
                <c:pt idx="24">
                  <c:v>74.226804123711347</c:v>
                </c:pt>
                <c:pt idx="25">
                  <c:v>74.226804123711347</c:v>
                </c:pt>
                <c:pt idx="26">
                  <c:v>74.226804123711347</c:v>
                </c:pt>
                <c:pt idx="27">
                  <c:v>74.226804123711347</c:v>
                </c:pt>
                <c:pt idx="28">
                  <c:v>74.226804123711347</c:v>
                </c:pt>
                <c:pt idx="29">
                  <c:v>74.226804123711347</c:v>
                </c:pt>
                <c:pt idx="30">
                  <c:v>74.226804123711347</c:v>
                </c:pt>
                <c:pt idx="31">
                  <c:v>74.226804123711347</c:v>
                </c:pt>
                <c:pt idx="32">
                  <c:v>74.226804123711347</c:v>
                </c:pt>
                <c:pt idx="33">
                  <c:v>74.226804123711347</c:v>
                </c:pt>
                <c:pt idx="34">
                  <c:v>74.226804123711347</c:v>
                </c:pt>
                <c:pt idx="35">
                  <c:v>74.226804123711347</c:v>
                </c:pt>
                <c:pt idx="36">
                  <c:v>74.226804123711347</c:v>
                </c:pt>
                <c:pt idx="37">
                  <c:v>74.226804123711347</c:v>
                </c:pt>
                <c:pt idx="38">
                  <c:v>74.226804123711347</c:v>
                </c:pt>
                <c:pt idx="39">
                  <c:v>74.226804123711347</c:v>
                </c:pt>
                <c:pt idx="40">
                  <c:v>74.226804123711347</c:v>
                </c:pt>
                <c:pt idx="41">
                  <c:v>74.226804123711347</c:v>
                </c:pt>
                <c:pt idx="42">
                  <c:v>74.226804123711347</c:v>
                </c:pt>
                <c:pt idx="43">
                  <c:v>74.226804123711347</c:v>
                </c:pt>
                <c:pt idx="44">
                  <c:v>74.226804123711347</c:v>
                </c:pt>
                <c:pt idx="45">
                  <c:v>74.226804123711347</c:v>
                </c:pt>
                <c:pt idx="46">
                  <c:v>74.226804123711347</c:v>
                </c:pt>
                <c:pt idx="47">
                  <c:v>74.226804123711347</c:v>
                </c:pt>
                <c:pt idx="48">
                  <c:v>74.226804123711347</c:v>
                </c:pt>
                <c:pt idx="49">
                  <c:v>74.226804123711347</c:v>
                </c:pt>
                <c:pt idx="50">
                  <c:v>74.226804123711347</c:v>
                </c:pt>
                <c:pt idx="51">
                  <c:v>74.226804123711347</c:v>
                </c:pt>
                <c:pt idx="52">
                  <c:v>74.226804123711347</c:v>
                </c:pt>
                <c:pt idx="53">
                  <c:v>74.226804123711347</c:v>
                </c:pt>
                <c:pt idx="54">
                  <c:v>74.226804123711347</c:v>
                </c:pt>
                <c:pt idx="55">
                  <c:v>74.226804123711347</c:v>
                </c:pt>
                <c:pt idx="56">
                  <c:v>74.226804123711347</c:v>
                </c:pt>
                <c:pt idx="57">
                  <c:v>74.226804123711347</c:v>
                </c:pt>
                <c:pt idx="58">
                  <c:v>74.226804123711347</c:v>
                </c:pt>
                <c:pt idx="59">
                  <c:v>74.226804123711347</c:v>
                </c:pt>
                <c:pt idx="60">
                  <c:v>74.226804123711347</c:v>
                </c:pt>
                <c:pt idx="61">
                  <c:v>74.226804123711347</c:v>
                </c:pt>
                <c:pt idx="62">
                  <c:v>74.226804123711347</c:v>
                </c:pt>
                <c:pt idx="63">
                  <c:v>74.226804123711347</c:v>
                </c:pt>
                <c:pt idx="64">
                  <c:v>74.226804123711347</c:v>
                </c:pt>
                <c:pt idx="65">
                  <c:v>74.226804123711347</c:v>
                </c:pt>
                <c:pt idx="66">
                  <c:v>74.226804123711347</c:v>
                </c:pt>
                <c:pt idx="67">
                  <c:v>74.226804123711347</c:v>
                </c:pt>
                <c:pt idx="68">
                  <c:v>74.226804123711347</c:v>
                </c:pt>
                <c:pt idx="69">
                  <c:v>74.226804123711347</c:v>
                </c:pt>
                <c:pt idx="70">
                  <c:v>74.226804123711347</c:v>
                </c:pt>
                <c:pt idx="71">
                  <c:v>74.226804123711347</c:v>
                </c:pt>
                <c:pt idx="72">
                  <c:v>74.226804123711347</c:v>
                </c:pt>
                <c:pt idx="73">
                  <c:v>74.226804123711347</c:v>
                </c:pt>
                <c:pt idx="74">
                  <c:v>74.226804123711347</c:v>
                </c:pt>
                <c:pt idx="75">
                  <c:v>74.226804123711347</c:v>
                </c:pt>
                <c:pt idx="76">
                  <c:v>74.226804123711347</c:v>
                </c:pt>
                <c:pt idx="77">
                  <c:v>74.226804123711347</c:v>
                </c:pt>
                <c:pt idx="78">
                  <c:v>74.226804123711347</c:v>
                </c:pt>
                <c:pt idx="79">
                  <c:v>74.226804123711347</c:v>
                </c:pt>
                <c:pt idx="80">
                  <c:v>74.226804123711347</c:v>
                </c:pt>
                <c:pt idx="81">
                  <c:v>74.226804123711347</c:v>
                </c:pt>
                <c:pt idx="82">
                  <c:v>74.226804123711347</c:v>
                </c:pt>
                <c:pt idx="83">
                  <c:v>74.226804123711347</c:v>
                </c:pt>
                <c:pt idx="84">
                  <c:v>74.226804123711347</c:v>
                </c:pt>
                <c:pt idx="85">
                  <c:v>74.226804123711347</c:v>
                </c:pt>
                <c:pt idx="86">
                  <c:v>74.226804123711347</c:v>
                </c:pt>
                <c:pt idx="87">
                  <c:v>74.226804123711347</c:v>
                </c:pt>
                <c:pt idx="88">
                  <c:v>74.226804123711347</c:v>
                </c:pt>
                <c:pt idx="89">
                  <c:v>74.226804123711347</c:v>
                </c:pt>
                <c:pt idx="90">
                  <c:v>74.226804123711347</c:v>
                </c:pt>
                <c:pt idx="91">
                  <c:v>74.226804123711347</c:v>
                </c:pt>
                <c:pt idx="92">
                  <c:v>74.226804123711347</c:v>
                </c:pt>
                <c:pt idx="93">
                  <c:v>74.226804123711347</c:v>
                </c:pt>
              </c:numCache>
            </c:numRef>
          </c:xVal>
          <c:yVal>
            <c:numRef>
              <c:f>Constraints!$BR$7:$BR$100</c:f>
              <c:numCache>
                <c:formatCode>0.00</c:formatCode>
                <c:ptCount val="94"/>
                <c:pt idx="0">
                  <c:v>0.25891417174932668</c:v>
                </c:pt>
                <c:pt idx="1">
                  <c:v>0.41607248969220617</c:v>
                </c:pt>
                <c:pt idx="2">
                  <c:v>0.24576712647992141</c:v>
                </c:pt>
                <c:pt idx="3">
                  <c:v>0.25702897466249919</c:v>
                </c:pt>
                <c:pt idx="4">
                  <c:v>2.2725719518760346</c:v>
                </c:pt>
                <c:pt idx="5">
                  <c:v>2.4789154384061201</c:v>
                </c:pt>
                <c:pt idx="6">
                  <c:v>2.3823144437651615</c:v>
                </c:pt>
                <c:pt idx="7">
                  <c:v>2.3077567600577025</c:v>
                </c:pt>
                <c:pt idx="8">
                  <c:v>2.4074968422981944</c:v>
                </c:pt>
                <c:pt idx="9">
                  <c:v>1.6814857820749092</c:v>
                </c:pt>
                <c:pt idx="10">
                  <c:v>1.6624130965170827</c:v>
                </c:pt>
                <c:pt idx="11">
                  <c:v>1.7734721968622484</c:v>
                </c:pt>
                <c:pt idx="12">
                  <c:v>2.2485221583267698</c:v>
                </c:pt>
                <c:pt idx="13">
                  <c:v>2.4587075053565184</c:v>
                </c:pt>
                <c:pt idx="14">
                  <c:v>2.4587075053565184</c:v>
                </c:pt>
                <c:pt idx="15">
                  <c:v>2.4587075053565184</c:v>
                </c:pt>
                <c:pt idx="16">
                  <c:v>2.4587075053565184</c:v>
                </c:pt>
                <c:pt idx="17">
                  <c:v>2.4587075053565184</c:v>
                </c:pt>
                <c:pt idx="18">
                  <c:v>2.4587075053565184</c:v>
                </c:pt>
                <c:pt idx="19">
                  <c:v>2.4587075053565184</c:v>
                </c:pt>
                <c:pt idx="20">
                  <c:v>2.4587075053565184</c:v>
                </c:pt>
                <c:pt idx="21">
                  <c:v>2.4587075053565184</c:v>
                </c:pt>
                <c:pt idx="22">
                  <c:v>2.4587075053565184</c:v>
                </c:pt>
                <c:pt idx="23">
                  <c:v>2.4587075053565184</c:v>
                </c:pt>
                <c:pt idx="24">
                  <c:v>2.4587075053565184</c:v>
                </c:pt>
                <c:pt idx="25">
                  <c:v>2.4587075053565184</c:v>
                </c:pt>
                <c:pt idx="26">
                  <c:v>2.4587075053565184</c:v>
                </c:pt>
                <c:pt idx="27">
                  <c:v>2.4587075053565184</c:v>
                </c:pt>
                <c:pt idx="28">
                  <c:v>2.4587075053565184</c:v>
                </c:pt>
                <c:pt idx="29">
                  <c:v>2.4587075053565184</c:v>
                </c:pt>
                <c:pt idx="30">
                  <c:v>2.4587075053565184</c:v>
                </c:pt>
                <c:pt idx="31">
                  <c:v>2.4587075053565184</c:v>
                </c:pt>
                <c:pt idx="32">
                  <c:v>2.4587075053565184</c:v>
                </c:pt>
                <c:pt idx="33">
                  <c:v>2.4587075053565184</c:v>
                </c:pt>
                <c:pt idx="34">
                  <c:v>2.4587075053565184</c:v>
                </c:pt>
                <c:pt idx="35">
                  <c:v>2.4587075053565184</c:v>
                </c:pt>
                <c:pt idx="36">
                  <c:v>2.4587075053565184</c:v>
                </c:pt>
                <c:pt idx="37">
                  <c:v>2.4587075053565184</c:v>
                </c:pt>
                <c:pt idx="38">
                  <c:v>2.4587075053565184</c:v>
                </c:pt>
                <c:pt idx="39">
                  <c:v>2.4587075053565184</c:v>
                </c:pt>
                <c:pt idx="40">
                  <c:v>2.4587075053565184</c:v>
                </c:pt>
                <c:pt idx="41">
                  <c:v>2.4587075053565184</c:v>
                </c:pt>
                <c:pt idx="42">
                  <c:v>2.4587075053565184</c:v>
                </c:pt>
                <c:pt idx="43">
                  <c:v>2.4587075053565184</c:v>
                </c:pt>
                <c:pt idx="44">
                  <c:v>2.4587075053565184</c:v>
                </c:pt>
                <c:pt idx="45">
                  <c:v>2.4587075053565184</c:v>
                </c:pt>
                <c:pt idx="46">
                  <c:v>2.4587075053565184</c:v>
                </c:pt>
                <c:pt idx="47">
                  <c:v>2.4587075053565184</c:v>
                </c:pt>
                <c:pt idx="48">
                  <c:v>2.4587075053565184</c:v>
                </c:pt>
                <c:pt idx="49">
                  <c:v>2.4587075053565184</c:v>
                </c:pt>
                <c:pt idx="50">
                  <c:v>2.4587075053565184</c:v>
                </c:pt>
                <c:pt idx="51">
                  <c:v>2.4587075053565184</c:v>
                </c:pt>
                <c:pt idx="52">
                  <c:v>2.4587075053565184</c:v>
                </c:pt>
                <c:pt idx="53">
                  <c:v>2.4587075053565184</c:v>
                </c:pt>
                <c:pt idx="54">
                  <c:v>2.4587075053565184</c:v>
                </c:pt>
                <c:pt idx="55">
                  <c:v>2.4587075053565184</c:v>
                </c:pt>
                <c:pt idx="56">
                  <c:v>2.4587075053565184</c:v>
                </c:pt>
                <c:pt idx="57">
                  <c:v>2.4587075053565184</c:v>
                </c:pt>
                <c:pt idx="58">
                  <c:v>2.4587075053565184</c:v>
                </c:pt>
                <c:pt idx="59">
                  <c:v>2.4587075053565184</c:v>
                </c:pt>
                <c:pt idx="60">
                  <c:v>2.4587075053565184</c:v>
                </c:pt>
                <c:pt idx="61">
                  <c:v>2.4587075053565184</c:v>
                </c:pt>
                <c:pt idx="62">
                  <c:v>2.4587075053565184</c:v>
                </c:pt>
                <c:pt idx="63">
                  <c:v>2.4587075053565184</c:v>
                </c:pt>
                <c:pt idx="64">
                  <c:v>2.4587075053565184</c:v>
                </c:pt>
                <c:pt idx="65">
                  <c:v>2.4587075053565184</c:v>
                </c:pt>
                <c:pt idx="66">
                  <c:v>2.4587075053565184</c:v>
                </c:pt>
                <c:pt idx="67">
                  <c:v>2.4587075053565184</c:v>
                </c:pt>
                <c:pt idx="68">
                  <c:v>2.4587075053565184</c:v>
                </c:pt>
                <c:pt idx="69">
                  <c:v>2.4587075053565184</c:v>
                </c:pt>
                <c:pt idx="70">
                  <c:v>2.4587075053565184</c:v>
                </c:pt>
                <c:pt idx="71">
                  <c:v>2.4587075053565184</c:v>
                </c:pt>
                <c:pt idx="72">
                  <c:v>2.4587075053565184</c:v>
                </c:pt>
                <c:pt idx="73">
                  <c:v>2.4587075053565184</c:v>
                </c:pt>
                <c:pt idx="74">
                  <c:v>2.4587075053565184</c:v>
                </c:pt>
                <c:pt idx="75">
                  <c:v>2.4587075053565184</c:v>
                </c:pt>
                <c:pt idx="76">
                  <c:v>2.4587075053565184</c:v>
                </c:pt>
                <c:pt idx="77">
                  <c:v>2.4587075053565184</c:v>
                </c:pt>
                <c:pt idx="78">
                  <c:v>2.4587075053565184</c:v>
                </c:pt>
                <c:pt idx="79">
                  <c:v>2.4587075053565184</c:v>
                </c:pt>
                <c:pt idx="80">
                  <c:v>2.4587075053565184</c:v>
                </c:pt>
                <c:pt idx="81">
                  <c:v>2.4587075053565184</c:v>
                </c:pt>
                <c:pt idx="82">
                  <c:v>2.4587075053565184</c:v>
                </c:pt>
                <c:pt idx="83">
                  <c:v>2.4587075053565184</c:v>
                </c:pt>
                <c:pt idx="84">
                  <c:v>2.4587075053565184</c:v>
                </c:pt>
                <c:pt idx="85">
                  <c:v>2.4587075053565184</c:v>
                </c:pt>
                <c:pt idx="86">
                  <c:v>2.4587075053565184</c:v>
                </c:pt>
                <c:pt idx="87">
                  <c:v>2.4587075053565184</c:v>
                </c:pt>
                <c:pt idx="88">
                  <c:v>2.4587075053565184</c:v>
                </c:pt>
                <c:pt idx="89">
                  <c:v>2.4587075053565184</c:v>
                </c:pt>
                <c:pt idx="90">
                  <c:v>2.4587075053565184</c:v>
                </c:pt>
                <c:pt idx="91">
                  <c:v>2.4587075053565184</c:v>
                </c:pt>
                <c:pt idx="92">
                  <c:v>2.4587075053565184</c:v>
                </c:pt>
                <c:pt idx="93">
                  <c:v>2.4587075053565184</c:v>
                </c:pt>
              </c:numCache>
            </c:numRef>
          </c:yVal>
          <c:smooth val="0"/>
        </c:ser>
        <c:ser>
          <c:idx val="0"/>
          <c:order val="13"/>
          <c:tx>
            <c:strRef>
              <c:f>Constraints!$BS$4</c:f>
              <c:strCache>
                <c:ptCount val="1"/>
                <c:pt idx="0">
                  <c:v>Patm nodiff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Constraints!$BC$7:$BC$100</c:f>
              <c:numCache>
                <c:formatCode>0.00</c:formatCode>
                <c:ptCount val="94"/>
                <c:pt idx="0">
                  <c:v>22.360248447204974</c:v>
                </c:pt>
                <c:pt idx="1">
                  <c:v>22.360248447204974</c:v>
                </c:pt>
                <c:pt idx="2">
                  <c:v>22.360248447204974</c:v>
                </c:pt>
                <c:pt idx="3">
                  <c:v>22.360248447204974</c:v>
                </c:pt>
                <c:pt idx="4">
                  <c:v>22.360248447204974</c:v>
                </c:pt>
                <c:pt idx="5">
                  <c:v>22.360248447204974</c:v>
                </c:pt>
                <c:pt idx="6">
                  <c:v>22.360248447204974</c:v>
                </c:pt>
                <c:pt idx="7">
                  <c:v>22.360248447204974</c:v>
                </c:pt>
                <c:pt idx="8">
                  <c:v>22.360248447204974</c:v>
                </c:pt>
                <c:pt idx="9">
                  <c:v>22.360248447204974</c:v>
                </c:pt>
                <c:pt idx="10">
                  <c:v>22.360248447204974</c:v>
                </c:pt>
                <c:pt idx="11">
                  <c:v>22.360248447204974</c:v>
                </c:pt>
                <c:pt idx="12">
                  <c:v>22.360248447204974</c:v>
                </c:pt>
                <c:pt idx="13">
                  <c:v>22.360248447204974</c:v>
                </c:pt>
                <c:pt idx="14">
                  <c:v>22.360248447204974</c:v>
                </c:pt>
                <c:pt idx="15">
                  <c:v>22.360248447204974</c:v>
                </c:pt>
                <c:pt idx="16">
                  <c:v>22.360248447204974</c:v>
                </c:pt>
                <c:pt idx="17">
                  <c:v>22.360248447204974</c:v>
                </c:pt>
                <c:pt idx="18">
                  <c:v>22.360248447204974</c:v>
                </c:pt>
                <c:pt idx="19">
                  <c:v>22.360248447204974</c:v>
                </c:pt>
                <c:pt idx="20">
                  <c:v>22.360248447204974</c:v>
                </c:pt>
                <c:pt idx="21">
                  <c:v>22.360248447204974</c:v>
                </c:pt>
                <c:pt idx="22">
                  <c:v>22.360248447204974</c:v>
                </c:pt>
                <c:pt idx="23">
                  <c:v>22.360248447204974</c:v>
                </c:pt>
                <c:pt idx="24">
                  <c:v>22.360248447204974</c:v>
                </c:pt>
                <c:pt idx="25">
                  <c:v>22.360248447204974</c:v>
                </c:pt>
                <c:pt idx="26">
                  <c:v>22.360248447204974</c:v>
                </c:pt>
                <c:pt idx="27">
                  <c:v>22.360248447204974</c:v>
                </c:pt>
                <c:pt idx="28">
                  <c:v>22.360248447204974</c:v>
                </c:pt>
                <c:pt idx="29">
                  <c:v>22.360248447204974</c:v>
                </c:pt>
                <c:pt idx="30">
                  <c:v>22.360248447204974</c:v>
                </c:pt>
                <c:pt idx="31">
                  <c:v>22.360248447204974</c:v>
                </c:pt>
                <c:pt idx="32">
                  <c:v>22.360248447204974</c:v>
                </c:pt>
                <c:pt idx="33">
                  <c:v>22.360248447204974</c:v>
                </c:pt>
                <c:pt idx="34">
                  <c:v>22.360248447204974</c:v>
                </c:pt>
                <c:pt idx="35">
                  <c:v>22.360248447204974</c:v>
                </c:pt>
                <c:pt idx="36">
                  <c:v>22.360248447204974</c:v>
                </c:pt>
                <c:pt idx="37">
                  <c:v>22.360248447204974</c:v>
                </c:pt>
                <c:pt idx="38">
                  <c:v>22.360248447204974</c:v>
                </c:pt>
                <c:pt idx="39">
                  <c:v>22.360248447204974</c:v>
                </c:pt>
                <c:pt idx="40">
                  <c:v>22.360248447204974</c:v>
                </c:pt>
                <c:pt idx="41">
                  <c:v>22.360248447204974</c:v>
                </c:pt>
                <c:pt idx="42">
                  <c:v>22.360248447204974</c:v>
                </c:pt>
                <c:pt idx="43">
                  <c:v>22.360248447204974</c:v>
                </c:pt>
                <c:pt idx="44">
                  <c:v>22.360248447204974</c:v>
                </c:pt>
                <c:pt idx="45">
                  <c:v>22.360248447204974</c:v>
                </c:pt>
                <c:pt idx="46">
                  <c:v>22.360248447204974</c:v>
                </c:pt>
                <c:pt idx="47">
                  <c:v>22.360248447204974</c:v>
                </c:pt>
                <c:pt idx="48">
                  <c:v>22.360248447204974</c:v>
                </c:pt>
                <c:pt idx="49">
                  <c:v>22.360248447204974</c:v>
                </c:pt>
                <c:pt idx="50">
                  <c:v>22.360248447204974</c:v>
                </c:pt>
                <c:pt idx="51">
                  <c:v>22.360248447204974</c:v>
                </c:pt>
                <c:pt idx="52">
                  <c:v>22.360248447204974</c:v>
                </c:pt>
                <c:pt idx="53">
                  <c:v>22.360248447204974</c:v>
                </c:pt>
                <c:pt idx="54">
                  <c:v>22.360248447204974</c:v>
                </c:pt>
                <c:pt idx="55">
                  <c:v>22.360248447204974</c:v>
                </c:pt>
                <c:pt idx="56">
                  <c:v>22.360248447204974</c:v>
                </c:pt>
                <c:pt idx="57">
                  <c:v>22.360248447204974</c:v>
                </c:pt>
                <c:pt idx="58">
                  <c:v>22.360248447204974</c:v>
                </c:pt>
                <c:pt idx="59">
                  <c:v>22.360248447204974</c:v>
                </c:pt>
                <c:pt idx="60">
                  <c:v>22.360248447204974</c:v>
                </c:pt>
                <c:pt idx="61">
                  <c:v>22.360248447204974</c:v>
                </c:pt>
                <c:pt idx="62">
                  <c:v>22.360248447204974</c:v>
                </c:pt>
                <c:pt idx="63">
                  <c:v>22.360248447204974</c:v>
                </c:pt>
                <c:pt idx="64">
                  <c:v>22.360248447204974</c:v>
                </c:pt>
                <c:pt idx="65">
                  <c:v>22.360248447204974</c:v>
                </c:pt>
                <c:pt idx="66">
                  <c:v>22.360248447204974</c:v>
                </c:pt>
                <c:pt idx="67">
                  <c:v>22.360248447204974</c:v>
                </c:pt>
                <c:pt idx="68">
                  <c:v>22.360248447204974</c:v>
                </c:pt>
                <c:pt idx="69">
                  <c:v>22.360248447204974</c:v>
                </c:pt>
                <c:pt idx="70">
                  <c:v>22.360248447204974</c:v>
                </c:pt>
                <c:pt idx="71">
                  <c:v>22.360248447204974</c:v>
                </c:pt>
                <c:pt idx="72">
                  <c:v>22.360248447204974</c:v>
                </c:pt>
                <c:pt idx="73">
                  <c:v>22.360248447204974</c:v>
                </c:pt>
                <c:pt idx="74">
                  <c:v>22.360248447204974</c:v>
                </c:pt>
                <c:pt idx="75">
                  <c:v>22.360248447204974</c:v>
                </c:pt>
                <c:pt idx="76">
                  <c:v>22.360248447204974</c:v>
                </c:pt>
                <c:pt idx="77">
                  <c:v>22.360248447204974</c:v>
                </c:pt>
                <c:pt idx="78">
                  <c:v>22.360248447204974</c:v>
                </c:pt>
                <c:pt idx="79">
                  <c:v>22.360248447204974</c:v>
                </c:pt>
                <c:pt idx="80">
                  <c:v>22.360248447204974</c:v>
                </c:pt>
                <c:pt idx="81">
                  <c:v>22.360248447204974</c:v>
                </c:pt>
                <c:pt idx="82">
                  <c:v>22.360248447204974</c:v>
                </c:pt>
                <c:pt idx="83">
                  <c:v>22.360248447204974</c:v>
                </c:pt>
                <c:pt idx="84">
                  <c:v>22.360248447204974</c:v>
                </c:pt>
                <c:pt idx="85">
                  <c:v>22.360248447204974</c:v>
                </c:pt>
                <c:pt idx="86">
                  <c:v>22.360248447204974</c:v>
                </c:pt>
                <c:pt idx="87">
                  <c:v>22.360248447204974</c:v>
                </c:pt>
                <c:pt idx="88">
                  <c:v>22.360248447204974</c:v>
                </c:pt>
                <c:pt idx="89">
                  <c:v>22.360248447204974</c:v>
                </c:pt>
                <c:pt idx="90">
                  <c:v>22.360248447204974</c:v>
                </c:pt>
                <c:pt idx="91">
                  <c:v>22.360248447204974</c:v>
                </c:pt>
                <c:pt idx="92">
                  <c:v>22.360248447204974</c:v>
                </c:pt>
                <c:pt idx="93">
                  <c:v>22.360248447204974</c:v>
                </c:pt>
              </c:numCache>
            </c:numRef>
          </c:xVal>
          <c:yVal>
            <c:numRef>
              <c:f>Constraints!$BS$7:$BS$100</c:f>
              <c:numCache>
                <c:formatCode>0.00</c:formatCode>
                <c:ptCount val="94"/>
                <c:pt idx="0">
                  <c:v>8.6234625663146006E-2</c:v>
                </c:pt>
                <c:pt idx="1">
                  <c:v>0.13857899853434208</c:v>
                </c:pt>
                <c:pt idx="2">
                  <c:v>8.1860509591929781E-2</c:v>
                </c:pt>
                <c:pt idx="3">
                  <c:v>8.5610385175018733E-2</c:v>
                </c:pt>
                <c:pt idx="4">
                  <c:v>0.75688189309334253</c:v>
                </c:pt>
                <c:pt idx="5">
                  <c:v>0.82556153115077646</c:v>
                </c:pt>
                <c:pt idx="6">
                  <c:v>0.79341366973540339</c:v>
                </c:pt>
                <c:pt idx="7">
                  <c:v>0.76841870692612502</c:v>
                </c:pt>
                <c:pt idx="8">
                  <c:v>0.80162937555048996</c:v>
                </c:pt>
                <c:pt idx="9">
                  <c:v>0.55990869440123159</c:v>
                </c:pt>
                <c:pt idx="10">
                  <c:v>0.55355778582783877</c:v>
                </c:pt>
                <c:pt idx="11">
                  <c:v>0.59058489720647789</c:v>
                </c:pt>
                <c:pt idx="12">
                  <c:v>0.74878153155791438</c:v>
                </c:pt>
                <c:pt idx="13">
                  <c:v>0.81877546311742577</c:v>
                </c:pt>
                <c:pt idx="14">
                  <c:v>0.81877546311742577</c:v>
                </c:pt>
                <c:pt idx="15">
                  <c:v>0.81877546311742577</c:v>
                </c:pt>
                <c:pt idx="16">
                  <c:v>0.81877546311742577</c:v>
                </c:pt>
                <c:pt idx="17">
                  <c:v>0.81877546311742577</c:v>
                </c:pt>
                <c:pt idx="18">
                  <c:v>0.81877546311742577</c:v>
                </c:pt>
                <c:pt idx="19">
                  <c:v>0.81877546311742577</c:v>
                </c:pt>
                <c:pt idx="20">
                  <c:v>0.81877546311742577</c:v>
                </c:pt>
                <c:pt idx="21">
                  <c:v>0.81877546311742577</c:v>
                </c:pt>
                <c:pt idx="22">
                  <c:v>0.81877546311742577</c:v>
                </c:pt>
                <c:pt idx="23">
                  <c:v>0.81877546311742577</c:v>
                </c:pt>
                <c:pt idx="24">
                  <c:v>0.81877546311742577</c:v>
                </c:pt>
                <c:pt idx="25">
                  <c:v>0.81877546311742577</c:v>
                </c:pt>
                <c:pt idx="26">
                  <c:v>0.81877546311742577</c:v>
                </c:pt>
                <c:pt idx="27">
                  <c:v>0.81877546311742577</c:v>
                </c:pt>
                <c:pt idx="28">
                  <c:v>0.81877546311742577</c:v>
                </c:pt>
                <c:pt idx="29">
                  <c:v>0.81877546311742577</c:v>
                </c:pt>
                <c:pt idx="30">
                  <c:v>0.81877546311742577</c:v>
                </c:pt>
                <c:pt idx="31">
                  <c:v>0.81877546311742577</c:v>
                </c:pt>
                <c:pt idx="32">
                  <c:v>0.81877546311742577</c:v>
                </c:pt>
                <c:pt idx="33">
                  <c:v>0.81877546311742577</c:v>
                </c:pt>
                <c:pt idx="34">
                  <c:v>0.81877546311742577</c:v>
                </c:pt>
                <c:pt idx="35">
                  <c:v>0.81877546311742577</c:v>
                </c:pt>
                <c:pt idx="36">
                  <c:v>0.81877546311742577</c:v>
                </c:pt>
                <c:pt idx="37">
                  <c:v>0.81877546311742577</c:v>
                </c:pt>
                <c:pt idx="38">
                  <c:v>0.81877546311742577</c:v>
                </c:pt>
                <c:pt idx="39">
                  <c:v>0.81877546311742577</c:v>
                </c:pt>
                <c:pt idx="40">
                  <c:v>0.81877546311742577</c:v>
                </c:pt>
                <c:pt idx="41">
                  <c:v>0.81877546311742577</c:v>
                </c:pt>
                <c:pt idx="42">
                  <c:v>0.81877546311742577</c:v>
                </c:pt>
                <c:pt idx="43">
                  <c:v>0.81877546311742577</c:v>
                </c:pt>
                <c:pt idx="44">
                  <c:v>0.81877546311742577</c:v>
                </c:pt>
                <c:pt idx="45">
                  <c:v>0.81877546311742577</c:v>
                </c:pt>
                <c:pt idx="46">
                  <c:v>0.81877546311742577</c:v>
                </c:pt>
                <c:pt idx="47">
                  <c:v>0.81877546311742577</c:v>
                </c:pt>
                <c:pt idx="48">
                  <c:v>0.81877546311742577</c:v>
                </c:pt>
                <c:pt idx="49">
                  <c:v>0.81877546311742577</c:v>
                </c:pt>
                <c:pt idx="50">
                  <c:v>0.81877546311742577</c:v>
                </c:pt>
                <c:pt idx="51">
                  <c:v>0.81877546311742577</c:v>
                </c:pt>
                <c:pt idx="52">
                  <c:v>0.81877546311742577</c:v>
                </c:pt>
                <c:pt idx="53">
                  <c:v>0.81877546311742577</c:v>
                </c:pt>
                <c:pt idx="54">
                  <c:v>0.81877546311742577</c:v>
                </c:pt>
                <c:pt idx="55">
                  <c:v>0.81877546311742577</c:v>
                </c:pt>
                <c:pt idx="56">
                  <c:v>0.81877546311742577</c:v>
                </c:pt>
                <c:pt idx="57">
                  <c:v>0.81877546311742577</c:v>
                </c:pt>
                <c:pt idx="58">
                  <c:v>0.81877546311742577</c:v>
                </c:pt>
                <c:pt idx="59">
                  <c:v>0.81877546311742577</c:v>
                </c:pt>
                <c:pt idx="60">
                  <c:v>0.81877546311742577</c:v>
                </c:pt>
                <c:pt idx="61">
                  <c:v>0.81877546311742577</c:v>
                </c:pt>
                <c:pt idx="62">
                  <c:v>0.81877546311742577</c:v>
                </c:pt>
                <c:pt idx="63">
                  <c:v>0.81877546311742577</c:v>
                </c:pt>
                <c:pt idx="64">
                  <c:v>0.81877546311742577</c:v>
                </c:pt>
                <c:pt idx="65">
                  <c:v>0.81877546311742577</c:v>
                </c:pt>
                <c:pt idx="66">
                  <c:v>0.81877546311742577</c:v>
                </c:pt>
                <c:pt idx="67">
                  <c:v>0.81877546311742577</c:v>
                </c:pt>
                <c:pt idx="68">
                  <c:v>0.81877546311742577</c:v>
                </c:pt>
                <c:pt idx="69">
                  <c:v>0.81877546311742577</c:v>
                </c:pt>
                <c:pt idx="70">
                  <c:v>0.81877546311742577</c:v>
                </c:pt>
                <c:pt idx="71">
                  <c:v>0.81877546311742577</c:v>
                </c:pt>
                <c:pt idx="72">
                  <c:v>0.81877546311742577</c:v>
                </c:pt>
                <c:pt idx="73">
                  <c:v>0.81877546311742577</c:v>
                </c:pt>
                <c:pt idx="74">
                  <c:v>0.81877546311742577</c:v>
                </c:pt>
                <c:pt idx="75">
                  <c:v>0.81877546311742577</c:v>
                </c:pt>
                <c:pt idx="76">
                  <c:v>0.81877546311742577</c:v>
                </c:pt>
                <c:pt idx="77">
                  <c:v>0.81877546311742577</c:v>
                </c:pt>
                <c:pt idx="78">
                  <c:v>0.81877546311742577</c:v>
                </c:pt>
                <c:pt idx="79">
                  <c:v>0.81877546311742577</c:v>
                </c:pt>
                <c:pt idx="80">
                  <c:v>0.81877546311742577</c:v>
                </c:pt>
                <c:pt idx="81">
                  <c:v>0.81877546311742577</c:v>
                </c:pt>
                <c:pt idx="82">
                  <c:v>0.81877546311742577</c:v>
                </c:pt>
                <c:pt idx="83">
                  <c:v>0.81877546311742577</c:v>
                </c:pt>
                <c:pt idx="84">
                  <c:v>0.81877546311742577</c:v>
                </c:pt>
                <c:pt idx="85">
                  <c:v>0.81877546311742577</c:v>
                </c:pt>
                <c:pt idx="86">
                  <c:v>0.81877546311742577</c:v>
                </c:pt>
                <c:pt idx="87">
                  <c:v>0.81877546311742577</c:v>
                </c:pt>
                <c:pt idx="88">
                  <c:v>0.81877546311742577</c:v>
                </c:pt>
                <c:pt idx="89">
                  <c:v>0.81877546311742577</c:v>
                </c:pt>
                <c:pt idx="90">
                  <c:v>0.81877546311742577</c:v>
                </c:pt>
                <c:pt idx="91">
                  <c:v>0.81877546311742577</c:v>
                </c:pt>
                <c:pt idx="92">
                  <c:v>0.81877546311742577</c:v>
                </c:pt>
                <c:pt idx="93">
                  <c:v>0.81877546311742577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420736"/>
        <c:axId val="152423808"/>
      </c:scatterChart>
      <c:valAx>
        <c:axId val="152420736"/>
        <c:scaling>
          <c:orientation val="minMax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% gas outgassed</a:t>
                </a:r>
              </a:p>
            </c:rich>
          </c:tx>
          <c:layout>
            <c:manualLayout>
              <c:xMode val="edge"/>
              <c:yMode val="edge"/>
              <c:x val="0.41609867125398853"/>
              <c:y val="3.2247328275621441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423808"/>
        <c:crosses val="max"/>
        <c:crossBetween val="midCat"/>
      </c:valAx>
      <c:valAx>
        <c:axId val="152423808"/>
        <c:scaling>
          <c:logBase val="10"/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% H2O exsolved syn-explosively (si-sq)/si</a:t>
                </a:r>
              </a:p>
            </c:rich>
          </c:tx>
          <c:layout>
            <c:manualLayout>
              <c:xMode val="edge"/>
              <c:yMode val="edge"/>
              <c:x val="4.2165625062339521E-2"/>
              <c:y val="0.2510801698568175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42073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48226697793295"/>
          <c:y val="9.2664015800420205E-2"/>
          <c:w val="0.11876484786135422"/>
          <c:h val="0.745173799382861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76383305402832"/>
          <c:y val="0.13363508505374247"/>
          <c:w val="0.70988120080679262"/>
          <c:h val="0.81660231660231664"/>
        </c:manualLayout>
      </c:layout>
      <c:scatterChart>
        <c:scatterStyle val="lineMarker"/>
        <c:varyColors val="0"/>
        <c:ser>
          <c:idx val="2"/>
          <c:order val="0"/>
          <c:tx>
            <c:strRef>
              <c:f>Constraints!$AN$4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Constraints!$CT$3:$CT$97</c:f>
              <c:numCache>
                <c:formatCode>General</c:formatCode>
                <c:ptCount val="95"/>
                <c:pt idx="0">
                  <c:v>3.2241241422791013E-3</c:v>
                </c:pt>
                <c:pt idx="1">
                  <c:v>3.1664984386570337E-3</c:v>
                </c:pt>
                <c:pt idx="2">
                  <c:v>2.6653342235963399E-3</c:v>
                </c:pt>
                <c:pt idx="3">
                  <c:v>2.8069920227486887E-3</c:v>
                </c:pt>
                <c:pt idx="4">
                  <c:v>3.5709146572731249E-3</c:v>
                </c:pt>
                <c:pt idx="5">
                  <c:v>4.0833677740977174E-3</c:v>
                </c:pt>
                <c:pt idx="6">
                  <c:v>3.7935560464695452E-3</c:v>
                </c:pt>
                <c:pt idx="7">
                  <c:v>5.8825560678534873E-3</c:v>
                </c:pt>
                <c:pt idx="8">
                  <c:v>5.8825560678534873E-3</c:v>
                </c:pt>
                <c:pt idx="9">
                  <c:v>5.5194275501701563E-3</c:v>
                </c:pt>
                <c:pt idx="10">
                  <c:v>5.5194275501701563E-3</c:v>
                </c:pt>
                <c:pt idx="11">
                  <c:v>4.7545751490345916E-3</c:v>
                </c:pt>
                <c:pt idx="12">
                  <c:v>4.7545751490345916E-3</c:v>
                </c:pt>
                <c:pt idx="13">
                  <c:v>4.7545751490345916E-3</c:v>
                </c:pt>
                <c:pt idx="14">
                  <c:v>4.7545751490345916E-3</c:v>
                </c:pt>
                <c:pt idx="15">
                  <c:v>4.7545751490345916E-3</c:v>
                </c:pt>
                <c:pt idx="16">
                  <c:v>4.7545751490345916E-3</c:v>
                </c:pt>
                <c:pt idx="17">
                  <c:v>4.7545751490345916E-3</c:v>
                </c:pt>
                <c:pt idx="18">
                  <c:v>4.7545751490345916E-3</c:v>
                </c:pt>
                <c:pt idx="19">
                  <c:v>4.7545751490345916E-3</c:v>
                </c:pt>
                <c:pt idx="20">
                  <c:v>4.7545751490345916E-3</c:v>
                </c:pt>
                <c:pt idx="21">
                  <c:v>4.7545751490345916E-3</c:v>
                </c:pt>
                <c:pt idx="22">
                  <c:v>4.7545751490345916E-3</c:v>
                </c:pt>
                <c:pt idx="23">
                  <c:v>4.7545751490345916E-3</c:v>
                </c:pt>
                <c:pt idx="24">
                  <c:v>4.7545751490345916E-3</c:v>
                </c:pt>
                <c:pt idx="25">
                  <c:v>4.7545751490345916E-3</c:v>
                </c:pt>
                <c:pt idx="26">
                  <c:v>4.7545751490345916E-3</c:v>
                </c:pt>
                <c:pt idx="27">
                  <c:v>4.7545751490345916E-3</c:v>
                </c:pt>
                <c:pt idx="28">
                  <c:v>4.7545751490345916E-3</c:v>
                </c:pt>
                <c:pt idx="29">
                  <c:v>4.7545751490345916E-3</c:v>
                </c:pt>
                <c:pt idx="30">
                  <c:v>4.7545751490345916E-3</c:v>
                </c:pt>
                <c:pt idx="31">
                  <c:v>4.7545751490345916E-3</c:v>
                </c:pt>
                <c:pt idx="32">
                  <c:v>4.7545751490345916E-3</c:v>
                </c:pt>
                <c:pt idx="33">
                  <c:v>4.7545751490345916E-3</c:v>
                </c:pt>
                <c:pt idx="34">
                  <c:v>4.7545751490345916E-3</c:v>
                </c:pt>
                <c:pt idx="35">
                  <c:v>4.7545751490345916E-3</c:v>
                </c:pt>
                <c:pt idx="36">
                  <c:v>4.7545751490345916E-3</c:v>
                </c:pt>
                <c:pt idx="37">
                  <c:v>4.7545751490345916E-3</c:v>
                </c:pt>
                <c:pt idx="38">
                  <c:v>4.7545751490345916E-3</c:v>
                </c:pt>
                <c:pt idx="39">
                  <c:v>4.7545751490345916E-3</c:v>
                </c:pt>
                <c:pt idx="40">
                  <c:v>4.7545751490345916E-3</c:v>
                </c:pt>
                <c:pt idx="41">
                  <c:v>4.7545751490345916E-3</c:v>
                </c:pt>
                <c:pt idx="42">
                  <c:v>4.7545751490345916E-3</c:v>
                </c:pt>
                <c:pt idx="43">
                  <c:v>4.7545751490345916E-3</c:v>
                </c:pt>
                <c:pt idx="44">
                  <c:v>4.7545751490345916E-3</c:v>
                </c:pt>
                <c:pt idx="45">
                  <c:v>4.7545751490345916E-3</c:v>
                </c:pt>
                <c:pt idx="46">
                  <c:v>4.7545751490345916E-3</c:v>
                </c:pt>
                <c:pt idx="47">
                  <c:v>4.7545751490345916E-3</c:v>
                </c:pt>
                <c:pt idx="48">
                  <c:v>4.7545751490345916E-3</c:v>
                </c:pt>
                <c:pt idx="49">
                  <c:v>4.7545751490345916E-3</c:v>
                </c:pt>
                <c:pt idx="50">
                  <c:v>4.7545751490345916E-3</c:v>
                </c:pt>
                <c:pt idx="51">
                  <c:v>4.7545751490345916E-3</c:v>
                </c:pt>
                <c:pt idx="52">
                  <c:v>4.7545751490345916E-3</c:v>
                </c:pt>
                <c:pt idx="53">
                  <c:v>4.7545751490345916E-3</c:v>
                </c:pt>
                <c:pt idx="54">
                  <c:v>4.7545751490345916E-3</c:v>
                </c:pt>
                <c:pt idx="55">
                  <c:v>4.7545751490345916E-3</c:v>
                </c:pt>
                <c:pt idx="56">
                  <c:v>4.7545751490345916E-3</c:v>
                </c:pt>
                <c:pt idx="57">
                  <c:v>4.7545751490345916E-3</c:v>
                </c:pt>
                <c:pt idx="58">
                  <c:v>4.7545751490345916E-3</c:v>
                </c:pt>
                <c:pt idx="59">
                  <c:v>4.7545751490345916E-3</c:v>
                </c:pt>
                <c:pt idx="60">
                  <c:v>4.7545751490345916E-3</c:v>
                </c:pt>
                <c:pt idx="61">
                  <c:v>4.7545751490345916E-3</c:v>
                </c:pt>
                <c:pt idx="62">
                  <c:v>4.7545751490345916E-3</c:v>
                </c:pt>
                <c:pt idx="63">
                  <c:v>4.7545751490345916E-3</c:v>
                </c:pt>
                <c:pt idx="64">
                  <c:v>4.7545751490345916E-3</c:v>
                </c:pt>
                <c:pt idx="65">
                  <c:v>4.7545751490345916E-3</c:v>
                </c:pt>
                <c:pt idx="66">
                  <c:v>4.7545751490345916E-3</c:v>
                </c:pt>
                <c:pt idx="67">
                  <c:v>4.7545751490345916E-3</c:v>
                </c:pt>
                <c:pt idx="68">
                  <c:v>4.7545751490345916E-3</c:v>
                </c:pt>
                <c:pt idx="69">
                  <c:v>4.7545751490345916E-3</c:v>
                </c:pt>
                <c:pt idx="70">
                  <c:v>4.7545751490345916E-3</c:v>
                </c:pt>
                <c:pt idx="71">
                  <c:v>4.7545751490345916E-3</c:v>
                </c:pt>
                <c:pt idx="72">
                  <c:v>4.7545751490345916E-3</c:v>
                </c:pt>
                <c:pt idx="73">
                  <c:v>4.7545751490345916E-3</c:v>
                </c:pt>
                <c:pt idx="74">
                  <c:v>4.7545751490345916E-3</c:v>
                </c:pt>
                <c:pt idx="75">
                  <c:v>4.7545751490345916E-3</c:v>
                </c:pt>
                <c:pt idx="76">
                  <c:v>4.7545751490345916E-3</c:v>
                </c:pt>
                <c:pt idx="77">
                  <c:v>4.7545751490345916E-3</c:v>
                </c:pt>
                <c:pt idx="78">
                  <c:v>4.7545751490345916E-3</c:v>
                </c:pt>
                <c:pt idx="79">
                  <c:v>4.7545751490345916E-3</c:v>
                </c:pt>
                <c:pt idx="80">
                  <c:v>4.7545751490345916E-3</c:v>
                </c:pt>
                <c:pt idx="81">
                  <c:v>4.7545751490345916E-3</c:v>
                </c:pt>
                <c:pt idx="82">
                  <c:v>4.7545751490345916E-3</c:v>
                </c:pt>
                <c:pt idx="83">
                  <c:v>4.7545751490345916E-3</c:v>
                </c:pt>
                <c:pt idx="84">
                  <c:v>4.7545751490345916E-3</c:v>
                </c:pt>
                <c:pt idx="85">
                  <c:v>4.7545751490345916E-3</c:v>
                </c:pt>
                <c:pt idx="86">
                  <c:v>4.7545751490345916E-3</c:v>
                </c:pt>
                <c:pt idx="87">
                  <c:v>4.7545751490345916E-3</c:v>
                </c:pt>
                <c:pt idx="88">
                  <c:v>4.7545751490345916E-3</c:v>
                </c:pt>
                <c:pt idx="89">
                  <c:v>4.7545751490345916E-3</c:v>
                </c:pt>
                <c:pt idx="90">
                  <c:v>4.7545751490345916E-3</c:v>
                </c:pt>
                <c:pt idx="91">
                  <c:v>4.7545751490345916E-3</c:v>
                </c:pt>
                <c:pt idx="92">
                  <c:v>4.7545751490345916E-3</c:v>
                </c:pt>
                <c:pt idx="93">
                  <c:v>4.7545751490345916E-3</c:v>
                </c:pt>
                <c:pt idx="94">
                  <c:v>4.7545751490345916E-3</c:v>
                </c:pt>
              </c:numCache>
            </c:numRef>
          </c:xVal>
          <c:yVal>
            <c:numRef>
              <c:f>Constraints!$AN$7:$AN$100</c:f>
              <c:numCache>
                <c:formatCode>0.00E+00</c:formatCode>
                <c:ptCount val="94"/>
                <c:pt idx="0">
                  <c:v>20.024787672593185</c:v>
                </c:pt>
                <c:pt idx="1">
                  <c:v>8.8129703321188675</c:v>
                </c:pt>
                <c:pt idx="2">
                  <c:v>3.9754023372653706</c:v>
                </c:pt>
                <c:pt idx="3">
                  <c:v>6.7854740825562265</c:v>
                </c:pt>
                <c:pt idx="4">
                  <c:v>1.8407942882010795</c:v>
                </c:pt>
                <c:pt idx="5">
                  <c:v>2.721619611965838</c:v>
                </c:pt>
                <c:pt idx="6">
                  <c:v>2.2093068102866571</c:v>
                </c:pt>
                <c:pt idx="7">
                  <c:v>7.5587786427867618</c:v>
                </c:pt>
                <c:pt idx="8">
                  <c:v>7.1794546894841078</c:v>
                </c:pt>
                <c:pt idx="9">
                  <c:v>9.8363458042661875</c:v>
                </c:pt>
                <c:pt idx="10">
                  <c:v>9.9843074587158629</c:v>
                </c:pt>
                <c:pt idx="11">
                  <c:v>6.3366019546289953</c:v>
                </c:pt>
                <c:pt idx="12">
                  <c:v>4.7359803844357646</c:v>
                </c:pt>
                <c:pt idx="13">
                  <c:v>4.2686434464996434</c:v>
                </c:pt>
                <c:pt idx="14">
                  <c:v>4.2686434464996434</c:v>
                </c:pt>
                <c:pt idx="15">
                  <c:v>4.2686434464996434</c:v>
                </c:pt>
                <c:pt idx="16">
                  <c:v>4.2686434464996434</c:v>
                </c:pt>
                <c:pt idx="17">
                  <c:v>4.2686434464996434</c:v>
                </c:pt>
                <c:pt idx="18">
                  <c:v>4.2686434464996434</c:v>
                </c:pt>
                <c:pt idx="19">
                  <c:v>4.2686434464996434</c:v>
                </c:pt>
                <c:pt idx="20">
                  <c:v>4.2686434464996434</c:v>
                </c:pt>
                <c:pt idx="21">
                  <c:v>4.2686434464996434</c:v>
                </c:pt>
                <c:pt idx="22">
                  <c:v>4.2686434464996434</c:v>
                </c:pt>
                <c:pt idx="23">
                  <c:v>4.2686434464996434</c:v>
                </c:pt>
                <c:pt idx="24">
                  <c:v>4.2686434464996434</c:v>
                </c:pt>
                <c:pt idx="25">
                  <c:v>4.2686434464996434</c:v>
                </c:pt>
                <c:pt idx="26">
                  <c:v>4.2686434464996434</c:v>
                </c:pt>
                <c:pt idx="27">
                  <c:v>4.2686434464996434</c:v>
                </c:pt>
                <c:pt idx="28">
                  <c:v>4.2686434464996434</c:v>
                </c:pt>
                <c:pt idx="29">
                  <c:v>4.2686434464996434</c:v>
                </c:pt>
                <c:pt idx="30">
                  <c:v>4.2686434464996434</c:v>
                </c:pt>
                <c:pt idx="31">
                  <c:v>4.2686434464996434</c:v>
                </c:pt>
                <c:pt idx="32">
                  <c:v>4.2686434464996434</c:v>
                </c:pt>
                <c:pt idx="33">
                  <c:v>4.2686434464996434</c:v>
                </c:pt>
                <c:pt idx="34">
                  <c:v>4.2686434464996434</c:v>
                </c:pt>
                <c:pt idx="35">
                  <c:v>4.2686434464996434</c:v>
                </c:pt>
                <c:pt idx="36">
                  <c:v>4.2686434464996434</c:v>
                </c:pt>
                <c:pt idx="37">
                  <c:v>4.2686434464996434</c:v>
                </c:pt>
                <c:pt idx="38">
                  <c:v>4.2686434464996434</c:v>
                </c:pt>
                <c:pt idx="39">
                  <c:v>4.2686434464996434</c:v>
                </c:pt>
                <c:pt idx="40">
                  <c:v>4.2686434464996434</c:v>
                </c:pt>
                <c:pt idx="41">
                  <c:v>4.2686434464996434</c:v>
                </c:pt>
                <c:pt idx="42">
                  <c:v>4.2686434464996434</c:v>
                </c:pt>
                <c:pt idx="43">
                  <c:v>4.2686434464996434</c:v>
                </c:pt>
                <c:pt idx="44">
                  <c:v>4.2686434464996434</c:v>
                </c:pt>
                <c:pt idx="45">
                  <c:v>4.2686434464996434</c:v>
                </c:pt>
                <c:pt idx="46">
                  <c:v>4.2686434464996434</c:v>
                </c:pt>
                <c:pt idx="47">
                  <c:v>4.2686434464996434</c:v>
                </c:pt>
                <c:pt idx="48">
                  <c:v>4.2686434464996434</c:v>
                </c:pt>
                <c:pt idx="49">
                  <c:v>4.2686434464996434</c:v>
                </c:pt>
                <c:pt idx="50">
                  <c:v>4.2686434464996434</c:v>
                </c:pt>
                <c:pt idx="51">
                  <c:v>4.2686434464996434</c:v>
                </c:pt>
                <c:pt idx="52">
                  <c:v>4.2686434464996434</c:v>
                </c:pt>
                <c:pt idx="53">
                  <c:v>4.2686434464996434</c:v>
                </c:pt>
                <c:pt idx="54">
                  <c:v>4.2686434464996434</c:v>
                </c:pt>
                <c:pt idx="55">
                  <c:v>4.2686434464996434</c:v>
                </c:pt>
                <c:pt idx="56">
                  <c:v>4.2686434464996434</c:v>
                </c:pt>
                <c:pt idx="57">
                  <c:v>4.2686434464996434</c:v>
                </c:pt>
                <c:pt idx="58">
                  <c:v>4.2686434464996434</c:v>
                </c:pt>
                <c:pt idx="59">
                  <c:v>4.2686434464996434</c:v>
                </c:pt>
                <c:pt idx="60">
                  <c:v>4.2686434464996434</c:v>
                </c:pt>
                <c:pt idx="61">
                  <c:v>4.2686434464996434</c:v>
                </c:pt>
                <c:pt idx="62">
                  <c:v>4.2686434464996434</c:v>
                </c:pt>
                <c:pt idx="63">
                  <c:v>4.2686434464996434</c:v>
                </c:pt>
                <c:pt idx="64">
                  <c:v>4.2686434464996434</c:v>
                </c:pt>
                <c:pt idx="65">
                  <c:v>4.2686434464996434</c:v>
                </c:pt>
                <c:pt idx="66">
                  <c:v>4.2686434464996434</c:v>
                </c:pt>
                <c:pt idx="67">
                  <c:v>4.2686434464996434</c:v>
                </c:pt>
                <c:pt idx="68">
                  <c:v>4.2686434464996434</c:v>
                </c:pt>
                <c:pt idx="69">
                  <c:v>4.2686434464996434</c:v>
                </c:pt>
                <c:pt idx="70">
                  <c:v>4.2686434464996434</c:v>
                </c:pt>
                <c:pt idx="71">
                  <c:v>4.2686434464996434</c:v>
                </c:pt>
                <c:pt idx="72">
                  <c:v>4.2686434464996434</c:v>
                </c:pt>
                <c:pt idx="73">
                  <c:v>4.2686434464996434</c:v>
                </c:pt>
                <c:pt idx="74">
                  <c:v>4.2686434464996434</c:v>
                </c:pt>
                <c:pt idx="75">
                  <c:v>4.2686434464996434</c:v>
                </c:pt>
                <c:pt idx="76">
                  <c:v>4.2686434464996434</c:v>
                </c:pt>
                <c:pt idx="77">
                  <c:v>4.2686434464996434</c:v>
                </c:pt>
                <c:pt idx="78">
                  <c:v>4.2686434464996434</c:v>
                </c:pt>
                <c:pt idx="79">
                  <c:v>4.2686434464996434</c:v>
                </c:pt>
                <c:pt idx="80">
                  <c:v>4.2686434464996434</c:v>
                </c:pt>
                <c:pt idx="81">
                  <c:v>4.2686434464996434</c:v>
                </c:pt>
                <c:pt idx="82">
                  <c:v>4.2686434464996434</c:v>
                </c:pt>
                <c:pt idx="83">
                  <c:v>4.2686434464996434</c:v>
                </c:pt>
                <c:pt idx="84">
                  <c:v>4.2686434464996434</c:v>
                </c:pt>
                <c:pt idx="85">
                  <c:v>4.2686434464996434</c:v>
                </c:pt>
                <c:pt idx="86">
                  <c:v>4.2686434464996434</c:v>
                </c:pt>
                <c:pt idx="87">
                  <c:v>4.2686434464996434</c:v>
                </c:pt>
                <c:pt idx="88">
                  <c:v>4.2686434464996434</c:v>
                </c:pt>
                <c:pt idx="89">
                  <c:v>4.2686434464996434</c:v>
                </c:pt>
                <c:pt idx="90">
                  <c:v>4.2686434464996434</c:v>
                </c:pt>
                <c:pt idx="91">
                  <c:v>4.2686434464996434</c:v>
                </c:pt>
                <c:pt idx="92">
                  <c:v>4.2686434464996434</c:v>
                </c:pt>
                <c:pt idx="93">
                  <c:v>4.2686434464996434</c:v>
                </c:pt>
              </c:numCache>
            </c:numRef>
          </c:yVal>
          <c:smooth val="0"/>
        </c:ser>
        <c:ser>
          <c:idx val="10"/>
          <c:order val="1"/>
          <c:tx>
            <c:strRef>
              <c:f>Constraints!$AO$4</c:f>
              <c:strCache>
                <c:ptCount val="1"/>
                <c:pt idx="0">
                  <c:v>Case2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Constraints!$CU$3:$CU$97</c:f>
              <c:numCache>
                <c:formatCode>General</c:formatCode>
                <c:ptCount val="95"/>
                <c:pt idx="0">
                  <c:v>3.2241241422791018E-3</c:v>
                </c:pt>
                <c:pt idx="1">
                  <c:v>3.166498438657035E-3</c:v>
                </c:pt>
                <c:pt idx="2">
                  <c:v>2.6653342235963399E-3</c:v>
                </c:pt>
                <c:pt idx="3">
                  <c:v>2.8069920227486891E-3</c:v>
                </c:pt>
                <c:pt idx="4">
                  <c:v>3.5709146572731245E-3</c:v>
                </c:pt>
                <c:pt idx="5">
                  <c:v>4.0833677740977166E-3</c:v>
                </c:pt>
                <c:pt idx="6">
                  <c:v>3.7935560464695452E-3</c:v>
                </c:pt>
                <c:pt idx="7">
                  <c:v>5.8825560678534873E-3</c:v>
                </c:pt>
                <c:pt idx="8">
                  <c:v>5.8825560678534873E-3</c:v>
                </c:pt>
                <c:pt idx="9">
                  <c:v>5.5194275501701563E-3</c:v>
                </c:pt>
                <c:pt idx="10">
                  <c:v>5.5194275501701563E-3</c:v>
                </c:pt>
                <c:pt idx="11">
                  <c:v>4.7545751490345907E-3</c:v>
                </c:pt>
                <c:pt idx="12">
                  <c:v>4.7545751490345907E-3</c:v>
                </c:pt>
                <c:pt idx="13">
                  <c:v>4.7545751490345907E-3</c:v>
                </c:pt>
                <c:pt idx="14">
                  <c:v>4.7545751490345907E-3</c:v>
                </c:pt>
                <c:pt idx="15">
                  <c:v>4.7545751490345907E-3</c:v>
                </c:pt>
                <c:pt idx="16">
                  <c:v>4.7545751490345907E-3</c:v>
                </c:pt>
                <c:pt idx="17">
                  <c:v>4.7545751490345907E-3</c:v>
                </c:pt>
                <c:pt idx="18">
                  <c:v>4.7545751490345907E-3</c:v>
                </c:pt>
                <c:pt idx="19">
                  <c:v>4.7545751490345907E-3</c:v>
                </c:pt>
                <c:pt idx="20">
                  <c:v>4.7545751490345907E-3</c:v>
                </c:pt>
                <c:pt idx="21">
                  <c:v>4.7545751490345907E-3</c:v>
                </c:pt>
                <c:pt idx="22">
                  <c:v>4.7545751490345907E-3</c:v>
                </c:pt>
                <c:pt idx="23">
                  <c:v>4.7545751490345907E-3</c:v>
                </c:pt>
                <c:pt idx="24">
                  <c:v>4.7545751490345907E-3</c:v>
                </c:pt>
                <c:pt idx="25">
                  <c:v>4.7545751490345907E-3</c:v>
                </c:pt>
                <c:pt idx="26">
                  <c:v>4.7545751490345907E-3</c:v>
                </c:pt>
                <c:pt idx="27">
                  <c:v>4.7545751490345907E-3</c:v>
                </c:pt>
                <c:pt idx="28">
                  <c:v>4.7545751490345907E-3</c:v>
                </c:pt>
                <c:pt idx="29">
                  <c:v>4.7545751490345907E-3</c:v>
                </c:pt>
                <c:pt idx="30">
                  <c:v>4.7545751490345907E-3</c:v>
                </c:pt>
                <c:pt idx="31">
                  <c:v>4.7545751490345907E-3</c:v>
                </c:pt>
                <c:pt idx="32">
                  <c:v>4.7545751490345907E-3</c:v>
                </c:pt>
                <c:pt idx="33">
                  <c:v>4.7545751490345907E-3</c:v>
                </c:pt>
                <c:pt idx="34">
                  <c:v>4.7545751490345907E-3</c:v>
                </c:pt>
                <c:pt idx="35">
                  <c:v>4.7545751490345907E-3</c:v>
                </c:pt>
                <c:pt idx="36">
                  <c:v>4.7545751490345907E-3</c:v>
                </c:pt>
                <c:pt idx="37">
                  <c:v>4.7545751490345907E-3</c:v>
                </c:pt>
                <c:pt idx="38">
                  <c:v>4.7545751490345907E-3</c:v>
                </c:pt>
                <c:pt idx="39">
                  <c:v>4.7545751490345907E-3</c:v>
                </c:pt>
                <c:pt idx="40">
                  <c:v>4.7545751490345907E-3</c:v>
                </c:pt>
                <c:pt idx="41">
                  <c:v>4.7545751490345907E-3</c:v>
                </c:pt>
                <c:pt idx="42">
                  <c:v>4.7545751490345907E-3</c:v>
                </c:pt>
                <c:pt idx="43">
                  <c:v>4.7545751490345907E-3</c:v>
                </c:pt>
                <c:pt idx="44">
                  <c:v>4.7545751490345907E-3</c:v>
                </c:pt>
                <c:pt idx="45">
                  <c:v>4.7545751490345907E-3</c:v>
                </c:pt>
                <c:pt idx="46">
                  <c:v>4.7545751490345907E-3</c:v>
                </c:pt>
                <c:pt idx="47">
                  <c:v>4.7545751490345907E-3</c:v>
                </c:pt>
                <c:pt idx="48">
                  <c:v>4.7545751490345907E-3</c:v>
                </c:pt>
                <c:pt idx="49">
                  <c:v>4.7545751490345907E-3</c:v>
                </c:pt>
                <c:pt idx="50">
                  <c:v>4.7545751490345907E-3</c:v>
                </c:pt>
                <c:pt idx="51">
                  <c:v>4.7545751490345907E-3</c:v>
                </c:pt>
                <c:pt idx="52">
                  <c:v>4.7545751490345907E-3</c:v>
                </c:pt>
                <c:pt idx="53">
                  <c:v>4.7545751490345907E-3</c:v>
                </c:pt>
                <c:pt idx="54">
                  <c:v>4.7545751490345907E-3</c:v>
                </c:pt>
                <c:pt idx="55">
                  <c:v>4.7545751490345907E-3</c:v>
                </c:pt>
                <c:pt idx="56">
                  <c:v>4.7545751490345907E-3</c:v>
                </c:pt>
                <c:pt idx="57">
                  <c:v>4.7545751490345907E-3</c:v>
                </c:pt>
                <c:pt idx="58">
                  <c:v>4.7545751490345907E-3</c:v>
                </c:pt>
                <c:pt idx="59">
                  <c:v>4.7545751490345907E-3</c:v>
                </c:pt>
                <c:pt idx="60">
                  <c:v>4.7545751490345907E-3</c:v>
                </c:pt>
                <c:pt idx="61">
                  <c:v>4.7545751490345907E-3</c:v>
                </c:pt>
                <c:pt idx="62">
                  <c:v>4.7545751490345907E-3</c:v>
                </c:pt>
                <c:pt idx="63">
                  <c:v>4.7545751490345907E-3</c:v>
                </c:pt>
                <c:pt idx="64">
                  <c:v>4.7545751490345907E-3</c:v>
                </c:pt>
                <c:pt idx="65">
                  <c:v>4.7545751490345907E-3</c:v>
                </c:pt>
                <c:pt idx="66">
                  <c:v>4.7545751490345907E-3</c:v>
                </c:pt>
                <c:pt idx="67">
                  <c:v>4.7545751490345907E-3</c:v>
                </c:pt>
                <c:pt idx="68">
                  <c:v>4.7545751490345907E-3</c:v>
                </c:pt>
                <c:pt idx="69">
                  <c:v>4.7545751490345907E-3</c:v>
                </c:pt>
                <c:pt idx="70">
                  <c:v>4.7545751490345907E-3</c:v>
                </c:pt>
                <c:pt idx="71">
                  <c:v>4.7545751490345907E-3</c:v>
                </c:pt>
                <c:pt idx="72">
                  <c:v>4.7545751490345907E-3</c:v>
                </c:pt>
                <c:pt idx="73">
                  <c:v>4.7545751490345907E-3</c:v>
                </c:pt>
                <c:pt idx="74">
                  <c:v>4.7545751490345907E-3</c:v>
                </c:pt>
                <c:pt idx="75">
                  <c:v>4.7545751490345907E-3</c:v>
                </c:pt>
                <c:pt idx="76">
                  <c:v>4.7545751490345907E-3</c:v>
                </c:pt>
                <c:pt idx="77">
                  <c:v>4.7545751490345907E-3</c:v>
                </c:pt>
                <c:pt idx="78">
                  <c:v>4.7545751490345907E-3</c:v>
                </c:pt>
                <c:pt idx="79">
                  <c:v>4.7545751490345907E-3</c:v>
                </c:pt>
                <c:pt idx="80">
                  <c:v>4.7545751490345907E-3</c:v>
                </c:pt>
                <c:pt idx="81">
                  <c:v>4.7545751490345907E-3</c:v>
                </c:pt>
                <c:pt idx="82">
                  <c:v>4.7545751490345907E-3</c:v>
                </c:pt>
                <c:pt idx="83">
                  <c:v>4.7545751490345907E-3</c:v>
                </c:pt>
                <c:pt idx="84">
                  <c:v>4.7545751490345907E-3</c:v>
                </c:pt>
                <c:pt idx="85">
                  <c:v>4.7545751490345907E-3</c:v>
                </c:pt>
                <c:pt idx="86">
                  <c:v>4.7545751490345907E-3</c:v>
                </c:pt>
                <c:pt idx="87">
                  <c:v>4.7545751490345907E-3</c:v>
                </c:pt>
                <c:pt idx="88">
                  <c:v>4.7545751490345907E-3</c:v>
                </c:pt>
                <c:pt idx="89">
                  <c:v>4.7545751490345907E-3</c:v>
                </c:pt>
                <c:pt idx="90">
                  <c:v>4.7545751490345907E-3</c:v>
                </c:pt>
                <c:pt idx="91">
                  <c:v>4.7545751490345907E-3</c:v>
                </c:pt>
                <c:pt idx="92">
                  <c:v>4.7545751490345907E-3</c:v>
                </c:pt>
                <c:pt idx="93">
                  <c:v>4.7545751490345907E-3</c:v>
                </c:pt>
                <c:pt idx="94">
                  <c:v>4.7545751490345907E-3</c:v>
                </c:pt>
              </c:numCache>
            </c:numRef>
          </c:xVal>
          <c:yVal>
            <c:numRef>
              <c:f>Constraints!$AO$7:$AO$100</c:f>
              <c:numCache>
                <c:formatCode>0.00E+00</c:formatCode>
                <c:ptCount val="94"/>
                <c:pt idx="0">
                  <c:v>20.59162076291198</c:v>
                </c:pt>
                <c:pt idx="1">
                  <c:v>9.0651631871566529</c:v>
                </c:pt>
                <c:pt idx="2">
                  <c:v>4.0888485779864112</c:v>
                </c:pt>
                <c:pt idx="3">
                  <c:v>6.9788335413878944</c:v>
                </c:pt>
                <c:pt idx="4">
                  <c:v>1.8919765659831989</c:v>
                </c:pt>
                <c:pt idx="5">
                  <c:v>2.7994158658511501</c:v>
                </c:pt>
                <c:pt idx="6">
                  <c:v>2.2715716012683069</c:v>
                </c:pt>
                <c:pt idx="7">
                  <c:v>7.7832633909793811</c:v>
                </c:pt>
                <c:pt idx="8">
                  <c:v>7.3927981409155716</c:v>
                </c:pt>
                <c:pt idx="9">
                  <c:v>10.126111189298769</c:v>
                </c:pt>
                <c:pt idx="10">
                  <c:v>10.278347338852667</c:v>
                </c:pt>
                <c:pt idx="11">
                  <c:v>6.5225521782013001</c:v>
                </c:pt>
                <c:pt idx="12">
                  <c:v>4.8747948814605468</c:v>
                </c:pt>
                <c:pt idx="13">
                  <c:v>4.3935276122767197</c:v>
                </c:pt>
                <c:pt idx="14">
                  <c:v>4.3935276122767197</c:v>
                </c:pt>
                <c:pt idx="15">
                  <c:v>4.3935276122767197</c:v>
                </c:pt>
                <c:pt idx="16">
                  <c:v>4.3935276122767197</c:v>
                </c:pt>
                <c:pt idx="17">
                  <c:v>4.3935276122767197</c:v>
                </c:pt>
                <c:pt idx="18">
                  <c:v>4.3935276122767197</c:v>
                </c:pt>
                <c:pt idx="19">
                  <c:v>4.3935276122767197</c:v>
                </c:pt>
                <c:pt idx="20">
                  <c:v>4.3935276122767197</c:v>
                </c:pt>
                <c:pt idx="21">
                  <c:v>4.3935276122767197</c:v>
                </c:pt>
                <c:pt idx="22">
                  <c:v>4.3935276122767197</c:v>
                </c:pt>
                <c:pt idx="23">
                  <c:v>4.3935276122767197</c:v>
                </c:pt>
                <c:pt idx="24">
                  <c:v>4.3935276122767197</c:v>
                </c:pt>
                <c:pt idx="25">
                  <c:v>4.3935276122767197</c:v>
                </c:pt>
                <c:pt idx="26">
                  <c:v>4.3935276122767197</c:v>
                </c:pt>
                <c:pt idx="27">
                  <c:v>4.3935276122767197</c:v>
                </c:pt>
                <c:pt idx="28">
                  <c:v>4.3935276122767197</c:v>
                </c:pt>
                <c:pt idx="29">
                  <c:v>4.3935276122767197</c:v>
                </c:pt>
                <c:pt idx="30">
                  <c:v>4.3935276122767197</c:v>
                </c:pt>
                <c:pt idx="31">
                  <c:v>4.3935276122767197</c:v>
                </c:pt>
                <c:pt idx="32">
                  <c:v>4.3935276122767197</c:v>
                </c:pt>
                <c:pt idx="33">
                  <c:v>4.3935276122767197</c:v>
                </c:pt>
                <c:pt idx="34">
                  <c:v>4.3935276122767197</c:v>
                </c:pt>
                <c:pt idx="35">
                  <c:v>4.3935276122767197</c:v>
                </c:pt>
                <c:pt idx="36">
                  <c:v>4.3935276122767197</c:v>
                </c:pt>
                <c:pt idx="37">
                  <c:v>4.3935276122767197</c:v>
                </c:pt>
                <c:pt idx="38">
                  <c:v>4.3935276122767197</c:v>
                </c:pt>
                <c:pt idx="39">
                  <c:v>4.3935276122767197</c:v>
                </c:pt>
                <c:pt idx="40">
                  <c:v>4.3935276122767197</c:v>
                </c:pt>
                <c:pt idx="41">
                  <c:v>4.3935276122767197</c:v>
                </c:pt>
                <c:pt idx="42">
                  <c:v>4.3935276122767197</c:v>
                </c:pt>
                <c:pt idx="43">
                  <c:v>4.3935276122767197</c:v>
                </c:pt>
                <c:pt idx="44">
                  <c:v>4.3935276122767197</c:v>
                </c:pt>
                <c:pt idx="45">
                  <c:v>4.3935276122767197</c:v>
                </c:pt>
                <c:pt idx="46">
                  <c:v>4.3935276122767197</c:v>
                </c:pt>
                <c:pt idx="47">
                  <c:v>4.3935276122767197</c:v>
                </c:pt>
                <c:pt idx="48">
                  <c:v>4.3935276122767197</c:v>
                </c:pt>
                <c:pt idx="49">
                  <c:v>4.3935276122767197</c:v>
                </c:pt>
                <c:pt idx="50">
                  <c:v>4.3935276122767197</c:v>
                </c:pt>
                <c:pt idx="51">
                  <c:v>4.3935276122767197</c:v>
                </c:pt>
                <c:pt idx="52">
                  <c:v>4.3935276122767197</c:v>
                </c:pt>
                <c:pt idx="53">
                  <c:v>4.3935276122767197</c:v>
                </c:pt>
                <c:pt idx="54">
                  <c:v>4.3935276122767197</c:v>
                </c:pt>
                <c:pt idx="55">
                  <c:v>4.3935276122767197</c:v>
                </c:pt>
                <c:pt idx="56">
                  <c:v>4.3935276122767197</c:v>
                </c:pt>
                <c:pt idx="57">
                  <c:v>4.3935276122767197</c:v>
                </c:pt>
                <c:pt idx="58">
                  <c:v>4.3935276122767197</c:v>
                </c:pt>
                <c:pt idx="59">
                  <c:v>4.3935276122767197</c:v>
                </c:pt>
                <c:pt idx="60">
                  <c:v>4.3935276122767197</c:v>
                </c:pt>
                <c:pt idx="61">
                  <c:v>4.3935276122767197</c:v>
                </c:pt>
                <c:pt idx="62">
                  <c:v>4.3935276122767197</c:v>
                </c:pt>
                <c:pt idx="63">
                  <c:v>4.3935276122767197</c:v>
                </c:pt>
                <c:pt idx="64">
                  <c:v>4.3935276122767197</c:v>
                </c:pt>
                <c:pt idx="65">
                  <c:v>4.3935276122767197</c:v>
                </c:pt>
                <c:pt idx="66">
                  <c:v>4.3935276122767197</c:v>
                </c:pt>
                <c:pt idx="67">
                  <c:v>4.3935276122767197</c:v>
                </c:pt>
                <c:pt idx="68">
                  <c:v>4.3935276122767197</c:v>
                </c:pt>
                <c:pt idx="69">
                  <c:v>4.3935276122767197</c:v>
                </c:pt>
                <c:pt idx="70">
                  <c:v>4.3935276122767197</c:v>
                </c:pt>
                <c:pt idx="71">
                  <c:v>4.3935276122767197</c:v>
                </c:pt>
                <c:pt idx="72">
                  <c:v>4.3935276122767197</c:v>
                </c:pt>
                <c:pt idx="73">
                  <c:v>4.3935276122767197</c:v>
                </c:pt>
                <c:pt idx="74">
                  <c:v>4.3935276122767197</c:v>
                </c:pt>
                <c:pt idx="75">
                  <c:v>4.3935276122767197</c:v>
                </c:pt>
                <c:pt idx="76">
                  <c:v>4.3935276122767197</c:v>
                </c:pt>
                <c:pt idx="77">
                  <c:v>4.3935276122767197</c:v>
                </c:pt>
                <c:pt idx="78">
                  <c:v>4.3935276122767197</c:v>
                </c:pt>
                <c:pt idx="79">
                  <c:v>4.3935276122767197</c:v>
                </c:pt>
                <c:pt idx="80">
                  <c:v>4.3935276122767197</c:v>
                </c:pt>
                <c:pt idx="81">
                  <c:v>4.3935276122767197</c:v>
                </c:pt>
                <c:pt idx="82">
                  <c:v>4.3935276122767197</c:v>
                </c:pt>
                <c:pt idx="83">
                  <c:v>4.3935276122767197</c:v>
                </c:pt>
                <c:pt idx="84">
                  <c:v>4.3935276122767197</c:v>
                </c:pt>
                <c:pt idx="85">
                  <c:v>4.3935276122767197</c:v>
                </c:pt>
                <c:pt idx="86">
                  <c:v>4.3935276122767197</c:v>
                </c:pt>
                <c:pt idx="87">
                  <c:v>4.3935276122767197</c:v>
                </c:pt>
                <c:pt idx="88">
                  <c:v>4.3935276122767197</c:v>
                </c:pt>
                <c:pt idx="89">
                  <c:v>4.3935276122767197</c:v>
                </c:pt>
                <c:pt idx="90">
                  <c:v>4.3935276122767197</c:v>
                </c:pt>
                <c:pt idx="91">
                  <c:v>4.3935276122767197</c:v>
                </c:pt>
                <c:pt idx="92">
                  <c:v>4.3935276122767197</c:v>
                </c:pt>
                <c:pt idx="93">
                  <c:v>4.3935276122767197</c:v>
                </c:pt>
              </c:numCache>
            </c:numRef>
          </c:yVal>
          <c:smooth val="0"/>
        </c:ser>
        <c:ser>
          <c:idx val="11"/>
          <c:order val="2"/>
          <c:tx>
            <c:strRef>
              <c:f>Constraints!$AP$4</c:f>
              <c:strCache>
                <c:ptCount val="1"/>
                <c:pt idx="0">
                  <c:v>Case3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Constraints!$CV$3:$CV$97</c:f>
              <c:numCache>
                <c:formatCode>General</c:formatCode>
                <c:ptCount val="95"/>
                <c:pt idx="0">
                  <c:v>3.2241241422791018E-3</c:v>
                </c:pt>
                <c:pt idx="1">
                  <c:v>3.1664984386570345E-3</c:v>
                </c:pt>
                <c:pt idx="2">
                  <c:v>2.6653342235963403E-3</c:v>
                </c:pt>
                <c:pt idx="3">
                  <c:v>2.8069920227486896E-3</c:v>
                </c:pt>
                <c:pt idx="4">
                  <c:v>3.5709146572731267E-3</c:v>
                </c:pt>
                <c:pt idx="5">
                  <c:v>4.0833677740977183E-3</c:v>
                </c:pt>
                <c:pt idx="6">
                  <c:v>3.793556046469547E-3</c:v>
                </c:pt>
                <c:pt idx="7">
                  <c:v>5.8825560678534882E-3</c:v>
                </c:pt>
                <c:pt idx="8">
                  <c:v>5.8825560678534882E-3</c:v>
                </c:pt>
                <c:pt idx="9">
                  <c:v>5.5194275501701581E-3</c:v>
                </c:pt>
                <c:pt idx="10">
                  <c:v>5.5194275501701581E-3</c:v>
                </c:pt>
                <c:pt idx="11">
                  <c:v>4.7545751490345916E-3</c:v>
                </c:pt>
                <c:pt idx="12">
                  <c:v>4.7545751490345916E-3</c:v>
                </c:pt>
                <c:pt idx="13">
                  <c:v>4.7545751490345916E-3</c:v>
                </c:pt>
                <c:pt idx="14">
                  <c:v>4.7545751490345916E-3</c:v>
                </c:pt>
                <c:pt idx="15">
                  <c:v>4.7545751490345916E-3</c:v>
                </c:pt>
                <c:pt idx="16">
                  <c:v>4.7545751490345916E-3</c:v>
                </c:pt>
                <c:pt idx="17">
                  <c:v>4.7545751490345916E-3</c:v>
                </c:pt>
                <c:pt idx="18">
                  <c:v>4.7545751490345916E-3</c:v>
                </c:pt>
                <c:pt idx="19">
                  <c:v>4.7545751490345916E-3</c:v>
                </c:pt>
                <c:pt idx="20">
                  <c:v>4.7545751490345916E-3</c:v>
                </c:pt>
                <c:pt idx="21">
                  <c:v>4.7545751490345916E-3</c:v>
                </c:pt>
                <c:pt idx="22">
                  <c:v>4.7545751490345916E-3</c:v>
                </c:pt>
                <c:pt idx="23">
                  <c:v>4.7545751490345916E-3</c:v>
                </c:pt>
                <c:pt idx="24">
                  <c:v>4.7545751490345916E-3</c:v>
                </c:pt>
                <c:pt idx="25">
                  <c:v>4.7545751490345916E-3</c:v>
                </c:pt>
                <c:pt idx="26">
                  <c:v>4.7545751490345916E-3</c:v>
                </c:pt>
                <c:pt idx="27">
                  <c:v>4.7545751490345916E-3</c:v>
                </c:pt>
                <c:pt idx="28">
                  <c:v>4.7545751490345916E-3</c:v>
                </c:pt>
                <c:pt idx="29">
                  <c:v>4.7545751490345916E-3</c:v>
                </c:pt>
                <c:pt idx="30">
                  <c:v>4.7545751490345916E-3</c:v>
                </c:pt>
                <c:pt idx="31">
                  <c:v>4.7545751490345916E-3</c:v>
                </c:pt>
                <c:pt idx="32">
                  <c:v>4.7545751490345916E-3</c:v>
                </c:pt>
                <c:pt idx="33">
                  <c:v>4.7545751490345916E-3</c:v>
                </c:pt>
                <c:pt idx="34">
                  <c:v>4.7545751490345916E-3</c:v>
                </c:pt>
                <c:pt idx="35">
                  <c:v>4.7545751490345916E-3</c:v>
                </c:pt>
                <c:pt idx="36">
                  <c:v>4.7545751490345916E-3</c:v>
                </c:pt>
                <c:pt idx="37">
                  <c:v>4.7545751490345916E-3</c:v>
                </c:pt>
                <c:pt idx="38">
                  <c:v>4.7545751490345916E-3</c:v>
                </c:pt>
                <c:pt idx="39">
                  <c:v>4.7545751490345916E-3</c:v>
                </c:pt>
                <c:pt idx="40">
                  <c:v>4.7545751490345916E-3</c:v>
                </c:pt>
                <c:pt idx="41">
                  <c:v>4.7545751490345916E-3</c:v>
                </c:pt>
                <c:pt idx="42">
                  <c:v>4.7545751490345916E-3</c:v>
                </c:pt>
                <c:pt idx="43">
                  <c:v>4.7545751490345916E-3</c:v>
                </c:pt>
                <c:pt idx="44">
                  <c:v>4.7545751490345916E-3</c:v>
                </c:pt>
                <c:pt idx="45">
                  <c:v>4.7545751490345916E-3</c:v>
                </c:pt>
                <c:pt idx="46">
                  <c:v>4.7545751490345916E-3</c:v>
                </c:pt>
                <c:pt idx="47">
                  <c:v>4.7545751490345916E-3</c:v>
                </c:pt>
                <c:pt idx="48">
                  <c:v>4.7545751490345916E-3</c:v>
                </c:pt>
                <c:pt idx="49">
                  <c:v>4.7545751490345916E-3</c:v>
                </c:pt>
                <c:pt idx="50">
                  <c:v>4.7545751490345916E-3</c:v>
                </c:pt>
                <c:pt idx="51">
                  <c:v>4.7545751490345916E-3</c:v>
                </c:pt>
                <c:pt idx="52">
                  <c:v>4.7545751490345916E-3</c:v>
                </c:pt>
                <c:pt idx="53">
                  <c:v>4.7545751490345916E-3</c:v>
                </c:pt>
                <c:pt idx="54">
                  <c:v>4.7545751490345916E-3</c:v>
                </c:pt>
                <c:pt idx="55">
                  <c:v>4.7545751490345916E-3</c:v>
                </c:pt>
                <c:pt idx="56">
                  <c:v>4.7545751490345916E-3</c:v>
                </c:pt>
                <c:pt idx="57">
                  <c:v>4.7545751490345916E-3</c:v>
                </c:pt>
                <c:pt idx="58">
                  <c:v>4.7545751490345916E-3</c:v>
                </c:pt>
                <c:pt idx="59">
                  <c:v>4.7545751490345916E-3</c:v>
                </c:pt>
                <c:pt idx="60">
                  <c:v>4.7545751490345916E-3</c:v>
                </c:pt>
                <c:pt idx="61">
                  <c:v>4.7545751490345916E-3</c:v>
                </c:pt>
                <c:pt idx="62">
                  <c:v>4.7545751490345916E-3</c:v>
                </c:pt>
                <c:pt idx="63">
                  <c:v>4.7545751490345916E-3</c:v>
                </c:pt>
                <c:pt idx="64">
                  <c:v>4.7545751490345916E-3</c:v>
                </c:pt>
                <c:pt idx="65">
                  <c:v>4.7545751490345916E-3</c:v>
                </c:pt>
                <c:pt idx="66">
                  <c:v>4.7545751490345916E-3</c:v>
                </c:pt>
                <c:pt idx="67">
                  <c:v>4.7545751490345916E-3</c:v>
                </c:pt>
                <c:pt idx="68">
                  <c:v>4.7545751490345916E-3</c:v>
                </c:pt>
                <c:pt idx="69">
                  <c:v>4.7545751490345916E-3</c:v>
                </c:pt>
                <c:pt idx="70">
                  <c:v>4.7545751490345916E-3</c:v>
                </c:pt>
                <c:pt idx="71">
                  <c:v>4.7545751490345916E-3</c:v>
                </c:pt>
                <c:pt idx="72">
                  <c:v>4.7545751490345916E-3</c:v>
                </c:pt>
                <c:pt idx="73">
                  <c:v>4.7545751490345916E-3</c:v>
                </c:pt>
                <c:pt idx="74">
                  <c:v>4.7545751490345916E-3</c:v>
                </c:pt>
                <c:pt idx="75">
                  <c:v>4.7545751490345916E-3</c:v>
                </c:pt>
                <c:pt idx="76">
                  <c:v>4.7545751490345916E-3</c:v>
                </c:pt>
                <c:pt idx="77">
                  <c:v>4.7545751490345916E-3</c:v>
                </c:pt>
                <c:pt idx="78">
                  <c:v>4.7545751490345916E-3</c:v>
                </c:pt>
                <c:pt idx="79">
                  <c:v>4.7545751490345916E-3</c:v>
                </c:pt>
                <c:pt idx="80">
                  <c:v>4.7545751490345916E-3</c:v>
                </c:pt>
                <c:pt idx="81">
                  <c:v>4.7545751490345916E-3</c:v>
                </c:pt>
                <c:pt idx="82">
                  <c:v>4.7545751490345916E-3</c:v>
                </c:pt>
                <c:pt idx="83">
                  <c:v>4.7545751490345916E-3</c:v>
                </c:pt>
                <c:pt idx="84">
                  <c:v>4.7545751490345916E-3</c:v>
                </c:pt>
                <c:pt idx="85">
                  <c:v>4.7545751490345916E-3</c:v>
                </c:pt>
                <c:pt idx="86">
                  <c:v>4.7545751490345916E-3</c:v>
                </c:pt>
                <c:pt idx="87">
                  <c:v>4.7545751490345916E-3</c:v>
                </c:pt>
                <c:pt idx="88">
                  <c:v>4.7545751490345916E-3</c:v>
                </c:pt>
                <c:pt idx="89">
                  <c:v>4.7545751490345916E-3</c:v>
                </c:pt>
                <c:pt idx="90">
                  <c:v>4.7545751490345916E-3</c:v>
                </c:pt>
                <c:pt idx="91">
                  <c:v>4.7545751490345916E-3</c:v>
                </c:pt>
                <c:pt idx="92">
                  <c:v>4.7545751490345916E-3</c:v>
                </c:pt>
                <c:pt idx="93">
                  <c:v>4.7545751490345916E-3</c:v>
                </c:pt>
                <c:pt idx="94">
                  <c:v>4.7545751490345916E-3</c:v>
                </c:pt>
              </c:numCache>
            </c:numRef>
          </c:xVal>
          <c:yVal>
            <c:numRef>
              <c:f>Constraints!$AP$7:$AP$100</c:f>
              <c:numCache>
                <c:formatCode>0.00E+00</c:formatCode>
                <c:ptCount val="94"/>
                <c:pt idx="0">
                  <c:v>19.491484604437758</c:v>
                </c:pt>
                <c:pt idx="1">
                  <c:v>8.5756978221613185</c:v>
                </c:pt>
                <c:pt idx="2">
                  <c:v>3.8686664271787841</c:v>
                </c:pt>
                <c:pt idx="3">
                  <c:v>6.6035537757038982</c:v>
                </c:pt>
                <c:pt idx="4">
                  <c:v>1.7926631441632606</c:v>
                </c:pt>
                <c:pt idx="5">
                  <c:v>2.648467774577969</c:v>
                </c:pt>
                <c:pt idx="6">
                  <c:v>2.150758721512398</c:v>
                </c:pt>
                <c:pt idx="7">
                  <c:v>7.3476331109829722</c:v>
                </c:pt>
                <c:pt idx="8">
                  <c:v>6.9787909519900975</c:v>
                </c:pt>
                <c:pt idx="9">
                  <c:v>9.5637694765433476</c:v>
                </c:pt>
                <c:pt idx="10">
                  <c:v>9.7077080358596017</c:v>
                </c:pt>
                <c:pt idx="11">
                  <c:v>6.1616893697730406</c:v>
                </c:pt>
                <c:pt idx="12">
                  <c:v>4.6054329932910161</c:v>
                </c:pt>
                <c:pt idx="13">
                  <c:v>4.151181841783143</c:v>
                </c:pt>
                <c:pt idx="14">
                  <c:v>4.151181841783143</c:v>
                </c:pt>
                <c:pt idx="15">
                  <c:v>4.151181841783143</c:v>
                </c:pt>
                <c:pt idx="16">
                  <c:v>4.151181841783143</c:v>
                </c:pt>
                <c:pt idx="17">
                  <c:v>4.151181841783143</c:v>
                </c:pt>
                <c:pt idx="18">
                  <c:v>4.151181841783143</c:v>
                </c:pt>
                <c:pt idx="19">
                  <c:v>4.151181841783143</c:v>
                </c:pt>
                <c:pt idx="20">
                  <c:v>4.151181841783143</c:v>
                </c:pt>
                <c:pt idx="21">
                  <c:v>4.151181841783143</c:v>
                </c:pt>
                <c:pt idx="22">
                  <c:v>4.151181841783143</c:v>
                </c:pt>
                <c:pt idx="23">
                  <c:v>4.151181841783143</c:v>
                </c:pt>
                <c:pt idx="24">
                  <c:v>4.151181841783143</c:v>
                </c:pt>
                <c:pt idx="25">
                  <c:v>4.151181841783143</c:v>
                </c:pt>
                <c:pt idx="26">
                  <c:v>4.151181841783143</c:v>
                </c:pt>
                <c:pt idx="27">
                  <c:v>4.151181841783143</c:v>
                </c:pt>
                <c:pt idx="28">
                  <c:v>4.151181841783143</c:v>
                </c:pt>
                <c:pt idx="29">
                  <c:v>4.151181841783143</c:v>
                </c:pt>
                <c:pt idx="30">
                  <c:v>4.151181841783143</c:v>
                </c:pt>
                <c:pt idx="31">
                  <c:v>4.151181841783143</c:v>
                </c:pt>
                <c:pt idx="32">
                  <c:v>4.151181841783143</c:v>
                </c:pt>
                <c:pt idx="33">
                  <c:v>4.151181841783143</c:v>
                </c:pt>
                <c:pt idx="34">
                  <c:v>4.151181841783143</c:v>
                </c:pt>
                <c:pt idx="35">
                  <c:v>4.151181841783143</c:v>
                </c:pt>
                <c:pt idx="36">
                  <c:v>4.151181841783143</c:v>
                </c:pt>
                <c:pt idx="37">
                  <c:v>4.151181841783143</c:v>
                </c:pt>
                <c:pt idx="38">
                  <c:v>4.151181841783143</c:v>
                </c:pt>
                <c:pt idx="39">
                  <c:v>4.151181841783143</c:v>
                </c:pt>
                <c:pt idx="40">
                  <c:v>4.151181841783143</c:v>
                </c:pt>
                <c:pt idx="41">
                  <c:v>4.151181841783143</c:v>
                </c:pt>
                <c:pt idx="42">
                  <c:v>4.151181841783143</c:v>
                </c:pt>
                <c:pt idx="43">
                  <c:v>4.151181841783143</c:v>
                </c:pt>
                <c:pt idx="44">
                  <c:v>4.151181841783143</c:v>
                </c:pt>
                <c:pt idx="45">
                  <c:v>4.151181841783143</c:v>
                </c:pt>
                <c:pt idx="46">
                  <c:v>4.151181841783143</c:v>
                </c:pt>
                <c:pt idx="47">
                  <c:v>4.151181841783143</c:v>
                </c:pt>
                <c:pt idx="48">
                  <c:v>4.151181841783143</c:v>
                </c:pt>
                <c:pt idx="49">
                  <c:v>4.151181841783143</c:v>
                </c:pt>
                <c:pt idx="50">
                  <c:v>4.151181841783143</c:v>
                </c:pt>
                <c:pt idx="51">
                  <c:v>4.151181841783143</c:v>
                </c:pt>
                <c:pt idx="52">
                  <c:v>4.151181841783143</c:v>
                </c:pt>
                <c:pt idx="53">
                  <c:v>4.151181841783143</c:v>
                </c:pt>
                <c:pt idx="54">
                  <c:v>4.151181841783143</c:v>
                </c:pt>
                <c:pt idx="55">
                  <c:v>4.151181841783143</c:v>
                </c:pt>
                <c:pt idx="56">
                  <c:v>4.151181841783143</c:v>
                </c:pt>
                <c:pt idx="57">
                  <c:v>4.151181841783143</c:v>
                </c:pt>
                <c:pt idx="58">
                  <c:v>4.151181841783143</c:v>
                </c:pt>
                <c:pt idx="59">
                  <c:v>4.151181841783143</c:v>
                </c:pt>
                <c:pt idx="60">
                  <c:v>4.151181841783143</c:v>
                </c:pt>
                <c:pt idx="61">
                  <c:v>4.151181841783143</c:v>
                </c:pt>
                <c:pt idx="62">
                  <c:v>4.151181841783143</c:v>
                </c:pt>
                <c:pt idx="63">
                  <c:v>4.151181841783143</c:v>
                </c:pt>
                <c:pt idx="64">
                  <c:v>4.151181841783143</c:v>
                </c:pt>
                <c:pt idx="65">
                  <c:v>4.151181841783143</c:v>
                </c:pt>
                <c:pt idx="66">
                  <c:v>4.151181841783143</c:v>
                </c:pt>
                <c:pt idx="67">
                  <c:v>4.151181841783143</c:v>
                </c:pt>
                <c:pt idx="68">
                  <c:v>4.151181841783143</c:v>
                </c:pt>
                <c:pt idx="69">
                  <c:v>4.151181841783143</c:v>
                </c:pt>
                <c:pt idx="70">
                  <c:v>4.151181841783143</c:v>
                </c:pt>
                <c:pt idx="71">
                  <c:v>4.151181841783143</c:v>
                </c:pt>
                <c:pt idx="72">
                  <c:v>4.151181841783143</c:v>
                </c:pt>
                <c:pt idx="73">
                  <c:v>4.151181841783143</c:v>
                </c:pt>
                <c:pt idx="74">
                  <c:v>4.151181841783143</c:v>
                </c:pt>
                <c:pt idx="75">
                  <c:v>4.151181841783143</c:v>
                </c:pt>
                <c:pt idx="76">
                  <c:v>4.151181841783143</c:v>
                </c:pt>
                <c:pt idx="77">
                  <c:v>4.151181841783143</c:v>
                </c:pt>
                <c:pt idx="78">
                  <c:v>4.151181841783143</c:v>
                </c:pt>
                <c:pt idx="79">
                  <c:v>4.151181841783143</c:v>
                </c:pt>
                <c:pt idx="80">
                  <c:v>4.151181841783143</c:v>
                </c:pt>
                <c:pt idx="81">
                  <c:v>4.151181841783143</c:v>
                </c:pt>
                <c:pt idx="82">
                  <c:v>4.151181841783143</c:v>
                </c:pt>
                <c:pt idx="83">
                  <c:v>4.151181841783143</c:v>
                </c:pt>
                <c:pt idx="84">
                  <c:v>4.151181841783143</c:v>
                </c:pt>
                <c:pt idx="85">
                  <c:v>4.151181841783143</c:v>
                </c:pt>
                <c:pt idx="86">
                  <c:v>4.151181841783143</c:v>
                </c:pt>
                <c:pt idx="87">
                  <c:v>4.151181841783143</c:v>
                </c:pt>
                <c:pt idx="88">
                  <c:v>4.151181841783143</c:v>
                </c:pt>
                <c:pt idx="89">
                  <c:v>4.151181841783143</c:v>
                </c:pt>
                <c:pt idx="90">
                  <c:v>4.151181841783143</c:v>
                </c:pt>
                <c:pt idx="91">
                  <c:v>4.151181841783143</c:v>
                </c:pt>
                <c:pt idx="92">
                  <c:v>4.151181841783143</c:v>
                </c:pt>
                <c:pt idx="93">
                  <c:v>4.151181841783143</c:v>
                </c:pt>
              </c:numCache>
            </c:numRef>
          </c:yVal>
          <c:smooth val="0"/>
        </c:ser>
        <c:ser>
          <c:idx val="12"/>
          <c:order val="3"/>
          <c:tx>
            <c:strRef>
              <c:f>Constraints!$AQ$4</c:f>
              <c:strCache>
                <c:ptCount val="1"/>
                <c:pt idx="0">
                  <c:v>Case4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Constraints!$CW$3:$CW$97</c:f>
              <c:numCache>
                <c:formatCode>General</c:formatCode>
                <c:ptCount val="95"/>
                <c:pt idx="0">
                  <c:v>3.2241241422791022E-3</c:v>
                </c:pt>
                <c:pt idx="1">
                  <c:v>3.166498438657035E-3</c:v>
                </c:pt>
                <c:pt idx="2">
                  <c:v>2.6653342235963408E-3</c:v>
                </c:pt>
                <c:pt idx="3">
                  <c:v>2.8069920227486891E-3</c:v>
                </c:pt>
                <c:pt idx="4">
                  <c:v>3.5709146572731254E-3</c:v>
                </c:pt>
                <c:pt idx="5">
                  <c:v>4.0833677740977174E-3</c:v>
                </c:pt>
                <c:pt idx="6">
                  <c:v>3.793556046469547E-3</c:v>
                </c:pt>
                <c:pt idx="7">
                  <c:v>5.8825560678534882E-3</c:v>
                </c:pt>
                <c:pt idx="8">
                  <c:v>5.8825560678534882E-3</c:v>
                </c:pt>
                <c:pt idx="9">
                  <c:v>5.5194275501701581E-3</c:v>
                </c:pt>
                <c:pt idx="10">
                  <c:v>5.5194275501701581E-3</c:v>
                </c:pt>
                <c:pt idx="11">
                  <c:v>4.7545751490345916E-3</c:v>
                </c:pt>
                <c:pt idx="12">
                  <c:v>4.7545751490345916E-3</c:v>
                </c:pt>
                <c:pt idx="13">
                  <c:v>4.7545751490345916E-3</c:v>
                </c:pt>
                <c:pt idx="14">
                  <c:v>4.7545751490345916E-3</c:v>
                </c:pt>
                <c:pt idx="15">
                  <c:v>4.7545751490345916E-3</c:v>
                </c:pt>
                <c:pt idx="16">
                  <c:v>4.7545751490345916E-3</c:v>
                </c:pt>
                <c:pt idx="17">
                  <c:v>4.7545751490345916E-3</c:v>
                </c:pt>
                <c:pt idx="18">
                  <c:v>4.7545751490345916E-3</c:v>
                </c:pt>
                <c:pt idx="19">
                  <c:v>4.7545751490345916E-3</c:v>
                </c:pt>
                <c:pt idx="20">
                  <c:v>4.7545751490345916E-3</c:v>
                </c:pt>
                <c:pt idx="21">
                  <c:v>4.7545751490345916E-3</c:v>
                </c:pt>
                <c:pt idx="22">
                  <c:v>4.7545751490345916E-3</c:v>
                </c:pt>
                <c:pt idx="23">
                  <c:v>4.7545751490345916E-3</c:v>
                </c:pt>
                <c:pt idx="24">
                  <c:v>4.7545751490345916E-3</c:v>
                </c:pt>
                <c:pt idx="25">
                  <c:v>4.7545751490345916E-3</c:v>
                </c:pt>
                <c:pt idx="26">
                  <c:v>4.7545751490345916E-3</c:v>
                </c:pt>
                <c:pt idx="27">
                  <c:v>4.7545751490345916E-3</c:v>
                </c:pt>
                <c:pt idx="28">
                  <c:v>4.7545751490345916E-3</c:v>
                </c:pt>
                <c:pt idx="29">
                  <c:v>4.7545751490345916E-3</c:v>
                </c:pt>
                <c:pt idx="30">
                  <c:v>4.7545751490345916E-3</c:v>
                </c:pt>
                <c:pt idx="31">
                  <c:v>4.7545751490345916E-3</c:v>
                </c:pt>
                <c:pt idx="32">
                  <c:v>4.7545751490345916E-3</c:v>
                </c:pt>
                <c:pt idx="33">
                  <c:v>4.7545751490345916E-3</c:v>
                </c:pt>
                <c:pt idx="34">
                  <c:v>4.7545751490345916E-3</c:v>
                </c:pt>
                <c:pt idx="35">
                  <c:v>4.7545751490345916E-3</c:v>
                </c:pt>
                <c:pt idx="36">
                  <c:v>4.7545751490345916E-3</c:v>
                </c:pt>
                <c:pt idx="37">
                  <c:v>4.7545751490345916E-3</c:v>
                </c:pt>
                <c:pt idx="38">
                  <c:v>4.7545751490345916E-3</c:v>
                </c:pt>
                <c:pt idx="39">
                  <c:v>4.7545751490345916E-3</c:v>
                </c:pt>
                <c:pt idx="40">
                  <c:v>4.7545751490345916E-3</c:v>
                </c:pt>
                <c:pt idx="41">
                  <c:v>4.7545751490345916E-3</c:v>
                </c:pt>
                <c:pt idx="42">
                  <c:v>4.7545751490345916E-3</c:v>
                </c:pt>
                <c:pt idx="43">
                  <c:v>4.7545751490345916E-3</c:v>
                </c:pt>
                <c:pt idx="44">
                  <c:v>4.7545751490345916E-3</c:v>
                </c:pt>
                <c:pt idx="45">
                  <c:v>4.7545751490345916E-3</c:v>
                </c:pt>
                <c:pt idx="46">
                  <c:v>4.7545751490345916E-3</c:v>
                </c:pt>
                <c:pt idx="47">
                  <c:v>4.7545751490345916E-3</c:v>
                </c:pt>
                <c:pt idx="48">
                  <c:v>4.7545751490345916E-3</c:v>
                </c:pt>
                <c:pt idx="49">
                  <c:v>4.7545751490345916E-3</c:v>
                </c:pt>
                <c:pt idx="50">
                  <c:v>4.7545751490345916E-3</c:v>
                </c:pt>
                <c:pt idx="51">
                  <c:v>4.7545751490345916E-3</c:v>
                </c:pt>
                <c:pt idx="52">
                  <c:v>4.7545751490345916E-3</c:v>
                </c:pt>
                <c:pt idx="53">
                  <c:v>4.7545751490345916E-3</c:v>
                </c:pt>
                <c:pt idx="54">
                  <c:v>4.7545751490345916E-3</c:v>
                </c:pt>
                <c:pt idx="55">
                  <c:v>4.7545751490345916E-3</c:v>
                </c:pt>
                <c:pt idx="56">
                  <c:v>4.7545751490345916E-3</c:v>
                </c:pt>
                <c:pt idx="57">
                  <c:v>4.7545751490345916E-3</c:v>
                </c:pt>
                <c:pt idx="58">
                  <c:v>4.7545751490345916E-3</c:v>
                </c:pt>
                <c:pt idx="59">
                  <c:v>4.7545751490345916E-3</c:v>
                </c:pt>
                <c:pt idx="60">
                  <c:v>4.7545751490345916E-3</c:v>
                </c:pt>
                <c:pt idx="61">
                  <c:v>4.7545751490345916E-3</c:v>
                </c:pt>
                <c:pt idx="62">
                  <c:v>4.7545751490345916E-3</c:v>
                </c:pt>
                <c:pt idx="63">
                  <c:v>4.7545751490345916E-3</c:v>
                </c:pt>
                <c:pt idx="64">
                  <c:v>4.7545751490345916E-3</c:v>
                </c:pt>
                <c:pt idx="65">
                  <c:v>4.7545751490345916E-3</c:v>
                </c:pt>
                <c:pt idx="66">
                  <c:v>4.7545751490345916E-3</c:v>
                </c:pt>
                <c:pt idx="67">
                  <c:v>4.7545751490345916E-3</c:v>
                </c:pt>
                <c:pt idx="68">
                  <c:v>4.7545751490345916E-3</c:v>
                </c:pt>
                <c:pt idx="69">
                  <c:v>4.7545751490345916E-3</c:v>
                </c:pt>
                <c:pt idx="70">
                  <c:v>4.7545751490345916E-3</c:v>
                </c:pt>
                <c:pt idx="71">
                  <c:v>4.7545751490345916E-3</c:v>
                </c:pt>
                <c:pt idx="72">
                  <c:v>4.7545751490345916E-3</c:v>
                </c:pt>
                <c:pt idx="73">
                  <c:v>4.7545751490345916E-3</c:v>
                </c:pt>
                <c:pt idx="74">
                  <c:v>4.7545751490345916E-3</c:v>
                </c:pt>
                <c:pt idx="75">
                  <c:v>4.7545751490345916E-3</c:v>
                </c:pt>
                <c:pt idx="76">
                  <c:v>4.7545751490345916E-3</c:v>
                </c:pt>
                <c:pt idx="77">
                  <c:v>4.7545751490345916E-3</c:v>
                </c:pt>
                <c:pt idx="78">
                  <c:v>4.7545751490345916E-3</c:v>
                </c:pt>
                <c:pt idx="79">
                  <c:v>4.7545751490345916E-3</c:v>
                </c:pt>
                <c:pt idx="80">
                  <c:v>4.7545751490345916E-3</c:v>
                </c:pt>
                <c:pt idx="81">
                  <c:v>4.7545751490345916E-3</c:v>
                </c:pt>
                <c:pt idx="82">
                  <c:v>4.7545751490345916E-3</c:v>
                </c:pt>
                <c:pt idx="83">
                  <c:v>4.7545751490345916E-3</c:v>
                </c:pt>
                <c:pt idx="84">
                  <c:v>4.7545751490345916E-3</c:v>
                </c:pt>
                <c:pt idx="85">
                  <c:v>4.7545751490345916E-3</c:v>
                </c:pt>
                <c:pt idx="86">
                  <c:v>4.7545751490345916E-3</c:v>
                </c:pt>
                <c:pt idx="87">
                  <c:v>4.7545751490345916E-3</c:v>
                </c:pt>
                <c:pt idx="88">
                  <c:v>4.7545751490345916E-3</c:v>
                </c:pt>
                <c:pt idx="89">
                  <c:v>4.7545751490345916E-3</c:v>
                </c:pt>
                <c:pt idx="90">
                  <c:v>4.7545751490345916E-3</c:v>
                </c:pt>
                <c:pt idx="91">
                  <c:v>4.7545751490345916E-3</c:v>
                </c:pt>
                <c:pt idx="92">
                  <c:v>4.7545751490345916E-3</c:v>
                </c:pt>
                <c:pt idx="93">
                  <c:v>4.7545751490345916E-3</c:v>
                </c:pt>
                <c:pt idx="94">
                  <c:v>4.7545751490345916E-3</c:v>
                </c:pt>
              </c:numCache>
            </c:numRef>
          </c:xVal>
          <c:yVal>
            <c:numRef>
              <c:f>Constraints!$AQ$7:$AQ$100</c:f>
              <c:numCache>
                <c:formatCode>0.00E+00</c:formatCode>
                <c:ptCount val="94"/>
                <c:pt idx="0">
                  <c:v>28.163580037538811</c:v>
                </c:pt>
                <c:pt idx="1">
                  <c:v>12.434726555039747</c:v>
                </c:pt>
                <c:pt idx="2">
                  <c:v>5.6046744690320098</c:v>
                </c:pt>
                <c:pt idx="3">
                  <c:v>9.5621095062594286</c:v>
                </c:pt>
                <c:pt idx="4">
                  <c:v>2.5778624347694019</c:v>
                </c:pt>
                <c:pt idx="5">
                  <c:v>3.8413967083839</c:v>
                </c:pt>
                <c:pt idx="6">
                  <c:v>3.1057321258456221</c:v>
                </c:pt>
                <c:pt idx="7">
                  <c:v>10.785827462680828</c:v>
                </c:pt>
                <c:pt idx="8">
                  <c:v>10.246618238460634</c:v>
                </c:pt>
                <c:pt idx="9">
                  <c:v>13.999837753126245</c:v>
                </c:pt>
                <c:pt idx="10">
                  <c:v>14.20916047222523</c:v>
                </c:pt>
                <c:pt idx="11">
                  <c:v>9.0093898669429162</c:v>
                </c:pt>
                <c:pt idx="12">
                  <c:v>6.7322713307346023</c:v>
                </c:pt>
                <c:pt idx="13">
                  <c:v>6.0652074066337214</c:v>
                </c:pt>
                <c:pt idx="14">
                  <c:v>6.0652074066337214</c:v>
                </c:pt>
                <c:pt idx="15">
                  <c:v>6.0652074066337214</c:v>
                </c:pt>
                <c:pt idx="16">
                  <c:v>6.0652074066337214</c:v>
                </c:pt>
                <c:pt idx="17">
                  <c:v>6.0652074066337214</c:v>
                </c:pt>
                <c:pt idx="18">
                  <c:v>6.0652074066337214</c:v>
                </c:pt>
                <c:pt idx="19">
                  <c:v>6.0652074066337214</c:v>
                </c:pt>
                <c:pt idx="20">
                  <c:v>6.0652074066337214</c:v>
                </c:pt>
                <c:pt idx="21">
                  <c:v>6.0652074066337214</c:v>
                </c:pt>
                <c:pt idx="22">
                  <c:v>6.0652074066337214</c:v>
                </c:pt>
                <c:pt idx="23">
                  <c:v>6.0652074066337214</c:v>
                </c:pt>
                <c:pt idx="24">
                  <c:v>6.0652074066337214</c:v>
                </c:pt>
                <c:pt idx="25">
                  <c:v>6.0652074066337214</c:v>
                </c:pt>
                <c:pt idx="26">
                  <c:v>6.0652074066337214</c:v>
                </c:pt>
                <c:pt idx="27">
                  <c:v>6.0652074066337214</c:v>
                </c:pt>
                <c:pt idx="28">
                  <c:v>6.0652074066337214</c:v>
                </c:pt>
                <c:pt idx="29">
                  <c:v>6.0652074066337214</c:v>
                </c:pt>
                <c:pt idx="30">
                  <c:v>6.0652074066337214</c:v>
                </c:pt>
                <c:pt idx="31">
                  <c:v>6.0652074066337214</c:v>
                </c:pt>
                <c:pt idx="32">
                  <c:v>6.0652074066337214</c:v>
                </c:pt>
                <c:pt idx="33">
                  <c:v>6.0652074066337214</c:v>
                </c:pt>
                <c:pt idx="34">
                  <c:v>6.0652074066337214</c:v>
                </c:pt>
                <c:pt idx="35">
                  <c:v>6.0652074066337214</c:v>
                </c:pt>
                <c:pt idx="36">
                  <c:v>6.0652074066337214</c:v>
                </c:pt>
                <c:pt idx="37">
                  <c:v>6.0652074066337214</c:v>
                </c:pt>
                <c:pt idx="38">
                  <c:v>6.0652074066337214</c:v>
                </c:pt>
                <c:pt idx="39">
                  <c:v>6.0652074066337214</c:v>
                </c:pt>
                <c:pt idx="40">
                  <c:v>6.0652074066337214</c:v>
                </c:pt>
                <c:pt idx="41">
                  <c:v>6.0652074066337214</c:v>
                </c:pt>
                <c:pt idx="42">
                  <c:v>6.0652074066337214</c:v>
                </c:pt>
                <c:pt idx="43">
                  <c:v>6.0652074066337214</c:v>
                </c:pt>
                <c:pt idx="44">
                  <c:v>6.0652074066337214</c:v>
                </c:pt>
                <c:pt idx="45">
                  <c:v>6.0652074066337214</c:v>
                </c:pt>
                <c:pt idx="46">
                  <c:v>6.0652074066337214</c:v>
                </c:pt>
                <c:pt idx="47">
                  <c:v>6.0652074066337214</c:v>
                </c:pt>
                <c:pt idx="48">
                  <c:v>6.0652074066337214</c:v>
                </c:pt>
                <c:pt idx="49">
                  <c:v>6.0652074066337214</c:v>
                </c:pt>
                <c:pt idx="50">
                  <c:v>6.0652074066337214</c:v>
                </c:pt>
                <c:pt idx="51">
                  <c:v>6.0652074066337214</c:v>
                </c:pt>
                <c:pt idx="52">
                  <c:v>6.0652074066337214</c:v>
                </c:pt>
                <c:pt idx="53">
                  <c:v>6.0652074066337214</c:v>
                </c:pt>
                <c:pt idx="54">
                  <c:v>6.0652074066337214</c:v>
                </c:pt>
                <c:pt idx="55">
                  <c:v>6.0652074066337214</c:v>
                </c:pt>
                <c:pt idx="56">
                  <c:v>6.0652074066337214</c:v>
                </c:pt>
                <c:pt idx="57">
                  <c:v>6.0652074066337214</c:v>
                </c:pt>
                <c:pt idx="58">
                  <c:v>6.0652074066337214</c:v>
                </c:pt>
                <c:pt idx="59">
                  <c:v>6.0652074066337214</c:v>
                </c:pt>
                <c:pt idx="60">
                  <c:v>6.0652074066337214</c:v>
                </c:pt>
                <c:pt idx="61">
                  <c:v>6.0652074066337214</c:v>
                </c:pt>
                <c:pt idx="62">
                  <c:v>6.0652074066337214</c:v>
                </c:pt>
                <c:pt idx="63">
                  <c:v>6.0652074066337214</c:v>
                </c:pt>
                <c:pt idx="64">
                  <c:v>6.0652074066337214</c:v>
                </c:pt>
                <c:pt idx="65">
                  <c:v>6.0652074066337214</c:v>
                </c:pt>
                <c:pt idx="66">
                  <c:v>6.0652074066337214</c:v>
                </c:pt>
                <c:pt idx="67">
                  <c:v>6.0652074066337214</c:v>
                </c:pt>
                <c:pt idx="68">
                  <c:v>6.0652074066337214</c:v>
                </c:pt>
                <c:pt idx="69">
                  <c:v>6.0652074066337214</c:v>
                </c:pt>
                <c:pt idx="70">
                  <c:v>6.0652074066337214</c:v>
                </c:pt>
                <c:pt idx="71">
                  <c:v>6.0652074066337214</c:v>
                </c:pt>
                <c:pt idx="72">
                  <c:v>6.0652074066337214</c:v>
                </c:pt>
                <c:pt idx="73">
                  <c:v>6.0652074066337214</c:v>
                </c:pt>
                <c:pt idx="74">
                  <c:v>6.0652074066337214</c:v>
                </c:pt>
                <c:pt idx="75">
                  <c:v>6.0652074066337214</c:v>
                </c:pt>
                <c:pt idx="76">
                  <c:v>6.0652074066337214</c:v>
                </c:pt>
                <c:pt idx="77">
                  <c:v>6.0652074066337214</c:v>
                </c:pt>
                <c:pt idx="78">
                  <c:v>6.0652074066337214</c:v>
                </c:pt>
                <c:pt idx="79">
                  <c:v>6.0652074066337214</c:v>
                </c:pt>
                <c:pt idx="80">
                  <c:v>6.0652074066337214</c:v>
                </c:pt>
                <c:pt idx="81">
                  <c:v>6.0652074066337214</c:v>
                </c:pt>
                <c:pt idx="82">
                  <c:v>6.0652074066337214</c:v>
                </c:pt>
                <c:pt idx="83">
                  <c:v>6.0652074066337214</c:v>
                </c:pt>
                <c:pt idx="84">
                  <c:v>6.0652074066337214</c:v>
                </c:pt>
                <c:pt idx="85">
                  <c:v>6.0652074066337214</c:v>
                </c:pt>
                <c:pt idx="86">
                  <c:v>6.0652074066337214</c:v>
                </c:pt>
                <c:pt idx="87">
                  <c:v>6.0652074066337214</c:v>
                </c:pt>
                <c:pt idx="88">
                  <c:v>6.0652074066337214</c:v>
                </c:pt>
                <c:pt idx="89">
                  <c:v>6.0652074066337214</c:v>
                </c:pt>
                <c:pt idx="90">
                  <c:v>6.0652074066337214</c:v>
                </c:pt>
                <c:pt idx="91">
                  <c:v>6.0652074066337214</c:v>
                </c:pt>
                <c:pt idx="92">
                  <c:v>6.0652074066337214</c:v>
                </c:pt>
                <c:pt idx="93">
                  <c:v>6.0652074066337214</c:v>
                </c:pt>
              </c:numCache>
            </c:numRef>
          </c:yVal>
          <c:smooth val="0"/>
        </c:ser>
        <c:ser>
          <c:idx val="13"/>
          <c:order val="4"/>
          <c:tx>
            <c:strRef>
              <c:f>Constraints!$AR$4</c:f>
              <c:strCache>
                <c:ptCount val="1"/>
                <c:pt idx="0">
                  <c:v>Case5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Constraints!$CX$3:$CX$97</c:f>
              <c:numCache>
                <c:formatCode>General</c:formatCode>
                <c:ptCount val="95"/>
                <c:pt idx="0">
                  <c:v>3.2241241422791018E-3</c:v>
                </c:pt>
                <c:pt idx="1">
                  <c:v>3.1664984386570337E-3</c:v>
                </c:pt>
                <c:pt idx="2">
                  <c:v>2.6653342235963395E-3</c:v>
                </c:pt>
                <c:pt idx="3">
                  <c:v>2.8069920227486887E-3</c:v>
                </c:pt>
                <c:pt idx="4">
                  <c:v>3.5709146572731245E-3</c:v>
                </c:pt>
                <c:pt idx="5">
                  <c:v>4.0833677740977174E-3</c:v>
                </c:pt>
                <c:pt idx="6">
                  <c:v>3.7935560464695452E-3</c:v>
                </c:pt>
                <c:pt idx="7">
                  <c:v>5.8825560678534864E-3</c:v>
                </c:pt>
                <c:pt idx="8">
                  <c:v>5.8825560678534864E-3</c:v>
                </c:pt>
                <c:pt idx="9">
                  <c:v>5.5194275501701563E-3</c:v>
                </c:pt>
                <c:pt idx="10">
                  <c:v>5.5194275501701563E-3</c:v>
                </c:pt>
                <c:pt idx="11">
                  <c:v>4.7545751490345907E-3</c:v>
                </c:pt>
                <c:pt idx="12">
                  <c:v>4.7545751490345907E-3</c:v>
                </c:pt>
                <c:pt idx="13">
                  <c:v>4.7545751490345907E-3</c:v>
                </c:pt>
                <c:pt idx="14">
                  <c:v>4.7545751490345907E-3</c:v>
                </c:pt>
                <c:pt idx="15">
                  <c:v>4.7545751490345907E-3</c:v>
                </c:pt>
                <c:pt idx="16">
                  <c:v>4.7545751490345907E-3</c:v>
                </c:pt>
                <c:pt idx="17">
                  <c:v>4.7545751490345907E-3</c:v>
                </c:pt>
                <c:pt idx="18">
                  <c:v>4.7545751490345907E-3</c:v>
                </c:pt>
                <c:pt idx="19">
                  <c:v>4.7545751490345907E-3</c:v>
                </c:pt>
                <c:pt idx="20">
                  <c:v>4.7545751490345907E-3</c:v>
                </c:pt>
                <c:pt idx="21">
                  <c:v>4.7545751490345907E-3</c:v>
                </c:pt>
                <c:pt idx="22">
                  <c:v>4.7545751490345907E-3</c:v>
                </c:pt>
                <c:pt idx="23">
                  <c:v>4.7545751490345907E-3</c:v>
                </c:pt>
                <c:pt idx="24">
                  <c:v>4.7545751490345907E-3</c:v>
                </c:pt>
                <c:pt idx="25">
                  <c:v>4.7545751490345907E-3</c:v>
                </c:pt>
                <c:pt idx="26">
                  <c:v>4.7545751490345907E-3</c:v>
                </c:pt>
                <c:pt idx="27">
                  <c:v>4.7545751490345907E-3</c:v>
                </c:pt>
                <c:pt idx="28">
                  <c:v>4.7545751490345907E-3</c:v>
                </c:pt>
                <c:pt idx="29">
                  <c:v>4.7545751490345907E-3</c:v>
                </c:pt>
                <c:pt idx="30">
                  <c:v>4.7545751490345907E-3</c:v>
                </c:pt>
                <c:pt idx="31">
                  <c:v>4.7545751490345907E-3</c:v>
                </c:pt>
                <c:pt idx="32">
                  <c:v>4.7545751490345907E-3</c:v>
                </c:pt>
                <c:pt idx="33">
                  <c:v>4.7545751490345907E-3</c:v>
                </c:pt>
                <c:pt idx="34">
                  <c:v>4.7545751490345907E-3</c:v>
                </c:pt>
                <c:pt idx="35">
                  <c:v>4.7545751490345907E-3</c:v>
                </c:pt>
                <c:pt idx="36">
                  <c:v>4.7545751490345907E-3</c:v>
                </c:pt>
                <c:pt idx="37">
                  <c:v>4.7545751490345907E-3</c:v>
                </c:pt>
                <c:pt idx="38">
                  <c:v>4.7545751490345907E-3</c:v>
                </c:pt>
                <c:pt idx="39">
                  <c:v>4.7545751490345907E-3</c:v>
                </c:pt>
                <c:pt idx="40">
                  <c:v>4.7545751490345907E-3</c:v>
                </c:pt>
                <c:pt idx="41">
                  <c:v>4.7545751490345907E-3</c:v>
                </c:pt>
                <c:pt idx="42">
                  <c:v>4.7545751490345907E-3</c:v>
                </c:pt>
                <c:pt idx="43">
                  <c:v>4.7545751490345907E-3</c:v>
                </c:pt>
                <c:pt idx="44">
                  <c:v>4.7545751490345907E-3</c:v>
                </c:pt>
                <c:pt idx="45">
                  <c:v>4.7545751490345907E-3</c:v>
                </c:pt>
                <c:pt idx="46">
                  <c:v>4.7545751490345907E-3</c:v>
                </c:pt>
                <c:pt idx="47">
                  <c:v>4.7545751490345907E-3</c:v>
                </c:pt>
                <c:pt idx="48">
                  <c:v>4.7545751490345907E-3</c:v>
                </c:pt>
                <c:pt idx="49">
                  <c:v>4.7545751490345907E-3</c:v>
                </c:pt>
                <c:pt idx="50">
                  <c:v>4.7545751490345907E-3</c:v>
                </c:pt>
                <c:pt idx="51">
                  <c:v>4.7545751490345907E-3</c:v>
                </c:pt>
                <c:pt idx="52">
                  <c:v>4.7545751490345907E-3</c:v>
                </c:pt>
                <c:pt idx="53">
                  <c:v>4.7545751490345907E-3</c:v>
                </c:pt>
                <c:pt idx="54">
                  <c:v>4.7545751490345907E-3</c:v>
                </c:pt>
                <c:pt idx="55">
                  <c:v>4.7545751490345907E-3</c:v>
                </c:pt>
                <c:pt idx="56">
                  <c:v>4.7545751490345907E-3</c:v>
                </c:pt>
                <c:pt idx="57">
                  <c:v>4.7545751490345907E-3</c:v>
                </c:pt>
                <c:pt idx="58">
                  <c:v>4.7545751490345907E-3</c:v>
                </c:pt>
                <c:pt idx="59">
                  <c:v>4.7545751490345907E-3</c:v>
                </c:pt>
                <c:pt idx="60">
                  <c:v>4.7545751490345907E-3</c:v>
                </c:pt>
                <c:pt idx="61">
                  <c:v>4.7545751490345907E-3</c:v>
                </c:pt>
                <c:pt idx="62">
                  <c:v>4.7545751490345907E-3</c:v>
                </c:pt>
                <c:pt idx="63">
                  <c:v>4.7545751490345907E-3</c:v>
                </c:pt>
                <c:pt idx="64">
                  <c:v>4.7545751490345907E-3</c:v>
                </c:pt>
                <c:pt idx="65">
                  <c:v>4.7545751490345907E-3</c:v>
                </c:pt>
                <c:pt idx="66">
                  <c:v>4.7545751490345907E-3</c:v>
                </c:pt>
                <c:pt idx="67">
                  <c:v>4.7545751490345907E-3</c:v>
                </c:pt>
                <c:pt idx="68">
                  <c:v>4.7545751490345907E-3</c:v>
                </c:pt>
                <c:pt idx="69">
                  <c:v>4.7545751490345907E-3</c:v>
                </c:pt>
                <c:pt idx="70">
                  <c:v>4.7545751490345907E-3</c:v>
                </c:pt>
                <c:pt idx="71">
                  <c:v>4.7545751490345907E-3</c:v>
                </c:pt>
                <c:pt idx="72">
                  <c:v>4.7545751490345907E-3</c:v>
                </c:pt>
                <c:pt idx="73">
                  <c:v>4.7545751490345907E-3</c:v>
                </c:pt>
                <c:pt idx="74">
                  <c:v>4.7545751490345907E-3</c:v>
                </c:pt>
                <c:pt idx="75">
                  <c:v>4.7545751490345907E-3</c:v>
                </c:pt>
                <c:pt idx="76">
                  <c:v>4.7545751490345907E-3</c:v>
                </c:pt>
                <c:pt idx="77">
                  <c:v>4.7545751490345907E-3</c:v>
                </c:pt>
                <c:pt idx="78">
                  <c:v>4.7545751490345907E-3</c:v>
                </c:pt>
                <c:pt idx="79">
                  <c:v>4.7545751490345907E-3</c:v>
                </c:pt>
                <c:pt idx="80">
                  <c:v>4.7545751490345907E-3</c:v>
                </c:pt>
                <c:pt idx="81">
                  <c:v>4.7545751490345907E-3</c:v>
                </c:pt>
                <c:pt idx="82">
                  <c:v>4.7545751490345907E-3</c:v>
                </c:pt>
                <c:pt idx="83">
                  <c:v>4.7545751490345907E-3</c:v>
                </c:pt>
                <c:pt idx="84">
                  <c:v>4.7545751490345907E-3</c:v>
                </c:pt>
                <c:pt idx="85">
                  <c:v>4.7545751490345907E-3</c:v>
                </c:pt>
                <c:pt idx="86">
                  <c:v>4.7545751490345907E-3</c:v>
                </c:pt>
                <c:pt idx="87">
                  <c:v>4.7545751490345907E-3</c:v>
                </c:pt>
                <c:pt idx="88">
                  <c:v>4.7545751490345907E-3</c:v>
                </c:pt>
                <c:pt idx="89">
                  <c:v>4.7545751490345907E-3</c:v>
                </c:pt>
                <c:pt idx="90">
                  <c:v>4.7545751490345907E-3</c:v>
                </c:pt>
                <c:pt idx="91">
                  <c:v>4.7545751490345907E-3</c:v>
                </c:pt>
                <c:pt idx="92">
                  <c:v>4.7545751490345907E-3</c:v>
                </c:pt>
                <c:pt idx="93">
                  <c:v>4.7545751490345907E-3</c:v>
                </c:pt>
                <c:pt idx="94">
                  <c:v>4.7545751490345907E-3</c:v>
                </c:pt>
              </c:numCache>
            </c:numRef>
          </c:xVal>
          <c:yVal>
            <c:numRef>
              <c:f>Constraints!$AR$7:$AR$100</c:f>
              <c:numCache>
                <c:formatCode>0.00E+00</c:formatCode>
                <c:ptCount val="94"/>
                <c:pt idx="0">
                  <c:v>15.459771870669313</c:v>
                </c:pt>
                <c:pt idx="1">
                  <c:v>6.7823137508107036</c:v>
                </c:pt>
                <c:pt idx="2">
                  <c:v>3.061998271346043</c:v>
                </c:pt>
                <c:pt idx="3">
                  <c:v>5.2285011092453049</c:v>
                </c:pt>
                <c:pt idx="4">
                  <c:v>1.4300615899310027</c:v>
                </c:pt>
                <c:pt idx="5">
                  <c:v>2.0969910565453991</c:v>
                </c:pt>
                <c:pt idx="6">
                  <c:v>1.7095332860317158</c:v>
                </c:pt>
                <c:pt idx="7">
                  <c:v>5.7535352519606144</c:v>
                </c:pt>
                <c:pt idx="8">
                  <c:v>5.4640106057378324</c:v>
                </c:pt>
                <c:pt idx="9">
                  <c:v>7.5048172464629754</c:v>
                </c:pt>
                <c:pt idx="10">
                  <c:v>7.618328464121972</c:v>
                </c:pt>
                <c:pt idx="11">
                  <c:v>4.8409830885214964</c:v>
                </c:pt>
                <c:pt idx="12">
                  <c:v>3.620256638300178</c:v>
                </c:pt>
                <c:pt idx="13">
                  <c:v>3.2650919328424988</c:v>
                </c:pt>
                <c:pt idx="14">
                  <c:v>3.2650919328424988</c:v>
                </c:pt>
                <c:pt idx="15">
                  <c:v>3.2650919328424988</c:v>
                </c:pt>
                <c:pt idx="16">
                  <c:v>3.2650919328424988</c:v>
                </c:pt>
                <c:pt idx="17">
                  <c:v>3.2650919328424988</c:v>
                </c:pt>
                <c:pt idx="18">
                  <c:v>3.2650919328424988</c:v>
                </c:pt>
                <c:pt idx="19">
                  <c:v>3.2650919328424988</c:v>
                </c:pt>
                <c:pt idx="20">
                  <c:v>3.2650919328424988</c:v>
                </c:pt>
                <c:pt idx="21">
                  <c:v>3.2650919328424988</c:v>
                </c:pt>
                <c:pt idx="22">
                  <c:v>3.2650919328424988</c:v>
                </c:pt>
                <c:pt idx="23">
                  <c:v>3.2650919328424988</c:v>
                </c:pt>
                <c:pt idx="24">
                  <c:v>3.2650919328424988</c:v>
                </c:pt>
                <c:pt idx="25">
                  <c:v>3.2650919328424988</c:v>
                </c:pt>
                <c:pt idx="26">
                  <c:v>3.2650919328424988</c:v>
                </c:pt>
                <c:pt idx="27">
                  <c:v>3.2650919328424988</c:v>
                </c:pt>
                <c:pt idx="28">
                  <c:v>3.2650919328424988</c:v>
                </c:pt>
                <c:pt idx="29">
                  <c:v>3.2650919328424988</c:v>
                </c:pt>
                <c:pt idx="30">
                  <c:v>3.2650919328424988</c:v>
                </c:pt>
                <c:pt idx="31">
                  <c:v>3.2650919328424988</c:v>
                </c:pt>
                <c:pt idx="32">
                  <c:v>3.2650919328424988</c:v>
                </c:pt>
                <c:pt idx="33">
                  <c:v>3.2650919328424988</c:v>
                </c:pt>
                <c:pt idx="34">
                  <c:v>3.2650919328424988</c:v>
                </c:pt>
                <c:pt idx="35">
                  <c:v>3.2650919328424988</c:v>
                </c:pt>
                <c:pt idx="36">
                  <c:v>3.2650919328424988</c:v>
                </c:pt>
                <c:pt idx="37">
                  <c:v>3.2650919328424988</c:v>
                </c:pt>
                <c:pt idx="38">
                  <c:v>3.2650919328424988</c:v>
                </c:pt>
                <c:pt idx="39">
                  <c:v>3.2650919328424988</c:v>
                </c:pt>
                <c:pt idx="40">
                  <c:v>3.2650919328424988</c:v>
                </c:pt>
                <c:pt idx="41">
                  <c:v>3.2650919328424988</c:v>
                </c:pt>
                <c:pt idx="42">
                  <c:v>3.2650919328424988</c:v>
                </c:pt>
                <c:pt idx="43">
                  <c:v>3.2650919328424988</c:v>
                </c:pt>
                <c:pt idx="44">
                  <c:v>3.2650919328424988</c:v>
                </c:pt>
                <c:pt idx="45">
                  <c:v>3.2650919328424988</c:v>
                </c:pt>
                <c:pt idx="46">
                  <c:v>3.2650919328424988</c:v>
                </c:pt>
                <c:pt idx="47">
                  <c:v>3.2650919328424988</c:v>
                </c:pt>
                <c:pt idx="48">
                  <c:v>3.2650919328424988</c:v>
                </c:pt>
                <c:pt idx="49">
                  <c:v>3.2650919328424988</c:v>
                </c:pt>
                <c:pt idx="50">
                  <c:v>3.2650919328424988</c:v>
                </c:pt>
                <c:pt idx="51">
                  <c:v>3.2650919328424988</c:v>
                </c:pt>
                <c:pt idx="52">
                  <c:v>3.2650919328424988</c:v>
                </c:pt>
                <c:pt idx="53">
                  <c:v>3.2650919328424988</c:v>
                </c:pt>
                <c:pt idx="54">
                  <c:v>3.2650919328424988</c:v>
                </c:pt>
                <c:pt idx="55">
                  <c:v>3.2650919328424988</c:v>
                </c:pt>
                <c:pt idx="56">
                  <c:v>3.2650919328424988</c:v>
                </c:pt>
                <c:pt idx="57">
                  <c:v>3.2650919328424988</c:v>
                </c:pt>
                <c:pt idx="58">
                  <c:v>3.2650919328424988</c:v>
                </c:pt>
                <c:pt idx="59">
                  <c:v>3.2650919328424988</c:v>
                </c:pt>
                <c:pt idx="60">
                  <c:v>3.2650919328424988</c:v>
                </c:pt>
                <c:pt idx="61">
                  <c:v>3.2650919328424988</c:v>
                </c:pt>
                <c:pt idx="62">
                  <c:v>3.2650919328424988</c:v>
                </c:pt>
                <c:pt idx="63">
                  <c:v>3.2650919328424988</c:v>
                </c:pt>
                <c:pt idx="64">
                  <c:v>3.2650919328424988</c:v>
                </c:pt>
                <c:pt idx="65">
                  <c:v>3.2650919328424988</c:v>
                </c:pt>
                <c:pt idx="66">
                  <c:v>3.2650919328424988</c:v>
                </c:pt>
                <c:pt idx="67">
                  <c:v>3.2650919328424988</c:v>
                </c:pt>
                <c:pt idx="68">
                  <c:v>3.2650919328424988</c:v>
                </c:pt>
                <c:pt idx="69">
                  <c:v>3.2650919328424988</c:v>
                </c:pt>
                <c:pt idx="70">
                  <c:v>3.2650919328424988</c:v>
                </c:pt>
                <c:pt idx="71">
                  <c:v>3.2650919328424988</c:v>
                </c:pt>
                <c:pt idx="72">
                  <c:v>3.2650919328424988</c:v>
                </c:pt>
                <c:pt idx="73">
                  <c:v>3.2650919328424988</c:v>
                </c:pt>
                <c:pt idx="74">
                  <c:v>3.2650919328424988</c:v>
                </c:pt>
                <c:pt idx="75">
                  <c:v>3.2650919328424988</c:v>
                </c:pt>
                <c:pt idx="76">
                  <c:v>3.2650919328424988</c:v>
                </c:pt>
                <c:pt idx="77">
                  <c:v>3.2650919328424988</c:v>
                </c:pt>
                <c:pt idx="78">
                  <c:v>3.2650919328424988</c:v>
                </c:pt>
                <c:pt idx="79">
                  <c:v>3.2650919328424988</c:v>
                </c:pt>
                <c:pt idx="80">
                  <c:v>3.2650919328424988</c:v>
                </c:pt>
                <c:pt idx="81">
                  <c:v>3.2650919328424988</c:v>
                </c:pt>
                <c:pt idx="82">
                  <c:v>3.2650919328424988</c:v>
                </c:pt>
                <c:pt idx="83">
                  <c:v>3.2650919328424988</c:v>
                </c:pt>
                <c:pt idx="84">
                  <c:v>3.2650919328424988</c:v>
                </c:pt>
                <c:pt idx="85">
                  <c:v>3.2650919328424988</c:v>
                </c:pt>
                <c:pt idx="86">
                  <c:v>3.2650919328424988</c:v>
                </c:pt>
                <c:pt idx="87">
                  <c:v>3.2650919328424988</c:v>
                </c:pt>
                <c:pt idx="88">
                  <c:v>3.2650919328424988</c:v>
                </c:pt>
                <c:pt idx="89">
                  <c:v>3.2650919328424988</c:v>
                </c:pt>
                <c:pt idx="90">
                  <c:v>3.2650919328424988</c:v>
                </c:pt>
                <c:pt idx="91">
                  <c:v>3.2650919328424988</c:v>
                </c:pt>
                <c:pt idx="92">
                  <c:v>3.2650919328424988</c:v>
                </c:pt>
                <c:pt idx="93">
                  <c:v>3.2650919328424988</c:v>
                </c:pt>
              </c:numCache>
            </c:numRef>
          </c:yVal>
          <c:smooth val="0"/>
        </c:ser>
        <c:ser>
          <c:idx val="1"/>
          <c:order val="5"/>
          <c:tx>
            <c:strRef>
              <c:f>Constraints!$AS$4</c:f>
              <c:strCache>
                <c:ptCount val="1"/>
                <c:pt idx="0">
                  <c:v>Case6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Constraints!$CY$3:$CY$97</c:f>
              <c:numCache>
                <c:formatCode>General</c:formatCode>
                <c:ptCount val="95"/>
                <c:pt idx="0">
                  <c:v>3.2241241422791013E-3</c:v>
                </c:pt>
                <c:pt idx="1">
                  <c:v>3.166498438657035E-3</c:v>
                </c:pt>
                <c:pt idx="2">
                  <c:v>2.6653342235963403E-3</c:v>
                </c:pt>
                <c:pt idx="3">
                  <c:v>2.8069920227486896E-3</c:v>
                </c:pt>
                <c:pt idx="4">
                  <c:v>3.5709146572731249E-3</c:v>
                </c:pt>
                <c:pt idx="5">
                  <c:v>4.0833677740977174E-3</c:v>
                </c:pt>
                <c:pt idx="6">
                  <c:v>3.7935560464695461E-3</c:v>
                </c:pt>
                <c:pt idx="7">
                  <c:v>5.8825560678534882E-3</c:v>
                </c:pt>
                <c:pt idx="8">
                  <c:v>5.8825560678534882E-3</c:v>
                </c:pt>
                <c:pt idx="9">
                  <c:v>5.5194275501701572E-3</c:v>
                </c:pt>
                <c:pt idx="10">
                  <c:v>5.5194275501701572E-3</c:v>
                </c:pt>
                <c:pt idx="11">
                  <c:v>4.7545751490345916E-3</c:v>
                </c:pt>
                <c:pt idx="12">
                  <c:v>4.7545751490345916E-3</c:v>
                </c:pt>
                <c:pt idx="13">
                  <c:v>4.7545751490345916E-3</c:v>
                </c:pt>
                <c:pt idx="14">
                  <c:v>4.7545751490345916E-3</c:v>
                </c:pt>
                <c:pt idx="15">
                  <c:v>4.7545751490345916E-3</c:v>
                </c:pt>
                <c:pt idx="16">
                  <c:v>4.7545751490345916E-3</c:v>
                </c:pt>
                <c:pt idx="17">
                  <c:v>4.7545751490345916E-3</c:v>
                </c:pt>
                <c:pt idx="18">
                  <c:v>4.7545751490345916E-3</c:v>
                </c:pt>
                <c:pt idx="19">
                  <c:v>4.7545751490345916E-3</c:v>
                </c:pt>
                <c:pt idx="20">
                  <c:v>4.7545751490345916E-3</c:v>
                </c:pt>
                <c:pt idx="21">
                  <c:v>4.7545751490345916E-3</c:v>
                </c:pt>
                <c:pt idx="22">
                  <c:v>4.7545751490345916E-3</c:v>
                </c:pt>
                <c:pt idx="23">
                  <c:v>4.7545751490345916E-3</c:v>
                </c:pt>
                <c:pt idx="24">
                  <c:v>4.7545751490345916E-3</c:v>
                </c:pt>
                <c:pt idx="25">
                  <c:v>4.7545751490345916E-3</c:v>
                </c:pt>
                <c:pt idx="26">
                  <c:v>4.7545751490345916E-3</c:v>
                </c:pt>
                <c:pt idx="27">
                  <c:v>4.7545751490345916E-3</c:v>
                </c:pt>
                <c:pt idx="28">
                  <c:v>4.7545751490345916E-3</c:v>
                </c:pt>
                <c:pt idx="29">
                  <c:v>4.7545751490345916E-3</c:v>
                </c:pt>
                <c:pt idx="30">
                  <c:v>4.7545751490345916E-3</c:v>
                </c:pt>
                <c:pt idx="31">
                  <c:v>4.7545751490345916E-3</c:v>
                </c:pt>
                <c:pt idx="32">
                  <c:v>4.7545751490345916E-3</c:v>
                </c:pt>
                <c:pt idx="33">
                  <c:v>4.7545751490345916E-3</c:v>
                </c:pt>
                <c:pt idx="34">
                  <c:v>4.7545751490345916E-3</c:v>
                </c:pt>
                <c:pt idx="35">
                  <c:v>4.7545751490345916E-3</c:v>
                </c:pt>
                <c:pt idx="36">
                  <c:v>4.7545751490345916E-3</c:v>
                </c:pt>
                <c:pt idx="37">
                  <c:v>4.7545751490345916E-3</c:v>
                </c:pt>
                <c:pt idx="38">
                  <c:v>4.7545751490345916E-3</c:v>
                </c:pt>
                <c:pt idx="39">
                  <c:v>4.7545751490345916E-3</c:v>
                </c:pt>
                <c:pt idx="40">
                  <c:v>4.7545751490345916E-3</c:v>
                </c:pt>
                <c:pt idx="41">
                  <c:v>4.7545751490345916E-3</c:v>
                </c:pt>
                <c:pt idx="42">
                  <c:v>4.7545751490345916E-3</c:v>
                </c:pt>
                <c:pt idx="43">
                  <c:v>4.7545751490345916E-3</c:v>
                </c:pt>
                <c:pt idx="44">
                  <c:v>4.7545751490345916E-3</c:v>
                </c:pt>
                <c:pt idx="45">
                  <c:v>4.7545751490345916E-3</c:v>
                </c:pt>
                <c:pt idx="46">
                  <c:v>4.7545751490345916E-3</c:v>
                </c:pt>
                <c:pt idx="47">
                  <c:v>4.7545751490345916E-3</c:v>
                </c:pt>
                <c:pt idx="48">
                  <c:v>4.7545751490345916E-3</c:v>
                </c:pt>
                <c:pt idx="49">
                  <c:v>4.7545751490345916E-3</c:v>
                </c:pt>
                <c:pt idx="50">
                  <c:v>4.7545751490345916E-3</c:v>
                </c:pt>
                <c:pt idx="51">
                  <c:v>4.7545751490345916E-3</c:v>
                </c:pt>
                <c:pt idx="52">
                  <c:v>4.7545751490345916E-3</c:v>
                </c:pt>
                <c:pt idx="53">
                  <c:v>4.7545751490345916E-3</c:v>
                </c:pt>
                <c:pt idx="54">
                  <c:v>4.7545751490345916E-3</c:v>
                </c:pt>
                <c:pt idx="55">
                  <c:v>4.7545751490345916E-3</c:v>
                </c:pt>
                <c:pt idx="56">
                  <c:v>4.7545751490345916E-3</c:v>
                </c:pt>
                <c:pt idx="57">
                  <c:v>4.7545751490345916E-3</c:v>
                </c:pt>
                <c:pt idx="58">
                  <c:v>4.7545751490345916E-3</c:v>
                </c:pt>
                <c:pt idx="59">
                  <c:v>4.7545751490345916E-3</c:v>
                </c:pt>
                <c:pt idx="60">
                  <c:v>4.7545751490345916E-3</c:v>
                </c:pt>
                <c:pt idx="61">
                  <c:v>4.7545751490345916E-3</c:v>
                </c:pt>
                <c:pt idx="62">
                  <c:v>4.7545751490345916E-3</c:v>
                </c:pt>
                <c:pt idx="63">
                  <c:v>4.7545751490345916E-3</c:v>
                </c:pt>
                <c:pt idx="64">
                  <c:v>4.7545751490345916E-3</c:v>
                </c:pt>
                <c:pt idx="65">
                  <c:v>4.7545751490345916E-3</c:v>
                </c:pt>
                <c:pt idx="66">
                  <c:v>4.7545751490345916E-3</c:v>
                </c:pt>
                <c:pt idx="67">
                  <c:v>4.7545751490345916E-3</c:v>
                </c:pt>
                <c:pt idx="68">
                  <c:v>4.7545751490345916E-3</c:v>
                </c:pt>
                <c:pt idx="69">
                  <c:v>4.7545751490345916E-3</c:v>
                </c:pt>
                <c:pt idx="70">
                  <c:v>4.7545751490345916E-3</c:v>
                </c:pt>
                <c:pt idx="71">
                  <c:v>4.7545751490345916E-3</c:v>
                </c:pt>
                <c:pt idx="72">
                  <c:v>4.7545751490345916E-3</c:v>
                </c:pt>
                <c:pt idx="73">
                  <c:v>4.7545751490345916E-3</c:v>
                </c:pt>
                <c:pt idx="74">
                  <c:v>4.7545751490345916E-3</c:v>
                </c:pt>
                <c:pt idx="75">
                  <c:v>4.7545751490345916E-3</c:v>
                </c:pt>
                <c:pt idx="76">
                  <c:v>4.7545751490345916E-3</c:v>
                </c:pt>
                <c:pt idx="77">
                  <c:v>4.7545751490345916E-3</c:v>
                </c:pt>
                <c:pt idx="78">
                  <c:v>4.7545751490345916E-3</c:v>
                </c:pt>
                <c:pt idx="79">
                  <c:v>4.7545751490345916E-3</c:v>
                </c:pt>
                <c:pt idx="80">
                  <c:v>4.7545751490345916E-3</c:v>
                </c:pt>
                <c:pt idx="81">
                  <c:v>4.7545751490345916E-3</c:v>
                </c:pt>
                <c:pt idx="82">
                  <c:v>4.7545751490345916E-3</c:v>
                </c:pt>
                <c:pt idx="83">
                  <c:v>4.7545751490345916E-3</c:v>
                </c:pt>
                <c:pt idx="84">
                  <c:v>4.7545751490345916E-3</c:v>
                </c:pt>
                <c:pt idx="85">
                  <c:v>4.7545751490345916E-3</c:v>
                </c:pt>
                <c:pt idx="86">
                  <c:v>4.7545751490345916E-3</c:v>
                </c:pt>
                <c:pt idx="87">
                  <c:v>4.7545751490345916E-3</c:v>
                </c:pt>
                <c:pt idx="88">
                  <c:v>4.7545751490345916E-3</c:v>
                </c:pt>
                <c:pt idx="89">
                  <c:v>4.7545751490345916E-3</c:v>
                </c:pt>
                <c:pt idx="90">
                  <c:v>4.7545751490345916E-3</c:v>
                </c:pt>
                <c:pt idx="91">
                  <c:v>4.7545751490345916E-3</c:v>
                </c:pt>
                <c:pt idx="92">
                  <c:v>4.7545751490345916E-3</c:v>
                </c:pt>
                <c:pt idx="93">
                  <c:v>4.7545751490345916E-3</c:v>
                </c:pt>
                <c:pt idx="94">
                  <c:v>4.7545751490345916E-3</c:v>
                </c:pt>
              </c:numCache>
            </c:numRef>
          </c:xVal>
          <c:yVal>
            <c:numRef>
              <c:f>Constraints!$AS$7:$AS$100</c:f>
              <c:numCache>
                <c:formatCode>0.00E+00</c:formatCode>
                <c:ptCount val="94"/>
                <c:pt idx="0">
                  <c:v>28.060041120384032</c:v>
                </c:pt>
                <c:pt idx="1">
                  <c:v>12.388644738731697</c:v>
                </c:pt>
                <c:pt idx="2">
                  <c:v>5.5839439846064645</c:v>
                </c:pt>
                <c:pt idx="3">
                  <c:v>9.5267823122637907</c:v>
                </c:pt>
                <c:pt idx="4">
                  <c:v>2.568458555644991</c:v>
                </c:pt>
                <c:pt idx="5">
                  <c:v>3.8271138278044448</c:v>
                </c:pt>
                <c:pt idx="6">
                  <c:v>3.0943089475486745</c:v>
                </c:pt>
                <c:pt idx="7">
                  <c:v>10.744737610216143</c:v>
                </c:pt>
                <c:pt idx="8">
                  <c:v>10.207565679471811</c:v>
                </c:pt>
                <c:pt idx="9">
                  <c:v>13.946823964154106</c:v>
                </c:pt>
                <c:pt idx="10">
                  <c:v>14.155392577006754</c:v>
                </c:pt>
                <c:pt idx="11">
                  <c:v>8.9753614524278245</c:v>
                </c:pt>
                <c:pt idx="12">
                  <c:v>6.7068379672845282</c:v>
                </c:pt>
                <c:pt idx="13">
                  <c:v>6.0423064051885955</c:v>
                </c:pt>
                <c:pt idx="14">
                  <c:v>6.0423064051885955</c:v>
                </c:pt>
                <c:pt idx="15">
                  <c:v>6.0423064051885955</c:v>
                </c:pt>
                <c:pt idx="16">
                  <c:v>6.0423064051885955</c:v>
                </c:pt>
                <c:pt idx="17">
                  <c:v>6.0423064051885955</c:v>
                </c:pt>
                <c:pt idx="18">
                  <c:v>6.0423064051885955</c:v>
                </c:pt>
                <c:pt idx="19">
                  <c:v>6.0423064051885955</c:v>
                </c:pt>
                <c:pt idx="20">
                  <c:v>6.0423064051885955</c:v>
                </c:pt>
                <c:pt idx="21">
                  <c:v>6.0423064051885955</c:v>
                </c:pt>
                <c:pt idx="22">
                  <c:v>6.0423064051885955</c:v>
                </c:pt>
                <c:pt idx="23">
                  <c:v>6.0423064051885955</c:v>
                </c:pt>
                <c:pt idx="24">
                  <c:v>6.0423064051885955</c:v>
                </c:pt>
                <c:pt idx="25">
                  <c:v>6.0423064051885955</c:v>
                </c:pt>
                <c:pt idx="26">
                  <c:v>6.0423064051885955</c:v>
                </c:pt>
                <c:pt idx="27">
                  <c:v>6.0423064051885955</c:v>
                </c:pt>
                <c:pt idx="28">
                  <c:v>6.0423064051885955</c:v>
                </c:pt>
                <c:pt idx="29">
                  <c:v>6.0423064051885955</c:v>
                </c:pt>
                <c:pt idx="30">
                  <c:v>6.0423064051885955</c:v>
                </c:pt>
                <c:pt idx="31">
                  <c:v>6.0423064051885955</c:v>
                </c:pt>
                <c:pt idx="32">
                  <c:v>6.0423064051885955</c:v>
                </c:pt>
                <c:pt idx="33">
                  <c:v>6.0423064051885955</c:v>
                </c:pt>
                <c:pt idx="34">
                  <c:v>6.0423064051885955</c:v>
                </c:pt>
                <c:pt idx="35">
                  <c:v>6.0423064051885955</c:v>
                </c:pt>
                <c:pt idx="36">
                  <c:v>6.0423064051885955</c:v>
                </c:pt>
                <c:pt idx="37">
                  <c:v>6.0423064051885955</c:v>
                </c:pt>
                <c:pt idx="38">
                  <c:v>6.0423064051885955</c:v>
                </c:pt>
                <c:pt idx="39">
                  <c:v>6.0423064051885955</c:v>
                </c:pt>
                <c:pt idx="40">
                  <c:v>6.0423064051885955</c:v>
                </c:pt>
                <c:pt idx="41">
                  <c:v>6.0423064051885955</c:v>
                </c:pt>
                <c:pt idx="42">
                  <c:v>6.0423064051885955</c:v>
                </c:pt>
                <c:pt idx="43">
                  <c:v>6.0423064051885955</c:v>
                </c:pt>
                <c:pt idx="44">
                  <c:v>6.0423064051885955</c:v>
                </c:pt>
                <c:pt idx="45">
                  <c:v>6.0423064051885955</c:v>
                </c:pt>
                <c:pt idx="46">
                  <c:v>6.0423064051885955</c:v>
                </c:pt>
                <c:pt idx="47">
                  <c:v>6.0423064051885955</c:v>
                </c:pt>
                <c:pt idx="48">
                  <c:v>6.0423064051885955</c:v>
                </c:pt>
                <c:pt idx="49">
                  <c:v>6.0423064051885955</c:v>
                </c:pt>
                <c:pt idx="50">
                  <c:v>6.0423064051885955</c:v>
                </c:pt>
                <c:pt idx="51">
                  <c:v>6.0423064051885955</c:v>
                </c:pt>
                <c:pt idx="52">
                  <c:v>6.0423064051885955</c:v>
                </c:pt>
                <c:pt idx="53">
                  <c:v>6.0423064051885955</c:v>
                </c:pt>
                <c:pt idx="54">
                  <c:v>6.0423064051885955</c:v>
                </c:pt>
                <c:pt idx="55">
                  <c:v>6.0423064051885955</c:v>
                </c:pt>
                <c:pt idx="56">
                  <c:v>6.0423064051885955</c:v>
                </c:pt>
                <c:pt idx="57">
                  <c:v>6.0423064051885955</c:v>
                </c:pt>
                <c:pt idx="58">
                  <c:v>6.0423064051885955</c:v>
                </c:pt>
                <c:pt idx="59">
                  <c:v>6.0423064051885955</c:v>
                </c:pt>
                <c:pt idx="60">
                  <c:v>6.0423064051885955</c:v>
                </c:pt>
                <c:pt idx="61">
                  <c:v>6.0423064051885955</c:v>
                </c:pt>
                <c:pt idx="62">
                  <c:v>6.0423064051885955</c:v>
                </c:pt>
                <c:pt idx="63">
                  <c:v>6.0423064051885955</c:v>
                </c:pt>
                <c:pt idx="64">
                  <c:v>6.0423064051885955</c:v>
                </c:pt>
                <c:pt idx="65">
                  <c:v>6.0423064051885955</c:v>
                </c:pt>
                <c:pt idx="66">
                  <c:v>6.0423064051885955</c:v>
                </c:pt>
                <c:pt idx="67">
                  <c:v>6.0423064051885955</c:v>
                </c:pt>
                <c:pt idx="68">
                  <c:v>6.0423064051885955</c:v>
                </c:pt>
                <c:pt idx="69">
                  <c:v>6.0423064051885955</c:v>
                </c:pt>
                <c:pt idx="70">
                  <c:v>6.0423064051885955</c:v>
                </c:pt>
                <c:pt idx="71">
                  <c:v>6.0423064051885955</c:v>
                </c:pt>
                <c:pt idx="72">
                  <c:v>6.0423064051885955</c:v>
                </c:pt>
                <c:pt idx="73">
                  <c:v>6.0423064051885955</c:v>
                </c:pt>
                <c:pt idx="74">
                  <c:v>6.0423064051885955</c:v>
                </c:pt>
                <c:pt idx="75">
                  <c:v>6.0423064051885955</c:v>
                </c:pt>
                <c:pt idx="76">
                  <c:v>6.0423064051885955</c:v>
                </c:pt>
                <c:pt idx="77">
                  <c:v>6.0423064051885955</c:v>
                </c:pt>
                <c:pt idx="78">
                  <c:v>6.0423064051885955</c:v>
                </c:pt>
                <c:pt idx="79">
                  <c:v>6.0423064051885955</c:v>
                </c:pt>
                <c:pt idx="80">
                  <c:v>6.0423064051885955</c:v>
                </c:pt>
                <c:pt idx="81">
                  <c:v>6.0423064051885955</c:v>
                </c:pt>
                <c:pt idx="82">
                  <c:v>6.0423064051885955</c:v>
                </c:pt>
                <c:pt idx="83">
                  <c:v>6.0423064051885955</c:v>
                </c:pt>
                <c:pt idx="84">
                  <c:v>6.0423064051885955</c:v>
                </c:pt>
                <c:pt idx="85">
                  <c:v>6.0423064051885955</c:v>
                </c:pt>
                <c:pt idx="86">
                  <c:v>6.0423064051885955</c:v>
                </c:pt>
                <c:pt idx="87">
                  <c:v>6.0423064051885955</c:v>
                </c:pt>
                <c:pt idx="88">
                  <c:v>6.0423064051885955</c:v>
                </c:pt>
                <c:pt idx="89">
                  <c:v>6.0423064051885955</c:v>
                </c:pt>
                <c:pt idx="90">
                  <c:v>6.0423064051885955</c:v>
                </c:pt>
                <c:pt idx="91">
                  <c:v>6.0423064051885955</c:v>
                </c:pt>
                <c:pt idx="92">
                  <c:v>6.0423064051885955</c:v>
                </c:pt>
                <c:pt idx="93">
                  <c:v>6.0423064051885955</c:v>
                </c:pt>
              </c:numCache>
            </c:numRef>
          </c:yVal>
          <c:smooth val="0"/>
        </c:ser>
        <c:ser>
          <c:idx val="8"/>
          <c:order val="6"/>
          <c:tx>
            <c:strRef>
              <c:f>Constraints!$AT$4</c:f>
              <c:strCache>
                <c:ptCount val="1"/>
                <c:pt idx="0">
                  <c:v>Case7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Constraints!$CZ$3:$CZ$97</c:f>
              <c:numCache>
                <c:formatCode>General</c:formatCode>
                <c:ptCount val="95"/>
                <c:pt idx="0">
                  <c:v>3.2241241422791018E-3</c:v>
                </c:pt>
                <c:pt idx="1">
                  <c:v>3.1664984386570337E-3</c:v>
                </c:pt>
                <c:pt idx="2">
                  <c:v>2.6653342235963399E-3</c:v>
                </c:pt>
                <c:pt idx="3">
                  <c:v>2.8069920227486896E-3</c:v>
                </c:pt>
                <c:pt idx="4">
                  <c:v>3.5709146572731245E-3</c:v>
                </c:pt>
                <c:pt idx="5">
                  <c:v>4.0833677740977174E-3</c:v>
                </c:pt>
                <c:pt idx="6">
                  <c:v>3.7935560464695452E-3</c:v>
                </c:pt>
                <c:pt idx="7">
                  <c:v>5.8825560678534873E-3</c:v>
                </c:pt>
                <c:pt idx="8">
                  <c:v>5.8825560678534873E-3</c:v>
                </c:pt>
                <c:pt idx="9">
                  <c:v>5.5194275501701563E-3</c:v>
                </c:pt>
                <c:pt idx="10">
                  <c:v>5.5194275501701563E-3</c:v>
                </c:pt>
                <c:pt idx="11">
                  <c:v>4.7545751490345907E-3</c:v>
                </c:pt>
                <c:pt idx="12">
                  <c:v>4.7545751490345907E-3</c:v>
                </c:pt>
                <c:pt idx="13">
                  <c:v>4.7545751490345907E-3</c:v>
                </c:pt>
                <c:pt idx="14">
                  <c:v>4.7545751490345907E-3</c:v>
                </c:pt>
                <c:pt idx="15">
                  <c:v>4.7545751490345907E-3</c:v>
                </c:pt>
                <c:pt idx="16">
                  <c:v>4.7545751490345907E-3</c:v>
                </c:pt>
                <c:pt idx="17">
                  <c:v>4.7545751490345907E-3</c:v>
                </c:pt>
                <c:pt idx="18">
                  <c:v>4.7545751490345907E-3</c:v>
                </c:pt>
                <c:pt idx="19">
                  <c:v>4.7545751490345907E-3</c:v>
                </c:pt>
                <c:pt idx="20">
                  <c:v>4.7545751490345907E-3</c:v>
                </c:pt>
                <c:pt idx="21">
                  <c:v>4.7545751490345907E-3</c:v>
                </c:pt>
                <c:pt idx="22">
                  <c:v>4.7545751490345907E-3</c:v>
                </c:pt>
                <c:pt idx="23">
                  <c:v>4.7545751490345907E-3</c:v>
                </c:pt>
                <c:pt idx="24">
                  <c:v>4.7545751490345907E-3</c:v>
                </c:pt>
                <c:pt idx="25">
                  <c:v>4.7545751490345907E-3</c:v>
                </c:pt>
                <c:pt idx="26">
                  <c:v>4.7545751490345907E-3</c:v>
                </c:pt>
                <c:pt idx="27">
                  <c:v>4.7545751490345907E-3</c:v>
                </c:pt>
                <c:pt idx="28">
                  <c:v>4.7545751490345907E-3</c:v>
                </c:pt>
                <c:pt idx="29">
                  <c:v>4.7545751490345907E-3</c:v>
                </c:pt>
                <c:pt idx="30">
                  <c:v>4.7545751490345907E-3</c:v>
                </c:pt>
                <c:pt idx="31">
                  <c:v>4.7545751490345907E-3</c:v>
                </c:pt>
                <c:pt idx="32">
                  <c:v>4.7545751490345907E-3</c:v>
                </c:pt>
                <c:pt idx="33">
                  <c:v>4.7545751490345907E-3</c:v>
                </c:pt>
                <c:pt idx="34">
                  <c:v>4.7545751490345907E-3</c:v>
                </c:pt>
                <c:pt idx="35">
                  <c:v>4.7545751490345907E-3</c:v>
                </c:pt>
                <c:pt idx="36">
                  <c:v>4.7545751490345907E-3</c:v>
                </c:pt>
                <c:pt idx="37">
                  <c:v>4.7545751490345907E-3</c:v>
                </c:pt>
                <c:pt idx="38">
                  <c:v>4.7545751490345907E-3</c:v>
                </c:pt>
                <c:pt idx="39">
                  <c:v>4.7545751490345907E-3</c:v>
                </c:pt>
                <c:pt idx="40">
                  <c:v>4.7545751490345907E-3</c:v>
                </c:pt>
                <c:pt idx="41">
                  <c:v>4.7545751490345907E-3</c:v>
                </c:pt>
                <c:pt idx="42">
                  <c:v>4.7545751490345907E-3</c:v>
                </c:pt>
                <c:pt idx="43">
                  <c:v>4.7545751490345907E-3</c:v>
                </c:pt>
                <c:pt idx="44">
                  <c:v>4.7545751490345907E-3</c:v>
                </c:pt>
                <c:pt idx="45">
                  <c:v>4.7545751490345907E-3</c:v>
                </c:pt>
                <c:pt idx="46">
                  <c:v>4.7545751490345907E-3</c:v>
                </c:pt>
                <c:pt idx="47">
                  <c:v>4.7545751490345907E-3</c:v>
                </c:pt>
                <c:pt idx="48">
                  <c:v>4.7545751490345907E-3</c:v>
                </c:pt>
                <c:pt idx="49">
                  <c:v>4.7545751490345907E-3</c:v>
                </c:pt>
                <c:pt idx="50">
                  <c:v>4.7545751490345907E-3</c:v>
                </c:pt>
                <c:pt idx="51">
                  <c:v>4.7545751490345907E-3</c:v>
                </c:pt>
                <c:pt idx="52">
                  <c:v>4.7545751490345907E-3</c:v>
                </c:pt>
                <c:pt idx="53">
                  <c:v>4.7545751490345907E-3</c:v>
                </c:pt>
                <c:pt idx="54">
                  <c:v>4.7545751490345907E-3</c:v>
                </c:pt>
                <c:pt idx="55">
                  <c:v>4.7545751490345907E-3</c:v>
                </c:pt>
                <c:pt idx="56">
                  <c:v>4.7545751490345907E-3</c:v>
                </c:pt>
                <c:pt idx="57">
                  <c:v>4.7545751490345907E-3</c:v>
                </c:pt>
                <c:pt idx="58">
                  <c:v>4.7545751490345907E-3</c:v>
                </c:pt>
                <c:pt idx="59">
                  <c:v>4.7545751490345907E-3</c:v>
                </c:pt>
                <c:pt idx="60">
                  <c:v>4.7545751490345907E-3</c:v>
                </c:pt>
                <c:pt idx="61">
                  <c:v>4.7545751490345907E-3</c:v>
                </c:pt>
                <c:pt idx="62">
                  <c:v>4.7545751490345907E-3</c:v>
                </c:pt>
                <c:pt idx="63">
                  <c:v>4.7545751490345907E-3</c:v>
                </c:pt>
                <c:pt idx="64">
                  <c:v>4.7545751490345907E-3</c:v>
                </c:pt>
                <c:pt idx="65">
                  <c:v>4.7545751490345907E-3</c:v>
                </c:pt>
                <c:pt idx="66">
                  <c:v>4.7545751490345907E-3</c:v>
                </c:pt>
                <c:pt idx="67">
                  <c:v>4.7545751490345907E-3</c:v>
                </c:pt>
                <c:pt idx="68">
                  <c:v>4.7545751490345907E-3</c:v>
                </c:pt>
                <c:pt idx="69">
                  <c:v>4.7545751490345907E-3</c:v>
                </c:pt>
                <c:pt idx="70">
                  <c:v>4.7545751490345907E-3</c:v>
                </c:pt>
                <c:pt idx="71">
                  <c:v>4.7545751490345907E-3</c:v>
                </c:pt>
                <c:pt idx="72">
                  <c:v>4.7545751490345907E-3</c:v>
                </c:pt>
                <c:pt idx="73">
                  <c:v>4.7545751490345907E-3</c:v>
                </c:pt>
                <c:pt idx="74">
                  <c:v>4.7545751490345907E-3</c:v>
                </c:pt>
                <c:pt idx="75">
                  <c:v>4.7545751490345907E-3</c:v>
                </c:pt>
                <c:pt idx="76">
                  <c:v>4.7545751490345907E-3</c:v>
                </c:pt>
                <c:pt idx="77">
                  <c:v>4.7545751490345907E-3</c:v>
                </c:pt>
                <c:pt idx="78">
                  <c:v>4.7545751490345907E-3</c:v>
                </c:pt>
                <c:pt idx="79">
                  <c:v>4.7545751490345907E-3</c:v>
                </c:pt>
                <c:pt idx="80">
                  <c:v>4.7545751490345907E-3</c:v>
                </c:pt>
                <c:pt idx="81">
                  <c:v>4.7545751490345907E-3</c:v>
                </c:pt>
                <c:pt idx="82">
                  <c:v>4.7545751490345907E-3</c:v>
                </c:pt>
                <c:pt idx="83">
                  <c:v>4.7545751490345907E-3</c:v>
                </c:pt>
                <c:pt idx="84">
                  <c:v>4.7545751490345907E-3</c:v>
                </c:pt>
                <c:pt idx="85">
                  <c:v>4.7545751490345907E-3</c:v>
                </c:pt>
                <c:pt idx="86">
                  <c:v>4.7545751490345907E-3</c:v>
                </c:pt>
                <c:pt idx="87">
                  <c:v>4.7545751490345907E-3</c:v>
                </c:pt>
                <c:pt idx="88">
                  <c:v>4.7545751490345907E-3</c:v>
                </c:pt>
                <c:pt idx="89">
                  <c:v>4.7545751490345907E-3</c:v>
                </c:pt>
                <c:pt idx="90">
                  <c:v>4.7545751490345907E-3</c:v>
                </c:pt>
                <c:pt idx="91">
                  <c:v>4.7545751490345907E-3</c:v>
                </c:pt>
                <c:pt idx="92">
                  <c:v>4.7545751490345907E-3</c:v>
                </c:pt>
                <c:pt idx="93">
                  <c:v>4.7545751490345907E-3</c:v>
                </c:pt>
                <c:pt idx="94">
                  <c:v>4.7545751490345907E-3</c:v>
                </c:pt>
              </c:numCache>
            </c:numRef>
          </c:xVal>
          <c:yVal>
            <c:numRef>
              <c:f>Constraints!$AT$7:$AT$100</c:f>
              <c:numCache>
                <c:formatCode>0.00E+00</c:formatCode>
                <c:ptCount val="94"/>
                <c:pt idx="0">
                  <c:v>15.556961611611779</c:v>
                </c:pt>
                <c:pt idx="1">
                  <c:v>6.8255308964036203</c:v>
                </c:pt>
                <c:pt idx="2">
                  <c:v>3.0814384499743448</c:v>
                </c:pt>
                <c:pt idx="3">
                  <c:v>5.2616400281456128</c:v>
                </c:pt>
                <c:pt idx="4">
                  <c:v>1.4387711000962977</c:v>
                </c:pt>
                <c:pt idx="5">
                  <c:v>2.1102399526475986</c:v>
                </c:pt>
                <c:pt idx="6">
                  <c:v>1.7201340313663258</c:v>
                </c:pt>
                <c:pt idx="7">
                  <c:v>5.7918975123993608</c:v>
                </c:pt>
                <c:pt idx="8">
                  <c:v>5.5004612761979015</c:v>
                </c:pt>
                <c:pt idx="9">
                  <c:v>7.5544040615901142</c:v>
                </c:pt>
                <c:pt idx="10">
                  <c:v>7.6686430184266774</c:v>
                </c:pt>
                <c:pt idx="11">
                  <c:v>4.8727746241126724</c:v>
                </c:pt>
                <c:pt idx="12">
                  <c:v>3.6439598083497975</c:v>
                </c:pt>
                <c:pt idx="13">
                  <c:v>3.2864057957668225</c:v>
                </c:pt>
                <c:pt idx="14">
                  <c:v>3.2864057957668225</c:v>
                </c:pt>
                <c:pt idx="15">
                  <c:v>3.2864057957668225</c:v>
                </c:pt>
                <c:pt idx="16">
                  <c:v>3.2864057957668225</c:v>
                </c:pt>
                <c:pt idx="17">
                  <c:v>3.2864057957668225</c:v>
                </c:pt>
                <c:pt idx="18">
                  <c:v>3.2864057957668225</c:v>
                </c:pt>
                <c:pt idx="19">
                  <c:v>3.2864057957668225</c:v>
                </c:pt>
                <c:pt idx="20">
                  <c:v>3.2864057957668225</c:v>
                </c:pt>
                <c:pt idx="21">
                  <c:v>3.2864057957668225</c:v>
                </c:pt>
                <c:pt idx="22">
                  <c:v>3.2864057957668225</c:v>
                </c:pt>
                <c:pt idx="23">
                  <c:v>3.2864057957668225</c:v>
                </c:pt>
                <c:pt idx="24">
                  <c:v>3.2864057957668225</c:v>
                </c:pt>
                <c:pt idx="25">
                  <c:v>3.2864057957668225</c:v>
                </c:pt>
                <c:pt idx="26">
                  <c:v>3.2864057957668225</c:v>
                </c:pt>
                <c:pt idx="27">
                  <c:v>3.2864057957668225</c:v>
                </c:pt>
                <c:pt idx="28">
                  <c:v>3.2864057957668225</c:v>
                </c:pt>
                <c:pt idx="29">
                  <c:v>3.2864057957668225</c:v>
                </c:pt>
                <c:pt idx="30">
                  <c:v>3.2864057957668225</c:v>
                </c:pt>
                <c:pt idx="31">
                  <c:v>3.2864057957668225</c:v>
                </c:pt>
                <c:pt idx="32">
                  <c:v>3.2864057957668225</c:v>
                </c:pt>
                <c:pt idx="33">
                  <c:v>3.2864057957668225</c:v>
                </c:pt>
                <c:pt idx="34">
                  <c:v>3.2864057957668225</c:v>
                </c:pt>
                <c:pt idx="35">
                  <c:v>3.2864057957668225</c:v>
                </c:pt>
                <c:pt idx="36">
                  <c:v>3.2864057957668225</c:v>
                </c:pt>
                <c:pt idx="37">
                  <c:v>3.2864057957668225</c:v>
                </c:pt>
                <c:pt idx="38">
                  <c:v>3.2864057957668225</c:v>
                </c:pt>
                <c:pt idx="39">
                  <c:v>3.2864057957668225</c:v>
                </c:pt>
                <c:pt idx="40">
                  <c:v>3.2864057957668225</c:v>
                </c:pt>
                <c:pt idx="41">
                  <c:v>3.2864057957668225</c:v>
                </c:pt>
                <c:pt idx="42">
                  <c:v>3.2864057957668225</c:v>
                </c:pt>
                <c:pt idx="43">
                  <c:v>3.2864057957668225</c:v>
                </c:pt>
                <c:pt idx="44">
                  <c:v>3.2864057957668225</c:v>
                </c:pt>
                <c:pt idx="45">
                  <c:v>3.2864057957668225</c:v>
                </c:pt>
                <c:pt idx="46">
                  <c:v>3.2864057957668225</c:v>
                </c:pt>
                <c:pt idx="47">
                  <c:v>3.2864057957668225</c:v>
                </c:pt>
                <c:pt idx="48">
                  <c:v>3.2864057957668225</c:v>
                </c:pt>
                <c:pt idx="49">
                  <c:v>3.2864057957668225</c:v>
                </c:pt>
                <c:pt idx="50">
                  <c:v>3.2864057957668225</c:v>
                </c:pt>
                <c:pt idx="51">
                  <c:v>3.2864057957668225</c:v>
                </c:pt>
                <c:pt idx="52">
                  <c:v>3.2864057957668225</c:v>
                </c:pt>
                <c:pt idx="53">
                  <c:v>3.2864057957668225</c:v>
                </c:pt>
                <c:pt idx="54">
                  <c:v>3.2864057957668225</c:v>
                </c:pt>
                <c:pt idx="55">
                  <c:v>3.2864057957668225</c:v>
                </c:pt>
                <c:pt idx="56">
                  <c:v>3.2864057957668225</c:v>
                </c:pt>
                <c:pt idx="57">
                  <c:v>3.2864057957668225</c:v>
                </c:pt>
                <c:pt idx="58">
                  <c:v>3.2864057957668225</c:v>
                </c:pt>
                <c:pt idx="59">
                  <c:v>3.2864057957668225</c:v>
                </c:pt>
                <c:pt idx="60">
                  <c:v>3.2864057957668225</c:v>
                </c:pt>
                <c:pt idx="61">
                  <c:v>3.2864057957668225</c:v>
                </c:pt>
                <c:pt idx="62">
                  <c:v>3.2864057957668225</c:v>
                </c:pt>
                <c:pt idx="63">
                  <c:v>3.2864057957668225</c:v>
                </c:pt>
                <c:pt idx="64">
                  <c:v>3.2864057957668225</c:v>
                </c:pt>
                <c:pt idx="65">
                  <c:v>3.2864057957668225</c:v>
                </c:pt>
                <c:pt idx="66">
                  <c:v>3.2864057957668225</c:v>
                </c:pt>
                <c:pt idx="67">
                  <c:v>3.2864057957668225</c:v>
                </c:pt>
                <c:pt idx="68">
                  <c:v>3.2864057957668225</c:v>
                </c:pt>
                <c:pt idx="69">
                  <c:v>3.2864057957668225</c:v>
                </c:pt>
                <c:pt idx="70">
                  <c:v>3.2864057957668225</c:v>
                </c:pt>
                <c:pt idx="71">
                  <c:v>3.2864057957668225</c:v>
                </c:pt>
                <c:pt idx="72">
                  <c:v>3.2864057957668225</c:v>
                </c:pt>
                <c:pt idx="73">
                  <c:v>3.2864057957668225</c:v>
                </c:pt>
                <c:pt idx="74">
                  <c:v>3.2864057957668225</c:v>
                </c:pt>
                <c:pt idx="75">
                  <c:v>3.2864057957668225</c:v>
                </c:pt>
                <c:pt idx="76">
                  <c:v>3.2864057957668225</c:v>
                </c:pt>
                <c:pt idx="77">
                  <c:v>3.2864057957668225</c:v>
                </c:pt>
                <c:pt idx="78">
                  <c:v>3.2864057957668225</c:v>
                </c:pt>
                <c:pt idx="79">
                  <c:v>3.2864057957668225</c:v>
                </c:pt>
                <c:pt idx="80">
                  <c:v>3.2864057957668225</c:v>
                </c:pt>
                <c:pt idx="81">
                  <c:v>3.2864057957668225</c:v>
                </c:pt>
                <c:pt idx="82">
                  <c:v>3.2864057957668225</c:v>
                </c:pt>
                <c:pt idx="83">
                  <c:v>3.2864057957668225</c:v>
                </c:pt>
                <c:pt idx="84">
                  <c:v>3.2864057957668225</c:v>
                </c:pt>
                <c:pt idx="85">
                  <c:v>3.2864057957668225</c:v>
                </c:pt>
                <c:pt idx="86">
                  <c:v>3.2864057957668225</c:v>
                </c:pt>
                <c:pt idx="87">
                  <c:v>3.2864057957668225</c:v>
                </c:pt>
                <c:pt idx="88">
                  <c:v>3.2864057957668225</c:v>
                </c:pt>
                <c:pt idx="89">
                  <c:v>3.2864057957668225</c:v>
                </c:pt>
                <c:pt idx="90">
                  <c:v>3.2864057957668225</c:v>
                </c:pt>
                <c:pt idx="91">
                  <c:v>3.2864057957668225</c:v>
                </c:pt>
                <c:pt idx="92">
                  <c:v>3.2864057957668225</c:v>
                </c:pt>
                <c:pt idx="93">
                  <c:v>3.2864057957668225</c:v>
                </c:pt>
              </c:numCache>
            </c:numRef>
          </c:yVal>
          <c:smooth val="0"/>
        </c:ser>
        <c:ser>
          <c:idx val="3"/>
          <c:order val="7"/>
          <c:tx>
            <c:strRef>
              <c:f>Constraints!$AU$4</c:f>
              <c:strCache>
                <c:ptCount val="1"/>
                <c:pt idx="0">
                  <c:v>Case8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Constraints!$DA$3:$DA$97</c:f>
              <c:numCache>
                <c:formatCode>General</c:formatCode>
                <c:ptCount val="95"/>
                <c:pt idx="0">
                  <c:v>1.6120620711395507E-3</c:v>
                </c:pt>
                <c:pt idx="1">
                  <c:v>1.5832492193285173E-3</c:v>
                </c:pt>
                <c:pt idx="2">
                  <c:v>1.3326671117981699E-3</c:v>
                </c:pt>
                <c:pt idx="3">
                  <c:v>1.4034960113743448E-3</c:v>
                </c:pt>
                <c:pt idx="4">
                  <c:v>1.7854573286365625E-3</c:v>
                </c:pt>
                <c:pt idx="5">
                  <c:v>2.0416838870488587E-3</c:v>
                </c:pt>
                <c:pt idx="6">
                  <c:v>1.8967780232347726E-3</c:v>
                </c:pt>
                <c:pt idx="7">
                  <c:v>2.9412780339267437E-3</c:v>
                </c:pt>
                <c:pt idx="8">
                  <c:v>2.9412780339267437E-3</c:v>
                </c:pt>
                <c:pt idx="9">
                  <c:v>2.7597137750850786E-3</c:v>
                </c:pt>
                <c:pt idx="10">
                  <c:v>2.7597137750850786E-3</c:v>
                </c:pt>
                <c:pt idx="11">
                  <c:v>2.3772875745172958E-3</c:v>
                </c:pt>
                <c:pt idx="12">
                  <c:v>2.3772875745172958E-3</c:v>
                </c:pt>
                <c:pt idx="13">
                  <c:v>2.3772875745172958E-3</c:v>
                </c:pt>
                <c:pt idx="14">
                  <c:v>2.3772875745172958E-3</c:v>
                </c:pt>
                <c:pt idx="15">
                  <c:v>2.3772875745172958E-3</c:v>
                </c:pt>
                <c:pt idx="16">
                  <c:v>2.3772875745172958E-3</c:v>
                </c:pt>
                <c:pt idx="17">
                  <c:v>2.3772875745172958E-3</c:v>
                </c:pt>
                <c:pt idx="18">
                  <c:v>2.3772875745172958E-3</c:v>
                </c:pt>
                <c:pt idx="19">
                  <c:v>2.3772875745172958E-3</c:v>
                </c:pt>
                <c:pt idx="20">
                  <c:v>2.3772875745172958E-3</c:v>
                </c:pt>
                <c:pt idx="21">
                  <c:v>2.3772875745172958E-3</c:v>
                </c:pt>
                <c:pt idx="22">
                  <c:v>2.3772875745172958E-3</c:v>
                </c:pt>
                <c:pt idx="23">
                  <c:v>2.3772875745172958E-3</c:v>
                </c:pt>
                <c:pt idx="24">
                  <c:v>2.3772875745172958E-3</c:v>
                </c:pt>
                <c:pt idx="25">
                  <c:v>2.3772875745172958E-3</c:v>
                </c:pt>
                <c:pt idx="26">
                  <c:v>2.3772875745172958E-3</c:v>
                </c:pt>
                <c:pt idx="27">
                  <c:v>2.3772875745172958E-3</c:v>
                </c:pt>
                <c:pt idx="28">
                  <c:v>2.3772875745172958E-3</c:v>
                </c:pt>
                <c:pt idx="29">
                  <c:v>2.3772875745172958E-3</c:v>
                </c:pt>
                <c:pt idx="30">
                  <c:v>2.3772875745172958E-3</c:v>
                </c:pt>
                <c:pt idx="31">
                  <c:v>2.3772875745172958E-3</c:v>
                </c:pt>
                <c:pt idx="32">
                  <c:v>2.3772875745172958E-3</c:v>
                </c:pt>
                <c:pt idx="33">
                  <c:v>2.3772875745172958E-3</c:v>
                </c:pt>
                <c:pt idx="34">
                  <c:v>2.3772875745172958E-3</c:v>
                </c:pt>
                <c:pt idx="35">
                  <c:v>2.3772875745172958E-3</c:v>
                </c:pt>
                <c:pt idx="36">
                  <c:v>2.3772875745172958E-3</c:v>
                </c:pt>
                <c:pt idx="37">
                  <c:v>2.3772875745172958E-3</c:v>
                </c:pt>
                <c:pt idx="38">
                  <c:v>2.3772875745172958E-3</c:v>
                </c:pt>
                <c:pt idx="39">
                  <c:v>2.3772875745172958E-3</c:v>
                </c:pt>
                <c:pt idx="40">
                  <c:v>2.3772875745172958E-3</c:v>
                </c:pt>
                <c:pt idx="41">
                  <c:v>2.3772875745172958E-3</c:v>
                </c:pt>
                <c:pt idx="42">
                  <c:v>2.3772875745172958E-3</c:v>
                </c:pt>
                <c:pt idx="43">
                  <c:v>2.3772875745172958E-3</c:v>
                </c:pt>
                <c:pt idx="44">
                  <c:v>2.3772875745172958E-3</c:v>
                </c:pt>
                <c:pt idx="45">
                  <c:v>2.3772875745172958E-3</c:v>
                </c:pt>
                <c:pt idx="46">
                  <c:v>2.3772875745172958E-3</c:v>
                </c:pt>
                <c:pt idx="47">
                  <c:v>2.3772875745172958E-3</c:v>
                </c:pt>
                <c:pt idx="48">
                  <c:v>2.3772875745172958E-3</c:v>
                </c:pt>
                <c:pt idx="49">
                  <c:v>2.3772875745172958E-3</c:v>
                </c:pt>
                <c:pt idx="50">
                  <c:v>2.3772875745172958E-3</c:v>
                </c:pt>
                <c:pt idx="51">
                  <c:v>2.3772875745172958E-3</c:v>
                </c:pt>
                <c:pt idx="52">
                  <c:v>2.3772875745172958E-3</c:v>
                </c:pt>
                <c:pt idx="53">
                  <c:v>2.3772875745172958E-3</c:v>
                </c:pt>
                <c:pt idx="54">
                  <c:v>2.3772875745172958E-3</c:v>
                </c:pt>
                <c:pt idx="55">
                  <c:v>2.3772875745172958E-3</c:v>
                </c:pt>
                <c:pt idx="56">
                  <c:v>2.3772875745172958E-3</c:v>
                </c:pt>
                <c:pt idx="57">
                  <c:v>2.3772875745172958E-3</c:v>
                </c:pt>
                <c:pt idx="58">
                  <c:v>2.3772875745172958E-3</c:v>
                </c:pt>
                <c:pt idx="59">
                  <c:v>2.3772875745172958E-3</c:v>
                </c:pt>
                <c:pt idx="60">
                  <c:v>2.3772875745172958E-3</c:v>
                </c:pt>
                <c:pt idx="61">
                  <c:v>2.3772875745172958E-3</c:v>
                </c:pt>
                <c:pt idx="62">
                  <c:v>2.3772875745172958E-3</c:v>
                </c:pt>
                <c:pt idx="63">
                  <c:v>2.3772875745172958E-3</c:v>
                </c:pt>
                <c:pt idx="64">
                  <c:v>2.3772875745172958E-3</c:v>
                </c:pt>
                <c:pt idx="65">
                  <c:v>2.3772875745172958E-3</c:v>
                </c:pt>
                <c:pt idx="66">
                  <c:v>2.3772875745172958E-3</c:v>
                </c:pt>
                <c:pt idx="67">
                  <c:v>2.3772875745172958E-3</c:v>
                </c:pt>
                <c:pt idx="68">
                  <c:v>2.3772875745172958E-3</c:v>
                </c:pt>
                <c:pt idx="69">
                  <c:v>2.3772875745172958E-3</c:v>
                </c:pt>
                <c:pt idx="70">
                  <c:v>2.3772875745172958E-3</c:v>
                </c:pt>
                <c:pt idx="71">
                  <c:v>2.3772875745172958E-3</c:v>
                </c:pt>
                <c:pt idx="72">
                  <c:v>2.3772875745172958E-3</c:v>
                </c:pt>
                <c:pt idx="73">
                  <c:v>2.3772875745172958E-3</c:v>
                </c:pt>
                <c:pt idx="74">
                  <c:v>2.3772875745172958E-3</c:v>
                </c:pt>
                <c:pt idx="75">
                  <c:v>2.3772875745172958E-3</c:v>
                </c:pt>
                <c:pt idx="76">
                  <c:v>2.3772875745172958E-3</c:v>
                </c:pt>
                <c:pt idx="77">
                  <c:v>2.3772875745172958E-3</c:v>
                </c:pt>
                <c:pt idx="78">
                  <c:v>2.3772875745172958E-3</c:v>
                </c:pt>
                <c:pt idx="79">
                  <c:v>2.3772875745172958E-3</c:v>
                </c:pt>
                <c:pt idx="80">
                  <c:v>2.3772875745172958E-3</c:v>
                </c:pt>
                <c:pt idx="81">
                  <c:v>2.3772875745172958E-3</c:v>
                </c:pt>
                <c:pt idx="82">
                  <c:v>2.3772875745172958E-3</c:v>
                </c:pt>
                <c:pt idx="83">
                  <c:v>2.3772875745172958E-3</c:v>
                </c:pt>
                <c:pt idx="84">
                  <c:v>2.3772875745172958E-3</c:v>
                </c:pt>
                <c:pt idx="85">
                  <c:v>2.3772875745172958E-3</c:v>
                </c:pt>
                <c:pt idx="86">
                  <c:v>2.3772875745172958E-3</c:v>
                </c:pt>
                <c:pt idx="87">
                  <c:v>2.3772875745172958E-3</c:v>
                </c:pt>
                <c:pt idx="88">
                  <c:v>2.3772875745172958E-3</c:v>
                </c:pt>
                <c:pt idx="89">
                  <c:v>2.3772875745172958E-3</c:v>
                </c:pt>
                <c:pt idx="90">
                  <c:v>2.3772875745172958E-3</c:v>
                </c:pt>
                <c:pt idx="91">
                  <c:v>2.3772875745172958E-3</c:v>
                </c:pt>
                <c:pt idx="92">
                  <c:v>2.3772875745172958E-3</c:v>
                </c:pt>
                <c:pt idx="93">
                  <c:v>2.3772875745172958E-3</c:v>
                </c:pt>
                <c:pt idx="94">
                  <c:v>2.3772875745172958E-3</c:v>
                </c:pt>
              </c:numCache>
            </c:numRef>
          </c:xVal>
          <c:yVal>
            <c:numRef>
              <c:f>Constraints!$AU$7:$AU$100</c:f>
              <c:numCache>
                <c:formatCode>0.00E+00</c:formatCode>
                <c:ptCount val="94"/>
                <c:pt idx="0">
                  <c:v>37.624179806790451</c:v>
                </c:pt>
                <c:pt idx="1">
                  <c:v>15.799307037039716</c:v>
                </c:pt>
                <c:pt idx="2">
                  <c:v>7.054220686682374</c:v>
                </c:pt>
                <c:pt idx="3">
                  <c:v>12.305006035050539</c:v>
                </c:pt>
                <c:pt idx="4">
                  <c:v>2.4467627427856971</c:v>
                </c:pt>
                <c:pt idx="5">
                  <c:v>3.7503449169298797</c:v>
                </c:pt>
                <c:pt idx="6">
                  <c:v>2.9848055699377616</c:v>
                </c:pt>
                <c:pt idx="7">
                  <c:v>11.68397539220409</c:v>
                </c:pt>
                <c:pt idx="8">
                  <c:v>10.989986511477616</c:v>
                </c:pt>
                <c:pt idx="9">
                  <c:v>16.07236320168402</c:v>
                </c:pt>
                <c:pt idx="10">
                  <c:v>16.349635762567736</c:v>
                </c:pt>
                <c:pt idx="11">
                  <c:v>9.9505959843891709</c:v>
                </c:pt>
                <c:pt idx="12">
                  <c:v>7.0338052483074724</c:v>
                </c:pt>
                <c:pt idx="13">
                  <c:v>6.1965597508107182</c:v>
                </c:pt>
                <c:pt idx="14">
                  <c:v>6.1965597508107182</c:v>
                </c:pt>
                <c:pt idx="15">
                  <c:v>6.1965597508107182</c:v>
                </c:pt>
                <c:pt idx="16">
                  <c:v>6.1965597508107182</c:v>
                </c:pt>
                <c:pt idx="17">
                  <c:v>6.1965597508107182</c:v>
                </c:pt>
                <c:pt idx="18">
                  <c:v>6.1965597508107182</c:v>
                </c:pt>
                <c:pt idx="19">
                  <c:v>6.1965597508107182</c:v>
                </c:pt>
                <c:pt idx="20">
                  <c:v>6.1965597508107182</c:v>
                </c:pt>
                <c:pt idx="21">
                  <c:v>6.1965597508107182</c:v>
                </c:pt>
                <c:pt idx="22">
                  <c:v>6.1965597508107182</c:v>
                </c:pt>
                <c:pt idx="23">
                  <c:v>6.1965597508107182</c:v>
                </c:pt>
                <c:pt idx="24">
                  <c:v>6.1965597508107182</c:v>
                </c:pt>
                <c:pt idx="25">
                  <c:v>6.1965597508107182</c:v>
                </c:pt>
                <c:pt idx="26">
                  <c:v>6.1965597508107182</c:v>
                </c:pt>
                <c:pt idx="27">
                  <c:v>6.1965597508107182</c:v>
                </c:pt>
                <c:pt idx="28">
                  <c:v>6.1965597508107182</c:v>
                </c:pt>
                <c:pt idx="29">
                  <c:v>6.1965597508107182</c:v>
                </c:pt>
                <c:pt idx="30">
                  <c:v>6.1965597508107182</c:v>
                </c:pt>
                <c:pt idx="31">
                  <c:v>6.1965597508107182</c:v>
                </c:pt>
                <c:pt idx="32">
                  <c:v>6.1965597508107182</c:v>
                </c:pt>
                <c:pt idx="33">
                  <c:v>6.1965597508107182</c:v>
                </c:pt>
                <c:pt idx="34">
                  <c:v>6.1965597508107182</c:v>
                </c:pt>
                <c:pt idx="35">
                  <c:v>6.1965597508107182</c:v>
                </c:pt>
                <c:pt idx="36">
                  <c:v>6.1965597508107182</c:v>
                </c:pt>
                <c:pt idx="37">
                  <c:v>6.1965597508107182</c:v>
                </c:pt>
                <c:pt idx="38">
                  <c:v>6.1965597508107182</c:v>
                </c:pt>
                <c:pt idx="39">
                  <c:v>6.1965597508107182</c:v>
                </c:pt>
                <c:pt idx="40">
                  <c:v>6.1965597508107182</c:v>
                </c:pt>
                <c:pt idx="41">
                  <c:v>6.1965597508107182</c:v>
                </c:pt>
                <c:pt idx="42">
                  <c:v>6.1965597508107182</c:v>
                </c:pt>
                <c:pt idx="43">
                  <c:v>6.1965597508107182</c:v>
                </c:pt>
                <c:pt idx="44">
                  <c:v>6.1965597508107182</c:v>
                </c:pt>
                <c:pt idx="45">
                  <c:v>6.1965597508107182</c:v>
                </c:pt>
                <c:pt idx="46">
                  <c:v>6.1965597508107182</c:v>
                </c:pt>
                <c:pt idx="47">
                  <c:v>6.1965597508107182</c:v>
                </c:pt>
                <c:pt idx="48">
                  <c:v>6.1965597508107182</c:v>
                </c:pt>
                <c:pt idx="49">
                  <c:v>6.1965597508107182</c:v>
                </c:pt>
                <c:pt idx="50">
                  <c:v>6.1965597508107182</c:v>
                </c:pt>
                <c:pt idx="51">
                  <c:v>6.1965597508107182</c:v>
                </c:pt>
                <c:pt idx="52">
                  <c:v>6.1965597508107182</c:v>
                </c:pt>
                <c:pt idx="53">
                  <c:v>6.1965597508107182</c:v>
                </c:pt>
                <c:pt idx="54">
                  <c:v>6.1965597508107182</c:v>
                </c:pt>
                <c:pt idx="55">
                  <c:v>6.1965597508107182</c:v>
                </c:pt>
                <c:pt idx="56">
                  <c:v>6.1965597508107182</c:v>
                </c:pt>
                <c:pt idx="57">
                  <c:v>6.1965597508107182</c:v>
                </c:pt>
                <c:pt idx="58">
                  <c:v>6.1965597508107182</c:v>
                </c:pt>
                <c:pt idx="59">
                  <c:v>6.1965597508107182</c:v>
                </c:pt>
                <c:pt idx="60">
                  <c:v>6.1965597508107182</c:v>
                </c:pt>
                <c:pt idx="61">
                  <c:v>6.1965597508107182</c:v>
                </c:pt>
                <c:pt idx="62">
                  <c:v>6.1965597508107182</c:v>
                </c:pt>
                <c:pt idx="63">
                  <c:v>6.1965597508107182</c:v>
                </c:pt>
                <c:pt idx="64">
                  <c:v>6.1965597508107182</c:v>
                </c:pt>
                <c:pt idx="65">
                  <c:v>6.1965597508107182</c:v>
                </c:pt>
                <c:pt idx="66">
                  <c:v>6.1965597508107182</c:v>
                </c:pt>
                <c:pt idx="67">
                  <c:v>6.1965597508107182</c:v>
                </c:pt>
                <c:pt idx="68">
                  <c:v>6.1965597508107182</c:v>
                </c:pt>
                <c:pt idx="69">
                  <c:v>6.1965597508107182</c:v>
                </c:pt>
                <c:pt idx="70">
                  <c:v>6.1965597508107182</c:v>
                </c:pt>
                <c:pt idx="71">
                  <c:v>6.1965597508107182</c:v>
                </c:pt>
                <c:pt idx="72">
                  <c:v>6.1965597508107182</c:v>
                </c:pt>
                <c:pt idx="73">
                  <c:v>6.1965597508107182</c:v>
                </c:pt>
                <c:pt idx="74">
                  <c:v>6.1965597508107182</c:v>
                </c:pt>
                <c:pt idx="75">
                  <c:v>6.1965597508107182</c:v>
                </c:pt>
                <c:pt idx="76">
                  <c:v>6.1965597508107182</c:v>
                </c:pt>
                <c:pt idx="77">
                  <c:v>6.1965597508107182</c:v>
                </c:pt>
                <c:pt idx="78">
                  <c:v>6.1965597508107182</c:v>
                </c:pt>
                <c:pt idx="79">
                  <c:v>6.1965597508107182</c:v>
                </c:pt>
                <c:pt idx="80">
                  <c:v>6.1965597508107182</c:v>
                </c:pt>
                <c:pt idx="81">
                  <c:v>6.1965597508107182</c:v>
                </c:pt>
                <c:pt idx="82">
                  <c:v>6.1965597508107182</c:v>
                </c:pt>
                <c:pt idx="83">
                  <c:v>6.1965597508107182</c:v>
                </c:pt>
                <c:pt idx="84">
                  <c:v>6.1965597508107182</c:v>
                </c:pt>
                <c:pt idx="85">
                  <c:v>6.1965597508107182</c:v>
                </c:pt>
                <c:pt idx="86">
                  <c:v>6.1965597508107182</c:v>
                </c:pt>
                <c:pt idx="87">
                  <c:v>6.1965597508107182</c:v>
                </c:pt>
                <c:pt idx="88">
                  <c:v>6.1965597508107182</c:v>
                </c:pt>
                <c:pt idx="89">
                  <c:v>6.1965597508107182</c:v>
                </c:pt>
                <c:pt idx="90">
                  <c:v>6.1965597508107182</c:v>
                </c:pt>
                <c:pt idx="91">
                  <c:v>6.1965597508107182</c:v>
                </c:pt>
                <c:pt idx="92">
                  <c:v>6.1965597508107182</c:v>
                </c:pt>
                <c:pt idx="93">
                  <c:v>6.1965597508107182</c:v>
                </c:pt>
              </c:numCache>
            </c:numRef>
          </c:yVal>
          <c:smooth val="0"/>
        </c:ser>
        <c:ser>
          <c:idx val="6"/>
          <c:order val="8"/>
          <c:tx>
            <c:strRef>
              <c:f>Constraints!$AV$4</c:f>
              <c:strCache>
                <c:ptCount val="1"/>
                <c:pt idx="0">
                  <c:v>Case9</c:v>
                </c:pt>
              </c:strCache>
            </c:strRef>
          </c:tx>
          <c:spPr>
            <a:ln w="28575">
              <a:noFill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xVal>
            <c:numRef>
              <c:f>Constraints!$DB$3:$DB$97</c:f>
              <c:numCache>
                <c:formatCode>General</c:formatCode>
                <c:ptCount val="95"/>
                <c:pt idx="0">
                  <c:v>6.4482482845582027E-3</c:v>
                </c:pt>
                <c:pt idx="1">
                  <c:v>6.3329968773140673E-3</c:v>
                </c:pt>
                <c:pt idx="2">
                  <c:v>5.3306684471926798E-3</c:v>
                </c:pt>
                <c:pt idx="3">
                  <c:v>5.6139840454973774E-3</c:v>
                </c:pt>
                <c:pt idx="4">
                  <c:v>7.1418293145462499E-3</c:v>
                </c:pt>
                <c:pt idx="5">
                  <c:v>8.1667355481954348E-3</c:v>
                </c:pt>
                <c:pt idx="6">
                  <c:v>7.5871120929390905E-3</c:v>
                </c:pt>
                <c:pt idx="7">
                  <c:v>1.1765112135706975E-2</c:v>
                </c:pt>
                <c:pt idx="8">
                  <c:v>1.1765112135706975E-2</c:v>
                </c:pt>
                <c:pt idx="9">
                  <c:v>1.1038855100340313E-2</c:v>
                </c:pt>
                <c:pt idx="10">
                  <c:v>1.1038855100340313E-2</c:v>
                </c:pt>
                <c:pt idx="11">
                  <c:v>9.5091502980691814E-3</c:v>
                </c:pt>
                <c:pt idx="12">
                  <c:v>9.5091502980691814E-3</c:v>
                </c:pt>
                <c:pt idx="13">
                  <c:v>9.5091502980691814E-3</c:v>
                </c:pt>
                <c:pt idx="14">
                  <c:v>9.5091502980691814E-3</c:v>
                </c:pt>
                <c:pt idx="15">
                  <c:v>9.5091502980691814E-3</c:v>
                </c:pt>
                <c:pt idx="16">
                  <c:v>9.5091502980691814E-3</c:v>
                </c:pt>
                <c:pt idx="17">
                  <c:v>9.5091502980691814E-3</c:v>
                </c:pt>
                <c:pt idx="18">
                  <c:v>9.5091502980691814E-3</c:v>
                </c:pt>
                <c:pt idx="19">
                  <c:v>9.5091502980691814E-3</c:v>
                </c:pt>
                <c:pt idx="20">
                  <c:v>9.5091502980691814E-3</c:v>
                </c:pt>
                <c:pt idx="21">
                  <c:v>9.5091502980691814E-3</c:v>
                </c:pt>
                <c:pt idx="22">
                  <c:v>9.5091502980691814E-3</c:v>
                </c:pt>
                <c:pt idx="23">
                  <c:v>9.5091502980691814E-3</c:v>
                </c:pt>
                <c:pt idx="24">
                  <c:v>9.5091502980691814E-3</c:v>
                </c:pt>
                <c:pt idx="25">
                  <c:v>9.5091502980691814E-3</c:v>
                </c:pt>
                <c:pt idx="26">
                  <c:v>9.5091502980691814E-3</c:v>
                </c:pt>
                <c:pt idx="27">
                  <c:v>9.5091502980691814E-3</c:v>
                </c:pt>
                <c:pt idx="28">
                  <c:v>9.5091502980691814E-3</c:v>
                </c:pt>
                <c:pt idx="29">
                  <c:v>9.5091502980691814E-3</c:v>
                </c:pt>
                <c:pt idx="30">
                  <c:v>9.5091502980691814E-3</c:v>
                </c:pt>
                <c:pt idx="31">
                  <c:v>9.5091502980691814E-3</c:v>
                </c:pt>
                <c:pt idx="32">
                  <c:v>9.5091502980691814E-3</c:v>
                </c:pt>
                <c:pt idx="33">
                  <c:v>9.5091502980691814E-3</c:v>
                </c:pt>
                <c:pt idx="34">
                  <c:v>9.5091502980691814E-3</c:v>
                </c:pt>
                <c:pt idx="35">
                  <c:v>9.5091502980691814E-3</c:v>
                </c:pt>
                <c:pt idx="36">
                  <c:v>9.5091502980691814E-3</c:v>
                </c:pt>
                <c:pt idx="37">
                  <c:v>9.5091502980691814E-3</c:v>
                </c:pt>
                <c:pt idx="38">
                  <c:v>9.5091502980691814E-3</c:v>
                </c:pt>
                <c:pt idx="39">
                  <c:v>9.5091502980691814E-3</c:v>
                </c:pt>
                <c:pt idx="40">
                  <c:v>9.5091502980691814E-3</c:v>
                </c:pt>
                <c:pt idx="41">
                  <c:v>9.5091502980691814E-3</c:v>
                </c:pt>
                <c:pt idx="42">
                  <c:v>9.5091502980691814E-3</c:v>
                </c:pt>
                <c:pt idx="43">
                  <c:v>9.5091502980691814E-3</c:v>
                </c:pt>
                <c:pt idx="44">
                  <c:v>9.5091502980691814E-3</c:v>
                </c:pt>
                <c:pt idx="45">
                  <c:v>9.5091502980691814E-3</c:v>
                </c:pt>
                <c:pt idx="46">
                  <c:v>9.5091502980691814E-3</c:v>
                </c:pt>
                <c:pt idx="47">
                  <c:v>9.5091502980691814E-3</c:v>
                </c:pt>
                <c:pt idx="48">
                  <c:v>9.5091502980691814E-3</c:v>
                </c:pt>
                <c:pt idx="49">
                  <c:v>9.5091502980691814E-3</c:v>
                </c:pt>
                <c:pt idx="50">
                  <c:v>9.5091502980691814E-3</c:v>
                </c:pt>
                <c:pt idx="51">
                  <c:v>9.5091502980691814E-3</c:v>
                </c:pt>
                <c:pt idx="52">
                  <c:v>9.5091502980691814E-3</c:v>
                </c:pt>
                <c:pt idx="53">
                  <c:v>9.5091502980691814E-3</c:v>
                </c:pt>
                <c:pt idx="54">
                  <c:v>9.5091502980691814E-3</c:v>
                </c:pt>
                <c:pt idx="55">
                  <c:v>9.5091502980691814E-3</c:v>
                </c:pt>
                <c:pt idx="56">
                  <c:v>9.5091502980691814E-3</c:v>
                </c:pt>
                <c:pt idx="57">
                  <c:v>9.5091502980691814E-3</c:v>
                </c:pt>
                <c:pt idx="58">
                  <c:v>9.5091502980691814E-3</c:v>
                </c:pt>
                <c:pt idx="59">
                  <c:v>9.5091502980691814E-3</c:v>
                </c:pt>
                <c:pt idx="60">
                  <c:v>9.5091502980691814E-3</c:v>
                </c:pt>
                <c:pt idx="61">
                  <c:v>9.5091502980691814E-3</c:v>
                </c:pt>
                <c:pt idx="62">
                  <c:v>9.5091502980691814E-3</c:v>
                </c:pt>
                <c:pt idx="63">
                  <c:v>9.5091502980691814E-3</c:v>
                </c:pt>
                <c:pt idx="64">
                  <c:v>9.5091502980691814E-3</c:v>
                </c:pt>
                <c:pt idx="65">
                  <c:v>9.5091502980691814E-3</c:v>
                </c:pt>
                <c:pt idx="66">
                  <c:v>9.5091502980691814E-3</c:v>
                </c:pt>
                <c:pt idx="67">
                  <c:v>9.5091502980691814E-3</c:v>
                </c:pt>
                <c:pt idx="68">
                  <c:v>9.5091502980691814E-3</c:v>
                </c:pt>
                <c:pt idx="69">
                  <c:v>9.5091502980691814E-3</c:v>
                </c:pt>
                <c:pt idx="70">
                  <c:v>9.5091502980691814E-3</c:v>
                </c:pt>
                <c:pt idx="71">
                  <c:v>9.5091502980691814E-3</c:v>
                </c:pt>
                <c:pt idx="72">
                  <c:v>9.5091502980691814E-3</c:v>
                </c:pt>
                <c:pt idx="73">
                  <c:v>9.5091502980691814E-3</c:v>
                </c:pt>
                <c:pt idx="74">
                  <c:v>9.5091502980691814E-3</c:v>
                </c:pt>
                <c:pt idx="75">
                  <c:v>9.5091502980691814E-3</c:v>
                </c:pt>
                <c:pt idx="76">
                  <c:v>9.5091502980691814E-3</c:v>
                </c:pt>
                <c:pt idx="77">
                  <c:v>9.5091502980691814E-3</c:v>
                </c:pt>
                <c:pt idx="78">
                  <c:v>9.5091502980691814E-3</c:v>
                </c:pt>
                <c:pt idx="79">
                  <c:v>9.5091502980691814E-3</c:v>
                </c:pt>
                <c:pt idx="80">
                  <c:v>9.5091502980691814E-3</c:v>
                </c:pt>
                <c:pt idx="81">
                  <c:v>9.5091502980691814E-3</c:v>
                </c:pt>
                <c:pt idx="82">
                  <c:v>9.5091502980691814E-3</c:v>
                </c:pt>
                <c:pt idx="83">
                  <c:v>9.5091502980691814E-3</c:v>
                </c:pt>
                <c:pt idx="84">
                  <c:v>9.5091502980691814E-3</c:v>
                </c:pt>
                <c:pt idx="85">
                  <c:v>9.5091502980691814E-3</c:v>
                </c:pt>
                <c:pt idx="86">
                  <c:v>9.5091502980691814E-3</c:v>
                </c:pt>
                <c:pt idx="87">
                  <c:v>9.5091502980691814E-3</c:v>
                </c:pt>
                <c:pt idx="88">
                  <c:v>9.5091502980691814E-3</c:v>
                </c:pt>
                <c:pt idx="89">
                  <c:v>9.5091502980691814E-3</c:v>
                </c:pt>
                <c:pt idx="90">
                  <c:v>9.5091502980691814E-3</c:v>
                </c:pt>
                <c:pt idx="91">
                  <c:v>9.5091502980691814E-3</c:v>
                </c:pt>
                <c:pt idx="92">
                  <c:v>9.5091502980691814E-3</c:v>
                </c:pt>
                <c:pt idx="93">
                  <c:v>9.5091502980691814E-3</c:v>
                </c:pt>
                <c:pt idx="94">
                  <c:v>9.5091502980691814E-3</c:v>
                </c:pt>
              </c:numCache>
            </c:numRef>
          </c:xVal>
          <c:yVal>
            <c:numRef>
              <c:f>Constraints!$AV$7:$AV$100</c:f>
              <c:numCache>
                <c:formatCode>0.00E+00</c:formatCode>
                <c:ptCount val="94"/>
                <c:pt idx="0">
                  <c:v>11.254533498558835</c:v>
                </c:pt>
                <c:pt idx="1">
                  <c:v>5.3603220710799633</c:v>
                </c:pt>
                <c:pt idx="2">
                  <c:v>2.4577922938264525</c:v>
                </c:pt>
                <c:pt idx="3">
                  <c:v>4.0508631205678398</c:v>
                </c:pt>
                <c:pt idx="4">
                  <c:v>1.6353460596178147</c:v>
                </c:pt>
                <c:pt idx="5">
                  <c:v>2.3327555948092833</c:v>
                </c:pt>
                <c:pt idx="6">
                  <c:v>1.9318428298479922</c:v>
                </c:pt>
                <c:pt idx="7">
                  <c:v>5.6771884547832672</c:v>
                </c:pt>
                <c:pt idx="8">
                  <c:v>5.4587040290853022</c:v>
                </c:pt>
                <c:pt idx="9">
                  <c:v>6.8662395942424528</c:v>
                </c:pt>
                <c:pt idx="10">
                  <c:v>6.9486589598970268</c:v>
                </c:pt>
                <c:pt idx="11">
                  <c:v>4.6641342681969169</c:v>
                </c:pt>
                <c:pt idx="12">
                  <c:v>3.7349624267571491</c:v>
                </c:pt>
                <c:pt idx="13">
                  <c:v>3.4573028599165583</c:v>
                </c:pt>
                <c:pt idx="14">
                  <c:v>3.4573028599165583</c:v>
                </c:pt>
                <c:pt idx="15">
                  <c:v>3.4573028599165583</c:v>
                </c:pt>
                <c:pt idx="16">
                  <c:v>3.4573028599165583</c:v>
                </c:pt>
                <c:pt idx="17">
                  <c:v>3.4573028599165583</c:v>
                </c:pt>
                <c:pt idx="18">
                  <c:v>3.4573028599165583</c:v>
                </c:pt>
                <c:pt idx="19">
                  <c:v>3.4573028599165583</c:v>
                </c:pt>
                <c:pt idx="20">
                  <c:v>3.4573028599165583</c:v>
                </c:pt>
                <c:pt idx="21">
                  <c:v>3.4573028599165583</c:v>
                </c:pt>
                <c:pt idx="22">
                  <c:v>3.4573028599165583</c:v>
                </c:pt>
                <c:pt idx="23">
                  <c:v>3.4573028599165583</c:v>
                </c:pt>
                <c:pt idx="24">
                  <c:v>3.4573028599165583</c:v>
                </c:pt>
                <c:pt idx="25">
                  <c:v>3.4573028599165583</c:v>
                </c:pt>
                <c:pt idx="26">
                  <c:v>3.4573028599165583</c:v>
                </c:pt>
                <c:pt idx="27">
                  <c:v>3.4573028599165583</c:v>
                </c:pt>
                <c:pt idx="28">
                  <c:v>3.4573028599165583</c:v>
                </c:pt>
                <c:pt idx="29">
                  <c:v>3.4573028599165583</c:v>
                </c:pt>
                <c:pt idx="30">
                  <c:v>3.4573028599165583</c:v>
                </c:pt>
                <c:pt idx="31">
                  <c:v>3.4573028599165583</c:v>
                </c:pt>
                <c:pt idx="32">
                  <c:v>3.4573028599165583</c:v>
                </c:pt>
                <c:pt idx="33">
                  <c:v>3.4573028599165583</c:v>
                </c:pt>
                <c:pt idx="34">
                  <c:v>3.4573028599165583</c:v>
                </c:pt>
                <c:pt idx="35">
                  <c:v>3.4573028599165583</c:v>
                </c:pt>
                <c:pt idx="36">
                  <c:v>3.4573028599165583</c:v>
                </c:pt>
                <c:pt idx="37">
                  <c:v>3.4573028599165583</c:v>
                </c:pt>
                <c:pt idx="38">
                  <c:v>3.4573028599165583</c:v>
                </c:pt>
                <c:pt idx="39">
                  <c:v>3.4573028599165583</c:v>
                </c:pt>
                <c:pt idx="40">
                  <c:v>3.4573028599165583</c:v>
                </c:pt>
                <c:pt idx="41">
                  <c:v>3.4573028599165583</c:v>
                </c:pt>
                <c:pt idx="42">
                  <c:v>3.4573028599165583</c:v>
                </c:pt>
                <c:pt idx="43">
                  <c:v>3.4573028599165583</c:v>
                </c:pt>
                <c:pt idx="44">
                  <c:v>3.4573028599165583</c:v>
                </c:pt>
                <c:pt idx="45">
                  <c:v>3.4573028599165583</c:v>
                </c:pt>
                <c:pt idx="46">
                  <c:v>3.4573028599165583</c:v>
                </c:pt>
                <c:pt idx="47">
                  <c:v>3.4573028599165583</c:v>
                </c:pt>
                <c:pt idx="48">
                  <c:v>3.4573028599165583</c:v>
                </c:pt>
                <c:pt idx="49">
                  <c:v>3.4573028599165583</c:v>
                </c:pt>
                <c:pt idx="50">
                  <c:v>3.4573028599165583</c:v>
                </c:pt>
                <c:pt idx="51">
                  <c:v>3.4573028599165583</c:v>
                </c:pt>
                <c:pt idx="52">
                  <c:v>3.4573028599165583</c:v>
                </c:pt>
                <c:pt idx="53">
                  <c:v>3.4573028599165583</c:v>
                </c:pt>
                <c:pt idx="54">
                  <c:v>3.4573028599165583</c:v>
                </c:pt>
                <c:pt idx="55">
                  <c:v>3.4573028599165583</c:v>
                </c:pt>
                <c:pt idx="56">
                  <c:v>3.4573028599165583</c:v>
                </c:pt>
                <c:pt idx="57">
                  <c:v>3.4573028599165583</c:v>
                </c:pt>
                <c:pt idx="58">
                  <c:v>3.4573028599165583</c:v>
                </c:pt>
                <c:pt idx="59">
                  <c:v>3.4573028599165583</c:v>
                </c:pt>
                <c:pt idx="60">
                  <c:v>3.4573028599165583</c:v>
                </c:pt>
                <c:pt idx="61">
                  <c:v>3.4573028599165583</c:v>
                </c:pt>
                <c:pt idx="62">
                  <c:v>3.4573028599165583</c:v>
                </c:pt>
                <c:pt idx="63">
                  <c:v>3.4573028599165583</c:v>
                </c:pt>
                <c:pt idx="64">
                  <c:v>3.4573028599165583</c:v>
                </c:pt>
                <c:pt idx="65">
                  <c:v>3.4573028599165583</c:v>
                </c:pt>
                <c:pt idx="66">
                  <c:v>3.4573028599165583</c:v>
                </c:pt>
                <c:pt idx="67">
                  <c:v>3.4573028599165583</c:v>
                </c:pt>
                <c:pt idx="68">
                  <c:v>3.4573028599165583</c:v>
                </c:pt>
                <c:pt idx="69">
                  <c:v>3.4573028599165583</c:v>
                </c:pt>
                <c:pt idx="70">
                  <c:v>3.4573028599165583</c:v>
                </c:pt>
                <c:pt idx="71">
                  <c:v>3.4573028599165583</c:v>
                </c:pt>
                <c:pt idx="72">
                  <c:v>3.4573028599165583</c:v>
                </c:pt>
                <c:pt idx="73">
                  <c:v>3.4573028599165583</c:v>
                </c:pt>
                <c:pt idx="74">
                  <c:v>3.4573028599165583</c:v>
                </c:pt>
                <c:pt idx="75">
                  <c:v>3.4573028599165583</c:v>
                </c:pt>
                <c:pt idx="76">
                  <c:v>3.4573028599165583</c:v>
                </c:pt>
                <c:pt idx="77">
                  <c:v>3.4573028599165583</c:v>
                </c:pt>
                <c:pt idx="78">
                  <c:v>3.4573028599165583</c:v>
                </c:pt>
                <c:pt idx="79">
                  <c:v>3.4573028599165583</c:v>
                </c:pt>
                <c:pt idx="80">
                  <c:v>3.4573028599165583</c:v>
                </c:pt>
                <c:pt idx="81">
                  <c:v>3.4573028599165583</c:v>
                </c:pt>
                <c:pt idx="82">
                  <c:v>3.4573028599165583</c:v>
                </c:pt>
                <c:pt idx="83">
                  <c:v>3.4573028599165583</c:v>
                </c:pt>
                <c:pt idx="84">
                  <c:v>3.4573028599165583</c:v>
                </c:pt>
                <c:pt idx="85">
                  <c:v>3.4573028599165583</c:v>
                </c:pt>
                <c:pt idx="86">
                  <c:v>3.4573028599165583</c:v>
                </c:pt>
                <c:pt idx="87">
                  <c:v>3.4573028599165583</c:v>
                </c:pt>
                <c:pt idx="88">
                  <c:v>3.4573028599165583</c:v>
                </c:pt>
                <c:pt idx="89">
                  <c:v>3.4573028599165583</c:v>
                </c:pt>
                <c:pt idx="90">
                  <c:v>3.4573028599165583</c:v>
                </c:pt>
                <c:pt idx="91">
                  <c:v>3.4573028599165583</c:v>
                </c:pt>
                <c:pt idx="92">
                  <c:v>3.4573028599165583</c:v>
                </c:pt>
                <c:pt idx="93">
                  <c:v>3.4573028599165583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Constraints!$AW$4</c:f>
              <c:strCache>
                <c:ptCount val="1"/>
                <c:pt idx="0">
                  <c:v>Case10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xVal>
            <c:numRef>
              <c:f>Constraints!$DC$3:$DC$97</c:f>
              <c:numCache>
                <c:formatCode>General</c:formatCode>
                <c:ptCount val="95"/>
                <c:pt idx="0">
                  <c:v>1.788617090802279E-3</c:v>
                </c:pt>
                <c:pt idx="1">
                  <c:v>1.7566935470876624E-3</c:v>
                </c:pt>
                <c:pt idx="2">
                  <c:v>1.478989235053736E-3</c:v>
                </c:pt>
                <c:pt idx="3">
                  <c:v>1.5574969541822293E-3</c:v>
                </c:pt>
                <c:pt idx="4">
                  <c:v>1.9548425387312311E-3</c:v>
                </c:pt>
                <c:pt idx="5">
                  <c:v>2.2644280999520178E-3</c:v>
                </c:pt>
                <c:pt idx="6">
                  <c:v>2.1039837678855982E-3</c:v>
                </c:pt>
                <c:pt idx="7">
                  <c:v>3.2595646723887726E-3</c:v>
                </c:pt>
                <c:pt idx="8">
                  <c:v>3.2595646723887726E-3</c:v>
                </c:pt>
                <c:pt idx="9">
                  <c:v>3.0588450506969676E-3</c:v>
                </c:pt>
                <c:pt idx="10">
                  <c:v>3.0588450506969676E-3</c:v>
                </c:pt>
                <c:pt idx="11">
                  <c:v>2.6358606838176191E-3</c:v>
                </c:pt>
                <c:pt idx="12">
                  <c:v>2.6358606838176191E-3</c:v>
                </c:pt>
                <c:pt idx="13">
                  <c:v>2.6358606838176191E-3</c:v>
                </c:pt>
                <c:pt idx="14">
                  <c:v>2.6358606838176191E-3</c:v>
                </c:pt>
                <c:pt idx="15">
                  <c:v>2.6358606838176191E-3</c:v>
                </c:pt>
                <c:pt idx="16">
                  <c:v>2.6358606838176191E-3</c:v>
                </c:pt>
                <c:pt idx="17">
                  <c:v>2.6358606838176191E-3</c:v>
                </c:pt>
                <c:pt idx="18">
                  <c:v>2.6358606838176191E-3</c:v>
                </c:pt>
                <c:pt idx="19">
                  <c:v>2.6358606838176191E-3</c:v>
                </c:pt>
                <c:pt idx="20">
                  <c:v>2.6358606838176191E-3</c:v>
                </c:pt>
                <c:pt idx="21">
                  <c:v>2.6358606838176191E-3</c:v>
                </c:pt>
                <c:pt idx="22">
                  <c:v>2.6358606838176191E-3</c:v>
                </c:pt>
                <c:pt idx="23">
                  <c:v>2.6358606838176191E-3</c:v>
                </c:pt>
                <c:pt idx="24">
                  <c:v>2.6358606838176191E-3</c:v>
                </c:pt>
                <c:pt idx="25">
                  <c:v>2.6358606838176191E-3</c:v>
                </c:pt>
                <c:pt idx="26">
                  <c:v>2.6358606838176191E-3</c:v>
                </c:pt>
                <c:pt idx="27">
                  <c:v>2.6358606838176191E-3</c:v>
                </c:pt>
                <c:pt idx="28">
                  <c:v>2.6358606838176191E-3</c:v>
                </c:pt>
                <c:pt idx="29">
                  <c:v>2.6358606838176191E-3</c:v>
                </c:pt>
                <c:pt idx="30">
                  <c:v>2.6358606838176191E-3</c:v>
                </c:pt>
                <c:pt idx="31">
                  <c:v>2.6358606838176191E-3</c:v>
                </c:pt>
                <c:pt idx="32">
                  <c:v>2.6358606838176191E-3</c:v>
                </c:pt>
                <c:pt idx="33">
                  <c:v>2.6358606838176191E-3</c:v>
                </c:pt>
                <c:pt idx="34">
                  <c:v>2.6358606838176191E-3</c:v>
                </c:pt>
                <c:pt idx="35">
                  <c:v>2.6358606838176191E-3</c:v>
                </c:pt>
                <c:pt idx="36">
                  <c:v>2.6358606838176191E-3</c:v>
                </c:pt>
                <c:pt idx="37">
                  <c:v>2.6358606838176191E-3</c:v>
                </c:pt>
                <c:pt idx="38">
                  <c:v>2.6358606838176191E-3</c:v>
                </c:pt>
                <c:pt idx="39">
                  <c:v>2.6358606838176191E-3</c:v>
                </c:pt>
                <c:pt idx="40">
                  <c:v>2.6358606838176191E-3</c:v>
                </c:pt>
                <c:pt idx="41">
                  <c:v>2.6358606838176191E-3</c:v>
                </c:pt>
                <c:pt idx="42">
                  <c:v>2.6358606838176191E-3</c:v>
                </c:pt>
                <c:pt idx="43">
                  <c:v>2.6358606838176191E-3</c:v>
                </c:pt>
                <c:pt idx="44">
                  <c:v>2.6358606838176191E-3</c:v>
                </c:pt>
                <c:pt idx="45">
                  <c:v>2.6358606838176191E-3</c:v>
                </c:pt>
                <c:pt idx="46">
                  <c:v>2.6358606838176191E-3</c:v>
                </c:pt>
                <c:pt idx="47">
                  <c:v>2.6358606838176191E-3</c:v>
                </c:pt>
                <c:pt idx="48">
                  <c:v>2.6358606838176191E-3</c:v>
                </c:pt>
                <c:pt idx="49">
                  <c:v>2.6358606838176191E-3</c:v>
                </c:pt>
                <c:pt idx="50">
                  <c:v>2.6358606838176191E-3</c:v>
                </c:pt>
                <c:pt idx="51">
                  <c:v>2.6358606838176191E-3</c:v>
                </c:pt>
                <c:pt idx="52">
                  <c:v>2.6358606838176191E-3</c:v>
                </c:pt>
                <c:pt idx="53">
                  <c:v>2.6358606838176191E-3</c:v>
                </c:pt>
                <c:pt idx="54">
                  <c:v>2.6358606838176191E-3</c:v>
                </c:pt>
                <c:pt idx="55">
                  <c:v>2.6358606838176191E-3</c:v>
                </c:pt>
                <c:pt idx="56">
                  <c:v>2.6358606838176191E-3</c:v>
                </c:pt>
                <c:pt idx="57">
                  <c:v>2.6358606838176191E-3</c:v>
                </c:pt>
                <c:pt idx="58">
                  <c:v>2.6358606838176191E-3</c:v>
                </c:pt>
                <c:pt idx="59">
                  <c:v>2.6358606838176191E-3</c:v>
                </c:pt>
                <c:pt idx="60">
                  <c:v>2.6358606838176191E-3</c:v>
                </c:pt>
                <c:pt idx="61">
                  <c:v>2.6358606838176191E-3</c:v>
                </c:pt>
                <c:pt idx="62">
                  <c:v>2.6358606838176191E-3</c:v>
                </c:pt>
                <c:pt idx="63">
                  <c:v>2.6358606838176191E-3</c:v>
                </c:pt>
                <c:pt idx="64">
                  <c:v>2.6358606838176191E-3</c:v>
                </c:pt>
                <c:pt idx="65">
                  <c:v>2.6358606838176191E-3</c:v>
                </c:pt>
                <c:pt idx="66">
                  <c:v>2.6358606838176191E-3</c:v>
                </c:pt>
                <c:pt idx="67">
                  <c:v>2.6358606838176191E-3</c:v>
                </c:pt>
                <c:pt idx="68">
                  <c:v>2.6358606838176191E-3</c:v>
                </c:pt>
                <c:pt idx="69">
                  <c:v>2.6358606838176191E-3</c:v>
                </c:pt>
                <c:pt idx="70">
                  <c:v>2.6358606838176191E-3</c:v>
                </c:pt>
                <c:pt idx="71">
                  <c:v>2.6358606838176191E-3</c:v>
                </c:pt>
                <c:pt idx="72">
                  <c:v>2.6358606838176191E-3</c:v>
                </c:pt>
                <c:pt idx="73">
                  <c:v>2.6358606838176191E-3</c:v>
                </c:pt>
                <c:pt idx="74">
                  <c:v>2.6358606838176191E-3</c:v>
                </c:pt>
                <c:pt idx="75">
                  <c:v>2.6358606838176191E-3</c:v>
                </c:pt>
                <c:pt idx="76">
                  <c:v>2.6358606838176191E-3</c:v>
                </c:pt>
                <c:pt idx="77">
                  <c:v>2.6358606838176191E-3</c:v>
                </c:pt>
                <c:pt idx="78">
                  <c:v>2.6358606838176191E-3</c:v>
                </c:pt>
                <c:pt idx="79">
                  <c:v>2.6358606838176191E-3</c:v>
                </c:pt>
                <c:pt idx="80">
                  <c:v>2.6358606838176191E-3</c:v>
                </c:pt>
                <c:pt idx="81">
                  <c:v>2.6358606838176191E-3</c:v>
                </c:pt>
                <c:pt idx="82">
                  <c:v>2.6358606838176191E-3</c:v>
                </c:pt>
                <c:pt idx="83">
                  <c:v>2.6358606838176191E-3</c:v>
                </c:pt>
                <c:pt idx="84">
                  <c:v>2.6358606838176191E-3</c:v>
                </c:pt>
                <c:pt idx="85">
                  <c:v>2.6358606838176191E-3</c:v>
                </c:pt>
                <c:pt idx="86">
                  <c:v>2.6358606838176191E-3</c:v>
                </c:pt>
                <c:pt idx="87">
                  <c:v>2.6358606838176191E-3</c:v>
                </c:pt>
                <c:pt idx="88">
                  <c:v>2.6358606838176191E-3</c:v>
                </c:pt>
                <c:pt idx="89">
                  <c:v>2.6358606838176191E-3</c:v>
                </c:pt>
                <c:pt idx="90">
                  <c:v>2.6358606838176191E-3</c:v>
                </c:pt>
                <c:pt idx="91">
                  <c:v>2.6358606838176191E-3</c:v>
                </c:pt>
                <c:pt idx="92">
                  <c:v>2.6358606838176191E-3</c:v>
                </c:pt>
                <c:pt idx="93">
                  <c:v>2.6358606838176191E-3</c:v>
                </c:pt>
                <c:pt idx="94">
                  <c:v>2.6358606838176191E-3</c:v>
                </c:pt>
              </c:numCache>
            </c:numRef>
          </c:xVal>
          <c:yVal>
            <c:numRef>
              <c:f>Constraints!$AW$7:$AW$100</c:f>
              <c:numCache>
                <c:formatCode>0.00E+00</c:formatCode>
                <c:ptCount val="94"/>
                <c:pt idx="0">
                  <c:v>34.373520532268472</c:v>
                </c:pt>
                <c:pt idx="1">
                  <c:v>14.513135426501</c:v>
                </c:pt>
                <c:pt idx="2">
                  <c:v>6.4864644854784936</c:v>
                </c:pt>
                <c:pt idx="3">
                  <c:v>11.286334100615731</c:v>
                </c:pt>
                <c:pt idx="4">
                  <c:v>2.3513678261080395</c:v>
                </c:pt>
                <c:pt idx="5">
                  <c:v>3.5634865194982628</c:v>
                </c:pt>
                <c:pt idx="6">
                  <c:v>2.8436090631996622</c:v>
                </c:pt>
                <c:pt idx="7">
                  <c:v>10.941068423752618</c:v>
                </c:pt>
                <c:pt idx="8">
                  <c:v>10.304015070421027</c:v>
                </c:pt>
                <c:pt idx="9">
                  <c:v>14.94409525529858</c:v>
                </c:pt>
                <c:pt idx="10">
                  <c:v>15.197814137037199</c:v>
                </c:pt>
                <c:pt idx="11">
                  <c:v>9.2955568122081296</c:v>
                </c:pt>
                <c:pt idx="12">
                  <c:v>6.6180863166933701</c:v>
                </c:pt>
                <c:pt idx="13">
                  <c:v>5.8478743483079665</c:v>
                </c:pt>
                <c:pt idx="14">
                  <c:v>5.8478743483079665</c:v>
                </c:pt>
                <c:pt idx="15">
                  <c:v>5.8478743483079665</c:v>
                </c:pt>
                <c:pt idx="16">
                  <c:v>5.8478743483079665</c:v>
                </c:pt>
                <c:pt idx="17">
                  <c:v>5.8478743483079665</c:v>
                </c:pt>
                <c:pt idx="18">
                  <c:v>5.8478743483079665</c:v>
                </c:pt>
                <c:pt idx="19">
                  <c:v>5.8478743483079665</c:v>
                </c:pt>
                <c:pt idx="20">
                  <c:v>5.8478743483079665</c:v>
                </c:pt>
                <c:pt idx="21">
                  <c:v>5.8478743483079665</c:v>
                </c:pt>
                <c:pt idx="22">
                  <c:v>5.8478743483079665</c:v>
                </c:pt>
                <c:pt idx="23">
                  <c:v>5.8478743483079665</c:v>
                </c:pt>
                <c:pt idx="24">
                  <c:v>5.8478743483079665</c:v>
                </c:pt>
                <c:pt idx="25">
                  <c:v>5.8478743483079665</c:v>
                </c:pt>
                <c:pt idx="26">
                  <c:v>5.8478743483079665</c:v>
                </c:pt>
                <c:pt idx="27">
                  <c:v>5.8478743483079665</c:v>
                </c:pt>
                <c:pt idx="28">
                  <c:v>5.8478743483079665</c:v>
                </c:pt>
                <c:pt idx="29">
                  <c:v>5.8478743483079665</c:v>
                </c:pt>
                <c:pt idx="30">
                  <c:v>5.8478743483079665</c:v>
                </c:pt>
                <c:pt idx="31">
                  <c:v>5.8478743483079665</c:v>
                </c:pt>
                <c:pt idx="32">
                  <c:v>5.8478743483079665</c:v>
                </c:pt>
                <c:pt idx="33">
                  <c:v>5.8478743483079665</c:v>
                </c:pt>
                <c:pt idx="34">
                  <c:v>5.8478743483079665</c:v>
                </c:pt>
                <c:pt idx="35">
                  <c:v>5.8478743483079665</c:v>
                </c:pt>
                <c:pt idx="36">
                  <c:v>5.8478743483079665</c:v>
                </c:pt>
                <c:pt idx="37">
                  <c:v>5.8478743483079665</c:v>
                </c:pt>
                <c:pt idx="38">
                  <c:v>5.8478743483079665</c:v>
                </c:pt>
                <c:pt idx="39">
                  <c:v>5.8478743483079665</c:v>
                </c:pt>
                <c:pt idx="40">
                  <c:v>5.8478743483079665</c:v>
                </c:pt>
                <c:pt idx="41">
                  <c:v>5.8478743483079665</c:v>
                </c:pt>
                <c:pt idx="42">
                  <c:v>5.8478743483079665</c:v>
                </c:pt>
                <c:pt idx="43">
                  <c:v>5.8478743483079665</c:v>
                </c:pt>
                <c:pt idx="44">
                  <c:v>5.8478743483079665</c:v>
                </c:pt>
                <c:pt idx="45">
                  <c:v>5.8478743483079665</c:v>
                </c:pt>
                <c:pt idx="46">
                  <c:v>5.8478743483079665</c:v>
                </c:pt>
                <c:pt idx="47">
                  <c:v>5.8478743483079665</c:v>
                </c:pt>
                <c:pt idx="48">
                  <c:v>5.8478743483079665</c:v>
                </c:pt>
                <c:pt idx="49">
                  <c:v>5.8478743483079665</c:v>
                </c:pt>
                <c:pt idx="50">
                  <c:v>5.8478743483079665</c:v>
                </c:pt>
                <c:pt idx="51">
                  <c:v>5.8478743483079665</c:v>
                </c:pt>
                <c:pt idx="52">
                  <c:v>5.8478743483079665</c:v>
                </c:pt>
                <c:pt idx="53">
                  <c:v>5.8478743483079665</c:v>
                </c:pt>
                <c:pt idx="54">
                  <c:v>5.8478743483079665</c:v>
                </c:pt>
                <c:pt idx="55">
                  <c:v>5.8478743483079665</c:v>
                </c:pt>
                <c:pt idx="56">
                  <c:v>5.8478743483079665</c:v>
                </c:pt>
                <c:pt idx="57">
                  <c:v>5.8478743483079665</c:v>
                </c:pt>
                <c:pt idx="58">
                  <c:v>5.8478743483079665</c:v>
                </c:pt>
                <c:pt idx="59">
                  <c:v>5.8478743483079665</c:v>
                </c:pt>
                <c:pt idx="60">
                  <c:v>5.8478743483079665</c:v>
                </c:pt>
                <c:pt idx="61">
                  <c:v>5.8478743483079665</c:v>
                </c:pt>
                <c:pt idx="62">
                  <c:v>5.8478743483079665</c:v>
                </c:pt>
                <c:pt idx="63">
                  <c:v>5.8478743483079665</c:v>
                </c:pt>
                <c:pt idx="64">
                  <c:v>5.8478743483079665</c:v>
                </c:pt>
                <c:pt idx="65">
                  <c:v>5.8478743483079665</c:v>
                </c:pt>
                <c:pt idx="66">
                  <c:v>5.8478743483079665</c:v>
                </c:pt>
                <c:pt idx="67">
                  <c:v>5.8478743483079665</c:v>
                </c:pt>
                <c:pt idx="68">
                  <c:v>5.8478743483079665</c:v>
                </c:pt>
                <c:pt idx="69">
                  <c:v>5.8478743483079665</c:v>
                </c:pt>
                <c:pt idx="70">
                  <c:v>5.8478743483079665</c:v>
                </c:pt>
                <c:pt idx="71">
                  <c:v>5.8478743483079665</c:v>
                </c:pt>
                <c:pt idx="72">
                  <c:v>5.8478743483079665</c:v>
                </c:pt>
                <c:pt idx="73">
                  <c:v>5.8478743483079665</c:v>
                </c:pt>
                <c:pt idx="74">
                  <c:v>5.8478743483079665</c:v>
                </c:pt>
                <c:pt idx="75">
                  <c:v>5.8478743483079665</c:v>
                </c:pt>
                <c:pt idx="76">
                  <c:v>5.8478743483079665</c:v>
                </c:pt>
                <c:pt idx="77">
                  <c:v>5.8478743483079665</c:v>
                </c:pt>
                <c:pt idx="78">
                  <c:v>5.8478743483079665</c:v>
                </c:pt>
                <c:pt idx="79">
                  <c:v>5.8478743483079665</c:v>
                </c:pt>
                <c:pt idx="80">
                  <c:v>5.8478743483079665</c:v>
                </c:pt>
                <c:pt idx="81">
                  <c:v>5.8478743483079665</c:v>
                </c:pt>
                <c:pt idx="82">
                  <c:v>5.8478743483079665</c:v>
                </c:pt>
                <c:pt idx="83">
                  <c:v>5.8478743483079665</c:v>
                </c:pt>
                <c:pt idx="84">
                  <c:v>5.8478743483079665</c:v>
                </c:pt>
                <c:pt idx="85">
                  <c:v>5.8478743483079665</c:v>
                </c:pt>
                <c:pt idx="86">
                  <c:v>5.8478743483079665</c:v>
                </c:pt>
                <c:pt idx="87">
                  <c:v>5.8478743483079665</c:v>
                </c:pt>
                <c:pt idx="88">
                  <c:v>5.8478743483079665</c:v>
                </c:pt>
                <c:pt idx="89">
                  <c:v>5.8478743483079665</c:v>
                </c:pt>
                <c:pt idx="90">
                  <c:v>5.8478743483079665</c:v>
                </c:pt>
                <c:pt idx="91">
                  <c:v>5.8478743483079665</c:v>
                </c:pt>
                <c:pt idx="92">
                  <c:v>5.8478743483079665</c:v>
                </c:pt>
                <c:pt idx="93">
                  <c:v>5.8478743483079665</c:v>
                </c:pt>
              </c:numCache>
            </c:numRef>
          </c:yVal>
          <c:smooth val="0"/>
        </c:ser>
        <c:ser>
          <c:idx val="7"/>
          <c:order val="10"/>
          <c:tx>
            <c:strRef>
              <c:f>Constraints!$AX$4</c:f>
              <c:strCache>
                <c:ptCount val="1"/>
                <c:pt idx="0">
                  <c:v>Case11</c:v>
                </c:pt>
              </c:strCache>
            </c:strRef>
          </c:tx>
          <c:spPr>
            <a:ln w="28575">
              <a:noFill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Constraints!$DD$3:$DD$97</c:f>
              <c:numCache>
                <c:formatCode>General</c:formatCode>
                <c:ptCount val="95"/>
                <c:pt idx="0">
                  <c:v>1.2515322491500428E-2</c:v>
                </c:pt>
                <c:pt idx="1">
                  <c:v>1.2289598207203115E-2</c:v>
                </c:pt>
                <c:pt idx="2">
                  <c:v>1.0329645663824414E-2</c:v>
                </c:pt>
                <c:pt idx="3">
                  <c:v>1.0883069433344923E-2</c:v>
                </c:pt>
                <c:pt idx="4">
                  <c:v>1.3875307057340733E-2</c:v>
                </c:pt>
                <c:pt idx="5">
                  <c:v>1.5889931754575225E-2</c:v>
                </c:pt>
                <c:pt idx="6">
                  <c:v>1.4749855014262441E-2</c:v>
                </c:pt>
                <c:pt idx="7">
                  <c:v>2.3010472147478575E-2</c:v>
                </c:pt>
                <c:pt idx="8">
                  <c:v>2.3010472147478575E-2</c:v>
                </c:pt>
                <c:pt idx="9">
                  <c:v>2.1567372371604186E-2</c:v>
                </c:pt>
                <c:pt idx="10">
                  <c:v>2.1567372371604186E-2</c:v>
                </c:pt>
                <c:pt idx="11">
                  <c:v>1.8537684115673837E-2</c:v>
                </c:pt>
                <c:pt idx="12">
                  <c:v>1.8537684115673837E-2</c:v>
                </c:pt>
                <c:pt idx="13">
                  <c:v>1.8537684115673837E-2</c:v>
                </c:pt>
                <c:pt idx="14">
                  <c:v>1.8537684115673837E-2</c:v>
                </c:pt>
                <c:pt idx="15">
                  <c:v>1.8537684115673837E-2</c:v>
                </c:pt>
                <c:pt idx="16">
                  <c:v>1.8537684115673837E-2</c:v>
                </c:pt>
                <c:pt idx="17">
                  <c:v>1.8537684115673837E-2</c:v>
                </c:pt>
                <c:pt idx="18">
                  <c:v>1.8537684115673837E-2</c:v>
                </c:pt>
                <c:pt idx="19">
                  <c:v>1.8537684115673837E-2</c:v>
                </c:pt>
                <c:pt idx="20">
                  <c:v>1.8537684115673837E-2</c:v>
                </c:pt>
                <c:pt idx="21">
                  <c:v>1.8537684115673837E-2</c:v>
                </c:pt>
                <c:pt idx="22">
                  <c:v>1.8537684115673837E-2</c:v>
                </c:pt>
                <c:pt idx="23">
                  <c:v>1.8537684115673837E-2</c:v>
                </c:pt>
                <c:pt idx="24">
                  <c:v>1.8537684115673837E-2</c:v>
                </c:pt>
                <c:pt idx="25">
                  <c:v>1.8537684115673837E-2</c:v>
                </c:pt>
                <c:pt idx="26">
                  <c:v>1.8537684115673837E-2</c:v>
                </c:pt>
                <c:pt idx="27">
                  <c:v>1.8537684115673837E-2</c:v>
                </c:pt>
                <c:pt idx="28">
                  <c:v>1.8537684115673837E-2</c:v>
                </c:pt>
                <c:pt idx="29">
                  <c:v>1.8537684115673837E-2</c:v>
                </c:pt>
                <c:pt idx="30">
                  <c:v>1.8537684115673837E-2</c:v>
                </c:pt>
                <c:pt idx="31">
                  <c:v>1.8537684115673837E-2</c:v>
                </c:pt>
                <c:pt idx="32">
                  <c:v>1.8537684115673837E-2</c:v>
                </c:pt>
                <c:pt idx="33">
                  <c:v>1.8537684115673837E-2</c:v>
                </c:pt>
                <c:pt idx="34">
                  <c:v>1.8537684115673837E-2</c:v>
                </c:pt>
                <c:pt idx="35">
                  <c:v>1.8537684115673837E-2</c:v>
                </c:pt>
                <c:pt idx="36">
                  <c:v>1.8537684115673837E-2</c:v>
                </c:pt>
                <c:pt idx="37">
                  <c:v>1.8537684115673837E-2</c:v>
                </c:pt>
                <c:pt idx="38">
                  <c:v>1.8537684115673837E-2</c:v>
                </c:pt>
                <c:pt idx="39">
                  <c:v>1.8537684115673837E-2</c:v>
                </c:pt>
                <c:pt idx="40">
                  <c:v>1.8537684115673837E-2</c:v>
                </c:pt>
                <c:pt idx="41">
                  <c:v>1.8537684115673837E-2</c:v>
                </c:pt>
                <c:pt idx="42">
                  <c:v>1.8537684115673837E-2</c:v>
                </c:pt>
                <c:pt idx="43">
                  <c:v>1.8537684115673837E-2</c:v>
                </c:pt>
                <c:pt idx="44">
                  <c:v>1.8537684115673837E-2</c:v>
                </c:pt>
                <c:pt idx="45">
                  <c:v>1.8537684115673837E-2</c:v>
                </c:pt>
                <c:pt idx="46">
                  <c:v>1.8537684115673837E-2</c:v>
                </c:pt>
                <c:pt idx="47">
                  <c:v>1.8537684115673837E-2</c:v>
                </c:pt>
                <c:pt idx="48">
                  <c:v>1.8537684115673837E-2</c:v>
                </c:pt>
                <c:pt idx="49">
                  <c:v>1.8537684115673837E-2</c:v>
                </c:pt>
                <c:pt idx="50">
                  <c:v>1.8537684115673837E-2</c:v>
                </c:pt>
                <c:pt idx="51">
                  <c:v>1.8537684115673837E-2</c:v>
                </c:pt>
                <c:pt idx="52">
                  <c:v>1.8537684115673837E-2</c:v>
                </c:pt>
                <c:pt idx="53">
                  <c:v>1.8537684115673837E-2</c:v>
                </c:pt>
                <c:pt idx="54">
                  <c:v>1.8537684115673837E-2</c:v>
                </c:pt>
                <c:pt idx="55">
                  <c:v>1.8537684115673837E-2</c:v>
                </c:pt>
                <c:pt idx="56">
                  <c:v>1.8537684115673837E-2</c:v>
                </c:pt>
                <c:pt idx="57">
                  <c:v>1.8537684115673837E-2</c:v>
                </c:pt>
                <c:pt idx="58">
                  <c:v>1.8537684115673837E-2</c:v>
                </c:pt>
                <c:pt idx="59">
                  <c:v>1.8537684115673837E-2</c:v>
                </c:pt>
                <c:pt idx="60">
                  <c:v>1.8537684115673837E-2</c:v>
                </c:pt>
                <c:pt idx="61">
                  <c:v>1.8537684115673837E-2</c:v>
                </c:pt>
                <c:pt idx="62">
                  <c:v>1.8537684115673837E-2</c:v>
                </c:pt>
                <c:pt idx="63">
                  <c:v>1.8537684115673837E-2</c:v>
                </c:pt>
                <c:pt idx="64">
                  <c:v>1.8537684115673837E-2</c:v>
                </c:pt>
                <c:pt idx="65">
                  <c:v>1.8537684115673837E-2</c:v>
                </c:pt>
                <c:pt idx="66">
                  <c:v>1.8537684115673837E-2</c:v>
                </c:pt>
                <c:pt idx="67">
                  <c:v>1.8537684115673837E-2</c:v>
                </c:pt>
                <c:pt idx="68">
                  <c:v>1.8537684115673837E-2</c:v>
                </c:pt>
                <c:pt idx="69">
                  <c:v>1.8537684115673837E-2</c:v>
                </c:pt>
                <c:pt idx="70">
                  <c:v>1.8537684115673837E-2</c:v>
                </c:pt>
                <c:pt idx="71">
                  <c:v>1.8537684115673837E-2</c:v>
                </c:pt>
                <c:pt idx="72">
                  <c:v>1.8537684115673837E-2</c:v>
                </c:pt>
                <c:pt idx="73">
                  <c:v>1.8537684115673837E-2</c:v>
                </c:pt>
                <c:pt idx="74">
                  <c:v>1.8537684115673837E-2</c:v>
                </c:pt>
                <c:pt idx="75">
                  <c:v>1.8537684115673837E-2</c:v>
                </c:pt>
                <c:pt idx="76">
                  <c:v>1.8537684115673837E-2</c:v>
                </c:pt>
                <c:pt idx="77">
                  <c:v>1.8537684115673837E-2</c:v>
                </c:pt>
                <c:pt idx="78">
                  <c:v>1.8537684115673837E-2</c:v>
                </c:pt>
                <c:pt idx="79">
                  <c:v>1.8537684115673837E-2</c:v>
                </c:pt>
                <c:pt idx="80">
                  <c:v>1.8537684115673837E-2</c:v>
                </c:pt>
                <c:pt idx="81">
                  <c:v>1.8537684115673837E-2</c:v>
                </c:pt>
                <c:pt idx="82">
                  <c:v>1.8537684115673837E-2</c:v>
                </c:pt>
                <c:pt idx="83">
                  <c:v>1.8537684115673837E-2</c:v>
                </c:pt>
                <c:pt idx="84">
                  <c:v>1.8537684115673837E-2</c:v>
                </c:pt>
                <c:pt idx="85">
                  <c:v>1.8537684115673837E-2</c:v>
                </c:pt>
                <c:pt idx="86">
                  <c:v>1.8537684115673837E-2</c:v>
                </c:pt>
                <c:pt idx="87">
                  <c:v>1.8537684115673837E-2</c:v>
                </c:pt>
                <c:pt idx="88">
                  <c:v>1.8537684115673837E-2</c:v>
                </c:pt>
                <c:pt idx="89">
                  <c:v>1.8537684115673837E-2</c:v>
                </c:pt>
                <c:pt idx="90">
                  <c:v>1.8537684115673837E-2</c:v>
                </c:pt>
                <c:pt idx="91">
                  <c:v>1.8537684115673837E-2</c:v>
                </c:pt>
                <c:pt idx="92">
                  <c:v>1.8537684115673837E-2</c:v>
                </c:pt>
                <c:pt idx="93">
                  <c:v>1.8537684115673837E-2</c:v>
                </c:pt>
                <c:pt idx="94">
                  <c:v>1.8537684115673837E-2</c:v>
                </c:pt>
              </c:numCache>
            </c:numRef>
          </c:xVal>
          <c:yVal>
            <c:numRef>
              <c:f>Constraints!$AX$7:$AX$100</c:f>
              <c:numCache>
                <c:formatCode>0.00E+00</c:formatCode>
                <c:ptCount val="94"/>
                <c:pt idx="0">
                  <c:v>7.008857656279643</c:v>
                </c:pt>
                <c:pt idx="1">
                  <c:v>3.7319545315584133</c:v>
                </c:pt>
                <c:pt idx="2">
                  <c:v>1.7494539019768791</c:v>
                </c:pt>
                <c:pt idx="3">
                  <c:v>2.75233479393337</c:v>
                </c:pt>
                <c:pt idx="4">
                  <c:v>1.6864896571223111</c:v>
                </c:pt>
                <c:pt idx="5">
                  <c:v>2.3351481385470785</c:v>
                </c:pt>
                <c:pt idx="6">
                  <c:v>1.9666242148308184</c:v>
                </c:pt>
                <c:pt idx="7">
                  <c:v>5.0193703899424076</c:v>
                </c:pt>
                <c:pt idx="8">
                  <c:v>4.8856194817264358</c:v>
                </c:pt>
                <c:pt idx="9">
                  <c:v>5.6232058508257721</c:v>
                </c:pt>
                <c:pt idx="10">
                  <c:v>5.6719190822104011</c:v>
                </c:pt>
                <c:pt idx="11">
                  <c:v>4.0450334498789395</c:v>
                </c:pt>
                <c:pt idx="12">
                  <c:v>3.4672392561980652</c:v>
                </c:pt>
                <c:pt idx="13">
                  <c:v>3.2903503922780604</c:v>
                </c:pt>
                <c:pt idx="14">
                  <c:v>3.2903503922780604</c:v>
                </c:pt>
                <c:pt idx="15">
                  <c:v>3.2903503922780604</c:v>
                </c:pt>
                <c:pt idx="16">
                  <c:v>3.2903503922780604</c:v>
                </c:pt>
                <c:pt idx="17">
                  <c:v>3.2903503922780604</c:v>
                </c:pt>
                <c:pt idx="18">
                  <c:v>3.2903503922780604</c:v>
                </c:pt>
                <c:pt idx="19">
                  <c:v>3.2903503922780604</c:v>
                </c:pt>
                <c:pt idx="20">
                  <c:v>3.2903503922780604</c:v>
                </c:pt>
                <c:pt idx="21">
                  <c:v>3.2903503922780604</c:v>
                </c:pt>
                <c:pt idx="22">
                  <c:v>3.2903503922780604</c:v>
                </c:pt>
                <c:pt idx="23">
                  <c:v>3.2903503922780604</c:v>
                </c:pt>
                <c:pt idx="24">
                  <c:v>3.2903503922780604</c:v>
                </c:pt>
                <c:pt idx="25">
                  <c:v>3.2903503922780604</c:v>
                </c:pt>
                <c:pt idx="26">
                  <c:v>3.2903503922780604</c:v>
                </c:pt>
                <c:pt idx="27">
                  <c:v>3.2903503922780604</c:v>
                </c:pt>
                <c:pt idx="28">
                  <c:v>3.2903503922780604</c:v>
                </c:pt>
                <c:pt idx="29">
                  <c:v>3.2903503922780604</c:v>
                </c:pt>
                <c:pt idx="30">
                  <c:v>3.2903503922780604</c:v>
                </c:pt>
                <c:pt idx="31">
                  <c:v>3.2903503922780604</c:v>
                </c:pt>
                <c:pt idx="32">
                  <c:v>3.2903503922780604</c:v>
                </c:pt>
                <c:pt idx="33">
                  <c:v>3.2903503922780604</c:v>
                </c:pt>
                <c:pt idx="34">
                  <c:v>3.2903503922780604</c:v>
                </c:pt>
                <c:pt idx="35">
                  <c:v>3.2903503922780604</c:v>
                </c:pt>
                <c:pt idx="36">
                  <c:v>3.2903503922780604</c:v>
                </c:pt>
                <c:pt idx="37">
                  <c:v>3.2903503922780604</c:v>
                </c:pt>
                <c:pt idx="38">
                  <c:v>3.2903503922780604</c:v>
                </c:pt>
                <c:pt idx="39">
                  <c:v>3.2903503922780604</c:v>
                </c:pt>
                <c:pt idx="40">
                  <c:v>3.2903503922780604</c:v>
                </c:pt>
                <c:pt idx="41">
                  <c:v>3.2903503922780604</c:v>
                </c:pt>
                <c:pt idx="42">
                  <c:v>3.2903503922780604</c:v>
                </c:pt>
                <c:pt idx="43">
                  <c:v>3.2903503922780604</c:v>
                </c:pt>
                <c:pt idx="44">
                  <c:v>3.2903503922780604</c:v>
                </c:pt>
                <c:pt idx="45">
                  <c:v>3.2903503922780604</c:v>
                </c:pt>
                <c:pt idx="46">
                  <c:v>3.2903503922780604</c:v>
                </c:pt>
                <c:pt idx="47">
                  <c:v>3.2903503922780604</c:v>
                </c:pt>
                <c:pt idx="48">
                  <c:v>3.2903503922780604</c:v>
                </c:pt>
                <c:pt idx="49">
                  <c:v>3.2903503922780604</c:v>
                </c:pt>
                <c:pt idx="50">
                  <c:v>3.2903503922780604</c:v>
                </c:pt>
                <c:pt idx="51">
                  <c:v>3.2903503922780604</c:v>
                </c:pt>
                <c:pt idx="52">
                  <c:v>3.2903503922780604</c:v>
                </c:pt>
                <c:pt idx="53">
                  <c:v>3.2903503922780604</c:v>
                </c:pt>
                <c:pt idx="54">
                  <c:v>3.2903503922780604</c:v>
                </c:pt>
                <c:pt idx="55">
                  <c:v>3.2903503922780604</c:v>
                </c:pt>
                <c:pt idx="56">
                  <c:v>3.2903503922780604</c:v>
                </c:pt>
                <c:pt idx="57">
                  <c:v>3.2903503922780604</c:v>
                </c:pt>
                <c:pt idx="58">
                  <c:v>3.2903503922780604</c:v>
                </c:pt>
                <c:pt idx="59">
                  <c:v>3.2903503922780604</c:v>
                </c:pt>
                <c:pt idx="60">
                  <c:v>3.2903503922780604</c:v>
                </c:pt>
                <c:pt idx="61">
                  <c:v>3.2903503922780604</c:v>
                </c:pt>
                <c:pt idx="62">
                  <c:v>3.2903503922780604</c:v>
                </c:pt>
                <c:pt idx="63">
                  <c:v>3.2903503922780604</c:v>
                </c:pt>
                <c:pt idx="64">
                  <c:v>3.2903503922780604</c:v>
                </c:pt>
                <c:pt idx="65">
                  <c:v>3.2903503922780604</c:v>
                </c:pt>
                <c:pt idx="66">
                  <c:v>3.2903503922780604</c:v>
                </c:pt>
                <c:pt idx="67">
                  <c:v>3.2903503922780604</c:v>
                </c:pt>
                <c:pt idx="68">
                  <c:v>3.2903503922780604</c:v>
                </c:pt>
                <c:pt idx="69">
                  <c:v>3.2903503922780604</c:v>
                </c:pt>
                <c:pt idx="70">
                  <c:v>3.2903503922780604</c:v>
                </c:pt>
                <c:pt idx="71">
                  <c:v>3.2903503922780604</c:v>
                </c:pt>
                <c:pt idx="72">
                  <c:v>3.2903503922780604</c:v>
                </c:pt>
                <c:pt idx="73">
                  <c:v>3.2903503922780604</c:v>
                </c:pt>
                <c:pt idx="74">
                  <c:v>3.2903503922780604</c:v>
                </c:pt>
                <c:pt idx="75">
                  <c:v>3.2903503922780604</c:v>
                </c:pt>
                <c:pt idx="76">
                  <c:v>3.2903503922780604</c:v>
                </c:pt>
                <c:pt idx="77">
                  <c:v>3.2903503922780604</c:v>
                </c:pt>
                <c:pt idx="78">
                  <c:v>3.2903503922780604</c:v>
                </c:pt>
                <c:pt idx="79">
                  <c:v>3.2903503922780604</c:v>
                </c:pt>
                <c:pt idx="80">
                  <c:v>3.2903503922780604</c:v>
                </c:pt>
                <c:pt idx="81">
                  <c:v>3.2903503922780604</c:v>
                </c:pt>
                <c:pt idx="82">
                  <c:v>3.2903503922780604</c:v>
                </c:pt>
                <c:pt idx="83">
                  <c:v>3.2903503922780604</c:v>
                </c:pt>
                <c:pt idx="84">
                  <c:v>3.2903503922780604</c:v>
                </c:pt>
                <c:pt idx="85">
                  <c:v>3.2903503922780604</c:v>
                </c:pt>
                <c:pt idx="86">
                  <c:v>3.2903503922780604</c:v>
                </c:pt>
                <c:pt idx="87">
                  <c:v>3.2903503922780604</c:v>
                </c:pt>
                <c:pt idx="88">
                  <c:v>3.2903503922780604</c:v>
                </c:pt>
                <c:pt idx="89">
                  <c:v>3.2903503922780604</c:v>
                </c:pt>
                <c:pt idx="90">
                  <c:v>3.2903503922780604</c:v>
                </c:pt>
                <c:pt idx="91">
                  <c:v>3.2903503922780604</c:v>
                </c:pt>
                <c:pt idx="92">
                  <c:v>3.2903503922780604</c:v>
                </c:pt>
                <c:pt idx="93">
                  <c:v>3.2903503922780604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68192"/>
        <c:axId val="152983808"/>
      </c:scatterChart>
      <c:valAx>
        <c:axId val="152968192"/>
        <c:scaling>
          <c:orientation val="minMax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Xi+Xd1+Xd2</a:t>
                </a:r>
              </a:p>
            </c:rich>
          </c:tx>
          <c:layout>
            <c:manualLayout>
              <c:xMode val="edge"/>
              <c:yMode val="edge"/>
              <c:x val="0.41609867125398853"/>
              <c:y val="3.2247328275621441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983808"/>
        <c:crosses val="max"/>
        <c:crossBetween val="midCat"/>
      </c:valAx>
      <c:valAx>
        <c:axId val="152983808"/>
        <c:scaling>
          <c:logBase val="10"/>
          <c:orientation val="minMax"/>
          <c:max val="1000"/>
          <c:min val="0.1"/>
        </c:scaling>
        <c:delete val="0"/>
        <c:axPos val="l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Alpha q / Alpha i</a:t>
                </a:r>
              </a:p>
            </c:rich>
          </c:tx>
          <c:layout>
            <c:manualLayout>
              <c:xMode val="edge"/>
              <c:yMode val="edge"/>
              <c:x val="1.9002413643018305E-2"/>
              <c:y val="0.3513512607331269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96819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48226697793295"/>
          <c:y val="9.2664015800420205E-2"/>
          <c:w val="0.11876484786135422"/>
          <c:h val="0.745173799382861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76383305402832"/>
          <c:y val="0.13363508505374247"/>
          <c:w val="0.70988120080679262"/>
          <c:h val="0.81660231660231664"/>
        </c:manualLayout>
      </c:layout>
      <c:scatterChart>
        <c:scatterStyle val="lineMarker"/>
        <c:varyColors val="0"/>
        <c:ser>
          <c:idx val="2"/>
          <c:order val="0"/>
          <c:tx>
            <c:strRef>
              <c:f>Constraints!$BT$4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Constraints!$CT$3:$CT$97</c:f>
              <c:numCache>
                <c:formatCode>General</c:formatCode>
                <c:ptCount val="95"/>
                <c:pt idx="0">
                  <c:v>3.2241241422791013E-3</c:v>
                </c:pt>
                <c:pt idx="1">
                  <c:v>3.1664984386570337E-3</c:v>
                </c:pt>
                <c:pt idx="2">
                  <c:v>2.6653342235963399E-3</c:v>
                </c:pt>
                <c:pt idx="3">
                  <c:v>2.8069920227486887E-3</c:v>
                </c:pt>
                <c:pt idx="4">
                  <c:v>3.5709146572731249E-3</c:v>
                </c:pt>
                <c:pt idx="5">
                  <c:v>4.0833677740977174E-3</c:v>
                </c:pt>
                <c:pt idx="6">
                  <c:v>3.7935560464695452E-3</c:v>
                </c:pt>
                <c:pt idx="7">
                  <c:v>5.8825560678534873E-3</c:v>
                </c:pt>
                <c:pt idx="8">
                  <c:v>5.8825560678534873E-3</c:v>
                </c:pt>
                <c:pt idx="9">
                  <c:v>5.5194275501701563E-3</c:v>
                </c:pt>
                <c:pt idx="10">
                  <c:v>5.5194275501701563E-3</c:v>
                </c:pt>
                <c:pt idx="11">
                  <c:v>4.7545751490345916E-3</c:v>
                </c:pt>
                <c:pt idx="12">
                  <c:v>4.7545751490345916E-3</c:v>
                </c:pt>
                <c:pt idx="13">
                  <c:v>4.7545751490345916E-3</c:v>
                </c:pt>
                <c:pt idx="14">
                  <c:v>4.7545751490345916E-3</c:v>
                </c:pt>
                <c:pt idx="15">
                  <c:v>4.7545751490345916E-3</c:v>
                </c:pt>
                <c:pt idx="16">
                  <c:v>4.7545751490345916E-3</c:v>
                </c:pt>
                <c:pt idx="17">
                  <c:v>4.7545751490345916E-3</c:v>
                </c:pt>
                <c:pt idx="18">
                  <c:v>4.7545751490345916E-3</c:v>
                </c:pt>
                <c:pt idx="19">
                  <c:v>4.7545751490345916E-3</c:v>
                </c:pt>
                <c:pt idx="20">
                  <c:v>4.7545751490345916E-3</c:v>
                </c:pt>
                <c:pt idx="21">
                  <c:v>4.7545751490345916E-3</c:v>
                </c:pt>
                <c:pt idx="22">
                  <c:v>4.7545751490345916E-3</c:v>
                </c:pt>
                <c:pt idx="23">
                  <c:v>4.7545751490345916E-3</c:v>
                </c:pt>
                <c:pt idx="24">
                  <c:v>4.7545751490345916E-3</c:v>
                </c:pt>
                <c:pt idx="25">
                  <c:v>4.7545751490345916E-3</c:v>
                </c:pt>
                <c:pt idx="26">
                  <c:v>4.7545751490345916E-3</c:v>
                </c:pt>
                <c:pt idx="27">
                  <c:v>4.7545751490345916E-3</c:v>
                </c:pt>
                <c:pt idx="28">
                  <c:v>4.7545751490345916E-3</c:v>
                </c:pt>
                <c:pt idx="29">
                  <c:v>4.7545751490345916E-3</c:v>
                </c:pt>
                <c:pt idx="30">
                  <c:v>4.7545751490345916E-3</c:v>
                </c:pt>
                <c:pt idx="31">
                  <c:v>4.7545751490345916E-3</c:v>
                </c:pt>
                <c:pt idx="32">
                  <c:v>4.7545751490345916E-3</c:v>
                </c:pt>
                <c:pt idx="33">
                  <c:v>4.7545751490345916E-3</c:v>
                </c:pt>
                <c:pt idx="34">
                  <c:v>4.7545751490345916E-3</c:v>
                </c:pt>
                <c:pt idx="35">
                  <c:v>4.7545751490345916E-3</c:v>
                </c:pt>
                <c:pt idx="36">
                  <c:v>4.7545751490345916E-3</c:v>
                </c:pt>
                <c:pt idx="37">
                  <c:v>4.7545751490345916E-3</c:v>
                </c:pt>
                <c:pt idx="38">
                  <c:v>4.7545751490345916E-3</c:v>
                </c:pt>
                <c:pt idx="39">
                  <c:v>4.7545751490345916E-3</c:v>
                </c:pt>
                <c:pt idx="40">
                  <c:v>4.7545751490345916E-3</c:v>
                </c:pt>
                <c:pt idx="41">
                  <c:v>4.7545751490345916E-3</c:v>
                </c:pt>
                <c:pt idx="42">
                  <c:v>4.7545751490345916E-3</c:v>
                </c:pt>
                <c:pt idx="43">
                  <c:v>4.7545751490345916E-3</c:v>
                </c:pt>
                <c:pt idx="44">
                  <c:v>4.7545751490345916E-3</c:v>
                </c:pt>
                <c:pt idx="45">
                  <c:v>4.7545751490345916E-3</c:v>
                </c:pt>
                <c:pt idx="46">
                  <c:v>4.7545751490345916E-3</c:v>
                </c:pt>
                <c:pt idx="47">
                  <c:v>4.7545751490345916E-3</c:v>
                </c:pt>
                <c:pt idx="48">
                  <c:v>4.7545751490345916E-3</c:v>
                </c:pt>
                <c:pt idx="49">
                  <c:v>4.7545751490345916E-3</c:v>
                </c:pt>
                <c:pt idx="50">
                  <c:v>4.7545751490345916E-3</c:v>
                </c:pt>
                <c:pt idx="51">
                  <c:v>4.7545751490345916E-3</c:v>
                </c:pt>
                <c:pt idx="52">
                  <c:v>4.7545751490345916E-3</c:v>
                </c:pt>
                <c:pt idx="53">
                  <c:v>4.7545751490345916E-3</c:v>
                </c:pt>
                <c:pt idx="54">
                  <c:v>4.7545751490345916E-3</c:v>
                </c:pt>
                <c:pt idx="55">
                  <c:v>4.7545751490345916E-3</c:v>
                </c:pt>
                <c:pt idx="56">
                  <c:v>4.7545751490345916E-3</c:v>
                </c:pt>
                <c:pt idx="57">
                  <c:v>4.7545751490345916E-3</c:v>
                </c:pt>
                <c:pt idx="58">
                  <c:v>4.7545751490345916E-3</c:v>
                </c:pt>
                <c:pt idx="59">
                  <c:v>4.7545751490345916E-3</c:v>
                </c:pt>
                <c:pt idx="60">
                  <c:v>4.7545751490345916E-3</c:v>
                </c:pt>
                <c:pt idx="61">
                  <c:v>4.7545751490345916E-3</c:v>
                </c:pt>
                <c:pt idx="62">
                  <c:v>4.7545751490345916E-3</c:v>
                </c:pt>
                <c:pt idx="63">
                  <c:v>4.7545751490345916E-3</c:v>
                </c:pt>
                <c:pt idx="64">
                  <c:v>4.7545751490345916E-3</c:v>
                </c:pt>
                <c:pt idx="65">
                  <c:v>4.7545751490345916E-3</c:v>
                </c:pt>
                <c:pt idx="66">
                  <c:v>4.7545751490345916E-3</c:v>
                </c:pt>
                <c:pt idx="67">
                  <c:v>4.7545751490345916E-3</c:v>
                </c:pt>
                <c:pt idx="68">
                  <c:v>4.7545751490345916E-3</c:v>
                </c:pt>
                <c:pt idx="69">
                  <c:v>4.7545751490345916E-3</c:v>
                </c:pt>
                <c:pt idx="70">
                  <c:v>4.7545751490345916E-3</c:v>
                </c:pt>
                <c:pt idx="71">
                  <c:v>4.7545751490345916E-3</c:v>
                </c:pt>
                <c:pt idx="72">
                  <c:v>4.7545751490345916E-3</c:v>
                </c:pt>
                <c:pt idx="73">
                  <c:v>4.7545751490345916E-3</c:v>
                </c:pt>
                <c:pt idx="74">
                  <c:v>4.7545751490345916E-3</c:v>
                </c:pt>
                <c:pt idx="75">
                  <c:v>4.7545751490345916E-3</c:v>
                </c:pt>
                <c:pt idx="76">
                  <c:v>4.7545751490345916E-3</c:v>
                </c:pt>
                <c:pt idx="77">
                  <c:v>4.7545751490345916E-3</c:v>
                </c:pt>
                <c:pt idx="78">
                  <c:v>4.7545751490345916E-3</c:v>
                </c:pt>
                <c:pt idx="79">
                  <c:v>4.7545751490345916E-3</c:v>
                </c:pt>
                <c:pt idx="80">
                  <c:v>4.7545751490345916E-3</c:v>
                </c:pt>
                <c:pt idx="81">
                  <c:v>4.7545751490345916E-3</c:v>
                </c:pt>
                <c:pt idx="82">
                  <c:v>4.7545751490345916E-3</c:v>
                </c:pt>
                <c:pt idx="83">
                  <c:v>4.7545751490345916E-3</c:v>
                </c:pt>
                <c:pt idx="84">
                  <c:v>4.7545751490345916E-3</c:v>
                </c:pt>
                <c:pt idx="85">
                  <c:v>4.7545751490345916E-3</c:v>
                </c:pt>
                <c:pt idx="86">
                  <c:v>4.7545751490345916E-3</c:v>
                </c:pt>
                <c:pt idx="87">
                  <c:v>4.7545751490345916E-3</c:v>
                </c:pt>
                <c:pt idx="88">
                  <c:v>4.7545751490345916E-3</c:v>
                </c:pt>
                <c:pt idx="89">
                  <c:v>4.7545751490345916E-3</c:v>
                </c:pt>
                <c:pt idx="90">
                  <c:v>4.7545751490345916E-3</c:v>
                </c:pt>
                <c:pt idx="91">
                  <c:v>4.7545751490345916E-3</c:v>
                </c:pt>
                <c:pt idx="92">
                  <c:v>4.7545751490345916E-3</c:v>
                </c:pt>
                <c:pt idx="93">
                  <c:v>4.7545751490345916E-3</c:v>
                </c:pt>
                <c:pt idx="94">
                  <c:v>4.7545751490345916E-3</c:v>
                </c:pt>
              </c:numCache>
            </c:numRef>
          </c:xVal>
          <c:yVal>
            <c:numRef>
              <c:f>Constraints!$BT$7:$BT$100</c:f>
              <c:numCache>
                <c:formatCode>0.00</c:formatCode>
                <c:ptCount val="94"/>
                <c:pt idx="0">
                  <c:v>7.0489287170345518</c:v>
                </c:pt>
                <c:pt idx="1">
                  <c:v>11.802687586471247</c:v>
                </c:pt>
                <c:pt idx="2">
                  <c:v>12.479129582307706</c:v>
                </c:pt>
                <c:pt idx="3">
                  <c:v>10.424805930011255</c:v>
                </c:pt>
                <c:pt idx="4">
                  <c:v>50.930825423413829</c:v>
                </c:pt>
                <c:pt idx="5">
                  <c:v>46.056246095094103</c:v>
                </c:pt>
                <c:pt idx="6">
                  <c:v>48.693273692187574</c:v>
                </c:pt>
                <c:pt idx="7">
                  <c:v>31.43192139127672</c:v>
                </c:pt>
                <c:pt idx="8">
                  <c:v>32.790393167333541</c:v>
                </c:pt>
                <c:pt idx="9">
                  <c:v>23.851932387440396</c:v>
                </c:pt>
                <c:pt idx="10">
                  <c:v>23.581385701157487</c:v>
                </c:pt>
                <c:pt idx="11">
                  <c:v>28.207312667252506</c:v>
                </c:pt>
                <c:pt idx="12">
                  <c:v>35.763045888954004</c:v>
                </c:pt>
                <c:pt idx="13">
                  <c:v>39.106071966404038</c:v>
                </c:pt>
                <c:pt idx="14">
                  <c:v>39.106071966404038</c:v>
                </c:pt>
                <c:pt idx="15">
                  <c:v>39.106071966404038</c:v>
                </c:pt>
                <c:pt idx="16">
                  <c:v>39.106071966404038</c:v>
                </c:pt>
                <c:pt idx="17">
                  <c:v>39.106071966404038</c:v>
                </c:pt>
                <c:pt idx="18">
                  <c:v>39.106071966404038</c:v>
                </c:pt>
                <c:pt idx="19">
                  <c:v>39.106071966404038</c:v>
                </c:pt>
                <c:pt idx="20">
                  <c:v>39.106071966404038</c:v>
                </c:pt>
                <c:pt idx="21">
                  <c:v>39.106071966404038</c:v>
                </c:pt>
                <c:pt idx="22">
                  <c:v>39.106071966404038</c:v>
                </c:pt>
                <c:pt idx="23">
                  <c:v>39.106071966404038</c:v>
                </c:pt>
                <c:pt idx="24">
                  <c:v>39.106071966404038</c:v>
                </c:pt>
                <c:pt idx="25">
                  <c:v>39.106071966404038</c:v>
                </c:pt>
                <c:pt idx="26">
                  <c:v>39.106071966404038</c:v>
                </c:pt>
                <c:pt idx="27">
                  <c:v>39.106071966404038</c:v>
                </c:pt>
                <c:pt idx="28">
                  <c:v>39.106071966404038</c:v>
                </c:pt>
                <c:pt idx="29">
                  <c:v>39.106071966404038</c:v>
                </c:pt>
                <c:pt idx="30">
                  <c:v>39.106071966404038</c:v>
                </c:pt>
                <c:pt idx="31">
                  <c:v>39.106071966404038</c:v>
                </c:pt>
                <c:pt idx="32">
                  <c:v>39.106071966404038</c:v>
                </c:pt>
                <c:pt idx="33">
                  <c:v>39.106071966404038</c:v>
                </c:pt>
                <c:pt idx="34">
                  <c:v>39.106071966404038</c:v>
                </c:pt>
                <c:pt idx="35">
                  <c:v>39.106071966404038</c:v>
                </c:pt>
                <c:pt idx="36">
                  <c:v>39.106071966404038</c:v>
                </c:pt>
                <c:pt idx="37">
                  <c:v>39.106071966404038</c:v>
                </c:pt>
                <c:pt idx="38">
                  <c:v>39.106071966404038</c:v>
                </c:pt>
                <c:pt idx="39">
                  <c:v>39.106071966404038</c:v>
                </c:pt>
                <c:pt idx="40">
                  <c:v>39.106071966404038</c:v>
                </c:pt>
                <c:pt idx="41">
                  <c:v>39.106071966404038</c:v>
                </c:pt>
                <c:pt idx="42">
                  <c:v>39.106071966404038</c:v>
                </c:pt>
                <c:pt idx="43">
                  <c:v>39.106071966404038</c:v>
                </c:pt>
                <c:pt idx="44">
                  <c:v>39.106071966404038</c:v>
                </c:pt>
                <c:pt idx="45">
                  <c:v>39.106071966404038</c:v>
                </c:pt>
                <c:pt idx="46">
                  <c:v>39.106071966404038</c:v>
                </c:pt>
                <c:pt idx="47">
                  <c:v>39.106071966404038</c:v>
                </c:pt>
                <c:pt idx="48">
                  <c:v>39.106071966404038</c:v>
                </c:pt>
                <c:pt idx="49">
                  <c:v>39.106071966404038</c:v>
                </c:pt>
                <c:pt idx="50">
                  <c:v>39.106071966404038</c:v>
                </c:pt>
                <c:pt idx="51">
                  <c:v>39.106071966404038</c:v>
                </c:pt>
                <c:pt idx="52">
                  <c:v>39.106071966404038</c:v>
                </c:pt>
                <c:pt idx="53">
                  <c:v>39.106071966404038</c:v>
                </c:pt>
                <c:pt idx="54">
                  <c:v>39.106071966404038</c:v>
                </c:pt>
                <c:pt idx="55">
                  <c:v>39.106071966404038</c:v>
                </c:pt>
                <c:pt idx="56">
                  <c:v>39.106071966404038</c:v>
                </c:pt>
                <c:pt idx="57">
                  <c:v>39.106071966404038</c:v>
                </c:pt>
                <c:pt idx="58">
                  <c:v>39.106071966404038</c:v>
                </c:pt>
                <c:pt idx="59">
                  <c:v>39.106071966404038</c:v>
                </c:pt>
                <c:pt idx="60">
                  <c:v>39.106071966404038</c:v>
                </c:pt>
                <c:pt idx="61">
                  <c:v>39.106071966404038</c:v>
                </c:pt>
                <c:pt idx="62">
                  <c:v>39.106071966404038</c:v>
                </c:pt>
                <c:pt idx="63">
                  <c:v>39.106071966404038</c:v>
                </c:pt>
                <c:pt idx="64">
                  <c:v>39.106071966404038</c:v>
                </c:pt>
                <c:pt idx="65">
                  <c:v>39.106071966404038</c:v>
                </c:pt>
                <c:pt idx="66">
                  <c:v>39.106071966404038</c:v>
                </c:pt>
                <c:pt idx="67">
                  <c:v>39.106071966404038</c:v>
                </c:pt>
                <c:pt idx="68">
                  <c:v>39.106071966404038</c:v>
                </c:pt>
                <c:pt idx="69">
                  <c:v>39.106071966404038</c:v>
                </c:pt>
                <c:pt idx="70">
                  <c:v>39.106071966404038</c:v>
                </c:pt>
                <c:pt idx="71">
                  <c:v>39.106071966404038</c:v>
                </c:pt>
                <c:pt idx="72">
                  <c:v>39.106071966404038</c:v>
                </c:pt>
                <c:pt idx="73">
                  <c:v>39.106071966404038</c:v>
                </c:pt>
                <c:pt idx="74">
                  <c:v>39.106071966404038</c:v>
                </c:pt>
                <c:pt idx="75">
                  <c:v>39.106071966404038</c:v>
                </c:pt>
                <c:pt idx="76">
                  <c:v>39.106071966404038</c:v>
                </c:pt>
                <c:pt idx="77">
                  <c:v>39.106071966404038</c:v>
                </c:pt>
                <c:pt idx="78">
                  <c:v>39.106071966404038</c:v>
                </c:pt>
                <c:pt idx="79">
                  <c:v>39.106071966404038</c:v>
                </c:pt>
                <c:pt idx="80">
                  <c:v>39.106071966404038</c:v>
                </c:pt>
                <c:pt idx="81">
                  <c:v>39.106071966404038</c:v>
                </c:pt>
                <c:pt idx="82">
                  <c:v>39.106071966404038</c:v>
                </c:pt>
                <c:pt idx="83">
                  <c:v>39.106071966404038</c:v>
                </c:pt>
                <c:pt idx="84">
                  <c:v>39.106071966404038</c:v>
                </c:pt>
                <c:pt idx="85">
                  <c:v>39.106071966404038</c:v>
                </c:pt>
                <c:pt idx="86">
                  <c:v>39.106071966404038</c:v>
                </c:pt>
                <c:pt idx="87">
                  <c:v>39.106071966404038</c:v>
                </c:pt>
                <c:pt idx="88">
                  <c:v>39.106071966404038</c:v>
                </c:pt>
                <c:pt idx="89">
                  <c:v>39.106071966404038</c:v>
                </c:pt>
                <c:pt idx="90">
                  <c:v>39.106071966404038</c:v>
                </c:pt>
                <c:pt idx="91">
                  <c:v>39.106071966404038</c:v>
                </c:pt>
                <c:pt idx="92">
                  <c:v>39.106071966404038</c:v>
                </c:pt>
                <c:pt idx="93">
                  <c:v>39.106071966404038</c:v>
                </c:pt>
              </c:numCache>
            </c:numRef>
          </c:yVal>
          <c:smooth val="0"/>
        </c:ser>
        <c:ser>
          <c:idx val="10"/>
          <c:order val="1"/>
          <c:tx>
            <c:strRef>
              <c:f>Constraints!$BU$4</c:f>
              <c:strCache>
                <c:ptCount val="1"/>
                <c:pt idx="0">
                  <c:v>Case2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Constraints!$CU$3:$CU$97</c:f>
              <c:numCache>
                <c:formatCode>General</c:formatCode>
                <c:ptCount val="95"/>
                <c:pt idx="0">
                  <c:v>3.2241241422791018E-3</c:v>
                </c:pt>
                <c:pt idx="1">
                  <c:v>3.166498438657035E-3</c:v>
                </c:pt>
                <c:pt idx="2">
                  <c:v>2.6653342235963399E-3</c:v>
                </c:pt>
                <c:pt idx="3">
                  <c:v>2.8069920227486891E-3</c:v>
                </c:pt>
                <c:pt idx="4">
                  <c:v>3.5709146572731245E-3</c:v>
                </c:pt>
                <c:pt idx="5">
                  <c:v>4.0833677740977166E-3</c:v>
                </c:pt>
                <c:pt idx="6">
                  <c:v>3.7935560464695452E-3</c:v>
                </c:pt>
                <c:pt idx="7">
                  <c:v>5.8825560678534873E-3</c:v>
                </c:pt>
                <c:pt idx="8">
                  <c:v>5.8825560678534873E-3</c:v>
                </c:pt>
                <c:pt idx="9">
                  <c:v>5.5194275501701563E-3</c:v>
                </c:pt>
                <c:pt idx="10">
                  <c:v>5.5194275501701563E-3</c:v>
                </c:pt>
                <c:pt idx="11">
                  <c:v>4.7545751490345907E-3</c:v>
                </c:pt>
                <c:pt idx="12">
                  <c:v>4.7545751490345907E-3</c:v>
                </c:pt>
                <c:pt idx="13">
                  <c:v>4.7545751490345907E-3</c:v>
                </c:pt>
                <c:pt idx="14">
                  <c:v>4.7545751490345907E-3</c:v>
                </c:pt>
                <c:pt idx="15">
                  <c:v>4.7545751490345907E-3</c:v>
                </c:pt>
                <c:pt idx="16">
                  <c:v>4.7545751490345907E-3</c:v>
                </c:pt>
                <c:pt idx="17">
                  <c:v>4.7545751490345907E-3</c:v>
                </c:pt>
                <c:pt idx="18">
                  <c:v>4.7545751490345907E-3</c:v>
                </c:pt>
                <c:pt idx="19">
                  <c:v>4.7545751490345907E-3</c:v>
                </c:pt>
                <c:pt idx="20">
                  <c:v>4.7545751490345907E-3</c:v>
                </c:pt>
                <c:pt idx="21">
                  <c:v>4.7545751490345907E-3</c:v>
                </c:pt>
                <c:pt idx="22">
                  <c:v>4.7545751490345907E-3</c:v>
                </c:pt>
                <c:pt idx="23">
                  <c:v>4.7545751490345907E-3</c:v>
                </c:pt>
                <c:pt idx="24">
                  <c:v>4.7545751490345907E-3</c:v>
                </c:pt>
                <c:pt idx="25">
                  <c:v>4.7545751490345907E-3</c:v>
                </c:pt>
                <c:pt idx="26">
                  <c:v>4.7545751490345907E-3</c:v>
                </c:pt>
                <c:pt idx="27">
                  <c:v>4.7545751490345907E-3</c:v>
                </c:pt>
                <c:pt idx="28">
                  <c:v>4.7545751490345907E-3</c:v>
                </c:pt>
                <c:pt idx="29">
                  <c:v>4.7545751490345907E-3</c:v>
                </c:pt>
                <c:pt idx="30">
                  <c:v>4.7545751490345907E-3</c:v>
                </c:pt>
                <c:pt idx="31">
                  <c:v>4.7545751490345907E-3</c:v>
                </c:pt>
                <c:pt idx="32">
                  <c:v>4.7545751490345907E-3</c:v>
                </c:pt>
                <c:pt idx="33">
                  <c:v>4.7545751490345907E-3</c:v>
                </c:pt>
                <c:pt idx="34">
                  <c:v>4.7545751490345907E-3</c:v>
                </c:pt>
                <c:pt idx="35">
                  <c:v>4.7545751490345907E-3</c:v>
                </c:pt>
                <c:pt idx="36">
                  <c:v>4.7545751490345907E-3</c:v>
                </c:pt>
                <c:pt idx="37">
                  <c:v>4.7545751490345907E-3</c:v>
                </c:pt>
                <c:pt idx="38">
                  <c:v>4.7545751490345907E-3</c:v>
                </c:pt>
                <c:pt idx="39">
                  <c:v>4.7545751490345907E-3</c:v>
                </c:pt>
                <c:pt idx="40">
                  <c:v>4.7545751490345907E-3</c:v>
                </c:pt>
                <c:pt idx="41">
                  <c:v>4.7545751490345907E-3</c:v>
                </c:pt>
                <c:pt idx="42">
                  <c:v>4.7545751490345907E-3</c:v>
                </c:pt>
                <c:pt idx="43">
                  <c:v>4.7545751490345907E-3</c:v>
                </c:pt>
                <c:pt idx="44">
                  <c:v>4.7545751490345907E-3</c:v>
                </c:pt>
                <c:pt idx="45">
                  <c:v>4.7545751490345907E-3</c:v>
                </c:pt>
                <c:pt idx="46">
                  <c:v>4.7545751490345907E-3</c:v>
                </c:pt>
                <c:pt idx="47">
                  <c:v>4.7545751490345907E-3</c:v>
                </c:pt>
                <c:pt idx="48">
                  <c:v>4.7545751490345907E-3</c:v>
                </c:pt>
                <c:pt idx="49">
                  <c:v>4.7545751490345907E-3</c:v>
                </c:pt>
                <c:pt idx="50">
                  <c:v>4.7545751490345907E-3</c:v>
                </c:pt>
                <c:pt idx="51">
                  <c:v>4.7545751490345907E-3</c:v>
                </c:pt>
                <c:pt idx="52">
                  <c:v>4.7545751490345907E-3</c:v>
                </c:pt>
                <c:pt idx="53">
                  <c:v>4.7545751490345907E-3</c:v>
                </c:pt>
                <c:pt idx="54">
                  <c:v>4.7545751490345907E-3</c:v>
                </c:pt>
                <c:pt idx="55">
                  <c:v>4.7545751490345907E-3</c:v>
                </c:pt>
                <c:pt idx="56">
                  <c:v>4.7545751490345907E-3</c:v>
                </c:pt>
                <c:pt idx="57">
                  <c:v>4.7545751490345907E-3</c:v>
                </c:pt>
                <c:pt idx="58">
                  <c:v>4.7545751490345907E-3</c:v>
                </c:pt>
                <c:pt idx="59">
                  <c:v>4.7545751490345907E-3</c:v>
                </c:pt>
                <c:pt idx="60">
                  <c:v>4.7545751490345907E-3</c:v>
                </c:pt>
                <c:pt idx="61">
                  <c:v>4.7545751490345907E-3</c:v>
                </c:pt>
                <c:pt idx="62">
                  <c:v>4.7545751490345907E-3</c:v>
                </c:pt>
                <c:pt idx="63">
                  <c:v>4.7545751490345907E-3</c:v>
                </c:pt>
                <c:pt idx="64">
                  <c:v>4.7545751490345907E-3</c:v>
                </c:pt>
                <c:pt idx="65">
                  <c:v>4.7545751490345907E-3</c:v>
                </c:pt>
                <c:pt idx="66">
                  <c:v>4.7545751490345907E-3</c:v>
                </c:pt>
                <c:pt idx="67">
                  <c:v>4.7545751490345907E-3</c:v>
                </c:pt>
                <c:pt idx="68">
                  <c:v>4.7545751490345907E-3</c:v>
                </c:pt>
                <c:pt idx="69">
                  <c:v>4.7545751490345907E-3</c:v>
                </c:pt>
                <c:pt idx="70">
                  <c:v>4.7545751490345907E-3</c:v>
                </c:pt>
                <c:pt idx="71">
                  <c:v>4.7545751490345907E-3</c:v>
                </c:pt>
                <c:pt idx="72">
                  <c:v>4.7545751490345907E-3</c:v>
                </c:pt>
                <c:pt idx="73">
                  <c:v>4.7545751490345907E-3</c:v>
                </c:pt>
                <c:pt idx="74">
                  <c:v>4.7545751490345907E-3</c:v>
                </c:pt>
                <c:pt idx="75">
                  <c:v>4.7545751490345907E-3</c:v>
                </c:pt>
                <c:pt idx="76">
                  <c:v>4.7545751490345907E-3</c:v>
                </c:pt>
                <c:pt idx="77">
                  <c:v>4.7545751490345907E-3</c:v>
                </c:pt>
                <c:pt idx="78">
                  <c:v>4.7545751490345907E-3</c:v>
                </c:pt>
                <c:pt idx="79">
                  <c:v>4.7545751490345907E-3</c:v>
                </c:pt>
                <c:pt idx="80">
                  <c:v>4.7545751490345907E-3</c:v>
                </c:pt>
                <c:pt idx="81">
                  <c:v>4.7545751490345907E-3</c:v>
                </c:pt>
                <c:pt idx="82">
                  <c:v>4.7545751490345907E-3</c:v>
                </c:pt>
                <c:pt idx="83">
                  <c:v>4.7545751490345907E-3</c:v>
                </c:pt>
                <c:pt idx="84">
                  <c:v>4.7545751490345907E-3</c:v>
                </c:pt>
                <c:pt idx="85">
                  <c:v>4.7545751490345907E-3</c:v>
                </c:pt>
                <c:pt idx="86">
                  <c:v>4.7545751490345907E-3</c:v>
                </c:pt>
                <c:pt idx="87">
                  <c:v>4.7545751490345907E-3</c:v>
                </c:pt>
                <c:pt idx="88">
                  <c:v>4.7545751490345907E-3</c:v>
                </c:pt>
                <c:pt idx="89">
                  <c:v>4.7545751490345907E-3</c:v>
                </c:pt>
                <c:pt idx="90">
                  <c:v>4.7545751490345907E-3</c:v>
                </c:pt>
                <c:pt idx="91">
                  <c:v>4.7545751490345907E-3</c:v>
                </c:pt>
                <c:pt idx="92">
                  <c:v>4.7545751490345907E-3</c:v>
                </c:pt>
                <c:pt idx="93">
                  <c:v>4.7545751490345907E-3</c:v>
                </c:pt>
                <c:pt idx="94">
                  <c:v>4.7545751490345907E-3</c:v>
                </c:pt>
              </c:numCache>
            </c:numRef>
          </c:xVal>
          <c:yVal>
            <c:numRef>
              <c:f>Constraints!$BU$7:$BU$100</c:f>
              <c:numCache>
                <c:formatCode>0.00</c:formatCode>
                <c:ptCount val="94"/>
                <c:pt idx="0">
                  <c:v>7.1258741426978869</c:v>
                </c:pt>
                <c:pt idx="1">
                  <c:v>11.931529933616776</c:v>
                </c:pt>
                <c:pt idx="2">
                  <c:v>12.615405384001193</c:v>
                </c:pt>
                <c:pt idx="3">
                  <c:v>10.538636297503588</c:v>
                </c:pt>
                <c:pt idx="4">
                  <c:v>51.48664249206054</c:v>
                </c:pt>
                <c:pt idx="5">
                  <c:v>46.558680358437364</c:v>
                </c:pt>
                <c:pt idx="6">
                  <c:v>49.224586689860303</c:v>
                </c:pt>
                <c:pt idx="7">
                  <c:v>31.774371620075705</c:v>
                </c:pt>
                <c:pt idx="8">
                  <c:v>33.147643922156263</c:v>
                </c:pt>
                <c:pt idx="9">
                  <c:v>24.111866976360901</c:v>
                </c:pt>
                <c:pt idx="10">
                  <c:v>23.838371915055696</c:v>
                </c:pt>
                <c:pt idx="11">
                  <c:v>28.514881343105426</c:v>
                </c:pt>
                <c:pt idx="12">
                  <c:v>36.153001245506012</c:v>
                </c:pt>
                <c:pt idx="13">
                  <c:v>39.532479221657404</c:v>
                </c:pt>
                <c:pt idx="14">
                  <c:v>39.532479221657404</c:v>
                </c:pt>
                <c:pt idx="15">
                  <c:v>39.532479221657404</c:v>
                </c:pt>
                <c:pt idx="16">
                  <c:v>39.532479221657404</c:v>
                </c:pt>
                <c:pt idx="17">
                  <c:v>39.532479221657404</c:v>
                </c:pt>
                <c:pt idx="18">
                  <c:v>39.532479221657404</c:v>
                </c:pt>
                <c:pt idx="19">
                  <c:v>39.532479221657404</c:v>
                </c:pt>
                <c:pt idx="20">
                  <c:v>39.532479221657404</c:v>
                </c:pt>
                <c:pt idx="21">
                  <c:v>39.532479221657404</c:v>
                </c:pt>
                <c:pt idx="22">
                  <c:v>39.532479221657404</c:v>
                </c:pt>
                <c:pt idx="23">
                  <c:v>39.532479221657404</c:v>
                </c:pt>
                <c:pt idx="24">
                  <c:v>39.532479221657404</c:v>
                </c:pt>
                <c:pt idx="25">
                  <c:v>39.532479221657404</c:v>
                </c:pt>
                <c:pt idx="26">
                  <c:v>39.532479221657404</c:v>
                </c:pt>
                <c:pt idx="27">
                  <c:v>39.532479221657404</c:v>
                </c:pt>
                <c:pt idx="28">
                  <c:v>39.532479221657404</c:v>
                </c:pt>
                <c:pt idx="29">
                  <c:v>39.532479221657404</c:v>
                </c:pt>
                <c:pt idx="30">
                  <c:v>39.532479221657404</c:v>
                </c:pt>
                <c:pt idx="31">
                  <c:v>39.532479221657404</c:v>
                </c:pt>
                <c:pt idx="32">
                  <c:v>39.532479221657404</c:v>
                </c:pt>
                <c:pt idx="33">
                  <c:v>39.532479221657404</c:v>
                </c:pt>
                <c:pt idx="34">
                  <c:v>39.532479221657404</c:v>
                </c:pt>
                <c:pt idx="35">
                  <c:v>39.532479221657404</c:v>
                </c:pt>
                <c:pt idx="36">
                  <c:v>39.532479221657404</c:v>
                </c:pt>
                <c:pt idx="37">
                  <c:v>39.532479221657404</c:v>
                </c:pt>
                <c:pt idx="38">
                  <c:v>39.532479221657404</c:v>
                </c:pt>
                <c:pt idx="39">
                  <c:v>39.532479221657404</c:v>
                </c:pt>
                <c:pt idx="40">
                  <c:v>39.532479221657404</c:v>
                </c:pt>
                <c:pt idx="41">
                  <c:v>39.532479221657404</c:v>
                </c:pt>
                <c:pt idx="42">
                  <c:v>39.532479221657404</c:v>
                </c:pt>
                <c:pt idx="43">
                  <c:v>39.532479221657404</c:v>
                </c:pt>
                <c:pt idx="44">
                  <c:v>39.532479221657404</c:v>
                </c:pt>
                <c:pt idx="45">
                  <c:v>39.532479221657404</c:v>
                </c:pt>
                <c:pt idx="46">
                  <c:v>39.532479221657404</c:v>
                </c:pt>
                <c:pt idx="47">
                  <c:v>39.532479221657404</c:v>
                </c:pt>
                <c:pt idx="48">
                  <c:v>39.532479221657404</c:v>
                </c:pt>
                <c:pt idx="49">
                  <c:v>39.532479221657404</c:v>
                </c:pt>
                <c:pt idx="50">
                  <c:v>39.532479221657404</c:v>
                </c:pt>
                <c:pt idx="51">
                  <c:v>39.532479221657404</c:v>
                </c:pt>
                <c:pt idx="52">
                  <c:v>39.532479221657404</c:v>
                </c:pt>
                <c:pt idx="53">
                  <c:v>39.532479221657404</c:v>
                </c:pt>
                <c:pt idx="54">
                  <c:v>39.532479221657404</c:v>
                </c:pt>
                <c:pt idx="55">
                  <c:v>39.532479221657404</c:v>
                </c:pt>
                <c:pt idx="56">
                  <c:v>39.532479221657404</c:v>
                </c:pt>
                <c:pt idx="57">
                  <c:v>39.532479221657404</c:v>
                </c:pt>
                <c:pt idx="58">
                  <c:v>39.532479221657404</c:v>
                </c:pt>
                <c:pt idx="59">
                  <c:v>39.532479221657404</c:v>
                </c:pt>
                <c:pt idx="60">
                  <c:v>39.532479221657404</c:v>
                </c:pt>
                <c:pt idx="61">
                  <c:v>39.532479221657404</c:v>
                </c:pt>
                <c:pt idx="62">
                  <c:v>39.532479221657404</c:v>
                </c:pt>
                <c:pt idx="63">
                  <c:v>39.532479221657404</c:v>
                </c:pt>
                <c:pt idx="64">
                  <c:v>39.532479221657404</c:v>
                </c:pt>
                <c:pt idx="65">
                  <c:v>39.532479221657404</c:v>
                </c:pt>
                <c:pt idx="66">
                  <c:v>39.532479221657404</c:v>
                </c:pt>
                <c:pt idx="67">
                  <c:v>39.532479221657404</c:v>
                </c:pt>
                <c:pt idx="68">
                  <c:v>39.532479221657404</c:v>
                </c:pt>
                <c:pt idx="69">
                  <c:v>39.532479221657404</c:v>
                </c:pt>
                <c:pt idx="70">
                  <c:v>39.532479221657404</c:v>
                </c:pt>
                <c:pt idx="71">
                  <c:v>39.532479221657404</c:v>
                </c:pt>
                <c:pt idx="72">
                  <c:v>39.532479221657404</c:v>
                </c:pt>
                <c:pt idx="73">
                  <c:v>39.532479221657404</c:v>
                </c:pt>
                <c:pt idx="74">
                  <c:v>39.532479221657404</c:v>
                </c:pt>
                <c:pt idx="75">
                  <c:v>39.532479221657404</c:v>
                </c:pt>
                <c:pt idx="76">
                  <c:v>39.532479221657404</c:v>
                </c:pt>
                <c:pt idx="77">
                  <c:v>39.532479221657404</c:v>
                </c:pt>
                <c:pt idx="78">
                  <c:v>39.532479221657404</c:v>
                </c:pt>
                <c:pt idx="79">
                  <c:v>39.532479221657404</c:v>
                </c:pt>
                <c:pt idx="80">
                  <c:v>39.532479221657404</c:v>
                </c:pt>
                <c:pt idx="81">
                  <c:v>39.532479221657404</c:v>
                </c:pt>
                <c:pt idx="82">
                  <c:v>39.532479221657404</c:v>
                </c:pt>
                <c:pt idx="83">
                  <c:v>39.532479221657404</c:v>
                </c:pt>
                <c:pt idx="84">
                  <c:v>39.532479221657404</c:v>
                </c:pt>
                <c:pt idx="85">
                  <c:v>39.532479221657404</c:v>
                </c:pt>
                <c:pt idx="86">
                  <c:v>39.532479221657404</c:v>
                </c:pt>
                <c:pt idx="87">
                  <c:v>39.532479221657404</c:v>
                </c:pt>
                <c:pt idx="88">
                  <c:v>39.532479221657404</c:v>
                </c:pt>
                <c:pt idx="89">
                  <c:v>39.532479221657404</c:v>
                </c:pt>
                <c:pt idx="90">
                  <c:v>39.532479221657404</c:v>
                </c:pt>
                <c:pt idx="91">
                  <c:v>39.532479221657404</c:v>
                </c:pt>
                <c:pt idx="92">
                  <c:v>39.532479221657404</c:v>
                </c:pt>
                <c:pt idx="93">
                  <c:v>39.532479221657404</c:v>
                </c:pt>
              </c:numCache>
            </c:numRef>
          </c:yVal>
          <c:smooth val="0"/>
        </c:ser>
        <c:ser>
          <c:idx val="11"/>
          <c:order val="2"/>
          <c:tx>
            <c:strRef>
              <c:f>Constraints!$BV$4</c:f>
              <c:strCache>
                <c:ptCount val="1"/>
                <c:pt idx="0">
                  <c:v>Case3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Constraints!$CV$3:$CV$97</c:f>
              <c:numCache>
                <c:formatCode>General</c:formatCode>
                <c:ptCount val="95"/>
                <c:pt idx="0">
                  <c:v>3.2241241422791018E-3</c:v>
                </c:pt>
                <c:pt idx="1">
                  <c:v>3.1664984386570345E-3</c:v>
                </c:pt>
                <c:pt idx="2">
                  <c:v>2.6653342235963403E-3</c:v>
                </c:pt>
                <c:pt idx="3">
                  <c:v>2.8069920227486896E-3</c:v>
                </c:pt>
                <c:pt idx="4">
                  <c:v>3.5709146572731267E-3</c:v>
                </c:pt>
                <c:pt idx="5">
                  <c:v>4.0833677740977183E-3</c:v>
                </c:pt>
                <c:pt idx="6">
                  <c:v>3.793556046469547E-3</c:v>
                </c:pt>
                <c:pt idx="7">
                  <c:v>5.8825560678534882E-3</c:v>
                </c:pt>
                <c:pt idx="8">
                  <c:v>5.8825560678534882E-3</c:v>
                </c:pt>
                <c:pt idx="9">
                  <c:v>5.5194275501701581E-3</c:v>
                </c:pt>
                <c:pt idx="10">
                  <c:v>5.5194275501701581E-3</c:v>
                </c:pt>
                <c:pt idx="11">
                  <c:v>4.7545751490345916E-3</c:v>
                </c:pt>
                <c:pt idx="12">
                  <c:v>4.7545751490345916E-3</c:v>
                </c:pt>
                <c:pt idx="13">
                  <c:v>4.7545751490345916E-3</c:v>
                </c:pt>
                <c:pt idx="14">
                  <c:v>4.7545751490345916E-3</c:v>
                </c:pt>
                <c:pt idx="15">
                  <c:v>4.7545751490345916E-3</c:v>
                </c:pt>
                <c:pt idx="16">
                  <c:v>4.7545751490345916E-3</c:v>
                </c:pt>
                <c:pt idx="17">
                  <c:v>4.7545751490345916E-3</c:v>
                </c:pt>
                <c:pt idx="18">
                  <c:v>4.7545751490345916E-3</c:v>
                </c:pt>
                <c:pt idx="19">
                  <c:v>4.7545751490345916E-3</c:v>
                </c:pt>
                <c:pt idx="20">
                  <c:v>4.7545751490345916E-3</c:v>
                </c:pt>
                <c:pt idx="21">
                  <c:v>4.7545751490345916E-3</c:v>
                </c:pt>
                <c:pt idx="22">
                  <c:v>4.7545751490345916E-3</c:v>
                </c:pt>
                <c:pt idx="23">
                  <c:v>4.7545751490345916E-3</c:v>
                </c:pt>
                <c:pt idx="24">
                  <c:v>4.7545751490345916E-3</c:v>
                </c:pt>
                <c:pt idx="25">
                  <c:v>4.7545751490345916E-3</c:v>
                </c:pt>
                <c:pt idx="26">
                  <c:v>4.7545751490345916E-3</c:v>
                </c:pt>
                <c:pt idx="27">
                  <c:v>4.7545751490345916E-3</c:v>
                </c:pt>
                <c:pt idx="28">
                  <c:v>4.7545751490345916E-3</c:v>
                </c:pt>
                <c:pt idx="29">
                  <c:v>4.7545751490345916E-3</c:v>
                </c:pt>
                <c:pt idx="30">
                  <c:v>4.7545751490345916E-3</c:v>
                </c:pt>
                <c:pt idx="31">
                  <c:v>4.7545751490345916E-3</c:v>
                </c:pt>
                <c:pt idx="32">
                  <c:v>4.7545751490345916E-3</c:v>
                </c:pt>
                <c:pt idx="33">
                  <c:v>4.7545751490345916E-3</c:v>
                </c:pt>
                <c:pt idx="34">
                  <c:v>4.7545751490345916E-3</c:v>
                </c:pt>
                <c:pt idx="35">
                  <c:v>4.7545751490345916E-3</c:v>
                </c:pt>
                <c:pt idx="36">
                  <c:v>4.7545751490345916E-3</c:v>
                </c:pt>
                <c:pt idx="37">
                  <c:v>4.7545751490345916E-3</c:v>
                </c:pt>
                <c:pt idx="38">
                  <c:v>4.7545751490345916E-3</c:v>
                </c:pt>
                <c:pt idx="39">
                  <c:v>4.7545751490345916E-3</c:v>
                </c:pt>
                <c:pt idx="40">
                  <c:v>4.7545751490345916E-3</c:v>
                </c:pt>
                <c:pt idx="41">
                  <c:v>4.7545751490345916E-3</c:v>
                </c:pt>
                <c:pt idx="42">
                  <c:v>4.7545751490345916E-3</c:v>
                </c:pt>
                <c:pt idx="43">
                  <c:v>4.7545751490345916E-3</c:v>
                </c:pt>
                <c:pt idx="44">
                  <c:v>4.7545751490345916E-3</c:v>
                </c:pt>
                <c:pt idx="45">
                  <c:v>4.7545751490345916E-3</c:v>
                </c:pt>
                <c:pt idx="46">
                  <c:v>4.7545751490345916E-3</c:v>
                </c:pt>
                <c:pt idx="47">
                  <c:v>4.7545751490345916E-3</c:v>
                </c:pt>
                <c:pt idx="48">
                  <c:v>4.7545751490345916E-3</c:v>
                </c:pt>
                <c:pt idx="49">
                  <c:v>4.7545751490345916E-3</c:v>
                </c:pt>
                <c:pt idx="50">
                  <c:v>4.7545751490345916E-3</c:v>
                </c:pt>
                <c:pt idx="51">
                  <c:v>4.7545751490345916E-3</c:v>
                </c:pt>
                <c:pt idx="52">
                  <c:v>4.7545751490345916E-3</c:v>
                </c:pt>
                <c:pt idx="53">
                  <c:v>4.7545751490345916E-3</c:v>
                </c:pt>
                <c:pt idx="54">
                  <c:v>4.7545751490345916E-3</c:v>
                </c:pt>
                <c:pt idx="55">
                  <c:v>4.7545751490345916E-3</c:v>
                </c:pt>
                <c:pt idx="56">
                  <c:v>4.7545751490345916E-3</c:v>
                </c:pt>
                <c:pt idx="57">
                  <c:v>4.7545751490345916E-3</c:v>
                </c:pt>
                <c:pt idx="58">
                  <c:v>4.7545751490345916E-3</c:v>
                </c:pt>
                <c:pt idx="59">
                  <c:v>4.7545751490345916E-3</c:v>
                </c:pt>
                <c:pt idx="60">
                  <c:v>4.7545751490345916E-3</c:v>
                </c:pt>
                <c:pt idx="61">
                  <c:v>4.7545751490345916E-3</c:v>
                </c:pt>
                <c:pt idx="62">
                  <c:v>4.7545751490345916E-3</c:v>
                </c:pt>
                <c:pt idx="63">
                  <c:v>4.7545751490345916E-3</c:v>
                </c:pt>
                <c:pt idx="64">
                  <c:v>4.7545751490345916E-3</c:v>
                </c:pt>
                <c:pt idx="65">
                  <c:v>4.7545751490345916E-3</c:v>
                </c:pt>
                <c:pt idx="66">
                  <c:v>4.7545751490345916E-3</c:v>
                </c:pt>
                <c:pt idx="67">
                  <c:v>4.7545751490345916E-3</c:v>
                </c:pt>
                <c:pt idx="68">
                  <c:v>4.7545751490345916E-3</c:v>
                </c:pt>
                <c:pt idx="69">
                  <c:v>4.7545751490345916E-3</c:v>
                </c:pt>
                <c:pt idx="70">
                  <c:v>4.7545751490345916E-3</c:v>
                </c:pt>
                <c:pt idx="71">
                  <c:v>4.7545751490345916E-3</c:v>
                </c:pt>
                <c:pt idx="72">
                  <c:v>4.7545751490345916E-3</c:v>
                </c:pt>
                <c:pt idx="73">
                  <c:v>4.7545751490345916E-3</c:v>
                </c:pt>
                <c:pt idx="74">
                  <c:v>4.7545751490345916E-3</c:v>
                </c:pt>
                <c:pt idx="75">
                  <c:v>4.7545751490345916E-3</c:v>
                </c:pt>
                <c:pt idx="76">
                  <c:v>4.7545751490345916E-3</c:v>
                </c:pt>
                <c:pt idx="77">
                  <c:v>4.7545751490345916E-3</c:v>
                </c:pt>
                <c:pt idx="78">
                  <c:v>4.7545751490345916E-3</c:v>
                </c:pt>
                <c:pt idx="79">
                  <c:v>4.7545751490345916E-3</c:v>
                </c:pt>
                <c:pt idx="80">
                  <c:v>4.7545751490345916E-3</c:v>
                </c:pt>
                <c:pt idx="81">
                  <c:v>4.7545751490345916E-3</c:v>
                </c:pt>
                <c:pt idx="82">
                  <c:v>4.7545751490345916E-3</c:v>
                </c:pt>
                <c:pt idx="83">
                  <c:v>4.7545751490345916E-3</c:v>
                </c:pt>
                <c:pt idx="84">
                  <c:v>4.7545751490345916E-3</c:v>
                </c:pt>
                <c:pt idx="85">
                  <c:v>4.7545751490345916E-3</c:v>
                </c:pt>
                <c:pt idx="86">
                  <c:v>4.7545751490345916E-3</c:v>
                </c:pt>
                <c:pt idx="87">
                  <c:v>4.7545751490345916E-3</c:v>
                </c:pt>
                <c:pt idx="88">
                  <c:v>4.7545751490345916E-3</c:v>
                </c:pt>
                <c:pt idx="89">
                  <c:v>4.7545751490345916E-3</c:v>
                </c:pt>
                <c:pt idx="90">
                  <c:v>4.7545751490345916E-3</c:v>
                </c:pt>
                <c:pt idx="91">
                  <c:v>4.7545751490345916E-3</c:v>
                </c:pt>
                <c:pt idx="92">
                  <c:v>4.7545751490345916E-3</c:v>
                </c:pt>
                <c:pt idx="93">
                  <c:v>4.7545751490345916E-3</c:v>
                </c:pt>
                <c:pt idx="94">
                  <c:v>4.7545751490345916E-3</c:v>
                </c:pt>
              </c:numCache>
            </c:numRef>
          </c:xVal>
          <c:yVal>
            <c:numRef>
              <c:f>Constraints!$BV$7:$BV$100</c:f>
              <c:numCache>
                <c:formatCode>0.00</c:formatCode>
                <c:ptCount val="94"/>
                <c:pt idx="0">
                  <c:v>6.9725659039898646</c:v>
                </c:pt>
                <c:pt idx="1">
                  <c:v>11.674820917396428</c:v>
                </c:pt>
                <c:pt idx="2">
                  <c:v>12.343886799952339</c:v>
                </c:pt>
                <c:pt idx="3">
                  <c:v>10.311838189479825</c:v>
                </c:pt>
                <c:pt idx="4">
                  <c:v>50.379213905411042</c:v>
                </c:pt>
                <c:pt idx="5">
                  <c:v>45.557609503388989</c:v>
                </c:pt>
                <c:pt idx="6">
                  <c:v>48.165979016818234</c:v>
                </c:pt>
                <c:pt idx="7">
                  <c:v>31.092050100676424</c:v>
                </c:pt>
                <c:pt idx="8">
                  <c:v>32.435832811116633</c:v>
                </c:pt>
                <c:pt idx="9">
                  <c:v>23.593956778568138</c:v>
                </c:pt>
                <c:pt idx="10">
                  <c:v>23.326336247071655</c:v>
                </c:pt>
                <c:pt idx="11">
                  <c:v>27.902065585192997</c:v>
                </c:pt>
                <c:pt idx="12">
                  <c:v>35.376033998387165</c:v>
                </c:pt>
                <c:pt idx="13">
                  <c:v>38.682883323821592</c:v>
                </c:pt>
                <c:pt idx="14">
                  <c:v>38.682883323821592</c:v>
                </c:pt>
                <c:pt idx="15">
                  <c:v>38.682883323821592</c:v>
                </c:pt>
                <c:pt idx="16">
                  <c:v>38.682883323821592</c:v>
                </c:pt>
                <c:pt idx="17">
                  <c:v>38.682883323821592</c:v>
                </c:pt>
                <c:pt idx="18">
                  <c:v>38.682883323821592</c:v>
                </c:pt>
                <c:pt idx="19">
                  <c:v>38.682883323821592</c:v>
                </c:pt>
                <c:pt idx="20">
                  <c:v>38.682883323821592</c:v>
                </c:pt>
                <c:pt idx="21">
                  <c:v>38.682883323821592</c:v>
                </c:pt>
                <c:pt idx="22">
                  <c:v>38.682883323821592</c:v>
                </c:pt>
                <c:pt idx="23">
                  <c:v>38.682883323821592</c:v>
                </c:pt>
                <c:pt idx="24">
                  <c:v>38.682883323821592</c:v>
                </c:pt>
                <c:pt idx="25">
                  <c:v>38.682883323821592</c:v>
                </c:pt>
                <c:pt idx="26">
                  <c:v>38.682883323821592</c:v>
                </c:pt>
                <c:pt idx="27">
                  <c:v>38.682883323821592</c:v>
                </c:pt>
                <c:pt idx="28">
                  <c:v>38.682883323821592</c:v>
                </c:pt>
                <c:pt idx="29">
                  <c:v>38.682883323821592</c:v>
                </c:pt>
                <c:pt idx="30">
                  <c:v>38.682883323821592</c:v>
                </c:pt>
                <c:pt idx="31">
                  <c:v>38.682883323821592</c:v>
                </c:pt>
                <c:pt idx="32">
                  <c:v>38.682883323821592</c:v>
                </c:pt>
                <c:pt idx="33">
                  <c:v>38.682883323821592</c:v>
                </c:pt>
                <c:pt idx="34">
                  <c:v>38.682883323821592</c:v>
                </c:pt>
                <c:pt idx="35">
                  <c:v>38.682883323821592</c:v>
                </c:pt>
                <c:pt idx="36">
                  <c:v>38.682883323821592</c:v>
                </c:pt>
                <c:pt idx="37">
                  <c:v>38.682883323821592</c:v>
                </c:pt>
                <c:pt idx="38">
                  <c:v>38.682883323821592</c:v>
                </c:pt>
                <c:pt idx="39">
                  <c:v>38.682883323821592</c:v>
                </c:pt>
                <c:pt idx="40">
                  <c:v>38.682883323821592</c:v>
                </c:pt>
                <c:pt idx="41">
                  <c:v>38.682883323821592</c:v>
                </c:pt>
                <c:pt idx="42">
                  <c:v>38.682883323821592</c:v>
                </c:pt>
                <c:pt idx="43">
                  <c:v>38.682883323821592</c:v>
                </c:pt>
                <c:pt idx="44">
                  <c:v>38.682883323821592</c:v>
                </c:pt>
                <c:pt idx="45">
                  <c:v>38.682883323821592</c:v>
                </c:pt>
                <c:pt idx="46">
                  <c:v>38.682883323821592</c:v>
                </c:pt>
                <c:pt idx="47">
                  <c:v>38.682883323821592</c:v>
                </c:pt>
                <c:pt idx="48">
                  <c:v>38.682883323821592</c:v>
                </c:pt>
                <c:pt idx="49">
                  <c:v>38.682883323821592</c:v>
                </c:pt>
                <c:pt idx="50">
                  <c:v>38.682883323821592</c:v>
                </c:pt>
                <c:pt idx="51">
                  <c:v>38.682883323821592</c:v>
                </c:pt>
                <c:pt idx="52">
                  <c:v>38.682883323821592</c:v>
                </c:pt>
                <c:pt idx="53">
                  <c:v>38.682883323821592</c:v>
                </c:pt>
                <c:pt idx="54">
                  <c:v>38.682883323821592</c:v>
                </c:pt>
                <c:pt idx="55">
                  <c:v>38.682883323821592</c:v>
                </c:pt>
                <c:pt idx="56">
                  <c:v>38.682883323821592</c:v>
                </c:pt>
                <c:pt idx="57">
                  <c:v>38.682883323821592</c:v>
                </c:pt>
                <c:pt idx="58">
                  <c:v>38.682883323821592</c:v>
                </c:pt>
                <c:pt idx="59">
                  <c:v>38.682883323821592</c:v>
                </c:pt>
                <c:pt idx="60">
                  <c:v>38.682883323821592</c:v>
                </c:pt>
                <c:pt idx="61">
                  <c:v>38.682883323821592</c:v>
                </c:pt>
                <c:pt idx="62">
                  <c:v>38.682883323821592</c:v>
                </c:pt>
                <c:pt idx="63">
                  <c:v>38.682883323821592</c:v>
                </c:pt>
                <c:pt idx="64">
                  <c:v>38.682883323821592</c:v>
                </c:pt>
                <c:pt idx="65">
                  <c:v>38.682883323821592</c:v>
                </c:pt>
                <c:pt idx="66">
                  <c:v>38.682883323821592</c:v>
                </c:pt>
                <c:pt idx="67">
                  <c:v>38.682883323821592</c:v>
                </c:pt>
                <c:pt idx="68">
                  <c:v>38.682883323821592</c:v>
                </c:pt>
                <c:pt idx="69">
                  <c:v>38.682883323821592</c:v>
                </c:pt>
                <c:pt idx="70">
                  <c:v>38.682883323821592</c:v>
                </c:pt>
                <c:pt idx="71">
                  <c:v>38.682883323821592</c:v>
                </c:pt>
                <c:pt idx="72">
                  <c:v>38.682883323821592</c:v>
                </c:pt>
                <c:pt idx="73">
                  <c:v>38.682883323821592</c:v>
                </c:pt>
                <c:pt idx="74">
                  <c:v>38.682883323821592</c:v>
                </c:pt>
                <c:pt idx="75">
                  <c:v>38.682883323821592</c:v>
                </c:pt>
                <c:pt idx="76">
                  <c:v>38.682883323821592</c:v>
                </c:pt>
                <c:pt idx="77">
                  <c:v>38.682883323821592</c:v>
                </c:pt>
                <c:pt idx="78">
                  <c:v>38.682883323821592</c:v>
                </c:pt>
                <c:pt idx="79">
                  <c:v>38.682883323821592</c:v>
                </c:pt>
                <c:pt idx="80">
                  <c:v>38.682883323821592</c:v>
                </c:pt>
                <c:pt idx="81">
                  <c:v>38.682883323821592</c:v>
                </c:pt>
                <c:pt idx="82">
                  <c:v>38.682883323821592</c:v>
                </c:pt>
                <c:pt idx="83">
                  <c:v>38.682883323821592</c:v>
                </c:pt>
                <c:pt idx="84">
                  <c:v>38.682883323821592</c:v>
                </c:pt>
                <c:pt idx="85">
                  <c:v>38.682883323821592</c:v>
                </c:pt>
                <c:pt idx="86">
                  <c:v>38.682883323821592</c:v>
                </c:pt>
                <c:pt idx="87">
                  <c:v>38.682883323821592</c:v>
                </c:pt>
                <c:pt idx="88">
                  <c:v>38.682883323821592</c:v>
                </c:pt>
                <c:pt idx="89">
                  <c:v>38.682883323821592</c:v>
                </c:pt>
                <c:pt idx="90">
                  <c:v>38.682883323821592</c:v>
                </c:pt>
                <c:pt idx="91">
                  <c:v>38.682883323821592</c:v>
                </c:pt>
                <c:pt idx="92">
                  <c:v>38.682883323821592</c:v>
                </c:pt>
                <c:pt idx="93">
                  <c:v>38.682883323821592</c:v>
                </c:pt>
              </c:numCache>
            </c:numRef>
          </c:yVal>
          <c:smooth val="0"/>
        </c:ser>
        <c:ser>
          <c:idx val="12"/>
          <c:order val="3"/>
          <c:tx>
            <c:strRef>
              <c:f>Constraints!$BW$4</c:f>
              <c:strCache>
                <c:ptCount val="1"/>
                <c:pt idx="0">
                  <c:v>Case4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Constraints!$CW$3:$CW$97</c:f>
              <c:numCache>
                <c:formatCode>General</c:formatCode>
                <c:ptCount val="95"/>
                <c:pt idx="0">
                  <c:v>3.2241241422791022E-3</c:v>
                </c:pt>
                <c:pt idx="1">
                  <c:v>3.166498438657035E-3</c:v>
                </c:pt>
                <c:pt idx="2">
                  <c:v>2.6653342235963408E-3</c:v>
                </c:pt>
                <c:pt idx="3">
                  <c:v>2.8069920227486891E-3</c:v>
                </c:pt>
                <c:pt idx="4">
                  <c:v>3.5709146572731254E-3</c:v>
                </c:pt>
                <c:pt idx="5">
                  <c:v>4.0833677740977174E-3</c:v>
                </c:pt>
                <c:pt idx="6">
                  <c:v>3.793556046469547E-3</c:v>
                </c:pt>
                <c:pt idx="7">
                  <c:v>5.8825560678534882E-3</c:v>
                </c:pt>
                <c:pt idx="8">
                  <c:v>5.8825560678534882E-3</c:v>
                </c:pt>
                <c:pt idx="9">
                  <c:v>5.5194275501701581E-3</c:v>
                </c:pt>
                <c:pt idx="10">
                  <c:v>5.5194275501701581E-3</c:v>
                </c:pt>
                <c:pt idx="11">
                  <c:v>4.7545751490345916E-3</c:v>
                </c:pt>
                <c:pt idx="12">
                  <c:v>4.7545751490345916E-3</c:v>
                </c:pt>
                <c:pt idx="13">
                  <c:v>4.7545751490345916E-3</c:v>
                </c:pt>
                <c:pt idx="14">
                  <c:v>4.7545751490345916E-3</c:v>
                </c:pt>
                <c:pt idx="15">
                  <c:v>4.7545751490345916E-3</c:v>
                </c:pt>
                <c:pt idx="16">
                  <c:v>4.7545751490345916E-3</c:v>
                </c:pt>
                <c:pt idx="17">
                  <c:v>4.7545751490345916E-3</c:v>
                </c:pt>
                <c:pt idx="18">
                  <c:v>4.7545751490345916E-3</c:v>
                </c:pt>
                <c:pt idx="19">
                  <c:v>4.7545751490345916E-3</c:v>
                </c:pt>
                <c:pt idx="20">
                  <c:v>4.7545751490345916E-3</c:v>
                </c:pt>
                <c:pt idx="21">
                  <c:v>4.7545751490345916E-3</c:v>
                </c:pt>
                <c:pt idx="22">
                  <c:v>4.7545751490345916E-3</c:v>
                </c:pt>
                <c:pt idx="23">
                  <c:v>4.7545751490345916E-3</c:v>
                </c:pt>
                <c:pt idx="24">
                  <c:v>4.7545751490345916E-3</c:v>
                </c:pt>
                <c:pt idx="25">
                  <c:v>4.7545751490345916E-3</c:v>
                </c:pt>
                <c:pt idx="26">
                  <c:v>4.7545751490345916E-3</c:v>
                </c:pt>
                <c:pt idx="27">
                  <c:v>4.7545751490345916E-3</c:v>
                </c:pt>
                <c:pt idx="28">
                  <c:v>4.7545751490345916E-3</c:v>
                </c:pt>
                <c:pt idx="29">
                  <c:v>4.7545751490345916E-3</c:v>
                </c:pt>
                <c:pt idx="30">
                  <c:v>4.7545751490345916E-3</c:v>
                </c:pt>
                <c:pt idx="31">
                  <c:v>4.7545751490345916E-3</c:v>
                </c:pt>
                <c:pt idx="32">
                  <c:v>4.7545751490345916E-3</c:v>
                </c:pt>
                <c:pt idx="33">
                  <c:v>4.7545751490345916E-3</c:v>
                </c:pt>
                <c:pt idx="34">
                  <c:v>4.7545751490345916E-3</c:v>
                </c:pt>
                <c:pt idx="35">
                  <c:v>4.7545751490345916E-3</c:v>
                </c:pt>
                <c:pt idx="36">
                  <c:v>4.7545751490345916E-3</c:v>
                </c:pt>
                <c:pt idx="37">
                  <c:v>4.7545751490345916E-3</c:v>
                </c:pt>
                <c:pt idx="38">
                  <c:v>4.7545751490345916E-3</c:v>
                </c:pt>
                <c:pt idx="39">
                  <c:v>4.7545751490345916E-3</c:v>
                </c:pt>
                <c:pt idx="40">
                  <c:v>4.7545751490345916E-3</c:v>
                </c:pt>
                <c:pt idx="41">
                  <c:v>4.7545751490345916E-3</c:v>
                </c:pt>
                <c:pt idx="42">
                  <c:v>4.7545751490345916E-3</c:v>
                </c:pt>
                <c:pt idx="43">
                  <c:v>4.7545751490345916E-3</c:v>
                </c:pt>
                <c:pt idx="44">
                  <c:v>4.7545751490345916E-3</c:v>
                </c:pt>
                <c:pt idx="45">
                  <c:v>4.7545751490345916E-3</c:v>
                </c:pt>
                <c:pt idx="46">
                  <c:v>4.7545751490345916E-3</c:v>
                </c:pt>
                <c:pt idx="47">
                  <c:v>4.7545751490345916E-3</c:v>
                </c:pt>
                <c:pt idx="48">
                  <c:v>4.7545751490345916E-3</c:v>
                </c:pt>
                <c:pt idx="49">
                  <c:v>4.7545751490345916E-3</c:v>
                </c:pt>
                <c:pt idx="50">
                  <c:v>4.7545751490345916E-3</c:v>
                </c:pt>
                <c:pt idx="51">
                  <c:v>4.7545751490345916E-3</c:v>
                </c:pt>
                <c:pt idx="52">
                  <c:v>4.7545751490345916E-3</c:v>
                </c:pt>
                <c:pt idx="53">
                  <c:v>4.7545751490345916E-3</c:v>
                </c:pt>
                <c:pt idx="54">
                  <c:v>4.7545751490345916E-3</c:v>
                </c:pt>
                <c:pt idx="55">
                  <c:v>4.7545751490345916E-3</c:v>
                </c:pt>
                <c:pt idx="56">
                  <c:v>4.7545751490345916E-3</c:v>
                </c:pt>
                <c:pt idx="57">
                  <c:v>4.7545751490345916E-3</c:v>
                </c:pt>
                <c:pt idx="58">
                  <c:v>4.7545751490345916E-3</c:v>
                </c:pt>
                <c:pt idx="59">
                  <c:v>4.7545751490345916E-3</c:v>
                </c:pt>
                <c:pt idx="60">
                  <c:v>4.7545751490345916E-3</c:v>
                </c:pt>
                <c:pt idx="61">
                  <c:v>4.7545751490345916E-3</c:v>
                </c:pt>
                <c:pt idx="62">
                  <c:v>4.7545751490345916E-3</c:v>
                </c:pt>
                <c:pt idx="63">
                  <c:v>4.7545751490345916E-3</c:v>
                </c:pt>
                <c:pt idx="64">
                  <c:v>4.7545751490345916E-3</c:v>
                </c:pt>
                <c:pt idx="65">
                  <c:v>4.7545751490345916E-3</c:v>
                </c:pt>
                <c:pt idx="66">
                  <c:v>4.7545751490345916E-3</c:v>
                </c:pt>
                <c:pt idx="67">
                  <c:v>4.7545751490345916E-3</c:v>
                </c:pt>
                <c:pt idx="68">
                  <c:v>4.7545751490345916E-3</c:v>
                </c:pt>
                <c:pt idx="69">
                  <c:v>4.7545751490345916E-3</c:v>
                </c:pt>
                <c:pt idx="70">
                  <c:v>4.7545751490345916E-3</c:v>
                </c:pt>
                <c:pt idx="71">
                  <c:v>4.7545751490345916E-3</c:v>
                </c:pt>
                <c:pt idx="72">
                  <c:v>4.7545751490345916E-3</c:v>
                </c:pt>
                <c:pt idx="73">
                  <c:v>4.7545751490345916E-3</c:v>
                </c:pt>
                <c:pt idx="74">
                  <c:v>4.7545751490345916E-3</c:v>
                </c:pt>
                <c:pt idx="75">
                  <c:v>4.7545751490345916E-3</c:v>
                </c:pt>
                <c:pt idx="76">
                  <c:v>4.7545751490345916E-3</c:v>
                </c:pt>
                <c:pt idx="77">
                  <c:v>4.7545751490345916E-3</c:v>
                </c:pt>
                <c:pt idx="78">
                  <c:v>4.7545751490345916E-3</c:v>
                </c:pt>
                <c:pt idx="79">
                  <c:v>4.7545751490345916E-3</c:v>
                </c:pt>
                <c:pt idx="80">
                  <c:v>4.7545751490345916E-3</c:v>
                </c:pt>
                <c:pt idx="81">
                  <c:v>4.7545751490345916E-3</c:v>
                </c:pt>
                <c:pt idx="82">
                  <c:v>4.7545751490345916E-3</c:v>
                </c:pt>
                <c:pt idx="83">
                  <c:v>4.7545751490345916E-3</c:v>
                </c:pt>
                <c:pt idx="84">
                  <c:v>4.7545751490345916E-3</c:v>
                </c:pt>
                <c:pt idx="85">
                  <c:v>4.7545751490345916E-3</c:v>
                </c:pt>
                <c:pt idx="86">
                  <c:v>4.7545751490345916E-3</c:v>
                </c:pt>
                <c:pt idx="87">
                  <c:v>4.7545751490345916E-3</c:v>
                </c:pt>
                <c:pt idx="88">
                  <c:v>4.7545751490345916E-3</c:v>
                </c:pt>
                <c:pt idx="89">
                  <c:v>4.7545751490345916E-3</c:v>
                </c:pt>
                <c:pt idx="90">
                  <c:v>4.7545751490345916E-3</c:v>
                </c:pt>
                <c:pt idx="91">
                  <c:v>4.7545751490345916E-3</c:v>
                </c:pt>
                <c:pt idx="92">
                  <c:v>4.7545751490345916E-3</c:v>
                </c:pt>
                <c:pt idx="93">
                  <c:v>4.7545751490345916E-3</c:v>
                </c:pt>
                <c:pt idx="94">
                  <c:v>4.7545751490345916E-3</c:v>
                </c:pt>
              </c:numCache>
            </c:numRef>
          </c:xVal>
          <c:yVal>
            <c:numRef>
              <c:f>Constraints!$BW$7:$BW$100</c:f>
              <c:numCache>
                <c:formatCode>0.00</c:formatCode>
                <c:ptCount val="94"/>
                <c:pt idx="0">
                  <c:v>7.8627023394127971</c:v>
                </c:pt>
                <c:pt idx="1">
                  <c:v>13.165328090610602</c:v>
                </c:pt>
                <c:pt idx="2">
                  <c:v>13.920440321267446</c:v>
                </c:pt>
                <c:pt idx="3">
                  <c:v>11.628711526079599</c:v>
                </c:pt>
                <c:pt idx="4">
                  <c:v>56.808986213888403</c:v>
                </c:pt>
                <c:pt idx="5">
                  <c:v>51.369642862284266</c:v>
                </c:pt>
                <c:pt idx="6">
                  <c:v>54.312193295299039</c:v>
                </c:pt>
                <c:pt idx="7">
                  <c:v>35.052952066694338</c:v>
                </c:pt>
                <c:pt idx="8">
                  <c:v>36.567922960687859</c:v>
                </c:pt>
                <c:pt idx="9">
                  <c:v>26.60052629182201</c:v>
                </c:pt>
                <c:pt idx="10">
                  <c:v>26.298802971265214</c:v>
                </c:pt>
                <c:pt idx="11">
                  <c:v>31.45978323247326</c:v>
                </c:pt>
                <c:pt idx="12">
                  <c:v>39.886737339061632</c:v>
                </c:pt>
                <c:pt idx="13">
                  <c:v>43.615234164609369</c:v>
                </c:pt>
                <c:pt idx="14">
                  <c:v>43.615234164609369</c:v>
                </c:pt>
                <c:pt idx="15">
                  <c:v>43.615234164609369</c:v>
                </c:pt>
                <c:pt idx="16">
                  <c:v>43.615234164609369</c:v>
                </c:pt>
                <c:pt idx="17">
                  <c:v>43.615234164609369</c:v>
                </c:pt>
                <c:pt idx="18">
                  <c:v>43.615234164609369</c:v>
                </c:pt>
                <c:pt idx="19">
                  <c:v>43.615234164609369</c:v>
                </c:pt>
                <c:pt idx="20">
                  <c:v>43.615234164609369</c:v>
                </c:pt>
                <c:pt idx="21">
                  <c:v>43.615234164609369</c:v>
                </c:pt>
                <c:pt idx="22">
                  <c:v>43.615234164609369</c:v>
                </c:pt>
                <c:pt idx="23">
                  <c:v>43.615234164609369</c:v>
                </c:pt>
                <c:pt idx="24">
                  <c:v>43.615234164609369</c:v>
                </c:pt>
                <c:pt idx="25">
                  <c:v>43.615234164609369</c:v>
                </c:pt>
                <c:pt idx="26">
                  <c:v>43.615234164609369</c:v>
                </c:pt>
                <c:pt idx="27">
                  <c:v>43.615234164609369</c:v>
                </c:pt>
                <c:pt idx="28">
                  <c:v>43.615234164609369</c:v>
                </c:pt>
                <c:pt idx="29">
                  <c:v>43.615234164609369</c:v>
                </c:pt>
                <c:pt idx="30">
                  <c:v>43.615234164609369</c:v>
                </c:pt>
                <c:pt idx="31">
                  <c:v>43.615234164609369</c:v>
                </c:pt>
                <c:pt idx="32">
                  <c:v>43.615234164609369</c:v>
                </c:pt>
                <c:pt idx="33">
                  <c:v>43.615234164609369</c:v>
                </c:pt>
                <c:pt idx="34">
                  <c:v>43.615234164609369</c:v>
                </c:pt>
                <c:pt idx="35">
                  <c:v>43.615234164609369</c:v>
                </c:pt>
                <c:pt idx="36">
                  <c:v>43.615234164609369</c:v>
                </c:pt>
                <c:pt idx="37">
                  <c:v>43.615234164609369</c:v>
                </c:pt>
                <c:pt idx="38">
                  <c:v>43.615234164609369</c:v>
                </c:pt>
                <c:pt idx="39">
                  <c:v>43.615234164609369</c:v>
                </c:pt>
                <c:pt idx="40">
                  <c:v>43.615234164609369</c:v>
                </c:pt>
                <c:pt idx="41">
                  <c:v>43.615234164609369</c:v>
                </c:pt>
                <c:pt idx="42">
                  <c:v>43.615234164609369</c:v>
                </c:pt>
                <c:pt idx="43">
                  <c:v>43.615234164609369</c:v>
                </c:pt>
                <c:pt idx="44">
                  <c:v>43.615234164609369</c:v>
                </c:pt>
                <c:pt idx="45">
                  <c:v>43.615234164609369</c:v>
                </c:pt>
                <c:pt idx="46">
                  <c:v>43.615234164609369</c:v>
                </c:pt>
                <c:pt idx="47">
                  <c:v>43.615234164609369</c:v>
                </c:pt>
                <c:pt idx="48">
                  <c:v>43.615234164609369</c:v>
                </c:pt>
                <c:pt idx="49">
                  <c:v>43.615234164609369</c:v>
                </c:pt>
                <c:pt idx="50">
                  <c:v>43.615234164609369</c:v>
                </c:pt>
                <c:pt idx="51">
                  <c:v>43.615234164609369</c:v>
                </c:pt>
                <c:pt idx="52">
                  <c:v>43.615234164609369</c:v>
                </c:pt>
                <c:pt idx="53">
                  <c:v>43.615234164609369</c:v>
                </c:pt>
                <c:pt idx="54">
                  <c:v>43.615234164609369</c:v>
                </c:pt>
                <c:pt idx="55">
                  <c:v>43.615234164609369</c:v>
                </c:pt>
                <c:pt idx="56">
                  <c:v>43.615234164609369</c:v>
                </c:pt>
                <c:pt idx="57">
                  <c:v>43.615234164609369</c:v>
                </c:pt>
                <c:pt idx="58">
                  <c:v>43.615234164609369</c:v>
                </c:pt>
                <c:pt idx="59">
                  <c:v>43.615234164609369</c:v>
                </c:pt>
                <c:pt idx="60">
                  <c:v>43.615234164609369</c:v>
                </c:pt>
                <c:pt idx="61">
                  <c:v>43.615234164609369</c:v>
                </c:pt>
                <c:pt idx="62">
                  <c:v>43.615234164609369</c:v>
                </c:pt>
                <c:pt idx="63">
                  <c:v>43.615234164609369</c:v>
                </c:pt>
                <c:pt idx="64">
                  <c:v>43.615234164609369</c:v>
                </c:pt>
                <c:pt idx="65">
                  <c:v>43.615234164609369</c:v>
                </c:pt>
                <c:pt idx="66">
                  <c:v>43.615234164609369</c:v>
                </c:pt>
                <c:pt idx="67">
                  <c:v>43.615234164609369</c:v>
                </c:pt>
                <c:pt idx="68">
                  <c:v>43.615234164609369</c:v>
                </c:pt>
                <c:pt idx="69">
                  <c:v>43.615234164609369</c:v>
                </c:pt>
                <c:pt idx="70">
                  <c:v>43.615234164609369</c:v>
                </c:pt>
                <c:pt idx="71">
                  <c:v>43.615234164609369</c:v>
                </c:pt>
                <c:pt idx="72">
                  <c:v>43.615234164609369</c:v>
                </c:pt>
                <c:pt idx="73">
                  <c:v>43.615234164609369</c:v>
                </c:pt>
                <c:pt idx="74">
                  <c:v>43.615234164609369</c:v>
                </c:pt>
                <c:pt idx="75">
                  <c:v>43.615234164609369</c:v>
                </c:pt>
                <c:pt idx="76">
                  <c:v>43.615234164609369</c:v>
                </c:pt>
                <c:pt idx="77">
                  <c:v>43.615234164609369</c:v>
                </c:pt>
                <c:pt idx="78">
                  <c:v>43.615234164609369</c:v>
                </c:pt>
                <c:pt idx="79">
                  <c:v>43.615234164609369</c:v>
                </c:pt>
                <c:pt idx="80">
                  <c:v>43.615234164609369</c:v>
                </c:pt>
                <c:pt idx="81">
                  <c:v>43.615234164609369</c:v>
                </c:pt>
                <c:pt idx="82">
                  <c:v>43.615234164609369</c:v>
                </c:pt>
                <c:pt idx="83">
                  <c:v>43.615234164609369</c:v>
                </c:pt>
                <c:pt idx="84">
                  <c:v>43.615234164609369</c:v>
                </c:pt>
                <c:pt idx="85">
                  <c:v>43.615234164609369</c:v>
                </c:pt>
                <c:pt idx="86">
                  <c:v>43.615234164609369</c:v>
                </c:pt>
                <c:pt idx="87">
                  <c:v>43.615234164609369</c:v>
                </c:pt>
                <c:pt idx="88">
                  <c:v>43.615234164609369</c:v>
                </c:pt>
                <c:pt idx="89">
                  <c:v>43.615234164609369</c:v>
                </c:pt>
                <c:pt idx="90">
                  <c:v>43.615234164609369</c:v>
                </c:pt>
                <c:pt idx="91">
                  <c:v>43.615234164609369</c:v>
                </c:pt>
                <c:pt idx="92">
                  <c:v>43.615234164609369</c:v>
                </c:pt>
                <c:pt idx="93">
                  <c:v>43.615234164609369</c:v>
                </c:pt>
              </c:numCache>
            </c:numRef>
          </c:yVal>
          <c:smooth val="0"/>
        </c:ser>
        <c:ser>
          <c:idx val="13"/>
          <c:order val="4"/>
          <c:tx>
            <c:strRef>
              <c:f>Constraints!$BX$4</c:f>
              <c:strCache>
                <c:ptCount val="1"/>
                <c:pt idx="0">
                  <c:v>Case5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Constraints!$CX$3:$CX$97</c:f>
              <c:numCache>
                <c:formatCode>General</c:formatCode>
                <c:ptCount val="95"/>
                <c:pt idx="0">
                  <c:v>3.2241241422791018E-3</c:v>
                </c:pt>
                <c:pt idx="1">
                  <c:v>3.1664984386570337E-3</c:v>
                </c:pt>
                <c:pt idx="2">
                  <c:v>2.6653342235963395E-3</c:v>
                </c:pt>
                <c:pt idx="3">
                  <c:v>2.8069920227486887E-3</c:v>
                </c:pt>
                <c:pt idx="4">
                  <c:v>3.5709146572731245E-3</c:v>
                </c:pt>
                <c:pt idx="5">
                  <c:v>4.0833677740977174E-3</c:v>
                </c:pt>
                <c:pt idx="6">
                  <c:v>3.7935560464695452E-3</c:v>
                </c:pt>
                <c:pt idx="7">
                  <c:v>5.8825560678534864E-3</c:v>
                </c:pt>
                <c:pt idx="8">
                  <c:v>5.8825560678534864E-3</c:v>
                </c:pt>
                <c:pt idx="9">
                  <c:v>5.5194275501701563E-3</c:v>
                </c:pt>
                <c:pt idx="10">
                  <c:v>5.5194275501701563E-3</c:v>
                </c:pt>
                <c:pt idx="11">
                  <c:v>4.7545751490345907E-3</c:v>
                </c:pt>
                <c:pt idx="12">
                  <c:v>4.7545751490345907E-3</c:v>
                </c:pt>
                <c:pt idx="13">
                  <c:v>4.7545751490345907E-3</c:v>
                </c:pt>
                <c:pt idx="14">
                  <c:v>4.7545751490345907E-3</c:v>
                </c:pt>
                <c:pt idx="15">
                  <c:v>4.7545751490345907E-3</c:v>
                </c:pt>
                <c:pt idx="16">
                  <c:v>4.7545751490345907E-3</c:v>
                </c:pt>
                <c:pt idx="17">
                  <c:v>4.7545751490345907E-3</c:v>
                </c:pt>
                <c:pt idx="18">
                  <c:v>4.7545751490345907E-3</c:v>
                </c:pt>
                <c:pt idx="19">
                  <c:v>4.7545751490345907E-3</c:v>
                </c:pt>
                <c:pt idx="20">
                  <c:v>4.7545751490345907E-3</c:v>
                </c:pt>
                <c:pt idx="21">
                  <c:v>4.7545751490345907E-3</c:v>
                </c:pt>
                <c:pt idx="22">
                  <c:v>4.7545751490345907E-3</c:v>
                </c:pt>
                <c:pt idx="23">
                  <c:v>4.7545751490345907E-3</c:v>
                </c:pt>
                <c:pt idx="24">
                  <c:v>4.7545751490345907E-3</c:v>
                </c:pt>
                <c:pt idx="25">
                  <c:v>4.7545751490345907E-3</c:v>
                </c:pt>
                <c:pt idx="26">
                  <c:v>4.7545751490345907E-3</c:v>
                </c:pt>
                <c:pt idx="27">
                  <c:v>4.7545751490345907E-3</c:v>
                </c:pt>
                <c:pt idx="28">
                  <c:v>4.7545751490345907E-3</c:v>
                </c:pt>
                <c:pt idx="29">
                  <c:v>4.7545751490345907E-3</c:v>
                </c:pt>
                <c:pt idx="30">
                  <c:v>4.7545751490345907E-3</c:v>
                </c:pt>
                <c:pt idx="31">
                  <c:v>4.7545751490345907E-3</c:v>
                </c:pt>
                <c:pt idx="32">
                  <c:v>4.7545751490345907E-3</c:v>
                </c:pt>
                <c:pt idx="33">
                  <c:v>4.7545751490345907E-3</c:v>
                </c:pt>
                <c:pt idx="34">
                  <c:v>4.7545751490345907E-3</c:v>
                </c:pt>
                <c:pt idx="35">
                  <c:v>4.7545751490345907E-3</c:v>
                </c:pt>
                <c:pt idx="36">
                  <c:v>4.7545751490345907E-3</c:v>
                </c:pt>
                <c:pt idx="37">
                  <c:v>4.7545751490345907E-3</c:v>
                </c:pt>
                <c:pt idx="38">
                  <c:v>4.7545751490345907E-3</c:v>
                </c:pt>
                <c:pt idx="39">
                  <c:v>4.7545751490345907E-3</c:v>
                </c:pt>
                <c:pt idx="40">
                  <c:v>4.7545751490345907E-3</c:v>
                </c:pt>
                <c:pt idx="41">
                  <c:v>4.7545751490345907E-3</c:v>
                </c:pt>
                <c:pt idx="42">
                  <c:v>4.7545751490345907E-3</c:v>
                </c:pt>
                <c:pt idx="43">
                  <c:v>4.7545751490345907E-3</c:v>
                </c:pt>
                <c:pt idx="44">
                  <c:v>4.7545751490345907E-3</c:v>
                </c:pt>
                <c:pt idx="45">
                  <c:v>4.7545751490345907E-3</c:v>
                </c:pt>
                <c:pt idx="46">
                  <c:v>4.7545751490345907E-3</c:v>
                </c:pt>
                <c:pt idx="47">
                  <c:v>4.7545751490345907E-3</c:v>
                </c:pt>
                <c:pt idx="48">
                  <c:v>4.7545751490345907E-3</c:v>
                </c:pt>
                <c:pt idx="49">
                  <c:v>4.7545751490345907E-3</c:v>
                </c:pt>
                <c:pt idx="50">
                  <c:v>4.7545751490345907E-3</c:v>
                </c:pt>
                <c:pt idx="51">
                  <c:v>4.7545751490345907E-3</c:v>
                </c:pt>
                <c:pt idx="52">
                  <c:v>4.7545751490345907E-3</c:v>
                </c:pt>
                <c:pt idx="53">
                  <c:v>4.7545751490345907E-3</c:v>
                </c:pt>
                <c:pt idx="54">
                  <c:v>4.7545751490345907E-3</c:v>
                </c:pt>
                <c:pt idx="55">
                  <c:v>4.7545751490345907E-3</c:v>
                </c:pt>
                <c:pt idx="56">
                  <c:v>4.7545751490345907E-3</c:v>
                </c:pt>
                <c:pt idx="57">
                  <c:v>4.7545751490345907E-3</c:v>
                </c:pt>
                <c:pt idx="58">
                  <c:v>4.7545751490345907E-3</c:v>
                </c:pt>
                <c:pt idx="59">
                  <c:v>4.7545751490345907E-3</c:v>
                </c:pt>
                <c:pt idx="60">
                  <c:v>4.7545751490345907E-3</c:v>
                </c:pt>
                <c:pt idx="61">
                  <c:v>4.7545751490345907E-3</c:v>
                </c:pt>
                <c:pt idx="62">
                  <c:v>4.7545751490345907E-3</c:v>
                </c:pt>
                <c:pt idx="63">
                  <c:v>4.7545751490345907E-3</c:v>
                </c:pt>
                <c:pt idx="64">
                  <c:v>4.7545751490345907E-3</c:v>
                </c:pt>
                <c:pt idx="65">
                  <c:v>4.7545751490345907E-3</c:v>
                </c:pt>
                <c:pt idx="66">
                  <c:v>4.7545751490345907E-3</c:v>
                </c:pt>
                <c:pt idx="67">
                  <c:v>4.7545751490345907E-3</c:v>
                </c:pt>
                <c:pt idx="68">
                  <c:v>4.7545751490345907E-3</c:v>
                </c:pt>
                <c:pt idx="69">
                  <c:v>4.7545751490345907E-3</c:v>
                </c:pt>
                <c:pt idx="70">
                  <c:v>4.7545751490345907E-3</c:v>
                </c:pt>
                <c:pt idx="71">
                  <c:v>4.7545751490345907E-3</c:v>
                </c:pt>
                <c:pt idx="72">
                  <c:v>4.7545751490345907E-3</c:v>
                </c:pt>
                <c:pt idx="73">
                  <c:v>4.7545751490345907E-3</c:v>
                </c:pt>
                <c:pt idx="74">
                  <c:v>4.7545751490345907E-3</c:v>
                </c:pt>
                <c:pt idx="75">
                  <c:v>4.7545751490345907E-3</c:v>
                </c:pt>
                <c:pt idx="76">
                  <c:v>4.7545751490345907E-3</c:v>
                </c:pt>
                <c:pt idx="77">
                  <c:v>4.7545751490345907E-3</c:v>
                </c:pt>
                <c:pt idx="78">
                  <c:v>4.7545751490345907E-3</c:v>
                </c:pt>
                <c:pt idx="79">
                  <c:v>4.7545751490345907E-3</c:v>
                </c:pt>
                <c:pt idx="80">
                  <c:v>4.7545751490345907E-3</c:v>
                </c:pt>
                <c:pt idx="81">
                  <c:v>4.7545751490345907E-3</c:v>
                </c:pt>
                <c:pt idx="82">
                  <c:v>4.7545751490345907E-3</c:v>
                </c:pt>
                <c:pt idx="83">
                  <c:v>4.7545751490345907E-3</c:v>
                </c:pt>
                <c:pt idx="84">
                  <c:v>4.7545751490345907E-3</c:v>
                </c:pt>
                <c:pt idx="85">
                  <c:v>4.7545751490345907E-3</c:v>
                </c:pt>
                <c:pt idx="86">
                  <c:v>4.7545751490345907E-3</c:v>
                </c:pt>
                <c:pt idx="87">
                  <c:v>4.7545751490345907E-3</c:v>
                </c:pt>
                <c:pt idx="88">
                  <c:v>4.7545751490345907E-3</c:v>
                </c:pt>
                <c:pt idx="89">
                  <c:v>4.7545751490345907E-3</c:v>
                </c:pt>
                <c:pt idx="90">
                  <c:v>4.7545751490345907E-3</c:v>
                </c:pt>
                <c:pt idx="91">
                  <c:v>4.7545751490345907E-3</c:v>
                </c:pt>
                <c:pt idx="92">
                  <c:v>4.7545751490345907E-3</c:v>
                </c:pt>
                <c:pt idx="93">
                  <c:v>4.7545751490345907E-3</c:v>
                </c:pt>
                <c:pt idx="94">
                  <c:v>4.7545751490345907E-3</c:v>
                </c:pt>
              </c:numCache>
            </c:numRef>
          </c:xVal>
          <c:yVal>
            <c:numRef>
              <c:f>Constraints!$BX$7:$BX$100</c:f>
              <c:numCache>
                <c:formatCode>0.00</c:formatCode>
                <c:ptCount val="94"/>
                <c:pt idx="0">
                  <c:v>6.2309301552153391</c:v>
                </c:pt>
                <c:pt idx="1">
                  <c:v>10.432985563498937</c:v>
                </c:pt>
                <c:pt idx="2">
                  <c:v>11.03046938884148</c:v>
                </c:pt>
                <c:pt idx="3">
                  <c:v>9.2147331734856017</c:v>
                </c:pt>
                <c:pt idx="4">
                  <c:v>45.021808401492578</c:v>
                </c:pt>
                <c:pt idx="5">
                  <c:v>40.714505995967656</c:v>
                </c:pt>
                <c:pt idx="6">
                  <c:v>43.044651176638297</c:v>
                </c:pt>
                <c:pt idx="7">
                  <c:v>27.79049325656143</c:v>
                </c:pt>
                <c:pt idx="8">
                  <c:v>28.991584346787093</c:v>
                </c:pt>
                <c:pt idx="9">
                  <c:v>21.0880213196562</c:v>
                </c:pt>
                <c:pt idx="10">
                  <c:v>20.848825006518013</c:v>
                </c:pt>
                <c:pt idx="11">
                  <c:v>24.937130071838322</c:v>
                </c:pt>
                <c:pt idx="12">
                  <c:v>31.616897987355696</c:v>
                </c:pt>
                <c:pt idx="13">
                  <c:v>34.57235415258279</c:v>
                </c:pt>
                <c:pt idx="14">
                  <c:v>34.57235415258279</c:v>
                </c:pt>
                <c:pt idx="15">
                  <c:v>34.57235415258279</c:v>
                </c:pt>
                <c:pt idx="16">
                  <c:v>34.57235415258279</c:v>
                </c:pt>
                <c:pt idx="17">
                  <c:v>34.57235415258279</c:v>
                </c:pt>
                <c:pt idx="18">
                  <c:v>34.57235415258279</c:v>
                </c:pt>
                <c:pt idx="19">
                  <c:v>34.57235415258279</c:v>
                </c:pt>
                <c:pt idx="20">
                  <c:v>34.57235415258279</c:v>
                </c:pt>
                <c:pt idx="21">
                  <c:v>34.57235415258279</c:v>
                </c:pt>
                <c:pt idx="22">
                  <c:v>34.57235415258279</c:v>
                </c:pt>
                <c:pt idx="23">
                  <c:v>34.57235415258279</c:v>
                </c:pt>
                <c:pt idx="24">
                  <c:v>34.57235415258279</c:v>
                </c:pt>
                <c:pt idx="25">
                  <c:v>34.57235415258279</c:v>
                </c:pt>
                <c:pt idx="26">
                  <c:v>34.57235415258279</c:v>
                </c:pt>
                <c:pt idx="27">
                  <c:v>34.57235415258279</c:v>
                </c:pt>
                <c:pt idx="28">
                  <c:v>34.57235415258279</c:v>
                </c:pt>
                <c:pt idx="29">
                  <c:v>34.57235415258279</c:v>
                </c:pt>
                <c:pt idx="30">
                  <c:v>34.57235415258279</c:v>
                </c:pt>
                <c:pt idx="31">
                  <c:v>34.57235415258279</c:v>
                </c:pt>
                <c:pt idx="32">
                  <c:v>34.57235415258279</c:v>
                </c:pt>
                <c:pt idx="33">
                  <c:v>34.57235415258279</c:v>
                </c:pt>
                <c:pt idx="34">
                  <c:v>34.57235415258279</c:v>
                </c:pt>
                <c:pt idx="35">
                  <c:v>34.57235415258279</c:v>
                </c:pt>
                <c:pt idx="36">
                  <c:v>34.57235415258279</c:v>
                </c:pt>
                <c:pt idx="37">
                  <c:v>34.57235415258279</c:v>
                </c:pt>
                <c:pt idx="38">
                  <c:v>34.57235415258279</c:v>
                </c:pt>
                <c:pt idx="39">
                  <c:v>34.57235415258279</c:v>
                </c:pt>
                <c:pt idx="40">
                  <c:v>34.57235415258279</c:v>
                </c:pt>
                <c:pt idx="41">
                  <c:v>34.57235415258279</c:v>
                </c:pt>
                <c:pt idx="42">
                  <c:v>34.57235415258279</c:v>
                </c:pt>
                <c:pt idx="43">
                  <c:v>34.57235415258279</c:v>
                </c:pt>
                <c:pt idx="44">
                  <c:v>34.57235415258279</c:v>
                </c:pt>
                <c:pt idx="45">
                  <c:v>34.57235415258279</c:v>
                </c:pt>
                <c:pt idx="46">
                  <c:v>34.57235415258279</c:v>
                </c:pt>
                <c:pt idx="47">
                  <c:v>34.57235415258279</c:v>
                </c:pt>
                <c:pt idx="48">
                  <c:v>34.57235415258279</c:v>
                </c:pt>
                <c:pt idx="49">
                  <c:v>34.57235415258279</c:v>
                </c:pt>
                <c:pt idx="50">
                  <c:v>34.57235415258279</c:v>
                </c:pt>
                <c:pt idx="51">
                  <c:v>34.57235415258279</c:v>
                </c:pt>
                <c:pt idx="52">
                  <c:v>34.57235415258279</c:v>
                </c:pt>
                <c:pt idx="53">
                  <c:v>34.57235415258279</c:v>
                </c:pt>
                <c:pt idx="54">
                  <c:v>34.57235415258279</c:v>
                </c:pt>
                <c:pt idx="55">
                  <c:v>34.57235415258279</c:v>
                </c:pt>
                <c:pt idx="56">
                  <c:v>34.57235415258279</c:v>
                </c:pt>
                <c:pt idx="57">
                  <c:v>34.57235415258279</c:v>
                </c:pt>
                <c:pt idx="58">
                  <c:v>34.57235415258279</c:v>
                </c:pt>
                <c:pt idx="59">
                  <c:v>34.57235415258279</c:v>
                </c:pt>
                <c:pt idx="60">
                  <c:v>34.57235415258279</c:v>
                </c:pt>
                <c:pt idx="61">
                  <c:v>34.57235415258279</c:v>
                </c:pt>
                <c:pt idx="62">
                  <c:v>34.57235415258279</c:v>
                </c:pt>
                <c:pt idx="63">
                  <c:v>34.57235415258279</c:v>
                </c:pt>
                <c:pt idx="64">
                  <c:v>34.57235415258279</c:v>
                </c:pt>
                <c:pt idx="65">
                  <c:v>34.57235415258279</c:v>
                </c:pt>
                <c:pt idx="66">
                  <c:v>34.57235415258279</c:v>
                </c:pt>
                <c:pt idx="67">
                  <c:v>34.57235415258279</c:v>
                </c:pt>
                <c:pt idx="68">
                  <c:v>34.57235415258279</c:v>
                </c:pt>
                <c:pt idx="69">
                  <c:v>34.57235415258279</c:v>
                </c:pt>
                <c:pt idx="70">
                  <c:v>34.57235415258279</c:v>
                </c:pt>
                <c:pt idx="71">
                  <c:v>34.57235415258279</c:v>
                </c:pt>
                <c:pt idx="72">
                  <c:v>34.57235415258279</c:v>
                </c:pt>
                <c:pt idx="73">
                  <c:v>34.57235415258279</c:v>
                </c:pt>
                <c:pt idx="74">
                  <c:v>34.57235415258279</c:v>
                </c:pt>
                <c:pt idx="75">
                  <c:v>34.57235415258279</c:v>
                </c:pt>
                <c:pt idx="76">
                  <c:v>34.57235415258279</c:v>
                </c:pt>
                <c:pt idx="77">
                  <c:v>34.57235415258279</c:v>
                </c:pt>
                <c:pt idx="78">
                  <c:v>34.57235415258279</c:v>
                </c:pt>
                <c:pt idx="79">
                  <c:v>34.57235415258279</c:v>
                </c:pt>
                <c:pt idx="80">
                  <c:v>34.57235415258279</c:v>
                </c:pt>
                <c:pt idx="81">
                  <c:v>34.57235415258279</c:v>
                </c:pt>
                <c:pt idx="82">
                  <c:v>34.57235415258279</c:v>
                </c:pt>
                <c:pt idx="83">
                  <c:v>34.57235415258279</c:v>
                </c:pt>
                <c:pt idx="84">
                  <c:v>34.57235415258279</c:v>
                </c:pt>
                <c:pt idx="85">
                  <c:v>34.57235415258279</c:v>
                </c:pt>
                <c:pt idx="86">
                  <c:v>34.57235415258279</c:v>
                </c:pt>
                <c:pt idx="87">
                  <c:v>34.57235415258279</c:v>
                </c:pt>
                <c:pt idx="88">
                  <c:v>34.57235415258279</c:v>
                </c:pt>
                <c:pt idx="89">
                  <c:v>34.57235415258279</c:v>
                </c:pt>
                <c:pt idx="90">
                  <c:v>34.57235415258279</c:v>
                </c:pt>
                <c:pt idx="91">
                  <c:v>34.57235415258279</c:v>
                </c:pt>
                <c:pt idx="92">
                  <c:v>34.57235415258279</c:v>
                </c:pt>
                <c:pt idx="93">
                  <c:v>34.57235415258279</c:v>
                </c:pt>
              </c:numCache>
            </c:numRef>
          </c:yVal>
          <c:smooth val="0"/>
        </c:ser>
        <c:ser>
          <c:idx val="1"/>
          <c:order val="5"/>
          <c:tx>
            <c:strRef>
              <c:f>Constraints!$BY$4</c:f>
              <c:strCache>
                <c:ptCount val="1"/>
                <c:pt idx="0">
                  <c:v>Case6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Constraints!$CY$3:$CY$97</c:f>
              <c:numCache>
                <c:formatCode>General</c:formatCode>
                <c:ptCount val="95"/>
                <c:pt idx="0">
                  <c:v>3.2241241422791013E-3</c:v>
                </c:pt>
                <c:pt idx="1">
                  <c:v>3.166498438657035E-3</c:v>
                </c:pt>
                <c:pt idx="2">
                  <c:v>2.6653342235963403E-3</c:v>
                </c:pt>
                <c:pt idx="3">
                  <c:v>2.8069920227486896E-3</c:v>
                </c:pt>
                <c:pt idx="4">
                  <c:v>3.5709146572731249E-3</c:v>
                </c:pt>
                <c:pt idx="5">
                  <c:v>4.0833677740977174E-3</c:v>
                </c:pt>
                <c:pt idx="6">
                  <c:v>3.7935560464695461E-3</c:v>
                </c:pt>
                <c:pt idx="7">
                  <c:v>5.8825560678534882E-3</c:v>
                </c:pt>
                <c:pt idx="8">
                  <c:v>5.8825560678534882E-3</c:v>
                </c:pt>
                <c:pt idx="9">
                  <c:v>5.5194275501701572E-3</c:v>
                </c:pt>
                <c:pt idx="10">
                  <c:v>5.5194275501701572E-3</c:v>
                </c:pt>
                <c:pt idx="11">
                  <c:v>4.7545751490345916E-3</c:v>
                </c:pt>
                <c:pt idx="12">
                  <c:v>4.7545751490345916E-3</c:v>
                </c:pt>
                <c:pt idx="13">
                  <c:v>4.7545751490345916E-3</c:v>
                </c:pt>
                <c:pt idx="14">
                  <c:v>4.7545751490345916E-3</c:v>
                </c:pt>
                <c:pt idx="15">
                  <c:v>4.7545751490345916E-3</c:v>
                </c:pt>
                <c:pt idx="16">
                  <c:v>4.7545751490345916E-3</c:v>
                </c:pt>
                <c:pt idx="17">
                  <c:v>4.7545751490345916E-3</c:v>
                </c:pt>
                <c:pt idx="18">
                  <c:v>4.7545751490345916E-3</c:v>
                </c:pt>
                <c:pt idx="19">
                  <c:v>4.7545751490345916E-3</c:v>
                </c:pt>
                <c:pt idx="20">
                  <c:v>4.7545751490345916E-3</c:v>
                </c:pt>
                <c:pt idx="21">
                  <c:v>4.7545751490345916E-3</c:v>
                </c:pt>
                <c:pt idx="22">
                  <c:v>4.7545751490345916E-3</c:v>
                </c:pt>
                <c:pt idx="23">
                  <c:v>4.7545751490345916E-3</c:v>
                </c:pt>
                <c:pt idx="24">
                  <c:v>4.7545751490345916E-3</c:v>
                </c:pt>
                <c:pt idx="25">
                  <c:v>4.7545751490345916E-3</c:v>
                </c:pt>
                <c:pt idx="26">
                  <c:v>4.7545751490345916E-3</c:v>
                </c:pt>
                <c:pt idx="27">
                  <c:v>4.7545751490345916E-3</c:v>
                </c:pt>
                <c:pt idx="28">
                  <c:v>4.7545751490345916E-3</c:v>
                </c:pt>
                <c:pt idx="29">
                  <c:v>4.7545751490345916E-3</c:v>
                </c:pt>
                <c:pt idx="30">
                  <c:v>4.7545751490345916E-3</c:v>
                </c:pt>
                <c:pt idx="31">
                  <c:v>4.7545751490345916E-3</c:v>
                </c:pt>
                <c:pt idx="32">
                  <c:v>4.7545751490345916E-3</c:v>
                </c:pt>
                <c:pt idx="33">
                  <c:v>4.7545751490345916E-3</c:v>
                </c:pt>
                <c:pt idx="34">
                  <c:v>4.7545751490345916E-3</c:v>
                </c:pt>
                <c:pt idx="35">
                  <c:v>4.7545751490345916E-3</c:v>
                </c:pt>
                <c:pt idx="36">
                  <c:v>4.7545751490345916E-3</c:v>
                </c:pt>
                <c:pt idx="37">
                  <c:v>4.7545751490345916E-3</c:v>
                </c:pt>
                <c:pt idx="38">
                  <c:v>4.7545751490345916E-3</c:v>
                </c:pt>
                <c:pt idx="39">
                  <c:v>4.7545751490345916E-3</c:v>
                </c:pt>
                <c:pt idx="40">
                  <c:v>4.7545751490345916E-3</c:v>
                </c:pt>
                <c:pt idx="41">
                  <c:v>4.7545751490345916E-3</c:v>
                </c:pt>
                <c:pt idx="42">
                  <c:v>4.7545751490345916E-3</c:v>
                </c:pt>
                <c:pt idx="43">
                  <c:v>4.7545751490345916E-3</c:v>
                </c:pt>
                <c:pt idx="44">
                  <c:v>4.7545751490345916E-3</c:v>
                </c:pt>
                <c:pt idx="45">
                  <c:v>4.7545751490345916E-3</c:v>
                </c:pt>
                <c:pt idx="46">
                  <c:v>4.7545751490345916E-3</c:v>
                </c:pt>
                <c:pt idx="47">
                  <c:v>4.7545751490345916E-3</c:v>
                </c:pt>
                <c:pt idx="48">
                  <c:v>4.7545751490345916E-3</c:v>
                </c:pt>
                <c:pt idx="49">
                  <c:v>4.7545751490345916E-3</c:v>
                </c:pt>
                <c:pt idx="50">
                  <c:v>4.7545751490345916E-3</c:v>
                </c:pt>
                <c:pt idx="51">
                  <c:v>4.7545751490345916E-3</c:v>
                </c:pt>
                <c:pt idx="52">
                  <c:v>4.7545751490345916E-3</c:v>
                </c:pt>
                <c:pt idx="53">
                  <c:v>4.7545751490345916E-3</c:v>
                </c:pt>
                <c:pt idx="54">
                  <c:v>4.7545751490345916E-3</c:v>
                </c:pt>
                <c:pt idx="55">
                  <c:v>4.7545751490345916E-3</c:v>
                </c:pt>
                <c:pt idx="56">
                  <c:v>4.7545751490345916E-3</c:v>
                </c:pt>
                <c:pt idx="57">
                  <c:v>4.7545751490345916E-3</c:v>
                </c:pt>
                <c:pt idx="58">
                  <c:v>4.7545751490345916E-3</c:v>
                </c:pt>
                <c:pt idx="59">
                  <c:v>4.7545751490345916E-3</c:v>
                </c:pt>
                <c:pt idx="60">
                  <c:v>4.7545751490345916E-3</c:v>
                </c:pt>
                <c:pt idx="61">
                  <c:v>4.7545751490345916E-3</c:v>
                </c:pt>
                <c:pt idx="62">
                  <c:v>4.7545751490345916E-3</c:v>
                </c:pt>
                <c:pt idx="63">
                  <c:v>4.7545751490345916E-3</c:v>
                </c:pt>
                <c:pt idx="64">
                  <c:v>4.7545751490345916E-3</c:v>
                </c:pt>
                <c:pt idx="65">
                  <c:v>4.7545751490345916E-3</c:v>
                </c:pt>
                <c:pt idx="66">
                  <c:v>4.7545751490345916E-3</c:v>
                </c:pt>
                <c:pt idx="67">
                  <c:v>4.7545751490345916E-3</c:v>
                </c:pt>
                <c:pt idx="68">
                  <c:v>4.7545751490345916E-3</c:v>
                </c:pt>
                <c:pt idx="69">
                  <c:v>4.7545751490345916E-3</c:v>
                </c:pt>
                <c:pt idx="70">
                  <c:v>4.7545751490345916E-3</c:v>
                </c:pt>
                <c:pt idx="71">
                  <c:v>4.7545751490345916E-3</c:v>
                </c:pt>
                <c:pt idx="72">
                  <c:v>4.7545751490345916E-3</c:v>
                </c:pt>
                <c:pt idx="73">
                  <c:v>4.7545751490345916E-3</c:v>
                </c:pt>
                <c:pt idx="74">
                  <c:v>4.7545751490345916E-3</c:v>
                </c:pt>
                <c:pt idx="75">
                  <c:v>4.7545751490345916E-3</c:v>
                </c:pt>
                <c:pt idx="76">
                  <c:v>4.7545751490345916E-3</c:v>
                </c:pt>
                <c:pt idx="77">
                  <c:v>4.7545751490345916E-3</c:v>
                </c:pt>
                <c:pt idx="78">
                  <c:v>4.7545751490345916E-3</c:v>
                </c:pt>
                <c:pt idx="79">
                  <c:v>4.7545751490345916E-3</c:v>
                </c:pt>
                <c:pt idx="80">
                  <c:v>4.7545751490345916E-3</c:v>
                </c:pt>
                <c:pt idx="81">
                  <c:v>4.7545751490345916E-3</c:v>
                </c:pt>
                <c:pt idx="82">
                  <c:v>4.7545751490345916E-3</c:v>
                </c:pt>
                <c:pt idx="83">
                  <c:v>4.7545751490345916E-3</c:v>
                </c:pt>
                <c:pt idx="84">
                  <c:v>4.7545751490345916E-3</c:v>
                </c:pt>
                <c:pt idx="85">
                  <c:v>4.7545751490345916E-3</c:v>
                </c:pt>
                <c:pt idx="86">
                  <c:v>4.7545751490345916E-3</c:v>
                </c:pt>
                <c:pt idx="87">
                  <c:v>4.7545751490345916E-3</c:v>
                </c:pt>
                <c:pt idx="88">
                  <c:v>4.7545751490345916E-3</c:v>
                </c:pt>
                <c:pt idx="89">
                  <c:v>4.7545751490345916E-3</c:v>
                </c:pt>
                <c:pt idx="90">
                  <c:v>4.7545751490345916E-3</c:v>
                </c:pt>
                <c:pt idx="91">
                  <c:v>4.7545751490345916E-3</c:v>
                </c:pt>
                <c:pt idx="92">
                  <c:v>4.7545751490345916E-3</c:v>
                </c:pt>
                <c:pt idx="93">
                  <c:v>4.7545751490345916E-3</c:v>
                </c:pt>
                <c:pt idx="94">
                  <c:v>4.7545751490345916E-3</c:v>
                </c:pt>
              </c:numCache>
            </c:numRef>
          </c:xVal>
          <c:yVal>
            <c:numRef>
              <c:f>Constraints!$BY$7:$BY$100</c:f>
              <c:numCache>
                <c:formatCode>0.00</c:formatCode>
                <c:ptCount val="94"/>
                <c:pt idx="0">
                  <c:v>7.8552544483360434</c:v>
                </c:pt>
                <c:pt idx="1">
                  <c:v>13.152856752826462</c:v>
                </c:pt>
                <c:pt idx="2">
                  <c:v>13.907248428567879</c:v>
                </c:pt>
                <c:pt idx="3">
                  <c:v>11.617692659942126</c:v>
                </c:pt>
                <c:pt idx="4">
                  <c:v>56.755189110635754</c:v>
                </c:pt>
                <c:pt idx="5">
                  <c:v>51.321016528197227</c:v>
                </c:pt>
                <c:pt idx="6">
                  <c:v>54.260769708649093</c:v>
                </c:pt>
                <c:pt idx="7">
                  <c:v>35.019818534588943</c:v>
                </c:pt>
                <c:pt idx="8">
                  <c:v>36.533357414050315</c:v>
                </c:pt>
                <c:pt idx="9">
                  <c:v>26.57537507613219</c:v>
                </c:pt>
                <c:pt idx="10">
                  <c:v>26.273937039717175</c:v>
                </c:pt>
                <c:pt idx="11">
                  <c:v>31.430019397982409</c:v>
                </c:pt>
                <c:pt idx="12">
                  <c:v>39.849000834656415</c:v>
                </c:pt>
                <c:pt idx="13">
                  <c:v>43.573970160933222</c:v>
                </c:pt>
                <c:pt idx="14">
                  <c:v>43.573970160933222</c:v>
                </c:pt>
                <c:pt idx="15">
                  <c:v>43.573970160933222</c:v>
                </c:pt>
                <c:pt idx="16">
                  <c:v>43.573970160933222</c:v>
                </c:pt>
                <c:pt idx="17">
                  <c:v>43.573970160933222</c:v>
                </c:pt>
                <c:pt idx="18">
                  <c:v>43.573970160933222</c:v>
                </c:pt>
                <c:pt idx="19">
                  <c:v>43.573970160933222</c:v>
                </c:pt>
                <c:pt idx="20">
                  <c:v>43.573970160933222</c:v>
                </c:pt>
                <c:pt idx="21">
                  <c:v>43.573970160933222</c:v>
                </c:pt>
                <c:pt idx="22">
                  <c:v>43.573970160933222</c:v>
                </c:pt>
                <c:pt idx="23">
                  <c:v>43.573970160933222</c:v>
                </c:pt>
                <c:pt idx="24">
                  <c:v>43.573970160933222</c:v>
                </c:pt>
                <c:pt idx="25">
                  <c:v>43.573970160933222</c:v>
                </c:pt>
                <c:pt idx="26">
                  <c:v>43.573970160933222</c:v>
                </c:pt>
                <c:pt idx="27">
                  <c:v>43.573970160933222</c:v>
                </c:pt>
                <c:pt idx="28">
                  <c:v>43.573970160933222</c:v>
                </c:pt>
                <c:pt idx="29">
                  <c:v>43.573970160933222</c:v>
                </c:pt>
                <c:pt idx="30">
                  <c:v>43.573970160933222</c:v>
                </c:pt>
                <c:pt idx="31">
                  <c:v>43.573970160933222</c:v>
                </c:pt>
                <c:pt idx="32">
                  <c:v>43.573970160933222</c:v>
                </c:pt>
                <c:pt idx="33">
                  <c:v>43.573970160933222</c:v>
                </c:pt>
                <c:pt idx="34">
                  <c:v>43.573970160933222</c:v>
                </c:pt>
                <c:pt idx="35">
                  <c:v>43.573970160933222</c:v>
                </c:pt>
                <c:pt idx="36">
                  <c:v>43.573970160933222</c:v>
                </c:pt>
                <c:pt idx="37">
                  <c:v>43.573970160933222</c:v>
                </c:pt>
                <c:pt idx="38">
                  <c:v>43.573970160933222</c:v>
                </c:pt>
                <c:pt idx="39">
                  <c:v>43.573970160933222</c:v>
                </c:pt>
                <c:pt idx="40">
                  <c:v>43.573970160933222</c:v>
                </c:pt>
                <c:pt idx="41">
                  <c:v>43.573970160933222</c:v>
                </c:pt>
                <c:pt idx="42">
                  <c:v>43.573970160933222</c:v>
                </c:pt>
                <c:pt idx="43">
                  <c:v>43.573970160933222</c:v>
                </c:pt>
                <c:pt idx="44">
                  <c:v>43.573970160933222</c:v>
                </c:pt>
                <c:pt idx="45">
                  <c:v>43.573970160933222</c:v>
                </c:pt>
                <c:pt idx="46">
                  <c:v>43.573970160933222</c:v>
                </c:pt>
                <c:pt idx="47">
                  <c:v>43.573970160933222</c:v>
                </c:pt>
                <c:pt idx="48">
                  <c:v>43.573970160933222</c:v>
                </c:pt>
                <c:pt idx="49">
                  <c:v>43.573970160933222</c:v>
                </c:pt>
                <c:pt idx="50">
                  <c:v>43.573970160933222</c:v>
                </c:pt>
                <c:pt idx="51">
                  <c:v>43.573970160933222</c:v>
                </c:pt>
                <c:pt idx="52">
                  <c:v>43.573970160933222</c:v>
                </c:pt>
                <c:pt idx="53">
                  <c:v>43.573970160933222</c:v>
                </c:pt>
                <c:pt idx="54">
                  <c:v>43.573970160933222</c:v>
                </c:pt>
                <c:pt idx="55">
                  <c:v>43.573970160933222</c:v>
                </c:pt>
                <c:pt idx="56">
                  <c:v>43.573970160933222</c:v>
                </c:pt>
                <c:pt idx="57">
                  <c:v>43.573970160933222</c:v>
                </c:pt>
                <c:pt idx="58">
                  <c:v>43.573970160933222</c:v>
                </c:pt>
                <c:pt idx="59">
                  <c:v>43.573970160933222</c:v>
                </c:pt>
                <c:pt idx="60">
                  <c:v>43.573970160933222</c:v>
                </c:pt>
                <c:pt idx="61">
                  <c:v>43.573970160933222</c:v>
                </c:pt>
                <c:pt idx="62">
                  <c:v>43.573970160933222</c:v>
                </c:pt>
                <c:pt idx="63">
                  <c:v>43.573970160933222</c:v>
                </c:pt>
                <c:pt idx="64">
                  <c:v>43.573970160933222</c:v>
                </c:pt>
                <c:pt idx="65">
                  <c:v>43.573970160933222</c:v>
                </c:pt>
                <c:pt idx="66">
                  <c:v>43.573970160933222</c:v>
                </c:pt>
                <c:pt idx="67">
                  <c:v>43.573970160933222</c:v>
                </c:pt>
                <c:pt idx="68">
                  <c:v>43.573970160933222</c:v>
                </c:pt>
                <c:pt idx="69">
                  <c:v>43.573970160933222</c:v>
                </c:pt>
                <c:pt idx="70">
                  <c:v>43.573970160933222</c:v>
                </c:pt>
                <c:pt idx="71">
                  <c:v>43.573970160933222</c:v>
                </c:pt>
                <c:pt idx="72">
                  <c:v>43.573970160933222</c:v>
                </c:pt>
                <c:pt idx="73">
                  <c:v>43.573970160933222</c:v>
                </c:pt>
                <c:pt idx="74">
                  <c:v>43.573970160933222</c:v>
                </c:pt>
                <c:pt idx="75">
                  <c:v>43.573970160933222</c:v>
                </c:pt>
                <c:pt idx="76">
                  <c:v>43.573970160933222</c:v>
                </c:pt>
                <c:pt idx="77">
                  <c:v>43.573970160933222</c:v>
                </c:pt>
                <c:pt idx="78">
                  <c:v>43.573970160933222</c:v>
                </c:pt>
                <c:pt idx="79">
                  <c:v>43.573970160933222</c:v>
                </c:pt>
                <c:pt idx="80">
                  <c:v>43.573970160933222</c:v>
                </c:pt>
                <c:pt idx="81">
                  <c:v>43.573970160933222</c:v>
                </c:pt>
                <c:pt idx="82">
                  <c:v>43.573970160933222</c:v>
                </c:pt>
                <c:pt idx="83">
                  <c:v>43.573970160933222</c:v>
                </c:pt>
                <c:pt idx="84">
                  <c:v>43.573970160933222</c:v>
                </c:pt>
                <c:pt idx="85">
                  <c:v>43.573970160933222</c:v>
                </c:pt>
                <c:pt idx="86">
                  <c:v>43.573970160933222</c:v>
                </c:pt>
                <c:pt idx="87">
                  <c:v>43.573970160933222</c:v>
                </c:pt>
                <c:pt idx="88">
                  <c:v>43.573970160933222</c:v>
                </c:pt>
                <c:pt idx="89">
                  <c:v>43.573970160933222</c:v>
                </c:pt>
                <c:pt idx="90">
                  <c:v>43.573970160933222</c:v>
                </c:pt>
                <c:pt idx="91">
                  <c:v>43.573970160933222</c:v>
                </c:pt>
                <c:pt idx="92">
                  <c:v>43.573970160933222</c:v>
                </c:pt>
                <c:pt idx="93">
                  <c:v>43.573970160933222</c:v>
                </c:pt>
              </c:numCache>
            </c:numRef>
          </c:yVal>
          <c:smooth val="0"/>
        </c:ser>
        <c:ser>
          <c:idx val="8"/>
          <c:order val="6"/>
          <c:tx>
            <c:strRef>
              <c:f>Constraints!$BZ$4</c:f>
              <c:strCache>
                <c:ptCount val="1"/>
                <c:pt idx="0">
                  <c:v>Case7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Constraints!$CZ$3:$CZ$97</c:f>
              <c:numCache>
                <c:formatCode>General</c:formatCode>
                <c:ptCount val="95"/>
                <c:pt idx="0">
                  <c:v>3.2241241422791018E-3</c:v>
                </c:pt>
                <c:pt idx="1">
                  <c:v>3.1664984386570337E-3</c:v>
                </c:pt>
                <c:pt idx="2">
                  <c:v>2.6653342235963399E-3</c:v>
                </c:pt>
                <c:pt idx="3">
                  <c:v>2.8069920227486896E-3</c:v>
                </c:pt>
                <c:pt idx="4">
                  <c:v>3.5709146572731245E-3</c:v>
                </c:pt>
                <c:pt idx="5">
                  <c:v>4.0833677740977174E-3</c:v>
                </c:pt>
                <c:pt idx="6">
                  <c:v>3.7935560464695452E-3</c:v>
                </c:pt>
                <c:pt idx="7">
                  <c:v>5.8825560678534873E-3</c:v>
                </c:pt>
                <c:pt idx="8">
                  <c:v>5.8825560678534873E-3</c:v>
                </c:pt>
                <c:pt idx="9">
                  <c:v>5.5194275501701563E-3</c:v>
                </c:pt>
                <c:pt idx="10">
                  <c:v>5.5194275501701563E-3</c:v>
                </c:pt>
                <c:pt idx="11">
                  <c:v>4.7545751490345907E-3</c:v>
                </c:pt>
                <c:pt idx="12">
                  <c:v>4.7545751490345907E-3</c:v>
                </c:pt>
                <c:pt idx="13">
                  <c:v>4.7545751490345907E-3</c:v>
                </c:pt>
                <c:pt idx="14">
                  <c:v>4.7545751490345907E-3</c:v>
                </c:pt>
                <c:pt idx="15">
                  <c:v>4.7545751490345907E-3</c:v>
                </c:pt>
                <c:pt idx="16">
                  <c:v>4.7545751490345907E-3</c:v>
                </c:pt>
                <c:pt idx="17">
                  <c:v>4.7545751490345907E-3</c:v>
                </c:pt>
                <c:pt idx="18">
                  <c:v>4.7545751490345907E-3</c:v>
                </c:pt>
                <c:pt idx="19">
                  <c:v>4.7545751490345907E-3</c:v>
                </c:pt>
                <c:pt idx="20">
                  <c:v>4.7545751490345907E-3</c:v>
                </c:pt>
                <c:pt idx="21">
                  <c:v>4.7545751490345907E-3</c:v>
                </c:pt>
                <c:pt idx="22">
                  <c:v>4.7545751490345907E-3</c:v>
                </c:pt>
                <c:pt idx="23">
                  <c:v>4.7545751490345907E-3</c:v>
                </c:pt>
                <c:pt idx="24">
                  <c:v>4.7545751490345907E-3</c:v>
                </c:pt>
                <c:pt idx="25">
                  <c:v>4.7545751490345907E-3</c:v>
                </c:pt>
                <c:pt idx="26">
                  <c:v>4.7545751490345907E-3</c:v>
                </c:pt>
                <c:pt idx="27">
                  <c:v>4.7545751490345907E-3</c:v>
                </c:pt>
                <c:pt idx="28">
                  <c:v>4.7545751490345907E-3</c:v>
                </c:pt>
                <c:pt idx="29">
                  <c:v>4.7545751490345907E-3</c:v>
                </c:pt>
                <c:pt idx="30">
                  <c:v>4.7545751490345907E-3</c:v>
                </c:pt>
                <c:pt idx="31">
                  <c:v>4.7545751490345907E-3</c:v>
                </c:pt>
                <c:pt idx="32">
                  <c:v>4.7545751490345907E-3</c:v>
                </c:pt>
                <c:pt idx="33">
                  <c:v>4.7545751490345907E-3</c:v>
                </c:pt>
                <c:pt idx="34">
                  <c:v>4.7545751490345907E-3</c:v>
                </c:pt>
                <c:pt idx="35">
                  <c:v>4.7545751490345907E-3</c:v>
                </c:pt>
                <c:pt idx="36">
                  <c:v>4.7545751490345907E-3</c:v>
                </c:pt>
                <c:pt idx="37">
                  <c:v>4.7545751490345907E-3</c:v>
                </c:pt>
                <c:pt idx="38">
                  <c:v>4.7545751490345907E-3</c:v>
                </c:pt>
                <c:pt idx="39">
                  <c:v>4.7545751490345907E-3</c:v>
                </c:pt>
                <c:pt idx="40">
                  <c:v>4.7545751490345907E-3</c:v>
                </c:pt>
                <c:pt idx="41">
                  <c:v>4.7545751490345907E-3</c:v>
                </c:pt>
                <c:pt idx="42">
                  <c:v>4.7545751490345907E-3</c:v>
                </c:pt>
                <c:pt idx="43">
                  <c:v>4.7545751490345907E-3</c:v>
                </c:pt>
                <c:pt idx="44">
                  <c:v>4.7545751490345907E-3</c:v>
                </c:pt>
                <c:pt idx="45">
                  <c:v>4.7545751490345907E-3</c:v>
                </c:pt>
                <c:pt idx="46">
                  <c:v>4.7545751490345907E-3</c:v>
                </c:pt>
                <c:pt idx="47">
                  <c:v>4.7545751490345907E-3</c:v>
                </c:pt>
                <c:pt idx="48">
                  <c:v>4.7545751490345907E-3</c:v>
                </c:pt>
                <c:pt idx="49">
                  <c:v>4.7545751490345907E-3</c:v>
                </c:pt>
                <c:pt idx="50">
                  <c:v>4.7545751490345907E-3</c:v>
                </c:pt>
                <c:pt idx="51">
                  <c:v>4.7545751490345907E-3</c:v>
                </c:pt>
                <c:pt idx="52">
                  <c:v>4.7545751490345907E-3</c:v>
                </c:pt>
                <c:pt idx="53">
                  <c:v>4.7545751490345907E-3</c:v>
                </c:pt>
                <c:pt idx="54">
                  <c:v>4.7545751490345907E-3</c:v>
                </c:pt>
                <c:pt idx="55">
                  <c:v>4.7545751490345907E-3</c:v>
                </c:pt>
                <c:pt idx="56">
                  <c:v>4.7545751490345907E-3</c:v>
                </c:pt>
                <c:pt idx="57">
                  <c:v>4.7545751490345907E-3</c:v>
                </c:pt>
                <c:pt idx="58">
                  <c:v>4.7545751490345907E-3</c:v>
                </c:pt>
                <c:pt idx="59">
                  <c:v>4.7545751490345907E-3</c:v>
                </c:pt>
                <c:pt idx="60">
                  <c:v>4.7545751490345907E-3</c:v>
                </c:pt>
                <c:pt idx="61">
                  <c:v>4.7545751490345907E-3</c:v>
                </c:pt>
                <c:pt idx="62">
                  <c:v>4.7545751490345907E-3</c:v>
                </c:pt>
                <c:pt idx="63">
                  <c:v>4.7545751490345907E-3</c:v>
                </c:pt>
                <c:pt idx="64">
                  <c:v>4.7545751490345907E-3</c:v>
                </c:pt>
                <c:pt idx="65">
                  <c:v>4.7545751490345907E-3</c:v>
                </c:pt>
                <c:pt idx="66">
                  <c:v>4.7545751490345907E-3</c:v>
                </c:pt>
                <c:pt idx="67">
                  <c:v>4.7545751490345907E-3</c:v>
                </c:pt>
                <c:pt idx="68">
                  <c:v>4.7545751490345907E-3</c:v>
                </c:pt>
                <c:pt idx="69">
                  <c:v>4.7545751490345907E-3</c:v>
                </c:pt>
                <c:pt idx="70">
                  <c:v>4.7545751490345907E-3</c:v>
                </c:pt>
                <c:pt idx="71">
                  <c:v>4.7545751490345907E-3</c:v>
                </c:pt>
                <c:pt idx="72">
                  <c:v>4.7545751490345907E-3</c:v>
                </c:pt>
                <c:pt idx="73">
                  <c:v>4.7545751490345907E-3</c:v>
                </c:pt>
                <c:pt idx="74">
                  <c:v>4.7545751490345907E-3</c:v>
                </c:pt>
                <c:pt idx="75">
                  <c:v>4.7545751490345907E-3</c:v>
                </c:pt>
                <c:pt idx="76">
                  <c:v>4.7545751490345907E-3</c:v>
                </c:pt>
                <c:pt idx="77">
                  <c:v>4.7545751490345907E-3</c:v>
                </c:pt>
                <c:pt idx="78">
                  <c:v>4.7545751490345907E-3</c:v>
                </c:pt>
                <c:pt idx="79">
                  <c:v>4.7545751490345907E-3</c:v>
                </c:pt>
                <c:pt idx="80">
                  <c:v>4.7545751490345907E-3</c:v>
                </c:pt>
                <c:pt idx="81">
                  <c:v>4.7545751490345907E-3</c:v>
                </c:pt>
                <c:pt idx="82">
                  <c:v>4.7545751490345907E-3</c:v>
                </c:pt>
                <c:pt idx="83">
                  <c:v>4.7545751490345907E-3</c:v>
                </c:pt>
                <c:pt idx="84">
                  <c:v>4.7545751490345907E-3</c:v>
                </c:pt>
                <c:pt idx="85">
                  <c:v>4.7545751490345907E-3</c:v>
                </c:pt>
                <c:pt idx="86">
                  <c:v>4.7545751490345907E-3</c:v>
                </c:pt>
                <c:pt idx="87">
                  <c:v>4.7545751490345907E-3</c:v>
                </c:pt>
                <c:pt idx="88">
                  <c:v>4.7545751490345907E-3</c:v>
                </c:pt>
                <c:pt idx="89">
                  <c:v>4.7545751490345907E-3</c:v>
                </c:pt>
                <c:pt idx="90">
                  <c:v>4.7545751490345907E-3</c:v>
                </c:pt>
                <c:pt idx="91">
                  <c:v>4.7545751490345907E-3</c:v>
                </c:pt>
                <c:pt idx="92">
                  <c:v>4.7545751490345907E-3</c:v>
                </c:pt>
                <c:pt idx="93">
                  <c:v>4.7545751490345907E-3</c:v>
                </c:pt>
                <c:pt idx="94">
                  <c:v>4.7545751490345907E-3</c:v>
                </c:pt>
              </c:numCache>
            </c:numRef>
          </c:xVal>
          <c:yVal>
            <c:numRef>
              <c:f>Constraints!$BZ$7:$BZ$100</c:f>
              <c:numCache>
                <c:formatCode>0.00</c:formatCode>
                <c:ptCount val="94"/>
                <c:pt idx="0">
                  <c:v>6.2531676137829058</c:v>
                </c:pt>
                <c:pt idx="1">
                  <c:v>10.470221021123054</c:v>
                </c:pt>
                <c:pt idx="2">
                  <c:v>11.069849743120843</c:v>
                </c:pt>
                <c:pt idx="3">
                  <c:v>9.2476281456544154</c:v>
                </c:pt>
                <c:pt idx="4">
                  <c:v>45.182450722578814</c:v>
                </c:pt>
                <c:pt idx="5">
                  <c:v>40.859732336719105</c:v>
                </c:pt>
                <c:pt idx="6">
                  <c:v>43.198217173535497</c:v>
                </c:pt>
                <c:pt idx="7">
                  <c:v>27.889507419018695</c:v>
                </c:pt>
                <c:pt idx="8">
                  <c:v>29.094877851364554</c:v>
                </c:pt>
                <c:pt idx="9">
                  <c:v>21.163172694802988</c:v>
                </c:pt>
                <c:pt idx="10">
                  <c:v>20.923123957836609</c:v>
                </c:pt>
                <c:pt idx="11">
                  <c:v>25.026041607869033</c:v>
                </c:pt>
                <c:pt idx="12">
                  <c:v>31.729625753401109</c:v>
                </c:pt>
                <c:pt idx="13">
                  <c:v>34.695619384108937</c:v>
                </c:pt>
                <c:pt idx="14">
                  <c:v>34.695619384108937</c:v>
                </c:pt>
                <c:pt idx="15">
                  <c:v>34.695619384108937</c:v>
                </c:pt>
                <c:pt idx="16">
                  <c:v>34.695619384108937</c:v>
                </c:pt>
                <c:pt idx="17">
                  <c:v>34.695619384108937</c:v>
                </c:pt>
                <c:pt idx="18">
                  <c:v>34.695619384108937</c:v>
                </c:pt>
                <c:pt idx="19">
                  <c:v>34.695619384108937</c:v>
                </c:pt>
                <c:pt idx="20">
                  <c:v>34.695619384108937</c:v>
                </c:pt>
                <c:pt idx="21">
                  <c:v>34.695619384108937</c:v>
                </c:pt>
                <c:pt idx="22">
                  <c:v>34.695619384108937</c:v>
                </c:pt>
                <c:pt idx="23">
                  <c:v>34.695619384108937</c:v>
                </c:pt>
                <c:pt idx="24">
                  <c:v>34.695619384108937</c:v>
                </c:pt>
                <c:pt idx="25">
                  <c:v>34.695619384108937</c:v>
                </c:pt>
                <c:pt idx="26">
                  <c:v>34.695619384108937</c:v>
                </c:pt>
                <c:pt idx="27">
                  <c:v>34.695619384108937</c:v>
                </c:pt>
                <c:pt idx="28">
                  <c:v>34.695619384108937</c:v>
                </c:pt>
                <c:pt idx="29">
                  <c:v>34.695619384108937</c:v>
                </c:pt>
                <c:pt idx="30">
                  <c:v>34.695619384108937</c:v>
                </c:pt>
                <c:pt idx="31">
                  <c:v>34.695619384108937</c:v>
                </c:pt>
                <c:pt idx="32">
                  <c:v>34.695619384108937</c:v>
                </c:pt>
                <c:pt idx="33">
                  <c:v>34.695619384108937</c:v>
                </c:pt>
                <c:pt idx="34">
                  <c:v>34.695619384108937</c:v>
                </c:pt>
                <c:pt idx="35">
                  <c:v>34.695619384108937</c:v>
                </c:pt>
                <c:pt idx="36">
                  <c:v>34.695619384108937</c:v>
                </c:pt>
                <c:pt idx="37">
                  <c:v>34.695619384108937</c:v>
                </c:pt>
                <c:pt idx="38">
                  <c:v>34.695619384108937</c:v>
                </c:pt>
                <c:pt idx="39">
                  <c:v>34.695619384108937</c:v>
                </c:pt>
                <c:pt idx="40">
                  <c:v>34.695619384108937</c:v>
                </c:pt>
                <c:pt idx="41">
                  <c:v>34.695619384108937</c:v>
                </c:pt>
                <c:pt idx="42">
                  <c:v>34.695619384108937</c:v>
                </c:pt>
                <c:pt idx="43">
                  <c:v>34.695619384108937</c:v>
                </c:pt>
                <c:pt idx="44">
                  <c:v>34.695619384108937</c:v>
                </c:pt>
                <c:pt idx="45">
                  <c:v>34.695619384108937</c:v>
                </c:pt>
                <c:pt idx="46">
                  <c:v>34.695619384108937</c:v>
                </c:pt>
                <c:pt idx="47">
                  <c:v>34.695619384108937</c:v>
                </c:pt>
                <c:pt idx="48">
                  <c:v>34.695619384108937</c:v>
                </c:pt>
                <c:pt idx="49">
                  <c:v>34.695619384108937</c:v>
                </c:pt>
                <c:pt idx="50">
                  <c:v>34.695619384108937</c:v>
                </c:pt>
                <c:pt idx="51">
                  <c:v>34.695619384108937</c:v>
                </c:pt>
                <c:pt idx="52">
                  <c:v>34.695619384108937</c:v>
                </c:pt>
                <c:pt idx="53">
                  <c:v>34.695619384108937</c:v>
                </c:pt>
                <c:pt idx="54">
                  <c:v>34.695619384108937</c:v>
                </c:pt>
                <c:pt idx="55">
                  <c:v>34.695619384108937</c:v>
                </c:pt>
                <c:pt idx="56">
                  <c:v>34.695619384108937</c:v>
                </c:pt>
                <c:pt idx="57">
                  <c:v>34.695619384108937</c:v>
                </c:pt>
                <c:pt idx="58">
                  <c:v>34.695619384108937</c:v>
                </c:pt>
                <c:pt idx="59">
                  <c:v>34.695619384108937</c:v>
                </c:pt>
                <c:pt idx="60">
                  <c:v>34.695619384108937</c:v>
                </c:pt>
                <c:pt idx="61">
                  <c:v>34.695619384108937</c:v>
                </c:pt>
                <c:pt idx="62">
                  <c:v>34.695619384108937</c:v>
                </c:pt>
                <c:pt idx="63">
                  <c:v>34.695619384108937</c:v>
                </c:pt>
                <c:pt idx="64">
                  <c:v>34.695619384108937</c:v>
                </c:pt>
                <c:pt idx="65">
                  <c:v>34.695619384108937</c:v>
                </c:pt>
                <c:pt idx="66">
                  <c:v>34.695619384108937</c:v>
                </c:pt>
                <c:pt idx="67">
                  <c:v>34.695619384108937</c:v>
                </c:pt>
                <c:pt idx="68">
                  <c:v>34.695619384108937</c:v>
                </c:pt>
                <c:pt idx="69">
                  <c:v>34.695619384108937</c:v>
                </c:pt>
                <c:pt idx="70">
                  <c:v>34.695619384108937</c:v>
                </c:pt>
                <c:pt idx="71">
                  <c:v>34.695619384108937</c:v>
                </c:pt>
                <c:pt idx="72">
                  <c:v>34.695619384108937</c:v>
                </c:pt>
                <c:pt idx="73">
                  <c:v>34.695619384108937</c:v>
                </c:pt>
                <c:pt idx="74">
                  <c:v>34.695619384108937</c:v>
                </c:pt>
                <c:pt idx="75">
                  <c:v>34.695619384108937</c:v>
                </c:pt>
                <c:pt idx="76">
                  <c:v>34.695619384108937</c:v>
                </c:pt>
                <c:pt idx="77">
                  <c:v>34.695619384108937</c:v>
                </c:pt>
                <c:pt idx="78">
                  <c:v>34.695619384108937</c:v>
                </c:pt>
                <c:pt idx="79">
                  <c:v>34.695619384108937</c:v>
                </c:pt>
                <c:pt idx="80">
                  <c:v>34.695619384108937</c:v>
                </c:pt>
                <c:pt idx="81">
                  <c:v>34.695619384108937</c:v>
                </c:pt>
                <c:pt idx="82">
                  <c:v>34.695619384108937</c:v>
                </c:pt>
                <c:pt idx="83">
                  <c:v>34.695619384108937</c:v>
                </c:pt>
                <c:pt idx="84">
                  <c:v>34.695619384108937</c:v>
                </c:pt>
                <c:pt idx="85">
                  <c:v>34.695619384108937</c:v>
                </c:pt>
                <c:pt idx="86">
                  <c:v>34.695619384108937</c:v>
                </c:pt>
                <c:pt idx="87">
                  <c:v>34.695619384108937</c:v>
                </c:pt>
                <c:pt idx="88">
                  <c:v>34.695619384108937</c:v>
                </c:pt>
                <c:pt idx="89">
                  <c:v>34.695619384108937</c:v>
                </c:pt>
                <c:pt idx="90">
                  <c:v>34.695619384108937</c:v>
                </c:pt>
                <c:pt idx="91">
                  <c:v>34.695619384108937</c:v>
                </c:pt>
                <c:pt idx="92">
                  <c:v>34.695619384108937</c:v>
                </c:pt>
                <c:pt idx="93">
                  <c:v>34.695619384108937</c:v>
                </c:pt>
              </c:numCache>
            </c:numRef>
          </c:yVal>
          <c:smooth val="0"/>
        </c:ser>
        <c:ser>
          <c:idx val="3"/>
          <c:order val="7"/>
          <c:tx>
            <c:strRef>
              <c:f>Constraints!$CA$4</c:f>
              <c:strCache>
                <c:ptCount val="1"/>
                <c:pt idx="0">
                  <c:v>Case8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Constraints!$DA$3:$DA$97</c:f>
              <c:numCache>
                <c:formatCode>General</c:formatCode>
                <c:ptCount val="95"/>
                <c:pt idx="0">
                  <c:v>1.6120620711395507E-3</c:v>
                </c:pt>
                <c:pt idx="1">
                  <c:v>1.5832492193285173E-3</c:v>
                </c:pt>
                <c:pt idx="2">
                  <c:v>1.3326671117981699E-3</c:v>
                </c:pt>
                <c:pt idx="3">
                  <c:v>1.4034960113743448E-3</c:v>
                </c:pt>
                <c:pt idx="4">
                  <c:v>1.7854573286365625E-3</c:v>
                </c:pt>
                <c:pt idx="5">
                  <c:v>2.0416838870488587E-3</c:v>
                </c:pt>
                <c:pt idx="6">
                  <c:v>1.8967780232347726E-3</c:v>
                </c:pt>
                <c:pt idx="7">
                  <c:v>2.9412780339267437E-3</c:v>
                </c:pt>
                <c:pt idx="8">
                  <c:v>2.9412780339267437E-3</c:v>
                </c:pt>
                <c:pt idx="9">
                  <c:v>2.7597137750850786E-3</c:v>
                </c:pt>
                <c:pt idx="10">
                  <c:v>2.7597137750850786E-3</c:v>
                </c:pt>
                <c:pt idx="11">
                  <c:v>2.3772875745172958E-3</c:v>
                </c:pt>
                <c:pt idx="12">
                  <c:v>2.3772875745172958E-3</c:v>
                </c:pt>
                <c:pt idx="13">
                  <c:v>2.3772875745172958E-3</c:v>
                </c:pt>
                <c:pt idx="14">
                  <c:v>2.3772875745172958E-3</c:v>
                </c:pt>
                <c:pt idx="15">
                  <c:v>2.3772875745172958E-3</c:v>
                </c:pt>
                <c:pt idx="16">
                  <c:v>2.3772875745172958E-3</c:v>
                </c:pt>
                <c:pt idx="17">
                  <c:v>2.3772875745172958E-3</c:v>
                </c:pt>
                <c:pt idx="18">
                  <c:v>2.3772875745172958E-3</c:v>
                </c:pt>
                <c:pt idx="19">
                  <c:v>2.3772875745172958E-3</c:v>
                </c:pt>
                <c:pt idx="20">
                  <c:v>2.3772875745172958E-3</c:v>
                </c:pt>
                <c:pt idx="21">
                  <c:v>2.3772875745172958E-3</c:v>
                </c:pt>
                <c:pt idx="22">
                  <c:v>2.3772875745172958E-3</c:v>
                </c:pt>
                <c:pt idx="23">
                  <c:v>2.3772875745172958E-3</c:v>
                </c:pt>
                <c:pt idx="24">
                  <c:v>2.3772875745172958E-3</c:v>
                </c:pt>
                <c:pt idx="25">
                  <c:v>2.3772875745172958E-3</c:v>
                </c:pt>
                <c:pt idx="26">
                  <c:v>2.3772875745172958E-3</c:v>
                </c:pt>
                <c:pt idx="27">
                  <c:v>2.3772875745172958E-3</c:v>
                </c:pt>
                <c:pt idx="28">
                  <c:v>2.3772875745172958E-3</c:v>
                </c:pt>
                <c:pt idx="29">
                  <c:v>2.3772875745172958E-3</c:v>
                </c:pt>
                <c:pt idx="30">
                  <c:v>2.3772875745172958E-3</c:v>
                </c:pt>
                <c:pt idx="31">
                  <c:v>2.3772875745172958E-3</c:v>
                </c:pt>
                <c:pt idx="32">
                  <c:v>2.3772875745172958E-3</c:v>
                </c:pt>
                <c:pt idx="33">
                  <c:v>2.3772875745172958E-3</c:v>
                </c:pt>
                <c:pt idx="34">
                  <c:v>2.3772875745172958E-3</c:v>
                </c:pt>
                <c:pt idx="35">
                  <c:v>2.3772875745172958E-3</c:v>
                </c:pt>
                <c:pt idx="36">
                  <c:v>2.3772875745172958E-3</c:v>
                </c:pt>
                <c:pt idx="37">
                  <c:v>2.3772875745172958E-3</c:v>
                </c:pt>
                <c:pt idx="38">
                  <c:v>2.3772875745172958E-3</c:v>
                </c:pt>
                <c:pt idx="39">
                  <c:v>2.3772875745172958E-3</c:v>
                </c:pt>
                <c:pt idx="40">
                  <c:v>2.3772875745172958E-3</c:v>
                </c:pt>
                <c:pt idx="41">
                  <c:v>2.3772875745172958E-3</c:v>
                </c:pt>
                <c:pt idx="42">
                  <c:v>2.3772875745172958E-3</c:v>
                </c:pt>
                <c:pt idx="43">
                  <c:v>2.3772875745172958E-3</c:v>
                </c:pt>
                <c:pt idx="44">
                  <c:v>2.3772875745172958E-3</c:v>
                </c:pt>
                <c:pt idx="45">
                  <c:v>2.3772875745172958E-3</c:v>
                </c:pt>
                <c:pt idx="46">
                  <c:v>2.3772875745172958E-3</c:v>
                </c:pt>
                <c:pt idx="47">
                  <c:v>2.3772875745172958E-3</c:v>
                </c:pt>
                <c:pt idx="48">
                  <c:v>2.3772875745172958E-3</c:v>
                </c:pt>
                <c:pt idx="49">
                  <c:v>2.3772875745172958E-3</c:v>
                </c:pt>
                <c:pt idx="50">
                  <c:v>2.3772875745172958E-3</c:v>
                </c:pt>
                <c:pt idx="51">
                  <c:v>2.3772875745172958E-3</c:v>
                </c:pt>
                <c:pt idx="52">
                  <c:v>2.3772875745172958E-3</c:v>
                </c:pt>
                <c:pt idx="53">
                  <c:v>2.3772875745172958E-3</c:v>
                </c:pt>
                <c:pt idx="54">
                  <c:v>2.3772875745172958E-3</c:v>
                </c:pt>
                <c:pt idx="55">
                  <c:v>2.3772875745172958E-3</c:v>
                </c:pt>
                <c:pt idx="56">
                  <c:v>2.3772875745172958E-3</c:v>
                </c:pt>
                <c:pt idx="57">
                  <c:v>2.3772875745172958E-3</c:v>
                </c:pt>
                <c:pt idx="58">
                  <c:v>2.3772875745172958E-3</c:v>
                </c:pt>
                <c:pt idx="59">
                  <c:v>2.3772875745172958E-3</c:v>
                </c:pt>
                <c:pt idx="60">
                  <c:v>2.3772875745172958E-3</c:v>
                </c:pt>
                <c:pt idx="61">
                  <c:v>2.3772875745172958E-3</c:v>
                </c:pt>
                <c:pt idx="62">
                  <c:v>2.3772875745172958E-3</c:v>
                </c:pt>
                <c:pt idx="63">
                  <c:v>2.3772875745172958E-3</c:v>
                </c:pt>
                <c:pt idx="64">
                  <c:v>2.3772875745172958E-3</c:v>
                </c:pt>
                <c:pt idx="65">
                  <c:v>2.3772875745172958E-3</c:v>
                </c:pt>
                <c:pt idx="66">
                  <c:v>2.3772875745172958E-3</c:v>
                </c:pt>
                <c:pt idx="67">
                  <c:v>2.3772875745172958E-3</c:v>
                </c:pt>
                <c:pt idx="68">
                  <c:v>2.3772875745172958E-3</c:v>
                </c:pt>
                <c:pt idx="69">
                  <c:v>2.3772875745172958E-3</c:v>
                </c:pt>
                <c:pt idx="70">
                  <c:v>2.3772875745172958E-3</c:v>
                </c:pt>
                <c:pt idx="71">
                  <c:v>2.3772875745172958E-3</c:v>
                </c:pt>
                <c:pt idx="72">
                  <c:v>2.3772875745172958E-3</c:v>
                </c:pt>
                <c:pt idx="73">
                  <c:v>2.3772875745172958E-3</c:v>
                </c:pt>
                <c:pt idx="74">
                  <c:v>2.3772875745172958E-3</c:v>
                </c:pt>
                <c:pt idx="75">
                  <c:v>2.3772875745172958E-3</c:v>
                </c:pt>
                <c:pt idx="76">
                  <c:v>2.3772875745172958E-3</c:v>
                </c:pt>
                <c:pt idx="77">
                  <c:v>2.3772875745172958E-3</c:v>
                </c:pt>
                <c:pt idx="78">
                  <c:v>2.3772875745172958E-3</c:v>
                </c:pt>
                <c:pt idx="79">
                  <c:v>2.3772875745172958E-3</c:v>
                </c:pt>
                <c:pt idx="80">
                  <c:v>2.3772875745172958E-3</c:v>
                </c:pt>
                <c:pt idx="81">
                  <c:v>2.3772875745172958E-3</c:v>
                </c:pt>
                <c:pt idx="82">
                  <c:v>2.3772875745172958E-3</c:v>
                </c:pt>
                <c:pt idx="83">
                  <c:v>2.3772875745172958E-3</c:v>
                </c:pt>
                <c:pt idx="84">
                  <c:v>2.3772875745172958E-3</c:v>
                </c:pt>
                <c:pt idx="85">
                  <c:v>2.3772875745172958E-3</c:v>
                </c:pt>
                <c:pt idx="86">
                  <c:v>2.3772875745172958E-3</c:v>
                </c:pt>
                <c:pt idx="87">
                  <c:v>2.3772875745172958E-3</c:v>
                </c:pt>
                <c:pt idx="88">
                  <c:v>2.3772875745172958E-3</c:v>
                </c:pt>
                <c:pt idx="89">
                  <c:v>2.3772875745172958E-3</c:v>
                </c:pt>
                <c:pt idx="90">
                  <c:v>2.3772875745172958E-3</c:v>
                </c:pt>
                <c:pt idx="91">
                  <c:v>2.3772875745172958E-3</c:v>
                </c:pt>
                <c:pt idx="92">
                  <c:v>2.3772875745172958E-3</c:v>
                </c:pt>
                <c:pt idx="93">
                  <c:v>2.3772875745172958E-3</c:v>
                </c:pt>
                <c:pt idx="94">
                  <c:v>2.3772875745172958E-3</c:v>
                </c:pt>
              </c:numCache>
            </c:numRef>
          </c:xVal>
          <c:yVal>
            <c:numRef>
              <c:f>Constraints!$CA$7:$CA$100</c:f>
              <c:numCache>
                <c:formatCode>0.00</c:formatCode>
                <c:ptCount val="94"/>
                <c:pt idx="0">
                  <c:v>3.522813965935224</c:v>
                </c:pt>
                <c:pt idx="1">
                  <c:v>5.8986297988578746</c:v>
                </c:pt>
                <c:pt idx="2">
                  <c:v>6.2371495910771895</c:v>
                </c:pt>
                <c:pt idx="3">
                  <c:v>5.2102780809612126</c:v>
                </c:pt>
                <c:pt idx="4">
                  <c:v>25.452204791118014</c:v>
                </c:pt>
                <c:pt idx="5">
                  <c:v>23.014464213639357</c:v>
                </c:pt>
                <c:pt idx="6">
                  <c:v>24.333221441158969</c:v>
                </c:pt>
                <c:pt idx="7">
                  <c:v>15.702528187569888</c:v>
                </c:pt>
                <c:pt idx="8">
                  <c:v>16.381183529380145</c:v>
                </c:pt>
                <c:pt idx="9">
                  <c:v>11.916402739158659</c:v>
                </c:pt>
                <c:pt idx="10">
                  <c:v>11.781237871963661</c:v>
                </c:pt>
                <c:pt idx="11">
                  <c:v>14.093914911496084</c:v>
                </c:pt>
                <c:pt idx="12">
                  <c:v>17.869172142726615</c:v>
                </c:pt>
                <c:pt idx="13">
                  <c:v>19.539530664231336</c:v>
                </c:pt>
                <c:pt idx="14">
                  <c:v>19.539530664231336</c:v>
                </c:pt>
                <c:pt idx="15">
                  <c:v>19.539530664231336</c:v>
                </c:pt>
                <c:pt idx="16">
                  <c:v>19.539530664231336</c:v>
                </c:pt>
                <c:pt idx="17">
                  <c:v>19.539530664231336</c:v>
                </c:pt>
                <c:pt idx="18">
                  <c:v>19.539530664231336</c:v>
                </c:pt>
                <c:pt idx="19">
                  <c:v>19.539530664231336</c:v>
                </c:pt>
                <c:pt idx="20">
                  <c:v>19.539530664231336</c:v>
                </c:pt>
                <c:pt idx="21">
                  <c:v>19.539530664231336</c:v>
                </c:pt>
                <c:pt idx="22">
                  <c:v>19.539530664231336</c:v>
                </c:pt>
                <c:pt idx="23">
                  <c:v>19.539530664231336</c:v>
                </c:pt>
                <c:pt idx="24">
                  <c:v>19.539530664231336</c:v>
                </c:pt>
                <c:pt idx="25">
                  <c:v>19.539530664231336</c:v>
                </c:pt>
                <c:pt idx="26">
                  <c:v>19.539530664231336</c:v>
                </c:pt>
                <c:pt idx="27">
                  <c:v>19.539530664231336</c:v>
                </c:pt>
                <c:pt idx="28">
                  <c:v>19.539530664231336</c:v>
                </c:pt>
                <c:pt idx="29">
                  <c:v>19.539530664231336</c:v>
                </c:pt>
                <c:pt idx="30">
                  <c:v>19.539530664231336</c:v>
                </c:pt>
                <c:pt idx="31">
                  <c:v>19.539530664231336</c:v>
                </c:pt>
                <c:pt idx="32">
                  <c:v>19.539530664231336</c:v>
                </c:pt>
                <c:pt idx="33">
                  <c:v>19.539530664231336</c:v>
                </c:pt>
                <c:pt idx="34">
                  <c:v>19.539530664231336</c:v>
                </c:pt>
                <c:pt idx="35">
                  <c:v>19.539530664231336</c:v>
                </c:pt>
                <c:pt idx="36">
                  <c:v>19.539530664231336</c:v>
                </c:pt>
                <c:pt idx="37">
                  <c:v>19.539530664231336</c:v>
                </c:pt>
                <c:pt idx="38">
                  <c:v>19.539530664231336</c:v>
                </c:pt>
                <c:pt idx="39">
                  <c:v>19.539530664231336</c:v>
                </c:pt>
                <c:pt idx="40">
                  <c:v>19.539530664231336</c:v>
                </c:pt>
                <c:pt idx="41">
                  <c:v>19.539530664231336</c:v>
                </c:pt>
                <c:pt idx="42">
                  <c:v>19.539530664231336</c:v>
                </c:pt>
                <c:pt idx="43">
                  <c:v>19.539530664231336</c:v>
                </c:pt>
                <c:pt idx="44">
                  <c:v>19.539530664231336</c:v>
                </c:pt>
                <c:pt idx="45">
                  <c:v>19.539530664231336</c:v>
                </c:pt>
                <c:pt idx="46">
                  <c:v>19.539530664231336</c:v>
                </c:pt>
                <c:pt idx="47">
                  <c:v>19.539530664231336</c:v>
                </c:pt>
                <c:pt idx="48">
                  <c:v>19.539530664231336</c:v>
                </c:pt>
                <c:pt idx="49">
                  <c:v>19.539530664231336</c:v>
                </c:pt>
                <c:pt idx="50">
                  <c:v>19.539530664231336</c:v>
                </c:pt>
                <c:pt idx="51">
                  <c:v>19.539530664231336</c:v>
                </c:pt>
                <c:pt idx="52">
                  <c:v>19.539530664231336</c:v>
                </c:pt>
                <c:pt idx="53">
                  <c:v>19.539530664231336</c:v>
                </c:pt>
                <c:pt idx="54">
                  <c:v>19.539530664231336</c:v>
                </c:pt>
                <c:pt idx="55">
                  <c:v>19.539530664231336</c:v>
                </c:pt>
                <c:pt idx="56">
                  <c:v>19.539530664231336</c:v>
                </c:pt>
                <c:pt idx="57">
                  <c:v>19.539530664231336</c:v>
                </c:pt>
                <c:pt idx="58">
                  <c:v>19.539530664231336</c:v>
                </c:pt>
                <c:pt idx="59">
                  <c:v>19.539530664231336</c:v>
                </c:pt>
                <c:pt idx="60">
                  <c:v>19.539530664231336</c:v>
                </c:pt>
                <c:pt idx="61">
                  <c:v>19.539530664231336</c:v>
                </c:pt>
                <c:pt idx="62">
                  <c:v>19.539530664231336</c:v>
                </c:pt>
                <c:pt idx="63">
                  <c:v>19.539530664231336</c:v>
                </c:pt>
                <c:pt idx="64">
                  <c:v>19.539530664231336</c:v>
                </c:pt>
                <c:pt idx="65">
                  <c:v>19.539530664231336</c:v>
                </c:pt>
                <c:pt idx="66">
                  <c:v>19.539530664231336</c:v>
                </c:pt>
                <c:pt idx="67">
                  <c:v>19.539530664231336</c:v>
                </c:pt>
                <c:pt idx="68">
                  <c:v>19.539530664231336</c:v>
                </c:pt>
                <c:pt idx="69">
                  <c:v>19.539530664231336</c:v>
                </c:pt>
                <c:pt idx="70">
                  <c:v>19.539530664231336</c:v>
                </c:pt>
                <c:pt idx="71">
                  <c:v>19.539530664231336</c:v>
                </c:pt>
                <c:pt idx="72">
                  <c:v>19.539530664231336</c:v>
                </c:pt>
                <c:pt idx="73">
                  <c:v>19.539530664231336</c:v>
                </c:pt>
                <c:pt idx="74">
                  <c:v>19.539530664231336</c:v>
                </c:pt>
                <c:pt idx="75">
                  <c:v>19.539530664231336</c:v>
                </c:pt>
                <c:pt idx="76">
                  <c:v>19.539530664231336</c:v>
                </c:pt>
                <c:pt idx="77">
                  <c:v>19.539530664231336</c:v>
                </c:pt>
                <c:pt idx="78">
                  <c:v>19.539530664231336</c:v>
                </c:pt>
                <c:pt idx="79">
                  <c:v>19.539530664231336</c:v>
                </c:pt>
                <c:pt idx="80">
                  <c:v>19.539530664231336</c:v>
                </c:pt>
                <c:pt idx="81">
                  <c:v>19.539530664231336</c:v>
                </c:pt>
                <c:pt idx="82">
                  <c:v>19.539530664231336</c:v>
                </c:pt>
                <c:pt idx="83">
                  <c:v>19.539530664231336</c:v>
                </c:pt>
                <c:pt idx="84">
                  <c:v>19.539530664231336</c:v>
                </c:pt>
                <c:pt idx="85">
                  <c:v>19.539530664231336</c:v>
                </c:pt>
                <c:pt idx="86">
                  <c:v>19.539530664231336</c:v>
                </c:pt>
                <c:pt idx="87">
                  <c:v>19.539530664231336</c:v>
                </c:pt>
                <c:pt idx="88">
                  <c:v>19.539530664231336</c:v>
                </c:pt>
                <c:pt idx="89">
                  <c:v>19.539530664231336</c:v>
                </c:pt>
                <c:pt idx="90">
                  <c:v>19.539530664231336</c:v>
                </c:pt>
                <c:pt idx="91">
                  <c:v>19.539530664231336</c:v>
                </c:pt>
                <c:pt idx="92">
                  <c:v>19.539530664231336</c:v>
                </c:pt>
                <c:pt idx="93">
                  <c:v>19.539530664231336</c:v>
                </c:pt>
              </c:numCache>
            </c:numRef>
          </c:yVal>
          <c:smooth val="0"/>
        </c:ser>
        <c:ser>
          <c:idx val="6"/>
          <c:order val="8"/>
          <c:tx>
            <c:strRef>
              <c:f>Constraints!$CB$4</c:f>
              <c:strCache>
                <c:ptCount val="1"/>
                <c:pt idx="0">
                  <c:v>Case9</c:v>
                </c:pt>
              </c:strCache>
            </c:strRef>
          </c:tx>
          <c:spPr>
            <a:ln w="28575">
              <a:noFill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xVal>
            <c:numRef>
              <c:f>Constraints!$DB$3:$DB$97</c:f>
              <c:numCache>
                <c:formatCode>General</c:formatCode>
                <c:ptCount val="95"/>
                <c:pt idx="0">
                  <c:v>6.4482482845582027E-3</c:v>
                </c:pt>
                <c:pt idx="1">
                  <c:v>6.3329968773140673E-3</c:v>
                </c:pt>
                <c:pt idx="2">
                  <c:v>5.3306684471926798E-3</c:v>
                </c:pt>
                <c:pt idx="3">
                  <c:v>5.6139840454973774E-3</c:v>
                </c:pt>
                <c:pt idx="4">
                  <c:v>7.1418293145462499E-3</c:v>
                </c:pt>
                <c:pt idx="5">
                  <c:v>8.1667355481954348E-3</c:v>
                </c:pt>
                <c:pt idx="6">
                  <c:v>7.5871120929390905E-3</c:v>
                </c:pt>
                <c:pt idx="7">
                  <c:v>1.1765112135706975E-2</c:v>
                </c:pt>
                <c:pt idx="8">
                  <c:v>1.1765112135706975E-2</c:v>
                </c:pt>
                <c:pt idx="9">
                  <c:v>1.1038855100340313E-2</c:v>
                </c:pt>
                <c:pt idx="10">
                  <c:v>1.1038855100340313E-2</c:v>
                </c:pt>
                <c:pt idx="11">
                  <c:v>9.5091502980691814E-3</c:v>
                </c:pt>
                <c:pt idx="12">
                  <c:v>9.5091502980691814E-3</c:v>
                </c:pt>
                <c:pt idx="13">
                  <c:v>9.5091502980691814E-3</c:v>
                </c:pt>
                <c:pt idx="14">
                  <c:v>9.5091502980691814E-3</c:v>
                </c:pt>
                <c:pt idx="15">
                  <c:v>9.5091502980691814E-3</c:v>
                </c:pt>
                <c:pt idx="16">
                  <c:v>9.5091502980691814E-3</c:v>
                </c:pt>
                <c:pt idx="17">
                  <c:v>9.5091502980691814E-3</c:v>
                </c:pt>
                <c:pt idx="18">
                  <c:v>9.5091502980691814E-3</c:v>
                </c:pt>
                <c:pt idx="19">
                  <c:v>9.5091502980691814E-3</c:v>
                </c:pt>
                <c:pt idx="20">
                  <c:v>9.5091502980691814E-3</c:v>
                </c:pt>
                <c:pt idx="21">
                  <c:v>9.5091502980691814E-3</c:v>
                </c:pt>
                <c:pt idx="22">
                  <c:v>9.5091502980691814E-3</c:v>
                </c:pt>
                <c:pt idx="23">
                  <c:v>9.5091502980691814E-3</c:v>
                </c:pt>
                <c:pt idx="24">
                  <c:v>9.5091502980691814E-3</c:v>
                </c:pt>
                <c:pt idx="25">
                  <c:v>9.5091502980691814E-3</c:v>
                </c:pt>
                <c:pt idx="26">
                  <c:v>9.5091502980691814E-3</c:v>
                </c:pt>
                <c:pt idx="27">
                  <c:v>9.5091502980691814E-3</c:v>
                </c:pt>
                <c:pt idx="28">
                  <c:v>9.5091502980691814E-3</c:v>
                </c:pt>
                <c:pt idx="29">
                  <c:v>9.5091502980691814E-3</c:v>
                </c:pt>
                <c:pt idx="30">
                  <c:v>9.5091502980691814E-3</c:v>
                </c:pt>
                <c:pt idx="31">
                  <c:v>9.5091502980691814E-3</c:v>
                </c:pt>
                <c:pt idx="32">
                  <c:v>9.5091502980691814E-3</c:v>
                </c:pt>
                <c:pt idx="33">
                  <c:v>9.5091502980691814E-3</c:v>
                </c:pt>
                <c:pt idx="34">
                  <c:v>9.5091502980691814E-3</c:v>
                </c:pt>
                <c:pt idx="35">
                  <c:v>9.5091502980691814E-3</c:v>
                </c:pt>
                <c:pt idx="36">
                  <c:v>9.5091502980691814E-3</c:v>
                </c:pt>
                <c:pt idx="37">
                  <c:v>9.5091502980691814E-3</c:v>
                </c:pt>
                <c:pt idx="38">
                  <c:v>9.5091502980691814E-3</c:v>
                </c:pt>
                <c:pt idx="39">
                  <c:v>9.5091502980691814E-3</c:v>
                </c:pt>
                <c:pt idx="40">
                  <c:v>9.5091502980691814E-3</c:v>
                </c:pt>
                <c:pt idx="41">
                  <c:v>9.5091502980691814E-3</c:v>
                </c:pt>
                <c:pt idx="42">
                  <c:v>9.5091502980691814E-3</c:v>
                </c:pt>
                <c:pt idx="43">
                  <c:v>9.5091502980691814E-3</c:v>
                </c:pt>
                <c:pt idx="44">
                  <c:v>9.5091502980691814E-3</c:v>
                </c:pt>
                <c:pt idx="45">
                  <c:v>9.5091502980691814E-3</c:v>
                </c:pt>
                <c:pt idx="46">
                  <c:v>9.5091502980691814E-3</c:v>
                </c:pt>
                <c:pt idx="47">
                  <c:v>9.5091502980691814E-3</c:v>
                </c:pt>
                <c:pt idx="48">
                  <c:v>9.5091502980691814E-3</c:v>
                </c:pt>
                <c:pt idx="49">
                  <c:v>9.5091502980691814E-3</c:v>
                </c:pt>
                <c:pt idx="50">
                  <c:v>9.5091502980691814E-3</c:v>
                </c:pt>
                <c:pt idx="51">
                  <c:v>9.5091502980691814E-3</c:v>
                </c:pt>
                <c:pt idx="52">
                  <c:v>9.5091502980691814E-3</c:v>
                </c:pt>
                <c:pt idx="53">
                  <c:v>9.5091502980691814E-3</c:v>
                </c:pt>
                <c:pt idx="54">
                  <c:v>9.5091502980691814E-3</c:v>
                </c:pt>
                <c:pt idx="55">
                  <c:v>9.5091502980691814E-3</c:v>
                </c:pt>
                <c:pt idx="56">
                  <c:v>9.5091502980691814E-3</c:v>
                </c:pt>
                <c:pt idx="57">
                  <c:v>9.5091502980691814E-3</c:v>
                </c:pt>
                <c:pt idx="58">
                  <c:v>9.5091502980691814E-3</c:v>
                </c:pt>
                <c:pt idx="59">
                  <c:v>9.5091502980691814E-3</c:v>
                </c:pt>
                <c:pt idx="60">
                  <c:v>9.5091502980691814E-3</c:v>
                </c:pt>
                <c:pt idx="61">
                  <c:v>9.5091502980691814E-3</c:v>
                </c:pt>
                <c:pt idx="62">
                  <c:v>9.5091502980691814E-3</c:v>
                </c:pt>
                <c:pt idx="63">
                  <c:v>9.5091502980691814E-3</c:v>
                </c:pt>
                <c:pt idx="64">
                  <c:v>9.5091502980691814E-3</c:v>
                </c:pt>
                <c:pt idx="65">
                  <c:v>9.5091502980691814E-3</c:v>
                </c:pt>
                <c:pt idx="66">
                  <c:v>9.5091502980691814E-3</c:v>
                </c:pt>
                <c:pt idx="67">
                  <c:v>9.5091502980691814E-3</c:v>
                </c:pt>
                <c:pt idx="68">
                  <c:v>9.5091502980691814E-3</c:v>
                </c:pt>
                <c:pt idx="69">
                  <c:v>9.5091502980691814E-3</c:v>
                </c:pt>
                <c:pt idx="70">
                  <c:v>9.5091502980691814E-3</c:v>
                </c:pt>
                <c:pt idx="71">
                  <c:v>9.5091502980691814E-3</c:v>
                </c:pt>
                <c:pt idx="72">
                  <c:v>9.5091502980691814E-3</c:v>
                </c:pt>
                <c:pt idx="73">
                  <c:v>9.5091502980691814E-3</c:v>
                </c:pt>
                <c:pt idx="74">
                  <c:v>9.5091502980691814E-3</c:v>
                </c:pt>
                <c:pt idx="75">
                  <c:v>9.5091502980691814E-3</c:v>
                </c:pt>
                <c:pt idx="76">
                  <c:v>9.5091502980691814E-3</c:v>
                </c:pt>
                <c:pt idx="77">
                  <c:v>9.5091502980691814E-3</c:v>
                </c:pt>
                <c:pt idx="78">
                  <c:v>9.5091502980691814E-3</c:v>
                </c:pt>
                <c:pt idx="79">
                  <c:v>9.5091502980691814E-3</c:v>
                </c:pt>
                <c:pt idx="80">
                  <c:v>9.5091502980691814E-3</c:v>
                </c:pt>
                <c:pt idx="81">
                  <c:v>9.5091502980691814E-3</c:v>
                </c:pt>
                <c:pt idx="82">
                  <c:v>9.5091502980691814E-3</c:v>
                </c:pt>
                <c:pt idx="83">
                  <c:v>9.5091502980691814E-3</c:v>
                </c:pt>
                <c:pt idx="84">
                  <c:v>9.5091502980691814E-3</c:v>
                </c:pt>
                <c:pt idx="85">
                  <c:v>9.5091502980691814E-3</c:v>
                </c:pt>
                <c:pt idx="86">
                  <c:v>9.5091502980691814E-3</c:v>
                </c:pt>
                <c:pt idx="87">
                  <c:v>9.5091502980691814E-3</c:v>
                </c:pt>
                <c:pt idx="88">
                  <c:v>9.5091502980691814E-3</c:v>
                </c:pt>
                <c:pt idx="89">
                  <c:v>9.5091502980691814E-3</c:v>
                </c:pt>
                <c:pt idx="90">
                  <c:v>9.5091502980691814E-3</c:v>
                </c:pt>
                <c:pt idx="91">
                  <c:v>9.5091502980691814E-3</c:v>
                </c:pt>
                <c:pt idx="92">
                  <c:v>9.5091502980691814E-3</c:v>
                </c:pt>
                <c:pt idx="93">
                  <c:v>9.5091502980691814E-3</c:v>
                </c:pt>
                <c:pt idx="94">
                  <c:v>9.5091502980691814E-3</c:v>
                </c:pt>
              </c:numCache>
            </c:numRef>
          </c:xVal>
          <c:yVal>
            <c:numRef>
              <c:f>Constraints!$CB$7:$CB$100</c:f>
              <c:numCache>
                <c:formatCode>0.00</c:formatCode>
                <c:ptCount val="94"/>
                <c:pt idx="0">
                  <c:v>14.111079148628262</c:v>
                </c:pt>
                <c:pt idx="1">
                  <c:v>23.627117124964105</c:v>
                </c:pt>
                <c:pt idx="2">
                  <c:v>24.977603228229896</c:v>
                </c:pt>
                <c:pt idx="3">
                  <c:v>20.866631747318831</c:v>
                </c:pt>
                <c:pt idx="4">
                  <c:v>101.96747887820851</c:v>
                </c:pt>
                <c:pt idx="5">
                  <c:v>92.221957645514721</c:v>
                </c:pt>
                <c:pt idx="6">
                  <c:v>97.494048328318854</c:v>
                </c:pt>
                <c:pt idx="7">
                  <c:v>62.971579095353469</c:v>
                </c:pt>
                <c:pt idx="8">
                  <c:v>65.693178956522246</c:v>
                </c:pt>
                <c:pt idx="9">
                  <c:v>47.780556910072548</c:v>
                </c:pt>
                <c:pt idx="10">
                  <c:v>47.238593637210819</c:v>
                </c:pt>
                <c:pt idx="11">
                  <c:v>56.492718528897868</c:v>
                </c:pt>
                <c:pt idx="12">
                  <c:v>71.625103354360988</c:v>
                </c:pt>
                <c:pt idx="13">
                  <c:v>78.320410825015742</c:v>
                </c:pt>
                <c:pt idx="14">
                  <c:v>78.320410825015742</c:v>
                </c:pt>
                <c:pt idx="15">
                  <c:v>78.320410825015742</c:v>
                </c:pt>
                <c:pt idx="16">
                  <c:v>78.320410825015742</c:v>
                </c:pt>
                <c:pt idx="17">
                  <c:v>78.320410825015742</c:v>
                </c:pt>
                <c:pt idx="18">
                  <c:v>78.320410825015742</c:v>
                </c:pt>
                <c:pt idx="19">
                  <c:v>78.320410825015742</c:v>
                </c:pt>
                <c:pt idx="20">
                  <c:v>78.320410825015742</c:v>
                </c:pt>
                <c:pt idx="21">
                  <c:v>78.320410825015742</c:v>
                </c:pt>
                <c:pt idx="22">
                  <c:v>78.320410825015742</c:v>
                </c:pt>
                <c:pt idx="23">
                  <c:v>78.320410825015742</c:v>
                </c:pt>
                <c:pt idx="24">
                  <c:v>78.320410825015742</c:v>
                </c:pt>
                <c:pt idx="25">
                  <c:v>78.320410825015742</c:v>
                </c:pt>
                <c:pt idx="26">
                  <c:v>78.320410825015742</c:v>
                </c:pt>
                <c:pt idx="27">
                  <c:v>78.320410825015742</c:v>
                </c:pt>
                <c:pt idx="28">
                  <c:v>78.320410825015742</c:v>
                </c:pt>
                <c:pt idx="29">
                  <c:v>78.320410825015742</c:v>
                </c:pt>
                <c:pt idx="30">
                  <c:v>78.320410825015742</c:v>
                </c:pt>
                <c:pt idx="31">
                  <c:v>78.320410825015742</c:v>
                </c:pt>
                <c:pt idx="32">
                  <c:v>78.320410825015742</c:v>
                </c:pt>
                <c:pt idx="33">
                  <c:v>78.320410825015742</c:v>
                </c:pt>
                <c:pt idx="34">
                  <c:v>78.320410825015742</c:v>
                </c:pt>
                <c:pt idx="35">
                  <c:v>78.320410825015742</c:v>
                </c:pt>
                <c:pt idx="36">
                  <c:v>78.320410825015742</c:v>
                </c:pt>
                <c:pt idx="37">
                  <c:v>78.320410825015742</c:v>
                </c:pt>
                <c:pt idx="38">
                  <c:v>78.320410825015742</c:v>
                </c:pt>
                <c:pt idx="39">
                  <c:v>78.320410825015742</c:v>
                </c:pt>
                <c:pt idx="40">
                  <c:v>78.320410825015742</c:v>
                </c:pt>
                <c:pt idx="41">
                  <c:v>78.320410825015742</c:v>
                </c:pt>
                <c:pt idx="42">
                  <c:v>78.320410825015742</c:v>
                </c:pt>
                <c:pt idx="43">
                  <c:v>78.320410825015742</c:v>
                </c:pt>
                <c:pt idx="44">
                  <c:v>78.320410825015742</c:v>
                </c:pt>
                <c:pt idx="45">
                  <c:v>78.320410825015742</c:v>
                </c:pt>
                <c:pt idx="46">
                  <c:v>78.320410825015742</c:v>
                </c:pt>
                <c:pt idx="47">
                  <c:v>78.320410825015742</c:v>
                </c:pt>
                <c:pt idx="48">
                  <c:v>78.320410825015742</c:v>
                </c:pt>
                <c:pt idx="49">
                  <c:v>78.320410825015742</c:v>
                </c:pt>
                <c:pt idx="50">
                  <c:v>78.320410825015742</c:v>
                </c:pt>
                <c:pt idx="51">
                  <c:v>78.320410825015742</c:v>
                </c:pt>
                <c:pt idx="52">
                  <c:v>78.320410825015742</c:v>
                </c:pt>
                <c:pt idx="53">
                  <c:v>78.320410825015742</c:v>
                </c:pt>
                <c:pt idx="54">
                  <c:v>78.320410825015742</c:v>
                </c:pt>
                <c:pt idx="55">
                  <c:v>78.320410825015742</c:v>
                </c:pt>
                <c:pt idx="56">
                  <c:v>78.320410825015742</c:v>
                </c:pt>
                <c:pt idx="57">
                  <c:v>78.320410825015742</c:v>
                </c:pt>
                <c:pt idx="58">
                  <c:v>78.320410825015742</c:v>
                </c:pt>
                <c:pt idx="59">
                  <c:v>78.320410825015742</c:v>
                </c:pt>
                <c:pt idx="60">
                  <c:v>78.320410825015742</c:v>
                </c:pt>
                <c:pt idx="61">
                  <c:v>78.320410825015742</c:v>
                </c:pt>
                <c:pt idx="62">
                  <c:v>78.320410825015742</c:v>
                </c:pt>
                <c:pt idx="63">
                  <c:v>78.320410825015742</c:v>
                </c:pt>
                <c:pt idx="64">
                  <c:v>78.320410825015742</c:v>
                </c:pt>
                <c:pt idx="65">
                  <c:v>78.320410825015742</c:v>
                </c:pt>
                <c:pt idx="66">
                  <c:v>78.320410825015742</c:v>
                </c:pt>
                <c:pt idx="67">
                  <c:v>78.320410825015742</c:v>
                </c:pt>
                <c:pt idx="68">
                  <c:v>78.320410825015742</c:v>
                </c:pt>
                <c:pt idx="69">
                  <c:v>78.320410825015742</c:v>
                </c:pt>
                <c:pt idx="70">
                  <c:v>78.320410825015742</c:v>
                </c:pt>
                <c:pt idx="71">
                  <c:v>78.320410825015742</c:v>
                </c:pt>
                <c:pt idx="72">
                  <c:v>78.320410825015742</c:v>
                </c:pt>
                <c:pt idx="73">
                  <c:v>78.320410825015742</c:v>
                </c:pt>
                <c:pt idx="74">
                  <c:v>78.320410825015742</c:v>
                </c:pt>
                <c:pt idx="75">
                  <c:v>78.320410825015742</c:v>
                </c:pt>
                <c:pt idx="76">
                  <c:v>78.320410825015742</c:v>
                </c:pt>
                <c:pt idx="77">
                  <c:v>78.320410825015742</c:v>
                </c:pt>
                <c:pt idx="78">
                  <c:v>78.320410825015742</c:v>
                </c:pt>
                <c:pt idx="79">
                  <c:v>78.320410825015742</c:v>
                </c:pt>
                <c:pt idx="80">
                  <c:v>78.320410825015742</c:v>
                </c:pt>
                <c:pt idx="81">
                  <c:v>78.320410825015742</c:v>
                </c:pt>
                <c:pt idx="82">
                  <c:v>78.320410825015742</c:v>
                </c:pt>
                <c:pt idx="83">
                  <c:v>78.320410825015742</c:v>
                </c:pt>
                <c:pt idx="84">
                  <c:v>78.320410825015742</c:v>
                </c:pt>
                <c:pt idx="85">
                  <c:v>78.320410825015742</c:v>
                </c:pt>
                <c:pt idx="86">
                  <c:v>78.320410825015742</c:v>
                </c:pt>
                <c:pt idx="87">
                  <c:v>78.320410825015742</c:v>
                </c:pt>
                <c:pt idx="88">
                  <c:v>78.320410825015742</c:v>
                </c:pt>
                <c:pt idx="89">
                  <c:v>78.320410825015742</c:v>
                </c:pt>
                <c:pt idx="90">
                  <c:v>78.320410825015742</c:v>
                </c:pt>
                <c:pt idx="91">
                  <c:v>78.320410825015742</c:v>
                </c:pt>
                <c:pt idx="92">
                  <c:v>78.320410825015742</c:v>
                </c:pt>
                <c:pt idx="93">
                  <c:v>78.320410825015742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Constraints!$CC$4</c:f>
              <c:strCache>
                <c:ptCount val="1"/>
                <c:pt idx="0">
                  <c:v>Case10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xVal>
            <c:numRef>
              <c:f>Constraints!$DC$3:$DC$97</c:f>
              <c:numCache>
                <c:formatCode>General</c:formatCode>
                <c:ptCount val="95"/>
                <c:pt idx="0">
                  <c:v>1.788617090802279E-3</c:v>
                </c:pt>
                <c:pt idx="1">
                  <c:v>1.7566935470876624E-3</c:v>
                </c:pt>
                <c:pt idx="2">
                  <c:v>1.478989235053736E-3</c:v>
                </c:pt>
                <c:pt idx="3">
                  <c:v>1.5574969541822293E-3</c:v>
                </c:pt>
                <c:pt idx="4">
                  <c:v>1.9548425387312311E-3</c:v>
                </c:pt>
                <c:pt idx="5">
                  <c:v>2.2644280999520178E-3</c:v>
                </c:pt>
                <c:pt idx="6">
                  <c:v>2.1039837678855982E-3</c:v>
                </c:pt>
                <c:pt idx="7">
                  <c:v>3.2595646723887726E-3</c:v>
                </c:pt>
                <c:pt idx="8">
                  <c:v>3.2595646723887726E-3</c:v>
                </c:pt>
                <c:pt idx="9">
                  <c:v>3.0588450506969676E-3</c:v>
                </c:pt>
                <c:pt idx="10">
                  <c:v>3.0588450506969676E-3</c:v>
                </c:pt>
                <c:pt idx="11">
                  <c:v>2.6358606838176191E-3</c:v>
                </c:pt>
                <c:pt idx="12">
                  <c:v>2.6358606838176191E-3</c:v>
                </c:pt>
                <c:pt idx="13">
                  <c:v>2.6358606838176191E-3</c:v>
                </c:pt>
                <c:pt idx="14">
                  <c:v>2.6358606838176191E-3</c:v>
                </c:pt>
                <c:pt idx="15">
                  <c:v>2.6358606838176191E-3</c:v>
                </c:pt>
                <c:pt idx="16">
                  <c:v>2.6358606838176191E-3</c:v>
                </c:pt>
                <c:pt idx="17">
                  <c:v>2.6358606838176191E-3</c:v>
                </c:pt>
                <c:pt idx="18">
                  <c:v>2.6358606838176191E-3</c:v>
                </c:pt>
                <c:pt idx="19">
                  <c:v>2.6358606838176191E-3</c:v>
                </c:pt>
                <c:pt idx="20">
                  <c:v>2.6358606838176191E-3</c:v>
                </c:pt>
                <c:pt idx="21">
                  <c:v>2.6358606838176191E-3</c:v>
                </c:pt>
                <c:pt idx="22">
                  <c:v>2.6358606838176191E-3</c:v>
                </c:pt>
                <c:pt idx="23">
                  <c:v>2.6358606838176191E-3</c:v>
                </c:pt>
                <c:pt idx="24">
                  <c:v>2.6358606838176191E-3</c:v>
                </c:pt>
                <c:pt idx="25">
                  <c:v>2.6358606838176191E-3</c:v>
                </c:pt>
                <c:pt idx="26">
                  <c:v>2.6358606838176191E-3</c:v>
                </c:pt>
                <c:pt idx="27">
                  <c:v>2.6358606838176191E-3</c:v>
                </c:pt>
                <c:pt idx="28">
                  <c:v>2.6358606838176191E-3</c:v>
                </c:pt>
                <c:pt idx="29">
                  <c:v>2.6358606838176191E-3</c:v>
                </c:pt>
                <c:pt idx="30">
                  <c:v>2.6358606838176191E-3</c:v>
                </c:pt>
                <c:pt idx="31">
                  <c:v>2.6358606838176191E-3</c:v>
                </c:pt>
                <c:pt idx="32">
                  <c:v>2.6358606838176191E-3</c:v>
                </c:pt>
                <c:pt idx="33">
                  <c:v>2.6358606838176191E-3</c:v>
                </c:pt>
                <c:pt idx="34">
                  <c:v>2.6358606838176191E-3</c:v>
                </c:pt>
                <c:pt idx="35">
                  <c:v>2.6358606838176191E-3</c:v>
                </c:pt>
                <c:pt idx="36">
                  <c:v>2.6358606838176191E-3</c:v>
                </c:pt>
                <c:pt idx="37">
                  <c:v>2.6358606838176191E-3</c:v>
                </c:pt>
                <c:pt idx="38">
                  <c:v>2.6358606838176191E-3</c:v>
                </c:pt>
                <c:pt idx="39">
                  <c:v>2.6358606838176191E-3</c:v>
                </c:pt>
                <c:pt idx="40">
                  <c:v>2.6358606838176191E-3</c:v>
                </c:pt>
                <c:pt idx="41">
                  <c:v>2.6358606838176191E-3</c:v>
                </c:pt>
                <c:pt idx="42">
                  <c:v>2.6358606838176191E-3</c:v>
                </c:pt>
                <c:pt idx="43">
                  <c:v>2.6358606838176191E-3</c:v>
                </c:pt>
                <c:pt idx="44">
                  <c:v>2.6358606838176191E-3</c:v>
                </c:pt>
                <c:pt idx="45">
                  <c:v>2.6358606838176191E-3</c:v>
                </c:pt>
                <c:pt idx="46">
                  <c:v>2.6358606838176191E-3</c:v>
                </c:pt>
                <c:pt idx="47">
                  <c:v>2.6358606838176191E-3</c:v>
                </c:pt>
                <c:pt idx="48">
                  <c:v>2.6358606838176191E-3</c:v>
                </c:pt>
                <c:pt idx="49">
                  <c:v>2.6358606838176191E-3</c:v>
                </c:pt>
                <c:pt idx="50">
                  <c:v>2.6358606838176191E-3</c:v>
                </c:pt>
                <c:pt idx="51">
                  <c:v>2.6358606838176191E-3</c:v>
                </c:pt>
                <c:pt idx="52">
                  <c:v>2.6358606838176191E-3</c:v>
                </c:pt>
                <c:pt idx="53">
                  <c:v>2.6358606838176191E-3</c:v>
                </c:pt>
                <c:pt idx="54">
                  <c:v>2.6358606838176191E-3</c:v>
                </c:pt>
                <c:pt idx="55">
                  <c:v>2.6358606838176191E-3</c:v>
                </c:pt>
                <c:pt idx="56">
                  <c:v>2.6358606838176191E-3</c:v>
                </c:pt>
                <c:pt idx="57">
                  <c:v>2.6358606838176191E-3</c:v>
                </c:pt>
                <c:pt idx="58">
                  <c:v>2.6358606838176191E-3</c:v>
                </c:pt>
                <c:pt idx="59">
                  <c:v>2.6358606838176191E-3</c:v>
                </c:pt>
                <c:pt idx="60">
                  <c:v>2.6358606838176191E-3</c:v>
                </c:pt>
                <c:pt idx="61">
                  <c:v>2.6358606838176191E-3</c:v>
                </c:pt>
                <c:pt idx="62">
                  <c:v>2.6358606838176191E-3</c:v>
                </c:pt>
                <c:pt idx="63">
                  <c:v>2.6358606838176191E-3</c:v>
                </c:pt>
                <c:pt idx="64">
                  <c:v>2.6358606838176191E-3</c:v>
                </c:pt>
                <c:pt idx="65">
                  <c:v>2.6358606838176191E-3</c:v>
                </c:pt>
                <c:pt idx="66">
                  <c:v>2.6358606838176191E-3</c:v>
                </c:pt>
                <c:pt idx="67">
                  <c:v>2.6358606838176191E-3</c:v>
                </c:pt>
                <c:pt idx="68">
                  <c:v>2.6358606838176191E-3</c:v>
                </c:pt>
                <c:pt idx="69">
                  <c:v>2.6358606838176191E-3</c:v>
                </c:pt>
                <c:pt idx="70">
                  <c:v>2.6358606838176191E-3</c:v>
                </c:pt>
                <c:pt idx="71">
                  <c:v>2.6358606838176191E-3</c:v>
                </c:pt>
                <c:pt idx="72">
                  <c:v>2.6358606838176191E-3</c:v>
                </c:pt>
                <c:pt idx="73">
                  <c:v>2.6358606838176191E-3</c:v>
                </c:pt>
                <c:pt idx="74">
                  <c:v>2.6358606838176191E-3</c:v>
                </c:pt>
                <c:pt idx="75">
                  <c:v>2.6358606838176191E-3</c:v>
                </c:pt>
                <c:pt idx="76">
                  <c:v>2.6358606838176191E-3</c:v>
                </c:pt>
                <c:pt idx="77">
                  <c:v>2.6358606838176191E-3</c:v>
                </c:pt>
                <c:pt idx="78">
                  <c:v>2.6358606838176191E-3</c:v>
                </c:pt>
                <c:pt idx="79">
                  <c:v>2.6358606838176191E-3</c:v>
                </c:pt>
                <c:pt idx="80">
                  <c:v>2.6358606838176191E-3</c:v>
                </c:pt>
                <c:pt idx="81">
                  <c:v>2.6358606838176191E-3</c:v>
                </c:pt>
                <c:pt idx="82">
                  <c:v>2.6358606838176191E-3</c:v>
                </c:pt>
                <c:pt idx="83">
                  <c:v>2.6358606838176191E-3</c:v>
                </c:pt>
                <c:pt idx="84">
                  <c:v>2.6358606838176191E-3</c:v>
                </c:pt>
                <c:pt idx="85">
                  <c:v>2.6358606838176191E-3</c:v>
                </c:pt>
                <c:pt idx="86">
                  <c:v>2.6358606838176191E-3</c:v>
                </c:pt>
                <c:pt idx="87">
                  <c:v>2.6358606838176191E-3</c:v>
                </c:pt>
                <c:pt idx="88">
                  <c:v>2.6358606838176191E-3</c:v>
                </c:pt>
                <c:pt idx="89">
                  <c:v>2.6358606838176191E-3</c:v>
                </c:pt>
                <c:pt idx="90">
                  <c:v>2.6358606838176191E-3</c:v>
                </c:pt>
                <c:pt idx="91">
                  <c:v>2.6358606838176191E-3</c:v>
                </c:pt>
                <c:pt idx="92">
                  <c:v>2.6358606838176191E-3</c:v>
                </c:pt>
                <c:pt idx="93">
                  <c:v>2.6358606838176191E-3</c:v>
                </c:pt>
                <c:pt idx="94">
                  <c:v>2.6358606838176191E-3</c:v>
                </c:pt>
              </c:numCache>
            </c:numRef>
          </c:xVal>
          <c:yVal>
            <c:numRef>
              <c:f>Constraints!$CC$7:$CC$100</c:f>
              <c:numCache>
                <c:formatCode>0.00</c:formatCode>
                <c:ptCount val="94"/>
                <c:pt idx="0">
                  <c:v>3.9191417351746662</c:v>
                </c:pt>
                <c:pt idx="1">
                  <c:v>6.5624066936582324</c:v>
                </c:pt>
                <c:pt idx="2">
                  <c:v>6.9405130286423331</c:v>
                </c:pt>
                <c:pt idx="3">
                  <c:v>5.797488716824537</c:v>
                </c:pt>
                <c:pt idx="4">
                  <c:v>27.941667485164349</c:v>
                </c:pt>
                <c:pt idx="5">
                  <c:v>25.594225406495962</c:v>
                </c:pt>
                <c:pt idx="6">
                  <c:v>27.064171739264381</c:v>
                </c:pt>
                <c:pt idx="7">
                  <c:v>17.449197040560207</c:v>
                </c:pt>
                <c:pt idx="8">
                  <c:v>18.203342528498254</c:v>
                </c:pt>
                <c:pt idx="9">
                  <c:v>13.24398546934972</c:v>
                </c:pt>
                <c:pt idx="10">
                  <c:v>13.093762153112285</c:v>
                </c:pt>
                <c:pt idx="11">
                  <c:v>15.669231101422465</c:v>
                </c:pt>
                <c:pt idx="12">
                  <c:v>19.866459365885454</c:v>
                </c:pt>
                <c:pt idx="13">
                  <c:v>21.723518519431096</c:v>
                </c:pt>
                <c:pt idx="14">
                  <c:v>21.723518519431096</c:v>
                </c:pt>
                <c:pt idx="15">
                  <c:v>21.723518519431096</c:v>
                </c:pt>
                <c:pt idx="16">
                  <c:v>21.723518519431096</c:v>
                </c:pt>
                <c:pt idx="17">
                  <c:v>21.723518519431096</c:v>
                </c:pt>
                <c:pt idx="18">
                  <c:v>21.723518519431096</c:v>
                </c:pt>
                <c:pt idx="19">
                  <c:v>21.723518519431096</c:v>
                </c:pt>
                <c:pt idx="20">
                  <c:v>21.723518519431096</c:v>
                </c:pt>
                <c:pt idx="21">
                  <c:v>21.723518519431096</c:v>
                </c:pt>
                <c:pt idx="22">
                  <c:v>21.723518519431096</c:v>
                </c:pt>
                <c:pt idx="23">
                  <c:v>21.723518519431096</c:v>
                </c:pt>
                <c:pt idx="24">
                  <c:v>21.723518519431096</c:v>
                </c:pt>
                <c:pt idx="25">
                  <c:v>21.723518519431096</c:v>
                </c:pt>
                <c:pt idx="26">
                  <c:v>21.723518519431096</c:v>
                </c:pt>
                <c:pt idx="27">
                  <c:v>21.723518519431096</c:v>
                </c:pt>
                <c:pt idx="28">
                  <c:v>21.723518519431096</c:v>
                </c:pt>
                <c:pt idx="29">
                  <c:v>21.723518519431096</c:v>
                </c:pt>
                <c:pt idx="30">
                  <c:v>21.723518519431096</c:v>
                </c:pt>
                <c:pt idx="31">
                  <c:v>21.723518519431096</c:v>
                </c:pt>
                <c:pt idx="32">
                  <c:v>21.723518519431096</c:v>
                </c:pt>
                <c:pt idx="33">
                  <c:v>21.723518519431096</c:v>
                </c:pt>
                <c:pt idx="34">
                  <c:v>21.723518519431096</c:v>
                </c:pt>
                <c:pt idx="35">
                  <c:v>21.723518519431096</c:v>
                </c:pt>
                <c:pt idx="36">
                  <c:v>21.723518519431096</c:v>
                </c:pt>
                <c:pt idx="37">
                  <c:v>21.723518519431096</c:v>
                </c:pt>
                <c:pt idx="38">
                  <c:v>21.723518519431096</c:v>
                </c:pt>
                <c:pt idx="39">
                  <c:v>21.723518519431096</c:v>
                </c:pt>
                <c:pt idx="40">
                  <c:v>21.723518519431096</c:v>
                </c:pt>
                <c:pt idx="41">
                  <c:v>21.723518519431096</c:v>
                </c:pt>
                <c:pt idx="42">
                  <c:v>21.723518519431096</c:v>
                </c:pt>
                <c:pt idx="43">
                  <c:v>21.723518519431096</c:v>
                </c:pt>
                <c:pt idx="44">
                  <c:v>21.723518519431096</c:v>
                </c:pt>
                <c:pt idx="45">
                  <c:v>21.723518519431096</c:v>
                </c:pt>
                <c:pt idx="46">
                  <c:v>21.723518519431096</c:v>
                </c:pt>
                <c:pt idx="47">
                  <c:v>21.723518519431096</c:v>
                </c:pt>
                <c:pt idx="48">
                  <c:v>21.723518519431096</c:v>
                </c:pt>
                <c:pt idx="49">
                  <c:v>21.723518519431096</c:v>
                </c:pt>
                <c:pt idx="50">
                  <c:v>21.723518519431096</c:v>
                </c:pt>
                <c:pt idx="51">
                  <c:v>21.723518519431096</c:v>
                </c:pt>
                <c:pt idx="52">
                  <c:v>21.723518519431096</c:v>
                </c:pt>
                <c:pt idx="53">
                  <c:v>21.723518519431096</c:v>
                </c:pt>
                <c:pt idx="54">
                  <c:v>21.723518519431096</c:v>
                </c:pt>
                <c:pt idx="55">
                  <c:v>21.723518519431096</c:v>
                </c:pt>
                <c:pt idx="56">
                  <c:v>21.723518519431096</c:v>
                </c:pt>
                <c:pt idx="57">
                  <c:v>21.723518519431096</c:v>
                </c:pt>
                <c:pt idx="58">
                  <c:v>21.723518519431096</c:v>
                </c:pt>
                <c:pt idx="59">
                  <c:v>21.723518519431096</c:v>
                </c:pt>
                <c:pt idx="60">
                  <c:v>21.723518519431096</c:v>
                </c:pt>
                <c:pt idx="61">
                  <c:v>21.723518519431096</c:v>
                </c:pt>
                <c:pt idx="62">
                  <c:v>21.723518519431096</c:v>
                </c:pt>
                <c:pt idx="63">
                  <c:v>21.723518519431096</c:v>
                </c:pt>
                <c:pt idx="64">
                  <c:v>21.723518519431096</c:v>
                </c:pt>
                <c:pt idx="65">
                  <c:v>21.723518519431096</c:v>
                </c:pt>
                <c:pt idx="66">
                  <c:v>21.723518519431096</c:v>
                </c:pt>
                <c:pt idx="67">
                  <c:v>21.723518519431096</c:v>
                </c:pt>
                <c:pt idx="68">
                  <c:v>21.723518519431096</c:v>
                </c:pt>
                <c:pt idx="69">
                  <c:v>21.723518519431096</c:v>
                </c:pt>
                <c:pt idx="70">
                  <c:v>21.723518519431096</c:v>
                </c:pt>
                <c:pt idx="71">
                  <c:v>21.723518519431096</c:v>
                </c:pt>
                <c:pt idx="72">
                  <c:v>21.723518519431096</c:v>
                </c:pt>
                <c:pt idx="73">
                  <c:v>21.723518519431096</c:v>
                </c:pt>
                <c:pt idx="74">
                  <c:v>21.723518519431096</c:v>
                </c:pt>
                <c:pt idx="75">
                  <c:v>21.723518519431096</c:v>
                </c:pt>
                <c:pt idx="76">
                  <c:v>21.723518519431096</c:v>
                </c:pt>
                <c:pt idx="77">
                  <c:v>21.723518519431096</c:v>
                </c:pt>
                <c:pt idx="78">
                  <c:v>21.723518519431096</c:v>
                </c:pt>
                <c:pt idx="79">
                  <c:v>21.723518519431096</c:v>
                </c:pt>
                <c:pt idx="80">
                  <c:v>21.723518519431096</c:v>
                </c:pt>
                <c:pt idx="81">
                  <c:v>21.723518519431096</c:v>
                </c:pt>
                <c:pt idx="82">
                  <c:v>21.723518519431096</c:v>
                </c:pt>
                <c:pt idx="83">
                  <c:v>21.723518519431096</c:v>
                </c:pt>
                <c:pt idx="84">
                  <c:v>21.723518519431096</c:v>
                </c:pt>
                <c:pt idx="85">
                  <c:v>21.723518519431096</c:v>
                </c:pt>
                <c:pt idx="86">
                  <c:v>21.723518519431096</c:v>
                </c:pt>
                <c:pt idx="87">
                  <c:v>21.723518519431096</c:v>
                </c:pt>
                <c:pt idx="88">
                  <c:v>21.723518519431096</c:v>
                </c:pt>
                <c:pt idx="89">
                  <c:v>21.723518519431096</c:v>
                </c:pt>
                <c:pt idx="90">
                  <c:v>21.723518519431096</c:v>
                </c:pt>
                <c:pt idx="91">
                  <c:v>21.723518519431096</c:v>
                </c:pt>
                <c:pt idx="92">
                  <c:v>21.723518519431096</c:v>
                </c:pt>
                <c:pt idx="93">
                  <c:v>21.723518519431096</c:v>
                </c:pt>
              </c:numCache>
            </c:numRef>
          </c:yVal>
          <c:smooth val="0"/>
        </c:ser>
        <c:ser>
          <c:idx val="7"/>
          <c:order val="10"/>
          <c:tx>
            <c:strRef>
              <c:f>Constraints!$CD$4</c:f>
              <c:strCache>
                <c:ptCount val="1"/>
                <c:pt idx="0">
                  <c:v>Case11</c:v>
                </c:pt>
              </c:strCache>
            </c:strRef>
          </c:tx>
          <c:spPr>
            <a:ln w="28575">
              <a:noFill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Constraints!$DD$3:$DD$97</c:f>
              <c:numCache>
                <c:formatCode>General</c:formatCode>
                <c:ptCount val="95"/>
                <c:pt idx="0">
                  <c:v>1.2515322491500428E-2</c:v>
                </c:pt>
                <c:pt idx="1">
                  <c:v>1.2289598207203115E-2</c:v>
                </c:pt>
                <c:pt idx="2">
                  <c:v>1.0329645663824414E-2</c:v>
                </c:pt>
                <c:pt idx="3">
                  <c:v>1.0883069433344923E-2</c:v>
                </c:pt>
                <c:pt idx="4">
                  <c:v>1.3875307057340733E-2</c:v>
                </c:pt>
                <c:pt idx="5">
                  <c:v>1.5889931754575225E-2</c:v>
                </c:pt>
                <c:pt idx="6">
                  <c:v>1.4749855014262441E-2</c:v>
                </c:pt>
                <c:pt idx="7">
                  <c:v>2.3010472147478575E-2</c:v>
                </c:pt>
                <c:pt idx="8">
                  <c:v>2.3010472147478575E-2</c:v>
                </c:pt>
                <c:pt idx="9">
                  <c:v>2.1567372371604186E-2</c:v>
                </c:pt>
                <c:pt idx="10">
                  <c:v>2.1567372371604186E-2</c:v>
                </c:pt>
                <c:pt idx="11">
                  <c:v>1.8537684115673837E-2</c:v>
                </c:pt>
                <c:pt idx="12">
                  <c:v>1.8537684115673837E-2</c:v>
                </c:pt>
                <c:pt idx="13">
                  <c:v>1.8537684115673837E-2</c:v>
                </c:pt>
                <c:pt idx="14">
                  <c:v>1.8537684115673837E-2</c:v>
                </c:pt>
                <c:pt idx="15">
                  <c:v>1.8537684115673837E-2</c:v>
                </c:pt>
                <c:pt idx="16">
                  <c:v>1.8537684115673837E-2</c:v>
                </c:pt>
                <c:pt idx="17">
                  <c:v>1.8537684115673837E-2</c:v>
                </c:pt>
                <c:pt idx="18">
                  <c:v>1.8537684115673837E-2</c:v>
                </c:pt>
                <c:pt idx="19">
                  <c:v>1.8537684115673837E-2</c:v>
                </c:pt>
                <c:pt idx="20">
                  <c:v>1.8537684115673837E-2</c:v>
                </c:pt>
                <c:pt idx="21">
                  <c:v>1.8537684115673837E-2</c:v>
                </c:pt>
                <c:pt idx="22">
                  <c:v>1.8537684115673837E-2</c:v>
                </c:pt>
                <c:pt idx="23">
                  <c:v>1.8537684115673837E-2</c:v>
                </c:pt>
                <c:pt idx="24">
                  <c:v>1.8537684115673837E-2</c:v>
                </c:pt>
                <c:pt idx="25">
                  <c:v>1.8537684115673837E-2</c:v>
                </c:pt>
                <c:pt idx="26">
                  <c:v>1.8537684115673837E-2</c:v>
                </c:pt>
                <c:pt idx="27">
                  <c:v>1.8537684115673837E-2</c:v>
                </c:pt>
                <c:pt idx="28">
                  <c:v>1.8537684115673837E-2</c:v>
                </c:pt>
                <c:pt idx="29">
                  <c:v>1.8537684115673837E-2</c:v>
                </c:pt>
                <c:pt idx="30">
                  <c:v>1.8537684115673837E-2</c:v>
                </c:pt>
                <c:pt idx="31">
                  <c:v>1.8537684115673837E-2</c:v>
                </c:pt>
                <c:pt idx="32">
                  <c:v>1.8537684115673837E-2</c:v>
                </c:pt>
                <c:pt idx="33">
                  <c:v>1.8537684115673837E-2</c:v>
                </c:pt>
                <c:pt idx="34">
                  <c:v>1.8537684115673837E-2</c:v>
                </c:pt>
                <c:pt idx="35">
                  <c:v>1.8537684115673837E-2</c:v>
                </c:pt>
                <c:pt idx="36">
                  <c:v>1.8537684115673837E-2</c:v>
                </c:pt>
                <c:pt idx="37">
                  <c:v>1.8537684115673837E-2</c:v>
                </c:pt>
                <c:pt idx="38">
                  <c:v>1.8537684115673837E-2</c:v>
                </c:pt>
                <c:pt idx="39">
                  <c:v>1.8537684115673837E-2</c:v>
                </c:pt>
                <c:pt idx="40">
                  <c:v>1.8537684115673837E-2</c:v>
                </c:pt>
                <c:pt idx="41">
                  <c:v>1.8537684115673837E-2</c:v>
                </c:pt>
                <c:pt idx="42">
                  <c:v>1.8537684115673837E-2</c:v>
                </c:pt>
                <c:pt idx="43">
                  <c:v>1.8537684115673837E-2</c:v>
                </c:pt>
                <c:pt idx="44">
                  <c:v>1.8537684115673837E-2</c:v>
                </c:pt>
                <c:pt idx="45">
                  <c:v>1.8537684115673837E-2</c:v>
                </c:pt>
                <c:pt idx="46">
                  <c:v>1.8537684115673837E-2</c:v>
                </c:pt>
                <c:pt idx="47">
                  <c:v>1.8537684115673837E-2</c:v>
                </c:pt>
                <c:pt idx="48">
                  <c:v>1.8537684115673837E-2</c:v>
                </c:pt>
                <c:pt idx="49">
                  <c:v>1.8537684115673837E-2</c:v>
                </c:pt>
                <c:pt idx="50">
                  <c:v>1.8537684115673837E-2</c:v>
                </c:pt>
                <c:pt idx="51">
                  <c:v>1.8537684115673837E-2</c:v>
                </c:pt>
                <c:pt idx="52">
                  <c:v>1.8537684115673837E-2</c:v>
                </c:pt>
                <c:pt idx="53">
                  <c:v>1.8537684115673837E-2</c:v>
                </c:pt>
                <c:pt idx="54">
                  <c:v>1.8537684115673837E-2</c:v>
                </c:pt>
                <c:pt idx="55">
                  <c:v>1.8537684115673837E-2</c:v>
                </c:pt>
                <c:pt idx="56">
                  <c:v>1.8537684115673837E-2</c:v>
                </c:pt>
                <c:pt idx="57">
                  <c:v>1.8537684115673837E-2</c:v>
                </c:pt>
                <c:pt idx="58">
                  <c:v>1.8537684115673837E-2</c:v>
                </c:pt>
                <c:pt idx="59">
                  <c:v>1.8537684115673837E-2</c:v>
                </c:pt>
                <c:pt idx="60">
                  <c:v>1.8537684115673837E-2</c:v>
                </c:pt>
                <c:pt idx="61">
                  <c:v>1.8537684115673837E-2</c:v>
                </c:pt>
                <c:pt idx="62">
                  <c:v>1.8537684115673837E-2</c:v>
                </c:pt>
                <c:pt idx="63">
                  <c:v>1.8537684115673837E-2</c:v>
                </c:pt>
                <c:pt idx="64">
                  <c:v>1.8537684115673837E-2</c:v>
                </c:pt>
                <c:pt idx="65">
                  <c:v>1.8537684115673837E-2</c:v>
                </c:pt>
                <c:pt idx="66">
                  <c:v>1.8537684115673837E-2</c:v>
                </c:pt>
                <c:pt idx="67">
                  <c:v>1.8537684115673837E-2</c:v>
                </c:pt>
                <c:pt idx="68">
                  <c:v>1.8537684115673837E-2</c:v>
                </c:pt>
                <c:pt idx="69">
                  <c:v>1.8537684115673837E-2</c:v>
                </c:pt>
                <c:pt idx="70">
                  <c:v>1.8537684115673837E-2</c:v>
                </c:pt>
                <c:pt idx="71">
                  <c:v>1.8537684115673837E-2</c:v>
                </c:pt>
                <c:pt idx="72">
                  <c:v>1.8537684115673837E-2</c:v>
                </c:pt>
                <c:pt idx="73">
                  <c:v>1.8537684115673837E-2</c:v>
                </c:pt>
                <c:pt idx="74">
                  <c:v>1.8537684115673837E-2</c:v>
                </c:pt>
                <c:pt idx="75">
                  <c:v>1.8537684115673837E-2</c:v>
                </c:pt>
                <c:pt idx="76">
                  <c:v>1.8537684115673837E-2</c:v>
                </c:pt>
                <c:pt idx="77">
                  <c:v>1.8537684115673837E-2</c:v>
                </c:pt>
                <c:pt idx="78">
                  <c:v>1.8537684115673837E-2</c:v>
                </c:pt>
                <c:pt idx="79">
                  <c:v>1.8537684115673837E-2</c:v>
                </c:pt>
                <c:pt idx="80">
                  <c:v>1.8537684115673837E-2</c:v>
                </c:pt>
                <c:pt idx="81">
                  <c:v>1.8537684115673837E-2</c:v>
                </c:pt>
                <c:pt idx="82">
                  <c:v>1.8537684115673837E-2</c:v>
                </c:pt>
                <c:pt idx="83">
                  <c:v>1.8537684115673837E-2</c:v>
                </c:pt>
                <c:pt idx="84">
                  <c:v>1.8537684115673837E-2</c:v>
                </c:pt>
                <c:pt idx="85">
                  <c:v>1.8537684115673837E-2</c:v>
                </c:pt>
                <c:pt idx="86">
                  <c:v>1.8537684115673837E-2</c:v>
                </c:pt>
                <c:pt idx="87">
                  <c:v>1.8537684115673837E-2</c:v>
                </c:pt>
                <c:pt idx="88">
                  <c:v>1.8537684115673837E-2</c:v>
                </c:pt>
                <c:pt idx="89">
                  <c:v>1.8537684115673837E-2</c:v>
                </c:pt>
                <c:pt idx="90">
                  <c:v>1.8537684115673837E-2</c:v>
                </c:pt>
                <c:pt idx="91">
                  <c:v>1.8537684115673837E-2</c:v>
                </c:pt>
                <c:pt idx="92">
                  <c:v>1.8537684115673837E-2</c:v>
                </c:pt>
                <c:pt idx="93">
                  <c:v>1.8537684115673837E-2</c:v>
                </c:pt>
                <c:pt idx="94">
                  <c:v>1.8537684115673837E-2</c:v>
                </c:pt>
              </c:numCache>
            </c:numRef>
          </c:xVal>
          <c:yVal>
            <c:numRef>
              <c:f>Constraints!$CD$7:$CD$100</c:f>
              <c:numCache>
                <c:formatCode>0.00</c:formatCode>
                <c:ptCount val="94"/>
                <c:pt idx="0">
                  <c:v>27.370040957997269</c:v>
                </c:pt>
                <c:pt idx="1">
                  <c:v>45.81839729951448</c:v>
                </c:pt>
                <c:pt idx="2">
                  <c:v>48.354002601808055</c:v>
                </c:pt>
                <c:pt idx="3">
                  <c:v>40.415236870220838</c:v>
                </c:pt>
                <c:pt idx="4">
                  <c:v>198.01372369153032</c:v>
                </c:pt>
                <c:pt idx="5">
                  <c:v>179.40539155337467</c:v>
                </c:pt>
                <c:pt idx="6">
                  <c:v>189.47196513936262</c:v>
                </c:pt>
                <c:pt idx="7">
                  <c:v>123.26931482371009</c:v>
                </c:pt>
                <c:pt idx="8">
                  <c:v>128.5969523854516</c:v>
                </c:pt>
                <c:pt idx="9">
                  <c:v>93.414217416154528</c:v>
                </c:pt>
                <c:pt idx="10">
                  <c:v>92.354642595836765</c:v>
                </c:pt>
                <c:pt idx="11">
                  <c:v>110.15436292494239</c:v>
                </c:pt>
                <c:pt idx="12">
                  <c:v>139.66078876867792</c:v>
                </c:pt>
                <c:pt idx="13">
                  <c:v>152.71587530411028</c:v>
                </c:pt>
                <c:pt idx="14">
                  <c:v>152.71587530411028</c:v>
                </c:pt>
                <c:pt idx="15">
                  <c:v>152.71587530411028</c:v>
                </c:pt>
                <c:pt idx="16">
                  <c:v>152.71587530411028</c:v>
                </c:pt>
                <c:pt idx="17">
                  <c:v>152.71587530411028</c:v>
                </c:pt>
                <c:pt idx="18">
                  <c:v>152.71587530411028</c:v>
                </c:pt>
                <c:pt idx="19">
                  <c:v>152.71587530411028</c:v>
                </c:pt>
                <c:pt idx="20">
                  <c:v>152.71587530411028</c:v>
                </c:pt>
                <c:pt idx="21">
                  <c:v>152.71587530411028</c:v>
                </c:pt>
                <c:pt idx="22">
                  <c:v>152.71587530411028</c:v>
                </c:pt>
                <c:pt idx="23">
                  <c:v>152.71587530411028</c:v>
                </c:pt>
                <c:pt idx="24">
                  <c:v>152.71587530411028</c:v>
                </c:pt>
                <c:pt idx="25">
                  <c:v>152.71587530411028</c:v>
                </c:pt>
                <c:pt idx="26">
                  <c:v>152.71587530411028</c:v>
                </c:pt>
                <c:pt idx="27">
                  <c:v>152.71587530411028</c:v>
                </c:pt>
                <c:pt idx="28">
                  <c:v>152.71587530411028</c:v>
                </c:pt>
                <c:pt idx="29">
                  <c:v>152.71587530411028</c:v>
                </c:pt>
                <c:pt idx="30">
                  <c:v>152.71587530411028</c:v>
                </c:pt>
                <c:pt idx="31">
                  <c:v>152.71587530411028</c:v>
                </c:pt>
                <c:pt idx="32">
                  <c:v>152.71587530411028</c:v>
                </c:pt>
                <c:pt idx="33">
                  <c:v>152.71587530411028</c:v>
                </c:pt>
                <c:pt idx="34">
                  <c:v>152.71587530411028</c:v>
                </c:pt>
                <c:pt idx="35">
                  <c:v>152.71587530411028</c:v>
                </c:pt>
                <c:pt idx="36">
                  <c:v>152.71587530411028</c:v>
                </c:pt>
                <c:pt idx="37">
                  <c:v>152.71587530411028</c:v>
                </c:pt>
                <c:pt idx="38">
                  <c:v>152.71587530411028</c:v>
                </c:pt>
                <c:pt idx="39">
                  <c:v>152.71587530411028</c:v>
                </c:pt>
                <c:pt idx="40">
                  <c:v>152.71587530411028</c:v>
                </c:pt>
                <c:pt idx="41">
                  <c:v>152.71587530411028</c:v>
                </c:pt>
                <c:pt idx="42">
                  <c:v>152.71587530411028</c:v>
                </c:pt>
                <c:pt idx="43">
                  <c:v>152.71587530411028</c:v>
                </c:pt>
                <c:pt idx="44">
                  <c:v>152.71587530411028</c:v>
                </c:pt>
                <c:pt idx="45">
                  <c:v>152.71587530411028</c:v>
                </c:pt>
                <c:pt idx="46">
                  <c:v>152.71587530411028</c:v>
                </c:pt>
                <c:pt idx="47">
                  <c:v>152.71587530411028</c:v>
                </c:pt>
                <c:pt idx="48">
                  <c:v>152.71587530411028</c:v>
                </c:pt>
                <c:pt idx="49">
                  <c:v>152.71587530411028</c:v>
                </c:pt>
                <c:pt idx="50">
                  <c:v>152.71587530411028</c:v>
                </c:pt>
                <c:pt idx="51">
                  <c:v>152.71587530411028</c:v>
                </c:pt>
                <c:pt idx="52">
                  <c:v>152.71587530411028</c:v>
                </c:pt>
                <c:pt idx="53">
                  <c:v>152.71587530411028</c:v>
                </c:pt>
                <c:pt idx="54">
                  <c:v>152.71587530411028</c:v>
                </c:pt>
                <c:pt idx="55">
                  <c:v>152.71587530411028</c:v>
                </c:pt>
                <c:pt idx="56">
                  <c:v>152.71587530411028</c:v>
                </c:pt>
                <c:pt idx="57">
                  <c:v>152.71587530411028</c:v>
                </c:pt>
                <c:pt idx="58">
                  <c:v>152.71587530411028</c:v>
                </c:pt>
                <c:pt idx="59">
                  <c:v>152.71587530411028</c:v>
                </c:pt>
                <c:pt idx="60">
                  <c:v>152.71587530411028</c:v>
                </c:pt>
                <c:pt idx="61">
                  <c:v>152.71587530411028</c:v>
                </c:pt>
                <c:pt idx="62">
                  <c:v>152.71587530411028</c:v>
                </c:pt>
                <c:pt idx="63">
                  <c:v>152.71587530411028</c:v>
                </c:pt>
                <c:pt idx="64">
                  <c:v>152.71587530411028</c:v>
                </c:pt>
                <c:pt idx="65">
                  <c:v>152.71587530411028</c:v>
                </c:pt>
                <c:pt idx="66">
                  <c:v>152.71587530411028</c:v>
                </c:pt>
                <c:pt idx="67">
                  <c:v>152.71587530411028</c:v>
                </c:pt>
                <c:pt idx="68">
                  <c:v>152.71587530411028</c:v>
                </c:pt>
                <c:pt idx="69">
                  <c:v>152.71587530411028</c:v>
                </c:pt>
                <c:pt idx="70">
                  <c:v>152.71587530411028</c:v>
                </c:pt>
                <c:pt idx="71">
                  <c:v>152.71587530411028</c:v>
                </c:pt>
                <c:pt idx="72">
                  <c:v>152.71587530411028</c:v>
                </c:pt>
                <c:pt idx="73">
                  <c:v>152.71587530411028</c:v>
                </c:pt>
                <c:pt idx="74">
                  <c:v>152.71587530411028</c:v>
                </c:pt>
                <c:pt idx="75">
                  <c:v>152.71587530411028</c:v>
                </c:pt>
                <c:pt idx="76">
                  <c:v>152.71587530411028</c:v>
                </c:pt>
                <c:pt idx="77">
                  <c:v>152.71587530411028</c:v>
                </c:pt>
                <c:pt idx="78">
                  <c:v>152.71587530411028</c:v>
                </c:pt>
                <c:pt idx="79">
                  <c:v>152.71587530411028</c:v>
                </c:pt>
                <c:pt idx="80">
                  <c:v>152.71587530411028</c:v>
                </c:pt>
                <c:pt idx="81">
                  <c:v>152.71587530411028</c:v>
                </c:pt>
                <c:pt idx="82">
                  <c:v>152.71587530411028</c:v>
                </c:pt>
                <c:pt idx="83">
                  <c:v>152.71587530411028</c:v>
                </c:pt>
                <c:pt idx="84">
                  <c:v>152.71587530411028</c:v>
                </c:pt>
                <c:pt idx="85">
                  <c:v>152.71587530411028</c:v>
                </c:pt>
                <c:pt idx="86">
                  <c:v>152.71587530411028</c:v>
                </c:pt>
                <c:pt idx="87">
                  <c:v>152.71587530411028</c:v>
                </c:pt>
                <c:pt idx="88">
                  <c:v>152.71587530411028</c:v>
                </c:pt>
                <c:pt idx="89">
                  <c:v>152.71587530411028</c:v>
                </c:pt>
                <c:pt idx="90">
                  <c:v>152.71587530411028</c:v>
                </c:pt>
                <c:pt idx="91">
                  <c:v>152.71587530411028</c:v>
                </c:pt>
                <c:pt idx="92">
                  <c:v>152.71587530411028</c:v>
                </c:pt>
                <c:pt idx="93">
                  <c:v>152.71587530411028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079808"/>
        <c:axId val="153082880"/>
      </c:scatterChart>
      <c:valAx>
        <c:axId val="153079808"/>
        <c:scaling>
          <c:orientation val="minMax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Xi+Xd1+Xd2</a:t>
                </a:r>
              </a:p>
            </c:rich>
          </c:tx>
          <c:layout>
            <c:manualLayout>
              <c:xMode val="edge"/>
              <c:yMode val="edge"/>
              <c:x val="0.41609867125398853"/>
              <c:y val="3.2247328275621441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082880"/>
        <c:crosses val="max"/>
        <c:crossBetween val="midCat"/>
      </c:valAx>
      <c:valAx>
        <c:axId val="153082880"/>
        <c:scaling>
          <c:logBase val="10"/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% H2O exsolved syn-explosively (si-sq)/si</a:t>
                </a:r>
              </a:p>
            </c:rich>
          </c:tx>
          <c:layout>
            <c:manualLayout>
              <c:xMode val="edge"/>
              <c:yMode val="edge"/>
              <c:x val="4.2165625062339521E-2"/>
              <c:y val="0.2510801698568175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07980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48226697793295"/>
          <c:y val="9.2664015800420205E-2"/>
          <c:w val="0.11876484786135422"/>
          <c:h val="0.745173799382861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74512471290845"/>
          <c:y val="4.743833017077799E-2"/>
          <c:w val="0.81481645209710185"/>
          <c:h val="0.79099971595081464"/>
        </c:manualLayout>
      </c:layout>
      <c:scatterChart>
        <c:scatterStyle val="lineMarker"/>
        <c:varyColors val="0"/>
        <c:ser>
          <c:idx val="0"/>
          <c:order val="0"/>
          <c:tx>
            <c:strRef>
              <c:f>OutputSummary!$C$1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errBars>
            <c:errDir val="x"/>
            <c:errBarType val="both"/>
            <c:errValType val="cust"/>
            <c:noEndCap val="0"/>
            <c:plus>
              <c:numRef>
                <c:f>OutputSummary!$F$3:$F$99</c:f>
                <c:numCache>
                  <c:formatCode>General</c:formatCode>
                  <c:ptCount val="97"/>
                  <c:pt idx="0">
                    <c:v>6.2998334318364879E-2</c:v>
                  </c:pt>
                  <c:pt idx="1">
                    <c:v>0.12702890327329897</c:v>
                  </c:pt>
                  <c:pt idx="2">
                    <c:v>5.6825163188781058E-2</c:v>
                  </c:pt>
                  <c:pt idx="3">
                    <c:v>0.1393778975025155</c:v>
                  </c:pt>
                  <c:pt idx="4">
                    <c:v>0.24250881777810562</c:v>
                  </c:pt>
                  <c:pt idx="5">
                    <c:v>0.15231708375085162</c:v>
                  </c:pt>
                  <c:pt idx="6">
                    <c:v>0.36289916344739126</c:v>
                  </c:pt>
                  <c:pt idx="7">
                    <c:v>0.82131404123498797</c:v>
                  </c:pt>
                  <c:pt idx="8">
                    <c:v>0.83426092875297719</c:v>
                  </c:pt>
                  <c:pt idx="9">
                    <c:v>0.25748014982476874</c:v>
                  </c:pt>
                  <c:pt idx="10">
                    <c:v>0.25528270276065435</c:v>
                  </c:pt>
                  <c:pt idx="11">
                    <c:v>0.52417069893491153</c:v>
                  </c:pt>
                  <c:pt idx="12">
                    <c:v>0.57591747748707434</c:v>
                  </c:pt>
                  <c:pt idx="13">
                    <c:v>0.58425268640427497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  <c:pt idx="17">
                    <c:v>0</c:v>
                  </c:pt>
                  <c:pt idx="18">
                    <c:v>0</c:v>
                  </c:pt>
                  <c:pt idx="19">
                    <c:v>0</c:v>
                  </c:pt>
                  <c:pt idx="20">
                    <c:v>0</c:v>
                  </c:pt>
                  <c:pt idx="21">
                    <c:v>0</c:v>
                  </c:pt>
                  <c:pt idx="22">
                    <c:v>0</c:v>
                  </c:pt>
                  <c:pt idx="23">
                    <c:v>0</c:v>
                  </c:pt>
                  <c:pt idx="24">
                    <c:v>0</c:v>
                  </c:pt>
                  <c:pt idx="25">
                    <c:v>0</c:v>
                  </c:pt>
                  <c:pt idx="26">
                    <c:v>0</c:v>
                  </c:pt>
                  <c:pt idx="27">
                    <c:v>0</c:v>
                  </c:pt>
                  <c:pt idx="28">
                    <c:v>0</c:v>
                  </c:pt>
                  <c:pt idx="29">
                    <c:v>0</c:v>
                  </c:pt>
                  <c:pt idx="30">
                    <c:v>0</c:v>
                  </c:pt>
                  <c:pt idx="31">
                    <c:v>0</c:v>
                  </c:pt>
                  <c:pt idx="32">
                    <c:v>0</c:v>
                  </c:pt>
                  <c:pt idx="33">
                    <c:v>0</c:v>
                  </c:pt>
                  <c:pt idx="34">
                    <c:v>0</c:v>
                  </c:pt>
                  <c:pt idx="35">
                    <c:v>0</c:v>
                  </c:pt>
                  <c:pt idx="36">
                    <c:v>0</c:v>
                  </c:pt>
                  <c:pt idx="37">
                    <c:v>0</c:v>
                  </c:pt>
                  <c:pt idx="38">
                    <c:v>0</c:v>
                  </c:pt>
                  <c:pt idx="39">
                    <c:v>0</c:v>
                  </c:pt>
                  <c:pt idx="40">
                    <c:v>0</c:v>
                  </c:pt>
                  <c:pt idx="41">
                    <c:v>0</c:v>
                  </c:pt>
                  <c:pt idx="42">
                    <c:v>0</c:v>
                  </c:pt>
                  <c:pt idx="43">
                    <c:v>0</c:v>
                  </c:pt>
                  <c:pt idx="44">
                    <c:v>0</c:v>
                  </c:pt>
                  <c:pt idx="45">
                    <c:v>0</c:v>
                  </c:pt>
                  <c:pt idx="46">
                    <c:v>0</c:v>
                  </c:pt>
                  <c:pt idx="47">
                    <c:v>0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plus>
            <c:minus>
              <c:numRef>
                <c:f>OutputSummary!$G$3:$G$99</c:f>
                <c:numCache>
                  <c:formatCode>General</c:formatCode>
                  <c:ptCount val="97"/>
                  <c:pt idx="0">
                    <c:v>5.8313774046363509E-2</c:v>
                  </c:pt>
                  <c:pt idx="1">
                    <c:v>0.11835625234346647</c:v>
                  </c:pt>
                  <c:pt idx="2">
                    <c:v>5.5362316879561835E-2</c:v>
                  </c:pt>
                  <c:pt idx="3">
                    <c:v>0.12801716454258338</c:v>
                  </c:pt>
                  <c:pt idx="4">
                    <c:v>0.24231686657607909</c:v>
                  </c:pt>
                  <c:pt idx="5">
                    <c:v>0.15124968399360128</c:v>
                  </c:pt>
                  <c:pt idx="6">
                    <c:v>0.35995748272332406</c:v>
                  </c:pt>
                  <c:pt idx="7">
                    <c:v>0.7016839355311113</c:v>
                  </c:pt>
                  <c:pt idx="8">
                    <c:v>0.71867035549388802</c:v>
                  </c:pt>
                  <c:pt idx="9">
                    <c:v>0.23866915004587241</c:v>
                  </c:pt>
                  <c:pt idx="10">
                    <c:v>0.23648440246181046</c:v>
                  </c:pt>
                  <c:pt idx="11">
                    <c:v>0.47245387939387751</c:v>
                  </c:pt>
                  <c:pt idx="12">
                    <c:v>0.53442244036574316</c:v>
                  </c:pt>
                  <c:pt idx="13">
                    <c:v>0.54924586402383468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  <c:pt idx="17">
                    <c:v>0</c:v>
                  </c:pt>
                  <c:pt idx="18">
                    <c:v>0</c:v>
                  </c:pt>
                  <c:pt idx="19">
                    <c:v>0</c:v>
                  </c:pt>
                  <c:pt idx="20">
                    <c:v>0</c:v>
                  </c:pt>
                  <c:pt idx="21">
                    <c:v>0</c:v>
                  </c:pt>
                  <c:pt idx="22">
                    <c:v>0</c:v>
                  </c:pt>
                  <c:pt idx="23">
                    <c:v>0</c:v>
                  </c:pt>
                  <c:pt idx="24">
                    <c:v>0</c:v>
                  </c:pt>
                  <c:pt idx="25">
                    <c:v>0</c:v>
                  </c:pt>
                  <c:pt idx="26">
                    <c:v>0</c:v>
                  </c:pt>
                  <c:pt idx="27">
                    <c:v>0</c:v>
                  </c:pt>
                  <c:pt idx="28">
                    <c:v>0</c:v>
                  </c:pt>
                  <c:pt idx="29">
                    <c:v>0</c:v>
                  </c:pt>
                  <c:pt idx="30">
                    <c:v>0</c:v>
                  </c:pt>
                  <c:pt idx="31">
                    <c:v>0</c:v>
                  </c:pt>
                  <c:pt idx="32">
                    <c:v>0</c:v>
                  </c:pt>
                  <c:pt idx="33">
                    <c:v>0</c:v>
                  </c:pt>
                  <c:pt idx="34">
                    <c:v>0</c:v>
                  </c:pt>
                  <c:pt idx="35">
                    <c:v>0</c:v>
                  </c:pt>
                  <c:pt idx="36">
                    <c:v>0</c:v>
                  </c:pt>
                  <c:pt idx="37">
                    <c:v>0</c:v>
                  </c:pt>
                  <c:pt idx="38">
                    <c:v>0</c:v>
                  </c:pt>
                  <c:pt idx="39">
                    <c:v>0</c:v>
                  </c:pt>
                  <c:pt idx="40">
                    <c:v>0</c:v>
                  </c:pt>
                  <c:pt idx="41">
                    <c:v>0</c:v>
                  </c:pt>
                  <c:pt idx="42">
                    <c:v>0</c:v>
                  </c:pt>
                  <c:pt idx="43">
                    <c:v>0</c:v>
                  </c:pt>
                  <c:pt idx="44">
                    <c:v>0</c:v>
                  </c:pt>
                  <c:pt idx="45">
                    <c:v>0</c:v>
                  </c:pt>
                  <c:pt idx="46">
                    <c:v>0</c:v>
                  </c:pt>
                  <c:pt idx="47">
                    <c:v>0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cust"/>
            <c:noEndCap val="0"/>
            <c:plus>
              <c:numRef>
                <c:f>OutputSummary!$D$3:$D$99</c:f>
                <c:numCache>
                  <c:formatCode>General</c:formatCode>
                  <c:ptCount val="97"/>
                  <c:pt idx="0">
                    <c:v>43.8355116436001</c:v>
                  </c:pt>
                  <c:pt idx="1">
                    <c:v>7.8907260246973365</c:v>
                  </c:pt>
                  <c:pt idx="2">
                    <c:v>9.5544485390552545</c:v>
                  </c:pt>
                  <c:pt idx="3">
                    <c:v>12.107183691785671</c:v>
                  </c:pt>
                  <c:pt idx="4">
                    <c:v>1.2464265370630487</c:v>
                  </c:pt>
                  <c:pt idx="5">
                    <c:v>2.5837262374011374</c:v>
                  </c:pt>
                  <c:pt idx="6">
                    <c:v>0.6787248915372901</c:v>
                  </c:pt>
                  <c:pt idx="7">
                    <c:v>11.410763771810647</c:v>
                  </c:pt>
                  <c:pt idx="8">
                    <c:v>10.057236611821303</c:v>
                  </c:pt>
                  <c:pt idx="9">
                    <c:v>12.159916615529568</c:v>
                  </c:pt>
                  <c:pt idx="10">
                    <c:v>12.350495927676405</c:v>
                  </c:pt>
                  <c:pt idx="11">
                    <c:v>11.042408319109516</c:v>
                  </c:pt>
                  <c:pt idx="12">
                    <c:v>8.0381631986420494</c:v>
                  </c:pt>
                  <c:pt idx="13">
                    <c:v>6.6924104711290049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  <c:pt idx="17">
                    <c:v>0</c:v>
                  </c:pt>
                  <c:pt idx="18">
                    <c:v>0</c:v>
                  </c:pt>
                  <c:pt idx="19">
                    <c:v>0</c:v>
                  </c:pt>
                  <c:pt idx="20">
                    <c:v>0</c:v>
                  </c:pt>
                  <c:pt idx="21">
                    <c:v>0</c:v>
                  </c:pt>
                  <c:pt idx="22">
                    <c:v>0</c:v>
                  </c:pt>
                  <c:pt idx="23">
                    <c:v>0</c:v>
                  </c:pt>
                  <c:pt idx="24">
                    <c:v>0</c:v>
                  </c:pt>
                  <c:pt idx="25">
                    <c:v>0</c:v>
                  </c:pt>
                  <c:pt idx="26">
                    <c:v>0</c:v>
                  </c:pt>
                  <c:pt idx="27">
                    <c:v>0</c:v>
                  </c:pt>
                  <c:pt idx="28">
                    <c:v>0</c:v>
                  </c:pt>
                  <c:pt idx="29">
                    <c:v>0</c:v>
                  </c:pt>
                  <c:pt idx="30">
                    <c:v>0</c:v>
                  </c:pt>
                  <c:pt idx="31">
                    <c:v>0</c:v>
                  </c:pt>
                  <c:pt idx="32">
                    <c:v>0</c:v>
                  </c:pt>
                  <c:pt idx="33">
                    <c:v>0</c:v>
                  </c:pt>
                  <c:pt idx="34">
                    <c:v>0</c:v>
                  </c:pt>
                  <c:pt idx="35">
                    <c:v>0</c:v>
                  </c:pt>
                  <c:pt idx="36">
                    <c:v>0</c:v>
                  </c:pt>
                  <c:pt idx="37">
                    <c:v>0</c:v>
                  </c:pt>
                  <c:pt idx="38">
                    <c:v>0</c:v>
                  </c:pt>
                  <c:pt idx="39">
                    <c:v>0</c:v>
                  </c:pt>
                  <c:pt idx="40">
                    <c:v>0</c:v>
                  </c:pt>
                  <c:pt idx="41">
                    <c:v>0</c:v>
                  </c:pt>
                  <c:pt idx="42">
                    <c:v>0</c:v>
                  </c:pt>
                  <c:pt idx="43">
                    <c:v>0</c:v>
                  </c:pt>
                  <c:pt idx="44">
                    <c:v>0</c:v>
                  </c:pt>
                  <c:pt idx="45">
                    <c:v>0</c:v>
                  </c:pt>
                  <c:pt idx="46">
                    <c:v>0</c:v>
                  </c:pt>
                  <c:pt idx="47">
                    <c:v>0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plus>
            <c:minus>
              <c:numRef>
                <c:f>OutputSummary!$C$3:$C$99</c:f>
                <c:numCache>
                  <c:formatCode>General</c:formatCode>
                  <c:ptCount val="97"/>
                  <c:pt idx="0">
                    <c:v>37.327918412553714</c:v>
                  </c:pt>
                  <c:pt idx="1">
                    <c:v>7.3200584638898043</c:v>
                  </c:pt>
                  <c:pt idx="2">
                    <c:v>8.3351450737197688</c:v>
                  </c:pt>
                  <c:pt idx="3">
                    <c:v>10.786730596913181</c:v>
                  </c:pt>
                  <c:pt idx="4">
                    <c:v>1.1388357090205092</c:v>
                  </c:pt>
                  <c:pt idx="5">
                    <c:v>2.2828929756637795</c:v>
                  </c:pt>
                  <c:pt idx="6">
                    <c:v>0.65082188265039154</c:v>
                  </c:pt>
                  <c:pt idx="7">
                    <c:v>9.7829957742051441</c:v>
                  </c:pt>
                  <c:pt idx="8">
                    <c:v>8.7018762278105051</c:v>
                  </c:pt>
                  <c:pt idx="9">
                    <c:v>10.747288483576469</c:v>
                  </c:pt>
                  <c:pt idx="10">
                    <c:v>10.918559018265402</c:v>
                  </c:pt>
                  <c:pt idx="11">
                    <c:v>9.1349396986817126</c:v>
                  </c:pt>
                  <c:pt idx="12">
                    <c:v>6.6107745422547879</c:v>
                  </c:pt>
                  <c:pt idx="13">
                    <c:v>5.5599738493873208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  <c:pt idx="17">
                    <c:v>0</c:v>
                  </c:pt>
                  <c:pt idx="18">
                    <c:v>0</c:v>
                  </c:pt>
                  <c:pt idx="19">
                    <c:v>0</c:v>
                  </c:pt>
                  <c:pt idx="20">
                    <c:v>0</c:v>
                  </c:pt>
                  <c:pt idx="21">
                    <c:v>0</c:v>
                  </c:pt>
                  <c:pt idx="22">
                    <c:v>0</c:v>
                  </c:pt>
                  <c:pt idx="23">
                    <c:v>0</c:v>
                  </c:pt>
                  <c:pt idx="24">
                    <c:v>0</c:v>
                  </c:pt>
                  <c:pt idx="25">
                    <c:v>0</c:v>
                  </c:pt>
                  <c:pt idx="26">
                    <c:v>0</c:v>
                  </c:pt>
                  <c:pt idx="27">
                    <c:v>0</c:v>
                  </c:pt>
                  <c:pt idx="28">
                    <c:v>0</c:v>
                  </c:pt>
                  <c:pt idx="29">
                    <c:v>0</c:v>
                  </c:pt>
                  <c:pt idx="30">
                    <c:v>0</c:v>
                  </c:pt>
                  <c:pt idx="31">
                    <c:v>0</c:v>
                  </c:pt>
                  <c:pt idx="32">
                    <c:v>0</c:v>
                  </c:pt>
                  <c:pt idx="33">
                    <c:v>0</c:v>
                  </c:pt>
                  <c:pt idx="34">
                    <c:v>0</c:v>
                  </c:pt>
                  <c:pt idx="35">
                    <c:v>0</c:v>
                  </c:pt>
                  <c:pt idx="36">
                    <c:v>0</c:v>
                  </c:pt>
                  <c:pt idx="37">
                    <c:v>0</c:v>
                  </c:pt>
                  <c:pt idx="38">
                    <c:v>0</c:v>
                  </c:pt>
                  <c:pt idx="39">
                    <c:v>0</c:v>
                  </c:pt>
                  <c:pt idx="40">
                    <c:v>0</c:v>
                  </c:pt>
                  <c:pt idx="41">
                    <c:v>0</c:v>
                  </c:pt>
                  <c:pt idx="42">
                    <c:v>0</c:v>
                  </c:pt>
                  <c:pt idx="43">
                    <c:v>0</c:v>
                  </c:pt>
                  <c:pt idx="44">
                    <c:v>0</c:v>
                  </c:pt>
                  <c:pt idx="45">
                    <c:v>0</c:v>
                  </c:pt>
                  <c:pt idx="46">
                    <c:v>0</c:v>
                  </c:pt>
                  <c:pt idx="47">
                    <c:v>0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xVal>
            <c:numRef>
              <c:f>OutputSummary!$E$3:$E$99</c:f>
              <c:numCache>
                <c:formatCode>0.00</c:formatCode>
                <c:ptCount val="97"/>
                <c:pt idx="0">
                  <c:v>1.4878784737120838</c:v>
                </c:pt>
                <c:pt idx="1">
                  <c:v>3.2420915619392461</c:v>
                </c:pt>
                <c:pt idx="2">
                  <c:v>3.9822865096432705</c:v>
                </c:pt>
                <c:pt idx="3">
                  <c:v>2.9285088258291396</c:v>
                </c:pt>
                <c:pt idx="4">
                  <c:v>19.745747463041461</c:v>
                </c:pt>
                <c:pt idx="5">
                  <c:v>16.190210198820967</c:v>
                </c:pt>
                <c:pt idx="6">
                  <c:v>18.081132038181469</c:v>
                </c:pt>
                <c:pt idx="7">
                  <c:v>8.0386664131228169</c:v>
                </c:pt>
                <c:pt idx="8">
                  <c:v>8.4633865144382163</c:v>
                </c:pt>
                <c:pt idx="9">
                  <c:v>5.9215842101380192</c:v>
                </c:pt>
                <c:pt idx="10">
                  <c:v>5.8338297614375989</c:v>
                </c:pt>
                <c:pt idx="11">
                  <c:v>8.1633263964469176</c:v>
                </c:pt>
                <c:pt idx="12">
                  <c:v>10.922289748073513</c:v>
                </c:pt>
                <c:pt idx="13">
                  <c:v>12.11807700697457</c:v>
                </c:pt>
                <c:pt idx="14">
                  <c:v>12.11807700697457</c:v>
                </c:pt>
                <c:pt idx="15">
                  <c:v>12.11807700697457</c:v>
                </c:pt>
                <c:pt idx="16">
                  <c:v>12.11807700697457</c:v>
                </c:pt>
                <c:pt idx="17">
                  <c:v>12.11807700697457</c:v>
                </c:pt>
                <c:pt idx="18">
                  <c:v>12.11807700697457</c:v>
                </c:pt>
                <c:pt idx="19">
                  <c:v>12.11807700697457</c:v>
                </c:pt>
                <c:pt idx="20">
                  <c:v>12.11807700697457</c:v>
                </c:pt>
                <c:pt idx="21">
                  <c:v>12.11807700697457</c:v>
                </c:pt>
                <c:pt idx="22">
                  <c:v>12.11807700697457</c:v>
                </c:pt>
                <c:pt idx="23">
                  <c:v>12.11807700697457</c:v>
                </c:pt>
                <c:pt idx="24">
                  <c:v>12.11807700697457</c:v>
                </c:pt>
                <c:pt idx="25">
                  <c:v>12.11807700697457</c:v>
                </c:pt>
                <c:pt idx="26">
                  <c:v>12.11807700697457</c:v>
                </c:pt>
                <c:pt idx="27">
                  <c:v>12.11807700697457</c:v>
                </c:pt>
                <c:pt idx="28">
                  <c:v>12.11807700697457</c:v>
                </c:pt>
                <c:pt idx="29">
                  <c:v>12.11807700697457</c:v>
                </c:pt>
                <c:pt idx="30">
                  <c:v>12.11807700697457</c:v>
                </c:pt>
                <c:pt idx="31">
                  <c:v>12.11807700697457</c:v>
                </c:pt>
                <c:pt idx="32">
                  <c:v>12.11807700697457</c:v>
                </c:pt>
                <c:pt idx="33">
                  <c:v>12.11807700697457</c:v>
                </c:pt>
                <c:pt idx="34">
                  <c:v>12.11807700697457</c:v>
                </c:pt>
                <c:pt idx="35">
                  <c:v>12.11807700697457</c:v>
                </c:pt>
                <c:pt idx="36">
                  <c:v>12.11807700697457</c:v>
                </c:pt>
                <c:pt idx="37">
                  <c:v>12.11807700697457</c:v>
                </c:pt>
                <c:pt idx="38">
                  <c:v>12.11807700697457</c:v>
                </c:pt>
                <c:pt idx="39">
                  <c:v>12.11807700697457</c:v>
                </c:pt>
                <c:pt idx="40">
                  <c:v>12.11807700697457</c:v>
                </c:pt>
                <c:pt idx="41">
                  <c:v>12.11807700697457</c:v>
                </c:pt>
                <c:pt idx="42">
                  <c:v>12.11807700697457</c:v>
                </c:pt>
                <c:pt idx="43">
                  <c:v>12.11807700697457</c:v>
                </c:pt>
                <c:pt idx="44">
                  <c:v>12.11807700697457</c:v>
                </c:pt>
                <c:pt idx="45">
                  <c:v>12.11807700697457</c:v>
                </c:pt>
                <c:pt idx="46">
                  <c:v>12.11807700697457</c:v>
                </c:pt>
                <c:pt idx="47">
                  <c:v>12.11807700697457</c:v>
                </c:pt>
                <c:pt idx="48">
                  <c:v>12.11807700697457</c:v>
                </c:pt>
                <c:pt idx="49">
                  <c:v>12.11807700697457</c:v>
                </c:pt>
                <c:pt idx="50">
                  <c:v>12.11807700697457</c:v>
                </c:pt>
                <c:pt idx="51">
                  <c:v>12.11807700697457</c:v>
                </c:pt>
                <c:pt idx="52">
                  <c:v>12.11807700697457</c:v>
                </c:pt>
                <c:pt idx="53">
                  <c:v>12.11807700697457</c:v>
                </c:pt>
                <c:pt idx="54">
                  <c:v>12.11807700697457</c:v>
                </c:pt>
                <c:pt idx="55">
                  <c:v>12.11807700697457</c:v>
                </c:pt>
                <c:pt idx="56">
                  <c:v>12.11807700697457</c:v>
                </c:pt>
                <c:pt idx="57">
                  <c:v>12.11807700697457</c:v>
                </c:pt>
                <c:pt idx="58">
                  <c:v>12.11807700697457</c:v>
                </c:pt>
                <c:pt idx="59">
                  <c:v>12.11807700697457</c:v>
                </c:pt>
                <c:pt idx="60">
                  <c:v>12.11807700697457</c:v>
                </c:pt>
                <c:pt idx="61">
                  <c:v>12.11807700697457</c:v>
                </c:pt>
                <c:pt idx="62">
                  <c:v>12.11807700697457</c:v>
                </c:pt>
                <c:pt idx="63">
                  <c:v>12.11807700697457</c:v>
                </c:pt>
                <c:pt idx="64">
                  <c:v>12.11807700697457</c:v>
                </c:pt>
                <c:pt idx="65">
                  <c:v>12.11807700697457</c:v>
                </c:pt>
                <c:pt idx="66">
                  <c:v>12.11807700697457</c:v>
                </c:pt>
                <c:pt idx="67">
                  <c:v>12.11807700697457</c:v>
                </c:pt>
                <c:pt idx="68">
                  <c:v>12.11807700697457</c:v>
                </c:pt>
                <c:pt idx="69">
                  <c:v>12.11807700697457</c:v>
                </c:pt>
                <c:pt idx="70">
                  <c:v>12.11807700697457</c:v>
                </c:pt>
                <c:pt idx="71">
                  <c:v>12.11807700697457</c:v>
                </c:pt>
                <c:pt idx="72">
                  <c:v>12.11807700697457</c:v>
                </c:pt>
                <c:pt idx="73">
                  <c:v>12.11807700697457</c:v>
                </c:pt>
                <c:pt idx="74">
                  <c:v>12.11807700697457</c:v>
                </c:pt>
                <c:pt idx="75">
                  <c:v>12.11807700697457</c:v>
                </c:pt>
                <c:pt idx="76">
                  <c:v>12.11807700697457</c:v>
                </c:pt>
                <c:pt idx="77">
                  <c:v>12.11807700697457</c:v>
                </c:pt>
                <c:pt idx="78">
                  <c:v>12.11807700697457</c:v>
                </c:pt>
                <c:pt idx="79">
                  <c:v>12.11807700697457</c:v>
                </c:pt>
                <c:pt idx="80">
                  <c:v>12.11807700697457</c:v>
                </c:pt>
                <c:pt idx="81">
                  <c:v>12.11807700697457</c:v>
                </c:pt>
                <c:pt idx="82">
                  <c:v>12.11807700697457</c:v>
                </c:pt>
                <c:pt idx="83">
                  <c:v>12.11807700697457</c:v>
                </c:pt>
                <c:pt idx="84">
                  <c:v>12.11807700697457</c:v>
                </c:pt>
                <c:pt idx="85">
                  <c:v>12.11807700697457</c:v>
                </c:pt>
                <c:pt idx="86">
                  <c:v>12.11807700697457</c:v>
                </c:pt>
                <c:pt idx="87">
                  <c:v>12.11807700697457</c:v>
                </c:pt>
                <c:pt idx="88">
                  <c:v>12.11807700697457</c:v>
                </c:pt>
                <c:pt idx="89">
                  <c:v>12.11807700697457</c:v>
                </c:pt>
                <c:pt idx="90">
                  <c:v>12.11807700697457</c:v>
                </c:pt>
                <c:pt idx="91">
                  <c:v>12.11807700697457</c:v>
                </c:pt>
                <c:pt idx="92">
                  <c:v>12.11807700697457</c:v>
                </c:pt>
                <c:pt idx="93">
                  <c:v>12.11807700697457</c:v>
                </c:pt>
                <c:pt idx="94">
                  <c:v>12.11807700697457</c:v>
                </c:pt>
                <c:pt idx="95">
                  <c:v>12.11807700697457</c:v>
                </c:pt>
                <c:pt idx="96">
                  <c:v>12.11807700697457</c:v>
                </c:pt>
              </c:numCache>
            </c:numRef>
          </c:xVal>
          <c:yVal>
            <c:numRef>
              <c:f>OutputSummary!$B$3:$B$99</c:f>
              <c:numCache>
                <c:formatCode>0.00</c:formatCode>
                <c:ptCount val="97"/>
                <c:pt idx="0">
                  <c:v>86.047723688321511</c:v>
                </c:pt>
                <c:pt idx="1">
                  <c:v>38.092424913139745</c:v>
                </c:pt>
                <c:pt idx="2">
                  <c:v>25.900337998862323</c:v>
                </c:pt>
                <c:pt idx="3">
                  <c:v>37.500677800287505</c:v>
                </c:pt>
                <c:pt idx="4">
                  <c:v>5.8509062175935576</c:v>
                </c:pt>
                <c:pt idx="5">
                  <c:v>8.5226497390758365</c:v>
                </c:pt>
                <c:pt idx="6">
                  <c:v>6.9291844668886666</c:v>
                </c:pt>
                <c:pt idx="7">
                  <c:v>27.147410074892687</c:v>
                </c:pt>
                <c:pt idx="8">
                  <c:v>25.665977863676567</c:v>
                </c:pt>
                <c:pt idx="9">
                  <c:v>35.370510902445673</c:v>
                </c:pt>
                <c:pt idx="10">
                  <c:v>35.936055330390374</c:v>
                </c:pt>
                <c:pt idx="11">
                  <c:v>21.570455815515427</c:v>
                </c:pt>
                <c:pt idx="12">
                  <c:v>15.637441231709207</c:v>
                </c:pt>
                <c:pt idx="13">
                  <c:v>13.905166145605239</c:v>
                </c:pt>
                <c:pt idx="14">
                  <c:v>13.905166145605239</c:v>
                </c:pt>
                <c:pt idx="15">
                  <c:v>13.905166145605239</c:v>
                </c:pt>
                <c:pt idx="16">
                  <c:v>13.905166145605239</c:v>
                </c:pt>
                <c:pt idx="17">
                  <c:v>13.905166145605239</c:v>
                </c:pt>
                <c:pt idx="18">
                  <c:v>13.905166145605239</c:v>
                </c:pt>
                <c:pt idx="19">
                  <c:v>13.905166145605239</c:v>
                </c:pt>
                <c:pt idx="20">
                  <c:v>13.905166145605239</c:v>
                </c:pt>
                <c:pt idx="21">
                  <c:v>13.905166145605239</c:v>
                </c:pt>
                <c:pt idx="22">
                  <c:v>13.905166145605239</c:v>
                </c:pt>
                <c:pt idx="23">
                  <c:v>13.905166145605239</c:v>
                </c:pt>
                <c:pt idx="24">
                  <c:v>13.905166145605239</c:v>
                </c:pt>
                <c:pt idx="25">
                  <c:v>13.905166145605239</c:v>
                </c:pt>
                <c:pt idx="26">
                  <c:v>13.905166145605239</c:v>
                </c:pt>
                <c:pt idx="27">
                  <c:v>13.905166145605239</c:v>
                </c:pt>
                <c:pt idx="28">
                  <c:v>13.905166145605239</c:v>
                </c:pt>
                <c:pt idx="29">
                  <c:v>13.905166145605239</c:v>
                </c:pt>
                <c:pt idx="30">
                  <c:v>13.905166145605239</c:v>
                </c:pt>
                <c:pt idx="31">
                  <c:v>13.905166145605239</c:v>
                </c:pt>
                <c:pt idx="32">
                  <c:v>13.905166145605239</c:v>
                </c:pt>
                <c:pt idx="33">
                  <c:v>13.905166145605239</c:v>
                </c:pt>
                <c:pt idx="34">
                  <c:v>13.905166145605239</c:v>
                </c:pt>
                <c:pt idx="35">
                  <c:v>13.905166145605239</c:v>
                </c:pt>
                <c:pt idx="36">
                  <c:v>13.905166145605239</c:v>
                </c:pt>
                <c:pt idx="37">
                  <c:v>13.905166145605239</c:v>
                </c:pt>
                <c:pt idx="38">
                  <c:v>13.905166145605239</c:v>
                </c:pt>
                <c:pt idx="39">
                  <c:v>13.905166145605239</c:v>
                </c:pt>
                <c:pt idx="40">
                  <c:v>13.905166145605239</c:v>
                </c:pt>
                <c:pt idx="41">
                  <c:v>13.905166145605239</c:v>
                </c:pt>
                <c:pt idx="42">
                  <c:v>13.905166145605239</c:v>
                </c:pt>
                <c:pt idx="43">
                  <c:v>13.905166145605239</c:v>
                </c:pt>
                <c:pt idx="44">
                  <c:v>13.905166145605239</c:v>
                </c:pt>
                <c:pt idx="45">
                  <c:v>13.905166145605239</c:v>
                </c:pt>
                <c:pt idx="46">
                  <c:v>13.905166145605239</c:v>
                </c:pt>
                <c:pt idx="47">
                  <c:v>13.905166145605239</c:v>
                </c:pt>
                <c:pt idx="48">
                  <c:v>13.905166145605239</c:v>
                </c:pt>
                <c:pt idx="49">
                  <c:v>13.905166145605239</c:v>
                </c:pt>
                <c:pt idx="50">
                  <c:v>13.905166145605239</c:v>
                </c:pt>
                <c:pt idx="51">
                  <c:v>13.905166145605239</c:v>
                </c:pt>
                <c:pt idx="52">
                  <c:v>13.905166145605239</c:v>
                </c:pt>
                <c:pt idx="53">
                  <c:v>13.905166145605239</c:v>
                </c:pt>
                <c:pt idx="54">
                  <c:v>13.905166145605239</c:v>
                </c:pt>
                <c:pt idx="55">
                  <c:v>13.905166145605239</c:v>
                </c:pt>
                <c:pt idx="56">
                  <c:v>13.905166145605239</c:v>
                </c:pt>
                <c:pt idx="57">
                  <c:v>13.905166145605239</c:v>
                </c:pt>
                <c:pt idx="58">
                  <c:v>13.905166145605239</c:v>
                </c:pt>
                <c:pt idx="59">
                  <c:v>13.905166145605239</c:v>
                </c:pt>
                <c:pt idx="60">
                  <c:v>13.905166145605239</c:v>
                </c:pt>
                <c:pt idx="61">
                  <c:v>13.905166145605239</c:v>
                </c:pt>
                <c:pt idx="62">
                  <c:v>13.905166145605239</c:v>
                </c:pt>
                <c:pt idx="63">
                  <c:v>13.905166145605239</c:v>
                </c:pt>
                <c:pt idx="64">
                  <c:v>13.905166145605239</c:v>
                </c:pt>
                <c:pt idx="65">
                  <c:v>13.905166145605239</c:v>
                </c:pt>
                <c:pt idx="66">
                  <c:v>13.905166145605239</c:v>
                </c:pt>
                <c:pt idx="67">
                  <c:v>13.905166145605239</c:v>
                </c:pt>
                <c:pt idx="68">
                  <c:v>13.905166145605239</c:v>
                </c:pt>
                <c:pt idx="69">
                  <c:v>13.905166145605239</c:v>
                </c:pt>
                <c:pt idx="70">
                  <c:v>13.905166145605239</c:v>
                </c:pt>
                <c:pt idx="71">
                  <c:v>13.905166145605239</c:v>
                </c:pt>
                <c:pt idx="72">
                  <c:v>13.905166145605239</c:v>
                </c:pt>
                <c:pt idx="73">
                  <c:v>13.905166145605239</c:v>
                </c:pt>
                <c:pt idx="74">
                  <c:v>13.905166145605239</c:v>
                </c:pt>
                <c:pt idx="75">
                  <c:v>13.905166145605239</c:v>
                </c:pt>
                <c:pt idx="76">
                  <c:v>13.905166145605239</c:v>
                </c:pt>
                <c:pt idx="77">
                  <c:v>13.905166145605239</c:v>
                </c:pt>
                <c:pt idx="78">
                  <c:v>13.905166145605239</c:v>
                </c:pt>
                <c:pt idx="79">
                  <c:v>13.905166145605239</c:v>
                </c:pt>
                <c:pt idx="80">
                  <c:v>13.905166145605239</c:v>
                </c:pt>
                <c:pt idx="81">
                  <c:v>13.905166145605239</c:v>
                </c:pt>
                <c:pt idx="82">
                  <c:v>13.905166145605239</c:v>
                </c:pt>
                <c:pt idx="83">
                  <c:v>13.905166145605239</c:v>
                </c:pt>
                <c:pt idx="84">
                  <c:v>13.905166145605239</c:v>
                </c:pt>
                <c:pt idx="85">
                  <c:v>13.905166145605239</c:v>
                </c:pt>
                <c:pt idx="86">
                  <c:v>13.905166145605239</c:v>
                </c:pt>
                <c:pt idx="87">
                  <c:v>13.905166145605239</c:v>
                </c:pt>
                <c:pt idx="88">
                  <c:v>13.905166145605239</c:v>
                </c:pt>
                <c:pt idx="89">
                  <c:v>13.905166145605239</c:v>
                </c:pt>
                <c:pt idx="90">
                  <c:v>13.905166145605239</c:v>
                </c:pt>
                <c:pt idx="91">
                  <c:v>13.905166145605239</c:v>
                </c:pt>
                <c:pt idx="92">
                  <c:v>13.905166145605239</c:v>
                </c:pt>
                <c:pt idx="93">
                  <c:v>13.905166145605239</c:v>
                </c:pt>
                <c:pt idx="94">
                  <c:v>13.905166145605239</c:v>
                </c:pt>
                <c:pt idx="95">
                  <c:v>13.905166145605239</c:v>
                </c:pt>
                <c:pt idx="96">
                  <c:v>13.905166145605239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OutputSummary!$J$2</c:f>
              <c:strCache>
                <c:ptCount val="1"/>
              </c:strCache>
            </c:strRef>
          </c:tx>
          <c:spPr>
            <a:ln w="127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OutputSummary!$J$3:$J$300</c:f>
              <c:numCache>
                <c:formatCode>0</c:formatCode>
                <c:ptCount val="298"/>
                <c:pt idx="1">
                  <c:v>92.113730722109921</c:v>
                </c:pt>
                <c:pt idx="2">
                  <c:v>90.673102856252285</c:v>
                </c:pt>
                <c:pt idx="3">
                  <c:v>88.568928557577763</c:v>
                </c:pt>
                <c:pt idx="4">
                  <c:v>81.726259247369384</c:v>
                </c:pt>
                <c:pt idx="5">
                  <c:v>79.620061445998317</c:v>
                </c:pt>
                <c:pt idx="6">
                  <c:v>72.777789603299766</c:v>
                </c:pt>
                <c:pt idx="7">
                  <c:v>68.387683677205885</c:v>
                </c:pt>
                <c:pt idx="8">
                  <c:v>68.144511480873504</c:v>
                </c:pt>
                <c:pt idx="9">
                  <c:v>66.864904442596981</c:v>
                </c:pt>
                <c:pt idx="10">
                  <c:v>59.009549726079797</c:v>
                </c:pt>
                <c:pt idx="11">
                  <c:v>58.504795019721584</c:v>
                </c:pt>
                <c:pt idx="12">
                  <c:v>57.130956751636184</c:v>
                </c:pt>
                <c:pt idx="13">
                  <c:v>56.61989834858516</c:v>
                </c:pt>
                <c:pt idx="14">
                  <c:v>27.105862660254754</c:v>
                </c:pt>
                <c:pt idx="15">
                  <c:v>27.105862660254754</c:v>
                </c:pt>
                <c:pt idx="16">
                  <c:v>27.105862660254754</c:v>
                </c:pt>
                <c:pt idx="17">
                  <c:v>27.105862660254754</c:v>
                </c:pt>
                <c:pt idx="18">
                  <c:v>27.105862660254754</c:v>
                </c:pt>
                <c:pt idx="19">
                  <c:v>27.105862660254754</c:v>
                </c:pt>
                <c:pt idx="20">
                  <c:v>27.105862660254754</c:v>
                </c:pt>
                <c:pt idx="21">
                  <c:v>27.105862660254754</c:v>
                </c:pt>
                <c:pt idx="22">
                  <c:v>27.105862660254754</c:v>
                </c:pt>
                <c:pt idx="23">
                  <c:v>27.105862660254754</c:v>
                </c:pt>
                <c:pt idx="24">
                  <c:v>27.105862660254754</c:v>
                </c:pt>
                <c:pt idx="25">
                  <c:v>27.105862660254754</c:v>
                </c:pt>
                <c:pt idx="26">
                  <c:v>27.105862660254754</c:v>
                </c:pt>
                <c:pt idx="27">
                  <c:v>27.105862660254754</c:v>
                </c:pt>
                <c:pt idx="28">
                  <c:v>27.105862660254754</c:v>
                </c:pt>
                <c:pt idx="29">
                  <c:v>27.105862660254754</c:v>
                </c:pt>
                <c:pt idx="30">
                  <c:v>27.105862660254754</c:v>
                </c:pt>
                <c:pt idx="31">
                  <c:v>27.105862660254754</c:v>
                </c:pt>
                <c:pt idx="32">
                  <c:v>27.105862660254754</c:v>
                </c:pt>
                <c:pt idx="33">
                  <c:v>27.105862660254754</c:v>
                </c:pt>
                <c:pt idx="34">
                  <c:v>27.105862660254754</c:v>
                </c:pt>
                <c:pt idx="35">
                  <c:v>27.105862660254754</c:v>
                </c:pt>
                <c:pt idx="36">
                  <c:v>27.105862660254754</c:v>
                </c:pt>
                <c:pt idx="37">
                  <c:v>27.105862660254754</c:v>
                </c:pt>
                <c:pt idx="38">
                  <c:v>27.105862660254754</c:v>
                </c:pt>
                <c:pt idx="39">
                  <c:v>27.105862660254754</c:v>
                </c:pt>
                <c:pt idx="40">
                  <c:v>27.105862660254754</c:v>
                </c:pt>
                <c:pt idx="41">
                  <c:v>27.105862660254754</c:v>
                </c:pt>
                <c:pt idx="42">
                  <c:v>27.105862660254754</c:v>
                </c:pt>
                <c:pt idx="43">
                  <c:v>27.105862660254754</c:v>
                </c:pt>
                <c:pt idx="44">
                  <c:v>27.105862660254754</c:v>
                </c:pt>
                <c:pt idx="45">
                  <c:v>27.105862660254754</c:v>
                </c:pt>
                <c:pt idx="46">
                  <c:v>27.105862660254754</c:v>
                </c:pt>
                <c:pt idx="47">
                  <c:v>27.105862660254754</c:v>
                </c:pt>
                <c:pt idx="48">
                  <c:v>27.105862660254754</c:v>
                </c:pt>
                <c:pt idx="49">
                  <c:v>27.105862660254754</c:v>
                </c:pt>
                <c:pt idx="50">
                  <c:v>27.105862660254754</c:v>
                </c:pt>
                <c:pt idx="51">
                  <c:v>27.105862660254754</c:v>
                </c:pt>
                <c:pt idx="52">
                  <c:v>27.105862660254754</c:v>
                </c:pt>
                <c:pt idx="53">
                  <c:v>27.105862660254754</c:v>
                </c:pt>
                <c:pt idx="54">
                  <c:v>27.105862660254754</c:v>
                </c:pt>
                <c:pt idx="55">
                  <c:v>27.105862660254754</c:v>
                </c:pt>
                <c:pt idx="56">
                  <c:v>27.105862660254754</c:v>
                </c:pt>
                <c:pt idx="57">
                  <c:v>27.105862660254754</c:v>
                </c:pt>
                <c:pt idx="58">
                  <c:v>27.105862660254754</c:v>
                </c:pt>
                <c:pt idx="59">
                  <c:v>27.105862660254754</c:v>
                </c:pt>
                <c:pt idx="60">
                  <c:v>27.105862660254754</c:v>
                </c:pt>
                <c:pt idx="61">
                  <c:v>27.105862660254754</c:v>
                </c:pt>
                <c:pt idx="62">
                  <c:v>27.105862660254754</c:v>
                </c:pt>
                <c:pt idx="63">
                  <c:v>27.105862660254754</c:v>
                </c:pt>
                <c:pt idx="64">
                  <c:v>27.105862660254754</c:v>
                </c:pt>
                <c:pt idx="65">
                  <c:v>27.105862660254754</c:v>
                </c:pt>
                <c:pt idx="66">
                  <c:v>27.105862660254754</c:v>
                </c:pt>
                <c:pt idx="67">
                  <c:v>27.105862660254754</c:v>
                </c:pt>
                <c:pt idx="68">
                  <c:v>27.105862660254754</c:v>
                </c:pt>
                <c:pt idx="69">
                  <c:v>27.105862660254754</c:v>
                </c:pt>
                <c:pt idx="70">
                  <c:v>27.105862660254754</c:v>
                </c:pt>
                <c:pt idx="71">
                  <c:v>27.105862660254754</c:v>
                </c:pt>
                <c:pt idx="72">
                  <c:v>27.105862660254754</c:v>
                </c:pt>
                <c:pt idx="73">
                  <c:v>27.105862660254754</c:v>
                </c:pt>
                <c:pt idx="74">
                  <c:v>27.105862660254754</c:v>
                </c:pt>
                <c:pt idx="75">
                  <c:v>27.105862660254754</c:v>
                </c:pt>
                <c:pt idx="76">
                  <c:v>27.105862660254754</c:v>
                </c:pt>
                <c:pt idx="77">
                  <c:v>27.105862660254754</c:v>
                </c:pt>
                <c:pt idx="78">
                  <c:v>27.105862660254754</c:v>
                </c:pt>
                <c:pt idx="79">
                  <c:v>27.105862660254754</c:v>
                </c:pt>
                <c:pt idx="80">
                  <c:v>27.105862660254754</c:v>
                </c:pt>
                <c:pt idx="81">
                  <c:v>27.105862660254754</c:v>
                </c:pt>
                <c:pt idx="82">
                  <c:v>27.105862660254754</c:v>
                </c:pt>
                <c:pt idx="83">
                  <c:v>27.105862660254754</c:v>
                </c:pt>
                <c:pt idx="84">
                  <c:v>27.105862660254754</c:v>
                </c:pt>
                <c:pt idx="85">
                  <c:v>27.105862660254754</c:v>
                </c:pt>
                <c:pt idx="86">
                  <c:v>27.105862660254754</c:v>
                </c:pt>
                <c:pt idx="87">
                  <c:v>27.105862660254754</c:v>
                </c:pt>
                <c:pt idx="88">
                  <c:v>27.105862660254754</c:v>
                </c:pt>
                <c:pt idx="89">
                  <c:v>27.105862660254754</c:v>
                </c:pt>
                <c:pt idx="90">
                  <c:v>27.105862660254754</c:v>
                </c:pt>
                <c:pt idx="91">
                  <c:v>27.105862660254754</c:v>
                </c:pt>
                <c:pt idx="92">
                  <c:v>27.105862660254754</c:v>
                </c:pt>
                <c:pt idx="93">
                  <c:v>27.105862660254754</c:v>
                </c:pt>
                <c:pt idx="94">
                  <c:v>27.105862660254754</c:v>
                </c:pt>
                <c:pt idx="95">
                  <c:v>27.105862660254754</c:v>
                </c:pt>
                <c:pt idx="96">
                  <c:v>27.105862660254754</c:v>
                </c:pt>
                <c:pt idx="97">
                  <c:v>27.105862660254754</c:v>
                </c:pt>
              </c:numCache>
            </c:numRef>
          </c:xVal>
          <c:yVal>
            <c:numRef>
              <c:f>OutputSummary!$I$3:$I$300</c:f>
              <c:numCache>
                <c:formatCode>0.00</c:formatCode>
                <c:ptCount val="298"/>
                <c:pt idx="1">
                  <c:v>5.8509062175935576</c:v>
                </c:pt>
                <c:pt idx="2">
                  <c:v>6.9291844668886666</c:v>
                </c:pt>
                <c:pt idx="3">
                  <c:v>8.5226497390758365</c:v>
                </c:pt>
                <c:pt idx="4">
                  <c:v>13.905166145605239</c:v>
                </c:pt>
                <c:pt idx="5">
                  <c:v>15.637441231709207</c:v>
                </c:pt>
                <c:pt idx="6">
                  <c:v>21.570455815515427</c:v>
                </c:pt>
                <c:pt idx="7">
                  <c:v>25.665977863676567</c:v>
                </c:pt>
                <c:pt idx="8">
                  <c:v>25.900337998862323</c:v>
                </c:pt>
                <c:pt idx="9">
                  <c:v>27.147410074892687</c:v>
                </c:pt>
                <c:pt idx="10">
                  <c:v>35.370510902445673</c:v>
                </c:pt>
                <c:pt idx="11">
                  <c:v>35.936055330390374</c:v>
                </c:pt>
                <c:pt idx="12">
                  <c:v>37.500677800287505</c:v>
                </c:pt>
                <c:pt idx="13">
                  <c:v>38.092424913139745</c:v>
                </c:pt>
                <c:pt idx="14">
                  <c:v>86.047723688321511</c:v>
                </c:pt>
                <c:pt idx="15">
                  <c:v>86.047723688321511</c:v>
                </c:pt>
                <c:pt idx="16">
                  <c:v>86.047723688321511</c:v>
                </c:pt>
                <c:pt idx="17">
                  <c:v>86.047723688321511</c:v>
                </c:pt>
                <c:pt idx="18">
                  <c:v>86.047723688321511</c:v>
                </c:pt>
                <c:pt idx="19">
                  <c:v>86.047723688321511</c:v>
                </c:pt>
                <c:pt idx="20">
                  <c:v>86.047723688321511</c:v>
                </c:pt>
                <c:pt idx="21">
                  <c:v>86.047723688321511</c:v>
                </c:pt>
                <c:pt idx="22">
                  <c:v>86.047723688321511</c:v>
                </c:pt>
                <c:pt idx="23">
                  <c:v>86.047723688321511</c:v>
                </c:pt>
                <c:pt idx="24">
                  <c:v>86.047723688321511</c:v>
                </c:pt>
                <c:pt idx="25">
                  <c:v>86.047723688321511</c:v>
                </c:pt>
                <c:pt idx="26">
                  <c:v>86.047723688321511</c:v>
                </c:pt>
                <c:pt idx="27">
                  <c:v>86.047723688321511</c:v>
                </c:pt>
                <c:pt idx="28">
                  <c:v>86.047723688321511</c:v>
                </c:pt>
                <c:pt idx="29">
                  <c:v>86.047723688321511</c:v>
                </c:pt>
                <c:pt idx="30">
                  <c:v>86.047723688321511</c:v>
                </c:pt>
                <c:pt idx="31">
                  <c:v>86.047723688321511</c:v>
                </c:pt>
                <c:pt idx="32">
                  <c:v>86.047723688321511</c:v>
                </c:pt>
                <c:pt idx="33">
                  <c:v>86.047723688321511</c:v>
                </c:pt>
                <c:pt idx="34">
                  <c:v>86.047723688321511</c:v>
                </c:pt>
                <c:pt idx="35">
                  <c:v>86.047723688321511</c:v>
                </c:pt>
                <c:pt idx="36">
                  <c:v>86.047723688321511</c:v>
                </c:pt>
                <c:pt idx="37">
                  <c:v>86.047723688321511</c:v>
                </c:pt>
                <c:pt idx="38">
                  <c:v>86.047723688321511</c:v>
                </c:pt>
                <c:pt idx="39">
                  <c:v>86.047723688321511</c:v>
                </c:pt>
                <c:pt idx="40">
                  <c:v>86.047723688321511</c:v>
                </c:pt>
                <c:pt idx="41">
                  <c:v>86.047723688321511</c:v>
                </c:pt>
                <c:pt idx="42">
                  <c:v>86.047723688321511</c:v>
                </c:pt>
                <c:pt idx="43">
                  <c:v>86.047723688321511</c:v>
                </c:pt>
                <c:pt idx="44">
                  <c:v>86.047723688321511</c:v>
                </c:pt>
                <c:pt idx="45">
                  <c:v>86.047723688321511</c:v>
                </c:pt>
                <c:pt idx="46">
                  <c:v>86.047723688321511</c:v>
                </c:pt>
                <c:pt idx="47">
                  <c:v>86.047723688321511</c:v>
                </c:pt>
                <c:pt idx="48">
                  <c:v>86.047723688321511</c:v>
                </c:pt>
                <c:pt idx="49">
                  <c:v>86.047723688321511</c:v>
                </c:pt>
                <c:pt idx="50">
                  <c:v>86.047723688321511</c:v>
                </c:pt>
                <c:pt idx="51">
                  <c:v>86.047723688321511</c:v>
                </c:pt>
                <c:pt idx="52">
                  <c:v>86.047723688321511</c:v>
                </c:pt>
                <c:pt idx="53">
                  <c:v>86.047723688321511</c:v>
                </c:pt>
                <c:pt idx="54">
                  <c:v>86.047723688321511</c:v>
                </c:pt>
                <c:pt idx="55">
                  <c:v>86.047723688321511</c:v>
                </c:pt>
                <c:pt idx="56">
                  <c:v>86.047723688321511</c:v>
                </c:pt>
                <c:pt idx="57">
                  <c:v>86.047723688321511</c:v>
                </c:pt>
                <c:pt idx="58">
                  <c:v>86.047723688321511</c:v>
                </c:pt>
                <c:pt idx="59">
                  <c:v>86.047723688321511</c:v>
                </c:pt>
                <c:pt idx="60">
                  <c:v>86.047723688321511</c:v>
                </c:pt>
                <c:pt idx="61">
                  <c:v>86.047723688321511</c:v>
                </c:pt>
                <c:pt idx="62">
                  <c:v>86.047723688321511</c:v>
                </c:pt>
                <c:pt idx="63">
                  <c:v>86.047723688321511</c:v>
                </c:pt>
                <c:pt idx="64">
                  <c:v>86.047723688321511</c:v>
                </c:pt>
                <c:pt idx="65">
                  <c:v>86.047723688321511</c:v>
                </c:pt>
                <c:pt idx="66">
                  <c:v>86.047723688321511</c:v>
                </c:pt>
                <c:pt idx="67">
                  <c:v>86.047723688321511</c:v>
                </c:pt>
                <c:pt idx="68">
                  <c:v>86.047723688321511</c:v>
                </c:pt>
                <c:pt idx="69">
                  <c:v>86.047723688321511</c:v>
                </c:pt>
                <c:pt idx="70">
                  <c:v>86.047723688321511</c:v>
                </c:pt>
                <c:pt idx="71">
                  <c:v>86.047723688321511</c:v>
                </c:pt>
                <c:pt idx="72">
                  <c:v>86.047723688321511</c:v>
                </c:pt>
                <c:pt idx="73">
                  <c:v>86.047723688321511</c:v>
                </c:pt>
                <c:pt idx="74">
                  <c:v>86.047723688321511</c:v>
                </c:pt>
                <c:pt idx="75">
                  <c:v>86.047723688321511</c:v>
                </c:pt>
                <c:pt idx="76">
                  <c:v>86.047723688321511</c:v>
                </c:pt>
                <c:pt idx="77">
                  <c:v>86.047723688321511</c:v>
                </c:pt>
                <c:pt idx="78">
                  <c:v>86.047723688321511</c:v>
                </c:pt>
                <c:pt idx="79">
                  <c:v>86.047723688321511</c:v>
                </c:pt>
                <c:pt idx="80">
                  <c:v>86.047723688321511</c:v>
                </c:pt>
                <c:pt idx="81">
                  <c:v>86.047723688321511</c:v>
                </c:pt>
                <c:pt idx="82">
                  <c:v>86.047723688321511</c:v>
                </c:pt>
                <c:pt idx="83">
                  <c:v>86.047723688321511</c:v>
                </c:pt>
                <c:pt idx="84">
                  <c:v>86.047723688321511</c:v>
                </c:pt>
                <c:pt idx="85">
                  <c:v>86.047723688321511</c:v>
                </c:pt>
                <c:pt idx="86">
                  <c:v>86.047723688321511</c:v>
                </c:pt>
                <c:pt idx="87">
                  <c:v>86.047723688321511</c:v>
                </c:pt>
                <c:pt idx="88">
                  <c:v>86.047723688321511</c:v>
                </c:pt>
                <c:pt idx="89">
                  <c:v>86.047723688321511</c:v>
                </c:pt>
                <c:pt idx="90">
                  <c:v>86.047723688321511</c:v>
                </c:pt>
                <c:pt idx="91">
                  <c:v>86.047723688321511</c:v>
                </c:pt>
                <c:pt idx="92">
                  <c:v>86.047723688321511</c:v>
                </c:pt>
                <c:pt idx="93">
                  <c:v>86.047723688321511</c:v>
                </c:pt>
                <c:pt idx="94">
                  <c:v>86.047723688321511</c:v>
                </c:pt>
                <c:pt idx="95">
                  <c:v>86.047723688321511</c:v>
                </c:pt>
                <c:pt idx="96">
                  <c:v>86.047723688321511</c:v>
                </c:pt>
                <c:pt idx="97">
                  <c:v>86.047723688321511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OutputSummary!$K$1</c:f>
              <c:strCache>
                <c:ptCount val="1"/>
                <c:pt idx="0">
                  <c:v>Case11</c:v>
                </c:pt>
              </c:strCache>
            </c:strRef>
          </c:tx>
          <c:marker>
            <c:symbol val="none"/>
          </c:marker>
          <c:xVal>
            <c:numRef>
              <c:f>OutputSummary!$L$3:$L$300</c:f>
              <c:numCache>
                <c:formatCode>0.00</c:formatCode>
                <c:ptCount val="298"/>
                <c:pt idx="1">
                  <c:v>21.552375961942577</c:v>
                </c:pt>
                <c:pt idx="2">
                  <c:v>20.312354464263045</c:v>
                </c:pt>
                <c:pt idx="3">
                  <c:v>18.86972088476438</c:v>
                </c:pt>
                <c:pt idx="4">
                  <c:v>15.721046038560811</c:v>
                </c:pt>
                <c:pt idx="5">
                  <c:v>9.0492187763318608</c:v>
                </c:pt>
                <c:pt idx="6">
                  <c:v>14.919002173712432</c:v>
                </c:pt>
                <c:pt idx="7">
                  <c:v>12.787965944150134</c:v>
                </c:pt>
                <c:pt idx="8">
                  <c:v>7.2198050840329016</c:v>
                </c:pt>
                <c:pt idx="9">
                  <c:v>7.6561642184456158</c:v>
                </c:pt>
                <c:pt idx="10">
                  <c:v>12.437010337638556</c:v>
                </c:pt>
                <c:pt idx="11">
                  <c:v>12.105601953932952</c:v>
                </c:pt>
                <c:pt idx="12">
                  <c:v>10.35828165377343</c:v>
                </c:pt>
                <c:pt idx="13">
                  <c:v>10.269319635163182</c:v>
                </c:pt>
                <c:pt idx="14">
                  <c:v>4.2509709826981465</c:v>
                </c:pt>
                <c:pt idx="15">
                  <c:v>4.2509709826981465</c:v>
                </c:pt>
                <c:pt idx="16">
                  <c:v>4.2509709826981465</c:v>
                </c:pt>
                <c:pt idx="17">
                  <c:v>4.2509709826981465</c:v>
                </c:pt>
                <c:pt idx="18">
                  <c:v>4.2509709826981465</c:v>
                </c:pt>
                <c:pt idx="19">
                  <c:v>4.2509709826981465</c:v>
                </c:pt>
                <c:pt idx="20">
                  <c:v>4.2509709826981465</c:v>
                </c:pt>
                <c:pt idx="21">
                  <c:v>4.2509709826981465</c:v>
                </c:pt>
                <c:pt idx="22">
                  <c:v>4.2509709826981465</c:v>
                </c:pt>
                <c:pt idx="23">
                  <c:v>4.2509709826981465</c:v>
                </c:pt>
                <c:pt idx="24">
                  <c:v>4.2509709826981465</c:v>
                </c:pt>
                <c:pt idx="25">
                  <c:v>4.2509709826981465</c:v>
                </c:pt>
                <c:pt idx="26">
                  <c:v>4.2509709826981465</c:v>
                </c:pt>
                <c:pt idx="27">
                  <c:v>4.2509709826981465</c:v>
                </c:pt>
                <c:pt idx="28">
                  <c:v>4.2509709826981465</c:v>
                </c:pt>
                <c:pt idx="29">
                  <c:v>4.2509709826981465</c:v>
                </c:pt>
                <c:pt idx="30">
                  <c:v>4.2509709826981465</c:v>
                </c:pt>
                <c:pt idx="31">
                  <c:v>4.2509709826981465</c:v>
                </c:pt>
                <c:pt idx="32">
                  <c:v>4.2509709826981465</c:v>
                </c:pt>
                <c:pt idx="33">
                  <c:v>4.2509709826981465</c:v>
                </c:pt>
                <c:pt idx="34">
                  <c:v>4.2509709826981465</c:v>
                </c:pt>
                <c:pt idx="35">
                  <c:v>4.2509709826981465</c:v>
                </c:pt>
                <c:pt idx="36">
                  <c:v>4.2509709826981465</c:v>
                </c:pt>
                <c:pt idx="37">
                  <c:v>4.2509709826981465</c:v>
                </c:pt>
                <c:pt idx="38">
                  <c:v>4.2509709826981465</c:v>
                </c:pt>
                <c:pt idx="39">
                  <c:v>4.2509709826981465</c:v>
                </c:pt>
                <c:pt idx="40">
                  <c:v>4.2509709826981465</c:v>
                </c:pt>
                <c:pt idx="41">
                  <c:v>4.2509709826981465</c:v>
                </c:pt>
                <c:pt idx="42">
                  <c:v>4.2509709826981465</c:v>
                </c:pt>
                <c:pt idx="43">
                  <c:v>4.2509709826981465</c:v>
                </c:pt>
                <c:pt idx="44">
                  <c:v>4.2509709826981465</c:v>
                </c:pt>
                <c:pt idx="45">
                  <c:v>4.2509709826981465</c:v>
                </c:pt>
                <c:pt idx="46">
                  <c:v>4.2509709826981465</c:v>
                </c:pt>
                <c:pt idx="47">
                  <c:v>4.2509709826981465</c:v>
                </c:pt>
                <c:pt idx="48">
                  <c:v>4.2509709826981465</c:v>
                </c:pt>
                <c:pt idx="49">
                  <c:v>4.2509709826981465</c:v>
                </c:pt>
                <c:pt idx="50">
                  <c:v>4.2509709826981465</c:v>
                </c:pt>
                <c:pt idx="51">
                  <c:v>4.2509709826981465</c:v>
                </c:pt>
                <c:pt idx="52">
                  <c:v>4.2509709826981465</c:v>
                </c:pt>
                <c:pt idx="53">
                  <c:v>4.2509709826981465</c:v>
                </c:pt>
                <c:pt idx="54">
                  <c:v>4.2509709826981465</c:v>
                </c:pt>
                <c:pt idx="55">
                  <c:v>4.2509709826981465</c:v>
                </c:pt>
                <c:pt idx="56">
                  <c:v>4.2509709826981465</c:v>
                </c:pt>
                <c:pt idx="57">
                  <c:v>4.2509709826981465</c:v>
                </c:pt>
                <c:pt idx="58">
                  <c:v>4.2509709826981465</c:v>
                </c:pt>
                <c:pt idx="59">
                  <c:v>4.2509709826981465</c:v>
                </c:pt>
                <c:pt idx="60">
                  <c:v>4.2509709826981465</c:v>
                </c:pt>
                <c:pt idx="61">
                  <c:v>4.2509709826981465</c:v>
                </c:pt>
                <c:pt idx="62">
                  <c:v>4.2509709826981465</c:v>
                </c:pt>
                <c:pt idx="63">
                  <c:v>4.2509709826981465</c:v>
                </c:pt>
                <c:pt idx="64">
                  <c:v>4.2509709826981465</c:v>
                </c:pt>
                <c:pt idx="65">
                  <c:v>4.2509709826981465</c:v>
                </c:pt>
                <c:pt idx="66">
                  <c:v>4.2509709826981465</c:v>
                </c:pt>
                <c:pt idx="67">
                  <c:v>4.2509709826981465</c:v>
                </c:pt>
                <c:pt idx="68">
                  <c:v>4.2509709826981465</c:v>
                </c:pt>
                <c:pt idx="69">
                  <c:v>4.2509709826981465</c:v>
                </c:pt>
                <c:pt idx="70">
                  <c:v>4.2509709826981465</c:v>
                </c:pt>
                <c:pt idx="71">
                  <c:v>4.2509709826981465</c:v>
                </c:pt>
                <c:pt idx="72">
                  <c:v>4.2509709826981465</c:v>
                </c:pt>
                <c:pt idx="73">
                  <c:v>4.2509709826981465</c:v>
                </c:pt>
                <c:pt idx="74">
                  <c:v>4.2509709826981465</c:v>
                </c:pt>
                <c:pt idx="75">
                  <c:v>4.2509709826981465</c:v>
                </c:pt>
                <c:pt idx="76">
                  <c:v>4.2509709826981465</c:v>
                </c:pt>
                <c:pt idx="77">
                  <c:v>4.2509709826981465</c:v>
                </c:pt>
                <c:pt idx="78">
                  <c:v>4.2509709826981465</c:v>
                </c:pt>
                <c:pt idx="79">
                  <c:v>4.2509709826981465</c:v>
                </c:pt>
                <c:pt idx="80">
                  <c:v>4.2509709826981465</c:v>
                </c:pt>
                <c:pt idx="81">
                  <c:v>4.2509709826981465</c:v>
                </c:pt>
                <c:pt idx="82">
                  <c:v>4.2509709826981465</c:v>
                </c:pt>
                <c:pt idx="83">
                  <c:v>4.2509709826981465</c:v>
                </c:pt>
                <c:pt idx="84">
                  <c:v>4.2509709826981465</c:v>
                </c:pt>
                <c:pt idx="85">
                  <c:v>4.2509709826981465</c:v>
                </c:pt>
                <c:pt idx="86">
                  <c:v>4.2509709826981465</c:v>
                </c:pt>
                <c:pt idx="87">
                  <c:v>4.2509709826981465</c:v>
                </c:pt>
                <c:pt idx="88">
                  <c:v>4.2509709826981465</c:v>
                </c:pt>
                <c:pt idx="89">
                  <c:v>4.2509709826981465</c:v>
                </c:pt>
                <c:pt idx="90">
                  <c:v>4.2509709826981465</c:v>
                </c:pt>
                <c:pt idx="91">
                  <c:v>4.2509709826981465</c:v>
                </c:pt>
                <c:pt idx="92">
                  <c:v>4.2509709826981465</c:v>
                </c:pt>
                <c:pt idx="93">
                  <c:v>4.2509709826981465</c:v>
                </c:pt>
                <c:pt idx="94">
                  <c:v>4.2509709826981465</c:v>
                </c:pt>
                <c:pt idx="95">
                  <c:v>4.2509709826981465</c:v>
                </c:pt>
                <c:pt idx="96">
                  <c:v>4.2509709826981465</c:v>
                </c:pt>
                <c:pt idx="97">
                  <c:v>4.2509709826981465</c:v>
                </c:pt>
              </c:numCache>
            </c:numRef>
          </c:xVal>
          <c:yVal>
            <c:numRef>
              <c:f>OutputSummary!$K$3:$K$300</c:f>
              <c:numCache>
                <c:formatCode>0.00</c:formatCode>
                <c:ptCount val="298"/>
                <c:pt idx="1">
                  <c:v>20.54345996935773</c:v>
                </c:pt>
                <c:pt idx="2">
                  <c:v>23.543781897653847</c:v>
                </c:pt>
                <c:pt idx="3">
                  <c:v>27.806257237820294</c:v>
                </c:pt>
                <c:pt idx="4">
                  <c:v>40.47936949953143</c:v>
                </c:pt>
                <c:pt idx="5">
                  <c:v>42.186720744885413</c:v>
                </c:pt>
                <c:pt idx="6">
                  <c:v>43.061468838827196</c:v>
                </c:pt>
                <c:pt idx="7">
                  <c:v>51.495702473947489</c:v>
                </c:pt>
                <c:pt idx="8">
                  <c:v>56.839025518621398</c:v>
                </c:pt>
                <c:pt idx="9">
                  <c:v>60.266891158196785</c:v>
                </c:pt>
                <c:pt idx="10">
                  <c:v>66.075658566747592</c:v>
                </c:pt>
                <c:pt idx="11">
                  <c:v>68.141504930510195</c:v>
                </c:pt>
                <c:pt idx="12">
                  <c:v>76.093371523106612</c:v>
                </c:pt>
                <c:pt idx="13">
                  <c:v>76.828730860540645</c:v>
                </c:pt>
                <c:pt idx="14">
                  <c:v>114.62027704092176</c:v>
                </c:pt>
                <c:pt idx="15">
                  <c:v>114.62027704092176</c:v>
                </c:pt>
                <c:pt idx="16">
                  <c:v>114.62027704092176</c:v>
                </c:pt>
                <c:pt idx="17">
                  <c:v>114.62027704092176</c:v>
                </c:pt>
                <c:pt idx="18">
                  <c:v>114.62027704092176</c:v>
                </c:pt>
                <c:pt idx="19">
                  <c:v>114.62027704092176</c:v>
                </c:pt>
                <c:pt idx="20">
                  <c:v>114.62027704092176</c:v>
                </c:pt>
                <c:pt idx="21">
                  <c:v>114.62027704092176</c:v>
                </c:pt>
                <c:pt idx="22">
                  <c:v>114.62027704092176</c:v>
                </c:pt>
                <c:pt idx="23">
                  <c:v>114.62027704092176</c:v>
                </c:pt>
                <c:pt idx="24">
                  <c:v>114.62027704092176</c:v>
                </c:pt>
                <c:pt idx="25">
                  <c:v>114.62027704092176</c:v>
                </c:pt>
                <c:pt idx="26">
                  <c:v>114.62027704092176</c:v>
                </c:pt>
                <c:pt idx="27">
                  <c:v>114.62027704092176</c:v>
                </c:pt>
                <c:pt idx="28">
                  <c:v>114.62027704092176</c:v>
                </c:pt>
                <c:pt idx="29">
                  <c:v>114.62027704092176</c:v>
                </c:pt>
                <c:pt idx="30">
                  <c:v>114.62027704092176</c:v>
                </c:pt>
                <c:pt idx="31">
                  <c:v>114.62027704092176</c:v>
                </c:pt>
                <c:pt idx="32">
                  <c:v>114.62027704092176</c:v>
                </c:pt>
                <c:pt idx="33">
                  <c:v>114.62027704092176</c:v>
                </c:pt>
                <c:pt idx="34">
                  <c:v>114.62027704092176</c:v>
                </c:pt>
                <c:pt idx="35">
                  <c:v>114.62027704092176</c:v>
                </c:pt>
                <c:pt idx="36">
                  <c:v>114.62027704092176</c:v>
                </c:pt>
                <c:pt idx="37">
                  <c:v>114.62027704092176</c:v>
                </c:pt>
                <c:pt idx="38">
                  <c:v>114.62027704092176</c:v>
                </c:pt>
                <c:pt idx="39">
                  <c:v>114.62027704092176</c:v>
                </c:pt>
                <c:pt idx="40">
                  <c:v>114.62027704092176</c:v>
                </c:pt>
                <c:pt idx="41">
                  <c:v>114.62027704092176</c:v>
                </c:pt>
                <c:pt idx="42">
                  <c:v>114.62027704092176</c:v>
                </c:pt>
                <c:pt idx="43">
                  <c:v>114.62027704092176</c:v>
                </c:pt>
                <c:pt idx="44">
                  <c:v>114.62027704092176</c:v>
                </c:pt>
                <c:pt idx="45">
                  <c:v>114.62027704092176</c:v>
                </c:pt>
                <c:pt idx="46">
                  <c:v>114.62027704092176</c:v>
                </c:pt>
                <c:pt idx="47">
                  <c:v>114.62027704092176</c:v>
                </c:pt>
                <c:pt idx="48">
                  <c:v>114.62027704092176</c:v>
                </c:pt>
                <c:pt idx="49">
                  <c:v>114.62027704092176</c:v>
                </c:pt>
                <c:pt idx="50">
                  <c:v>114.62027704092176</c:v>
                </c:pt>
                <c:pt idx="51">
                  <c:v>114.62027704092176</c:v>
                </c:pt>
                <c:pt idx="52">
                  <c:v>114.62027704092176</c:v>
                </c:pt>
                <c:pt idx="53">
                  <c:v>114.62027704092176</c:v>
                </c:pt>
                <c:pt idx="54">
                  <c:v>114.62027704092176</c:v>
                </c:pt>
                <c:pt idx="55">
                  <c:v>114.62027704092176</c:v>
                </c:pt>
                <c:pt idx="56">
                  <c:v>114.62027704092176</c:v>
                </c:pt>
                <c:pt idx="57">
                  <c:v>114.62027704092176</c:v>
                </c:pt>
                <c:pt idx="58">
                  <c:v>114.62027704092176</c:v>
                </c:pt>
                <c:pt idx="59">
                  <c:v>114.62027704092176</c:v>
                </c:pt>
                <c:pt idx="60">
                  <c:v>114.62027704092176</c:v>
                </c:pt>
                <c:pt idx="61">
                  <c:v>114.62027704092176</c:v>
                </c:pt>
                <c:pt idx="62">
                  <c:v>114.62027704092176</c:v>
                </c:pt>
                <c:pt idx="63">
                  <c:v>114.62027704092176</c:v>
                </c:pt>
                <c:pt idx="64">
                  <c:v>114.62027704092176</c:v>
                </c:pt>
                <c:pt idx="65">
                  <c:v>114.62027704092176</c:v>
                </c:pt>
                <c:pt idx="66">
                  <c:v>114.62027704092176</c:v>
                </c:pt>
                <c:pt idx="67">
                  <c:v>114.62027704092176</c:v>
                </c:pt>
                <c:pt idx="68">
                  <c:v>114.62027704092176</c:v>
                </c:pt>
                <c:pt idx="69">
                  <c:v>114.62027704092176</c:v>
                </c:pt>
                <c:pt idx="70">
                  <c:v>114.62027704092176</c:v>
                </c:pt>
                <c:pt idx="71">
                  <c:v>114.62027704092176</c:v>
                </c:pt>
                <c:pt idx="72">
                  <c:v>114.62027704092176</c:v>
                </c:pt>
                <c:pt idx="73">
                  <c:v>114.62027704092176</c:v>
                </c:pt>
                <c:pt idx="74">
                  <c:v>114.62027704092176</c:v>
                </c:pt>
                <c:pt idx="75">
                  <c:v>114.62027704092176</c:v>
                </c:pt>
                <c:pt idx="76">
                  <c:v>114.62027704092176</c:v>
                </c:pt>
                <c:pt idx="77">
                  <c:v>114.62027704092176</c:v>
                </c:pt>
                <c:pt idx="78">
                  <c:v>114.62027704092176</c:v>
                </c:pt>
                <c:pt idx="79">
                  <c:v>114.62027704092176</c:v>
                </c:pt>
                <c:pt idx="80">
                  <c:v>114.62027704092176</c:v>
                </c:pt>
                <c:pt idx="81">
                  <c:v>114.62027704092176</c:v>
                </c:pt>
                <c:pt idx="82">
                  <c:v>114.62027704092176</c:v>
                </c:pt>
                <c:pt idx="83">
                  <c:v>114.62027704092176</c:v>
                </c:pt>
                <c:pt idx="84">
                  <c:v>114.62027704092176</c:v>
                </c:pt>
                <c:pt idx="85">
                  <c:v>114.62027704092176</c:v>
                </c:pt>
                <c:pt idx="86">
                  <c:v>114.62027704092176</c:v>
                </c:pt>
                <c:pt idx="87">
                  <c:v>114.62027704092176</c:v>
                </c:pt>
                <c:pt idx="88">
                  <c:v>114.62027704092176</c:v>
                </c:pt>
                <c:pt idx="89">
                  <c:v>114.62027704092176</c:v>
                </c:pt>
                <c:pt idx="90">
                  <c:v>114.62027704092176</c:v>
                </c:pt>
                <c:pt idx="91">
                  <c:v>114.62027704092176</c:v>
                </c:pt>
                <c:pt idx="92">
                  <c:v>114.62027704092176</c:v>
                </c:pt>
                <c:pt idx="93">
                  <c:v>114.62027704092176</c:v>
                </c:pt>
                <c:pt idx="94">
                  <c:v>114.62027704092176</c:v>
                </c:pt>
                <c:pt idx="95">
                  <c:v>114.62027704092176</c:v>
                </c:pt>
                <c:pt idx="96">
                  <c:v>114.62027704092176</c:v>
                </c:pt>
                <c:pt idx="97">
                  <c:v>114.62027704092176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OutputSummary!$M$1</c:f>
              <c:strCache>
                <c:ptCount val="1"/>
                <c:pt idx="0">
                  <c:v>Case8</c:v>
                </c:pt>
              </c:strCache>
            </c:strRef>
          </c:tx>
          <c:marker>
            <c:symbol val="none"/>
          </c:marker>
          <c:xVal>
            <c:numRef>
              <c:f>OutputSummary!$N$3:$N$300</c:f>
              <c:numCache>
                <c:formatCode>0.00</c:formatCode>
                <c:ptCount val="298"/>
                <c:pt idx="1">
                  <c:v>14.855489872648944</c:v>
                </c:pt>
                <c:pt idx="2">
                  <c:v>13.383373628078408</c:v>
                </c:pt>
                <c:pt idx="3">
                  <c:v>11.749210959250107</c:v>
                </c:pt>
                <c:pt idx="4">
                  <c:v>8.3478175116817486</c:v>
                </c:pt>
                <c:pt idx="5">
                  <c:v>7.3541629564519333</c:v>
                </c:pt>
                <c:pt idx="6">
                  <c:v>5.1984574673871027</c:v>
                </c:pt>
                <c:pt idx="7">
                  <c:v>5.5288966857731312</c:v>
                </c:pt>
                <c:pt idx="8">
                  <c:v>5.2004987994533636</c:v>
                </c:pt>
                <c:pt idx="9">
                  <c:v>2.24421545642651</c:v>
                </c:pt>
                <c:pt idx="10">
                  <c:v>3.6240314675005023</c:v>
                </c:pt>
                <c:pt idx="11">
                  <c:v>3.5625717199985045</c:v>
                </c:pt>
                <c:pt idx="12">
                  <c:v>1.6148972768967178</c:v>
                </c:pt>
                <c:pt idx="13">
                  <c:v>1.808462654874581</c:v>
                </c:pt>
                <c:pt idx="14">
                  <c:v>0.79189634622491278</c:v>
                </c:pt>
                <c:pt idx="15">
                  <c:v>0.79189634622491278</c:v>
                </c:pt>
                <c:pt idx="16">
                  <c:v>0.79189634622491278</c:v>
                </c:pt>
                <c:pt idx="17">
                  <c:v>0.79189634622491278</c:v>
                </c:pt>
                <c:pt idx="18">
                  <c:v>0.79189634622491278</c:v>
                </c:pt>
                <c:pt idx="19">
                  <c:v>0.79189634622491278</c:v>
                </c:pt>
                <c:pt idx="20">
                  <c:v>0.79189634622491278</c:v>
                </c:pt>
                <c:pt idx="21">
                  <c:v>0.79189634622491278</c:v>
                </c:pt>
                <c:pt idx="22">
                  <c:v>0.79189634622491278</c:v>
                </c:pt>
                <c:pt idx="23">
                  <c:v>0.79189634622491278</c:v>
                </c:pt>
                <c:pt idx="24">
                  <c:v>0.79189634622491278</c:v>
                </c:pt>
                <c:pt idx="25">
                  <c:v>0.79189634622491278</c:v>
                </c:pt>
                <c:pt idx="26">
                  <c:v>0.79189634622491278</c:v>
                </c:pt>
                <c:pt idx="27">
                  <c:v>0.79189634622491278</c:v>
                </c:pt>
                <c:pt idx="28">
                  <c:v>0.79189634622491278</c:v>
                </c:pt>
                <c:pt idx="29">
                  <c:v>0.79189634622491278</c:v>
                </c:pt>
                <c:pt idx="30">
                  <c:v>0.79189634622491278</c:v>
                </c:pt>
                <c:pt idx="31">
                  <c:v>0.79189634622491278</c:v>
                </c:pt>
                <c:pt idx="32">
                  <c:v>0.79189634622491278</c:v>
                </c:pt>
                <c:pt idx="33">
                  <c:v>0.79189634622491278</c:v>
                </c:pt>
                <c:pt idx="34">
                  <c:v>0.79189634622491278</c:v>
                </c:pt>
                <c:pt idx="35">
                  <c:v>0.79189634622491278</c:v>
                </c:pt>
                <c:pt idx="36">
                  <c:v>0.79189634622491278</c:v>
                </c:pt>
                <c:pt idx="37">
                  <c:v>0.79189634622491278</c:v>
                </c:pt>
                <c:pt idx="38">
                  <c:v>0.79189634622491278</c:v>
                </c:pt>
                <c:pt idx="39">
                  <c:v>0.79189634622491278</c:v>
                </c:pt>
                <c:pt idx="40">
                  <c:v>0.79189634622491278</c:v>
                </c:pt>
                <c:pt idx="41">
                  <c:v>0.79189634622491278</c:v>
                </c:pt>
                <c:pt idx="42">
                  <c:v>0.79189634622491278</c:v>
                </c:pt>
                <c:pt idx="43">
                  <c:v>0.79189634622491278</c:v>
                </c:pt>
                <c:pt idx="44">
                  <c:v>0.79189634622491278</c:v>
                </c:pt>
                <c:pt idx="45">
                  <c:v>0.79189634622491278</c:v>
                </c:pt>
                <c:pt idx="46">
                  <c:v>0.79189634622491278</c:v>
                </c:pt>
                <c:pt idx="47">
                  <c:v>0.79189634622491278</c:v>
                </c:pt>
                <c:pt idx="48">
                  <c:v>0.79189634622491278</c:v>
                </c:pt>
                <c:pt idx="49">
                  <c:v>0.79189634622491278</c:v>
                </c:pt>
                <c:pt idx="50">
                  <c:v>0.79189634622491278</c:v>
                </c:pt>
                <c:pt idx="51">
                  <c:v>0.79189634622491278</c:v>
                </c:pt>
                <c:pt idx="52">
                  <c:v>0.79189634622491278</c:v>
                </c:pt>
                <c:pt idx="53">
                  <c:v>0.79189634622491278</c:v>
                </c:pt>
                <c:pt idx="54">
                  <c:v>0.79189634622491278</c:v>
                </c:pt>
                <c:pt idx="55">
                  <c:v>0.79189634622491278</c:v>
                </c:pt>
                <c:pt idx="56">
                  <c:v>0.79189634622491278</c:v>
                </c:pt>
                <c:pt idx="57">
                  <c:v>0.79189634622491278</c:v>
                </c:pt>
                <c:pt idx="58">
                  <c:v>0.79189634622491278</c:v>
                </c:pt>
                <c:pt idx="59">
                  <c:v>0.79189634622491278</c:v>
                </c:pt>
                <c:pt idx="60">
                  <c:v>0.79189634622491278</c:v>
                </c:pt>
                <c:pt idx="61">
                  <c:v>0.79189634622491278</c:v>
                </c:pt>
                <c:pt idx="62">
                  <c:v>0.79189634622491278</c:v>
                </c:pt>
                <c:pt idx="63">
                  <c:v>0.79189634622491278</c:v>
                </c:pt>
                <c:pt idx="64">
                  <c:v>0.79189634622491278</c:v>
                </c:pt>
                <c:pt idx="65">
                  <c:v>0.79189634622491278</c:v>
                </c:pt>
                <c:pt idx="66">
                  <c:v>0.79189634622491278</c:v>
                </c:pt>
                <c:pt idx="67">
                  <c:v>0.79189634622491278</c:v>
                </c:pt>
                <c:pt idx="68">
                  <c:v>0.79189634622491278</c:v>
                </c:pt>
                <c:pt idx="69">
                  <c:v>0.79189634622491278</c:v>
                </c:pt>
                <c:pt idx="70">
                  <c:v>0.79189634622491278</c:v>
                </c:pt>
                <c:pt idx="71">
                  <c:v>0.79189634622491278</c:v>
                </c:pt>
                <c:pt idx="72">
                  <c:v>0.79189634622491278</c:v>
                </c:pt>
                <c:pt idx="73">
                  <c:v>0.79189634622491278</c:v>
                </c:pt>
                <c:pt idx="74">
                  <c:v>0.79189634622491278</c:v>
                </c:pt>
                <c:pt idx="75">
                  <c:v>0.79189634622491278</c:v>
                </c:pt>
                <c:pt idx="76">
                  <c:v>0.79189634622491278</c:v>
                </c:pt>
                <c:pt idx="77">
                  <c:v>0.79189634622491278</c:v>
                </c:pt>
                <c:pt idx="78">
                  <c:v>0.79189634622491278</c:v>
                </c:pt>
                <c:pt idx="79">
                  <c:v>0.79189634622491278</c:v>
                </c:pt>
                <c:pt idx="80">
                  <c:v>0.79189634622491278</c:v>
                </c:pt>
                <c:pt idx="81">
                  <c:v>0.79189634622491278</c:v>
                </c:pt>
                <c:pt idx="82">
                  <c:v>0.79189634622491278</c:v>
                </c:pt>
                <c:pt idx="83">
                  <c:v>0.79189634622491278</c:v>
                </c:pt>
                <c:pt idx="84">
                  <c:v>0.79189634622491278</c:v>
                </c:pt>
                <c:pt idx="85">
                  <c:v>0.79189634622491278</c:v>
                </c:pt>
                <c:pt idx="86">
                  <c:v>0.79189634622491278</c:v>
                </c:pt>
                <c:pt idx="87">
                  <c:v>0.79189634622491278</c:v>
                </c:pt>
                <c:pt idx="88">
                  <c:v>0.79189634622491278</c:v>
                </c:pt>
                <c:pt idx="89">
                  <c:v>0.79189634622491278</c:v>
                </c:pt>
                <c:pt idx="90">
                  <c:v>0.79189634622491278</c:v>
                </c:pt>
                <c:pt idx="91">
                  <c:v>0.79189634622491278</c:v>
                </c:pt>
                <c:pt idx="92">
                  <c:v>0.79189634622491278</c:v>
                </c:pt>
                <c:pt idx="93">
                  <c:v>0.79189634622491278</c:v>
                </c:pt>
                <c:pt idx="94">
                  <c:v>0.79189634622491278</c:v>
                </c:pt>
                <c:pt idx="95">
                  <c:v>0.79189634622491278</c:v>
                </c:pt>
                <c:pt idx="96">
                  <c:v>0.79189634622491278</c:v>
                </c:pt>
                <c:pt idx="97">
                  <c:v>0.79189634622491278</c:v>
                </c:pt>
              </c:numCache>
            </c:numRef>
          </c:xVal>
          <c:yVal>
            <c:numRef>
              <c:f>OutputSummary!$M$3:$M$300</c:f>
              <c:numCache>
                <c:formatCode>0.00</c:formatCode>
                <c:ptCount val="298"/>
                <c:pt idx="1">
                  <c:v>4.1232819119149706</c:v>
                </c:pt>
                <c:pt idx="2">
                  <c:v>4.9464098170909159</c:v>
                </c:pt>
                <c:pt idx="3">
                  <c:v>6.1795180235084155</c:v>
                </c:pt>
                <c:pt idx="4">
                  <c:v>10.51841099224397</c:v>
                </c:pt>
                <c:pt idx="5">
                  <c:v>12.069045712471073</c:v>
                </c:pt>
                <c:pt idx="6">
                  <c:v>17.47113745321834</c:v>
                </c:pt>
                <c:pt idx="7">
                  <c:v>20.256588890987558</c:v>
                </c:pt>
                <c:pt idx="8">
                  <c:v>21.610601408876857</c:v>
                </c:pt>
                <c:pt idx="9">
                  <c:v>23.386560640905614</c:v>
                </c:pt>
                <c:pt idx="10">
                  <c:v>29.579283213413003</c:v>
                </c:pt>
                <c:pt idx="11">
                  <c:v>30.108758928655945</c:v>
                </c:pt>
                <c:pt idx="12">
                  <c:v>34.448579535346695</c:v>
                </c:pt>
                <c:pt idx="13">
                  <c:v>34.634758815070228</c:v>
                </c:pt>
                <c:pt idx="14">
                  <c:v>81.369673665797407</c:v>
                </c:pt>
                <c:pt idx="15">
                  <c:v>81.369673665797407</c:v>
                </c:pt>
                <c:pt idx="16">
                  <c:v>81.369673665797407</c:v>
                </c:pt>
                <c:pt idx="17">
                  <c:v>81.369673665797407</c:v>
                </c:pt>
                <c:pt idx="18">
                  <c:v>81.369673665797407</c:v>
                </c:pt>
                <c:pt idx="19">
                  <c:v>81.369673665797407</c:v>
                </c:pt>
                <c:pt idx="20">
                  <c:v>81.369673665797407</c:v>
                </c:pt>
                <c:pt idx="21">
                  <c:v>81.369673665797407</c:v>
                </c:pt>
                <c:pt idx="22">
                  <c:v>81.369673665797407</c:v>
                </c:pt>
                <c:pt idx="23">
                  <c:v>81.369673665797407</c:v>
                </c:pt>
                <c:pt idx="24">
                  <c:v>81.369673665797407</c:v>
                </c:pt>
                <c:pt idx="25">
                  <c:v>81.369673665797407</c:v>
                </c:pt>
                <c:pt idx="26">
                  <c:v>81.369673665797407</c:v>
                </c:pt>
                <c:pt idx="27">
                  <c:v>81.369673665797407</c:v>
                </c:pt>
                <c:pt idx="28">
                  <c:v>81.369673665797407</c:v>
                </c:pt>
                <c:pt idx="29">
                  <c:v>81.369673665797407</c:v>
                </c:pt>
                <c:pt idx="30">
                  <c:v>81.369673665797407</c:v>
                </c:pt>
                <c:pt idx="31">
                  <c:v>81.369673665797407</c:v>
                </c:pt>
                <c:pt idx="32">
                  <c:v>81.369673665797407</c:v>
                </c:pt>
                <c:pt idx="33">
                  <c:v>81.369673665797407</c:v>
                </c:pt>
                <c:pt idx="34">
                  <c:v>81.369673665797407</c:v>
                </c:pt>
                <c:pt idx="35">
                  <c:v>81.369673665797407</c:v>
                </c:pt>
                <c:pt idx="36">
                  <c:v>81.369673665797407</c:v>
                </c:pt>
                <c:pt idx="37">
                  <c:v>81.369673665797407</c:v>
                </c:pt>
                <c:pt idx="38">
                  <c:v>81.369673665797407</c:v>
                </c:pt>
                <c:pt idx="39">
                  <c:v>81.369673665797407</c:v>
                </c:pt>
                <c:pt idx="40">
                  <c:v>81.369673665797407</c:v>
                </c:pt>
                <c:pt idx="41">
                  <c:v>81.369673665797407</c:v>
                </c:pt>
                <c:pt idx="42">
                  <c:v>81.369673665797407</c:v>
                </c:pt>
                <c:pt idx="43">
                  <c:v>81.369673665797407</c:v>
                </c:pt>
                <c:pt idx="44">
                  <c:v>81.369673665797407</c:v>
                </c:pt>
                <c:pt idx="45">
                  <c:v>81.369673665797407</c:v>
                </c:pt>
                <c:pt idx="46">
                  <c:v>81.369673665797407</c:v>
                </c:pt>
                <c:pt idx="47">
                  <c:v>81.369673665797407</c:v>
                </c:pt>
                <c:pt idx="48">
                  <c:v>81.369673665797407</c:v>
                </c:pt>
                <c:pt idx="49">
                  <c:v>81.369673665797407</c:v>
                </c:pt>
                <c:pt idx="50">
                  <c:v>81.369673665797407</c:v>
                </c:pt>
                <c:pt idx="51">
                  <c:v>81.369673665797407</c:v>
                </c:pt>
                <c:pt idx="52">
                  <c:v>81.369673665797407</c:v>
                </c:pt>
                <c:pt idx="53">
                  <c:v>81.369673665797407</c:v>
                </c:pt>
                <c:pt idx="54">
                  <c:v>81.369673665797407</c:v>
                </c:pt>
                <c:pt idx="55">
                  <c:v>81.369673665797407</c:v>
                </c:pt>
                <c:pt idx="56">
                  <c:v>81.369673665797407</c:v>
                </c:pt>
                <c:pt idx="57">
                  <c:v>81.369673665797407</c:v>
                </c:pt>
                <c:pt idx="58">
                  <c:v>81.369673665797407</c:v>
                </c:pt>
                <c:pt idx="59">
                  <c:v>81.369673665797407</c:v>
                </c:pt>
                <c:pt idx="60">
                  <c:v>81.369673665797407</c:v>
                </c:pt>
                <c:pt idx="61">
                  <c:v>81.369673665797407</c:v>
                </c:pt>
                <c:pt idx="62">
                  <c:v>81.369673665797407</c:v>
                </c:pt>
                <c:pt idx="63">
                  <c:v>81.369673665797407</c:v>
                </c:pt>
                <c:pt idx="64">
                  <c:v>81.369673665797407</c:v>
                </c:pt>
                <c:pt idx="65">
                  <c:v>81.369673665797407</c:v>
                </c:pt>
                <c:pt idx="66">
                  <c:v>81.369673665797407</c:v>
                </c:pt>
                <c:pt idx="67">
                  <c:v>81.369673665797407</c:v>
                </c:pt>
                <c:pt idx="68">
                  <c:v>81.369673665797407</c:v>
                </c:pt>
                <c:pt idx="69">
                  <c:v>81.369673665797407</c:v>
                </c:pt>
                <c:pt idx="70">
                  <c:v>81.369673665797407</c:v>
                </c:pt>
                <c:pt idx="71">
                  <c:v>81.369673665797407</c:v>
                </c:pt>
                <c:pt idx="72">
                  <c:v>81.369673665797407</c:v>
                </c:pt>
                <c:pt idx="73">
                  <c:v>81.369673665797407</c:v>
                </c:pt>
                <c:pt idx="74">
                  <c:v>81.369673665797407</c:v>
                </c:pt>
                <c:pt idx="75">
                  <c:v>81.369673665797407</c:v>
                </c:pt>
                <c:pt idx="76">
                  <c:v>81.369673665797407</c:v>
                </c:pt>
                <c:pt idx="77">
                  <c:v>81.369673665797407</c:v>
                </c:pt>
                <c:pt idx="78">
                  <c:v>81.369673665797407</c:v>
                </c:pt>
                <c:pt idx="79">
                  <c:v>81.369673665797407</c:v>
                </c:pt>
                <c:pt idx="80">
                  <c:v>81.369673665797407</c:v>
                </c:pt>
                <c:pt idx="81">
                  <c:v>81.369673665797407</c:v>
                </c:pt>
                <c:pt idx="82">
                  <c:v>81.369673665797407</c:v>
                </c:pt>
                <c:pt idx="83">
                  <c:v>81.369673665797407</c:v>
                </c:pt>
                <c:pt idx="84">
                  <c:v>81.369673665797407</c:v>
                </c:pt>
                <c:pt idx="85">
                  <c:v>81.369673665797407</c:v>
                </c:pt>
                <c:pt idx="86">
                  <c:v>81.369673665797407</c:v>
                </c:pt>
                <c:pt idx="87">
                  <c:v>81.369673665797407</c:v>
                </c:pt>
                <c:pt idx="88">
                  <c:v>81.369673665797407</c:v>
                </c:pt>
                <c:pt idx="89">
                  <c:v>81.369673665797407</c:v>
                </c:pt>
                <c:pt idx="90">
                  <c:v>81.369673665797407</c:v>
                </c:pt>
                <c:pt idx="91">
                  <c:v>81.369673665797407</c:v>
                </c:pt>
                <c:pt idx="92">
                  <c:v>81.369673665797407</c:v>
                </c:pt>
                <c:pt idx="93">
                  <c:v>81.369673665797407</c:v>
                </c:pt>
                <c:pt idx="94">
                  <c:v>81.369673665797407</c:v>
                </c:pt>
                <c:pt idx="95">
                  <c:v>81.369673665797407</c:v>
                </c:pt>
                <c:pt idx="96">
                  <c:v>81.369673665797407</c:v>
                </c:pt>
                <c:pt idx="97">
                  <c:v>81.369673665797407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009152"/>
        <c:axId val="151027712"/>
      </c:scatterChart>
      <c:valAx>
        <c:axId val="1510091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lang="fr-FR" sz="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100" b="1" i="0" baseline="0">
                    <a:effectLst/>
                  </a:rPr>
                  <a:t>Alphai (pre-explosive porosity) (vol%)</a:t>
                </a:r>
                <a:endParaRPr lang="fr-FR" sz="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2683602480724393"/>
              <c:y val="0.88710946425814463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027712"/>
        <c:crosses val="max"/>
        <c:crossBetween val="midCat"/>
      </c:valAx>
      <c:valAx>
        <c:axId val="151027712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>
                  <a:defRPr lang="fr-FR" sz="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100" b="1" i="0" baseline="0">
                    <a:effectLst/>
                  </a:rPr>
                  <a:t>Pi (pre-explosive pressure) (MPa)</a:t>
                </a:r>
                <a:endParaRPr lang="fr-FR" sz="400">
                  <a:effectLst/>
                </a:endParaRPr>
              </a:p>
            </c:rich>
          </c:tx>
          <c:layout>
            <c:manualLayout>
              <c:xMode val="edge"/>
              <c:yMode val="edge"/>
              <c:x val="3.9522128699429809E-2"/>
              <c:y val="0.2529234728011939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00915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070344655194007"/>
          <c:y val="0.93435541145592094"/>
          <c:w val="0.5406543147623788"/>
          <c:h val="3.44974525243168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59924425049852"/>
          <c:y val="3.4712950600801068E-2"/>
          <c:w val="0.6528427612008586"/>
          <c:h val="0.87316421895861163"/>
        </c:manualLayout>
      </c:layout>
      <c:scatterChart>
        <c:scatterStyle val="lineMarker"/>
        <c:varyColors val="0"/>
        <c:ser>
          <c:idx val="4"/>
          <c:order val="0"/>
          <c:tx>
            <c:strRef>
              <c:f>AllOutputs!$B$1</c:f>
              <c:strCache>
                <c:ptCount val="1"/>
                <c:pt idx="0">
                  <c:v>Equ porosity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xVal>
            <c:numRef>
              <c:f>AllOutputs!$B$4:$B$300</c:f>
              <c:numCache>
                <c:formatCode>0.00</c:formatCode>
                <c:ptCount val="297"/>
                <c:pt idx="0">
                  <c:v>92.113730722109921</c:v>
                </c:pt>
                <c:pt idx="1">
                  <c:v>90.673102856252285</c:v>
                </c:pt>
                <c:pt idx="2">
                  <c:v>88.568928557577763</c:v>
                </c:pt>
                <c:pt idx="3">
                  <c:v>81.726259247369384</c:v>
                </c:pt>
                <c:pt idx="4">
                  <c:v>79.620061445998317</c:v>
                </c:pt>
                <c:pt idx="5">
                  <c:v>72.777789603299766</c:v>
                </c:pt>
                <c:pt idx="6">
                  <c:v>68.387683677205885</c:v>
                </c:pt>
                <c:pt idx="7">
                  <c:v>68.144511480873504</c:v>
                </c:pt>
                <c:pt idx="8">
                  <c:v>66.864904442596981</c:v>
                </c:pt>
                <c:pt idx="9">
                  <c:v>59.009549726079797</c:v>
                </c:pt>
                <c:pt idx="10">
                  <c:v>58.504795019721584</c:v>
                </c:pt>
                <c:pt idx="11">
                  <c:v>57.130956751636184</c:v>
                </c:pt>
                <c:pt idx="12">
                  <c:v>56.61989834858516</c:v>
                </c:pt>
                <c:pt idx="13">
                  <c:v>27.105862660254754</c:v>
                </c:pt>
                <c:pt idx="14">
                  <c:v>27.105862660254754</c:v>
                </c:pt>
                <c:pt idx="15">
                  <c:v>27.105862660254754</c:v>
                </c:pt>
                <c:pt idx="16">
                  <c:v>27.105862660254754</c:v>
                </c:pt>
                <c:pt idx="17">
                  <c:v>27.105862660254754</c:v>
                </c:pt>
                <c:pt idx="18">
                  <c:v>27.105862660254754</c:v>
                </c:pt>
                <c:pt idx="19">
                  <c:v>27.105862660254754</c:v>
                </c:pt>
                <c:pt idx="20">
                  <c:v>27.105862660254754</c:v>
                </c:pt>
                <c:pt idx="21">
                  <c:v>27.105862660254754</c:v>
                </c:pt>
                <c:pt idx="22">
                  <c:v>27.105862660254754</c:v>
                </c:pt>
                <c:pt idx="23">
                  <c:v>27.105862660254754</c:v>
                </c:pt>
                <c:pt idx="24">
                  <c:v>27.105862660254754</c:v>
                </c:pt>
                <c:pt idx="25">
                  <c:v>27.105862660254754</c:v>
                </c:pt>
                <c:pt idx="26">
                  <c:v>27.105862660254754</c:v>
                </c:pt>
                <c:pt idx="27">
                  <c:v>27.105862660254754</c:v>
                </c:pt>
                <c:pt idx="28">
                  <c:v>27.105862660254754</c:v>
                </c:pt>
                <c:pt idx="29">
                  <c:v>27.105862660254754</c:v>
                </c:pt>
                <c:pt idx="30">
                  <c:v>27.105862660254754</c:v>
                </c:pt>
                <c:pt idx="31">
                  <c:v>27.105862660254754</c:v>
                </c:pt>
                <c:pt idx="32">
                  <c:v>27.105862660254754</c:v>
                </c:pt>
                <c:pt idx="33">
                  <c:v>27.105862660254754</c:v>
                </c:pt>
                <c:pt idx="34">
                  <c:v>27.105862660254754</c:v>
                </c:pt>
                <c:pt idx="35">
                  <c:v>27.105862660254754</c:v>
                </c:pt>
                <c:pt idx="36">
                  <c:v>27.105862660254754</c:v>
                </c:pt>
                <c:pt idx="37">
                  <c:v>27.105862660254754</c:v>
                </c:pt>
                <c:pt idx="38">
                  <c:v>27.105862660254754</c:v>
                </c:pt>
                <c:pt idx="39">
                  <c:v>27.105862660254754</c:v>
                </c:pt>
                <c:pt idx="40">
                  <c:v>27.105862660254754</c:v>
                </c:pt>
                <c:pt idx="41">
                  <c:v>27.105862660254754</c:v>
                </c:pt>
                <c:pt idx="42">
                  <c:v>27.105862660254754</c:v>
                </c:pt>
                <c:pt idx="43">
                  <c:v>27.105862660254754</c:v>
                </c:pt>
                <c:pt idx="44">
                  <c:v>27.105862660254754</c:v>
                </c:pt>
                <c:pt idx="45">
                  <c:v>27.105862660254754</c:v>
                </c:pt>
                <c:pt idx="46">
                  <c:v>27.105862660254754</c:v>
                </c:pt>
                <c:pt idx="47">
                  <c:v>27.105862660254754</c:v>
                </c:pt>
                <c:pt idx="48">
                  <c:v>27.105862660254754</c:v>
                </c:pt>
                <c:pt idx="49">
                  <c:v>27.105862660254754</c:v>
                </c:pt>
                <c:pt idx="50">
                  <c:v>27.105862660254754</c:v>
                </c:pt>
                <c:pt idx="51">
                  <c:v>27.105862660254754</c:v>
                </c:pt>
                <c:pt idx="52">
                  <c:v>27.105862660254754</c:v>
                </c:pt>
                <c:pt idx="53">
                  <c:v>27.105862660254754</c:v>
                </c:pt>
                <c:pt idx="54">
                  <c:v>27.105862660254754</c:v>
                </c:pt>
                <c:pt idx="55">
                  <c:v>27.105862660254754</c:v>
                </c:pt>
                <c:pt idx="56">
                  <c:v>27.105862660254754</c:v>
                </c:pt>
                <c:pt idx="57">
                  <c:v>27.105862660254754</c:v>
                </c:pt>
                <c:pt idx="58">
                  <c:v>27.105862660254754</c:v>
                </c:pt>
                <c:pt idx="59">
                  <c:v>27.105862660254754</c:v>
                </c:pt>
                <c:pt idx="60">
                  <c:v>27.105862660254754</c:v>
                </c:pt>
                <c:pt idx="61">
                  <c:v>27.105862660254754</c:v>
                </c:pt>
                <c:pt idx="62">
                  <c:v>27.105862660254754</c:v>
                </c:pt>
                <c:pt idx="63">
                  <c:v>27.105862660254754</c:v>
                </c:pt>
                <c:pt idx="64">
                  <c:v>27.105862660254754</c:v>
                </c:pt>
                <c:pt idx="65">
                  <c:v>27.105862660254754</c:v>
                </c:pt>
                <c:pt idx="66">
                  <c:v>27.105862660254754</c:v>
                </c:pt>
                <c:pt idx="67">
                  <c:v>27.105862660254754</c:v>
                </c:pt>
                <c:pt idx="68">
                  <c:v>27.105862660254754</c:v>
                </c:pt>
                <c:pt idx="69">
                  <c:v>27.105862660254754</c:v>
                </c:pt>
                <c:pt idx="70">
                  <c:v>27.105862660254754</c:v>
                </c:pt>
                <c:pt idx="71">
                  <c:v>27.105862660254754</c:v>
                </c:pt>
                <c:pt idx="72">
                  <c:v>27.105862660254754</c:v>
                </c:pt>
                <c:pt idx="73">
                  <c:v>27.105862660254754</c:v>
                </c:pt>
                <c:pt idx="74">
                  <c:v>27.105862660254754</c:v>
                </c:pt>
                <c:pt idx="75">
                  <c:v>27.105862660254754</c:v>
                </c:pt>
                <c:pt idx="76">
                  <c:v>27.105862660254754</c:v>
                </c:pt>
                <c:pt idx="77">
                  <c:v>27.105862660254754</c:v>
                </c:pt>
                <c:pt idx="78">
                  <c:v>27.105862660254754</c:v>
                </c:pt>
                <c:pt idx="79">
                  <c:v>27.105862660254754</c:v>
                </c:pt>
                <c:pt idx="80">
                  <c:v>27.105862660254754</c:v>
                </c:pt>
                <c:pt idx="81">
                  <c:v>27.105862660254754</c:v>
                </c:pt>
                <c:pt idx="82">
                  <c:v>27.105862660254754</c:v>
                </c:pt>
                <c:pt idx="83">
                  <c:v>27.105862660254754</c:v>
                </c:pt>
                <c:pt idx="84">
                  <c:v>27.105862660254754</c:v>
                </c:pt>
                <c:pt idx="85">
                  <c:v>27.105862660254754</c:v>
                </c:pt>
                <c:pt idx="86">
                  <c:v>27.105862660254754</c:v>
                </c:pt>
                <c:pt idx="87">
                  <c:v>27.105862660254754</c:v>
                </c:pt>
                <c:pt idx="88">
                  <c:v>27.105862660254754</c:v>
                </c:pt>
                <c:pt idx="89">
                  <c:v>27.105862660254754</c:v>
                </c:pt>
                <c:pt idx="90">
                  <c:v>27.105862660254754</c:v>
                </c:pt>
                <c:pt idx="91">
                  <c:v>27.105862660254754</c:v>
                </c:pt>
                <c:pt idx="92">
                  <c:v>27.105862660254754</c:v>
                </c:pt>
                <c:pt idx="93">
                  <c:v>27.105862660254754</c:v>
                </c:pt>
                <c:pt idx="94">
                  <c:v>27.105862660254754</c:v>
                </c:pt>
                <c:pt idx="95">
                  <c:v>27.105862660254754</c:v>
                </c:pt>
                <c:pt idx="96">
                  <c:v>27.105862660254754</c:v>
                </c:pt>
              </c:numCache>
            </c:numRef>
          </c:xVal>
          <c:yVal>
            <c:numRef>
              <c:f>AllOutputs!$G$4:$G$300</c:f>
              <c:numCache>
                <c:formatCode>0.00</c:formatCode>
                <c:ptCount val="297"/>
                <c:pt idx="0">
                  <c:v>5.8509062175935576</c:v>
                </c:pt>
                <c:pt idx="1">
                  <c:v>6.9291844668886666</c:v>
                </c:pt>
                <c:pt idx="2">
                  <c:v>8.5226497390758365</c:v>
                </c:pt>
                <c:pt idx="3">
                  <c:v>13.905166145605239</c:v>
                </c:pt>
                <c:pt idx="4">
                  <c:v>15.637441231709207</c:v>
                </c:pt>
                <c:pt idx="5">
                  <c:v>21.570455815515427</c:v>
                </c:pt>
                <c:pt idx="6">
                  <c:v>25.665977863676567</c:v>
                </c:pt>
                <c:pt idx="7">
                  <c:v>25.900337998862323</c:v>
                </c:pt>
                <c:pt idx="8">
                  <c:v>27.147410074892687</c:v>
                </c:pt>
                <c:pt idx="9">
                  <c:v>35.370510902445673</c:v>
                </c:pt>
                <c:pt idx="10">
                  <c:v>35.936055330390374</c:v>
                </c:pt>
                <c:pt idx="11">
                  <c:v>37.500677800287505</c:v>
                </c:pt>
                <c:pt idx="12">
                  <c:v>38.092424913139745</c:v>
                </c:pt>
                <c:pt idx="13">
                  <c:v>86.047723688321511</c:v>
                </c:pt>
                <c:pt idx="14">
                  <c:v>86.047723688321511</c:v>
                </c:pt>
                <c:pt idx="15">
                  <c:v>86.047723688321511</c:v>
                </c:pt>
                <c:pt idx="16">
                  <c:v>86.047723688321511</c:v>
                </c:pt>
                <c:pt idx="17">
                  <c:v>86.047723688321511</c:v>
                </c:pt>
                <c:pt idx="18">
                  <c:v>86.047723688321511</c:v>
                </c:pt>
                <c:pt idx="19">
                  <c:v>86.047723688321511</c:v>
                </c:pt>
                <c:pt idx="20">
                  <c:v>86.047723688321511</c:v>
                </c:pt>
                <c:pt idx="21">
                  <c:v>86.047723688321511</c:v>
                </c:pt>
                <c:pt idx="22">
                  <c:v>86.047723688321511</c:v>
                </c:pt>
                <c:pt idx="23">
                  <c:v>86.047723688321511</c:v>
                </c:pt>
                <c:pt idx="24">
                  <c:v>86.047723688321511</c:v>
                </c:pt>
                <c:pt idx="25">
                  <c:v>86.047723688321511</c:v>
                </c:pt>
                <c:pt idx="26">
                  <c:v>86.047723688321511</c:v>
                </c:pt>
                <c:pt idx="27">
                  <c:v>86.047723688321511</c:v>
                </c:pt>
                <c:pt idx="28">
                  <c:v>86.047723688321511</c:v>
                </c:pt>
                <c:pt idx="29">
                  <c:v>86.047723688321511</c:v>
                </c:pt>
                <c:pt idx="30">
                  <c:v>86.047723688321511</c:v>
                </c:pt>
                <c:pt idx="31">
                  <c:v>86.047723688321511</c:v>
                </c:pt>
                <c:pt idx="32">
                  <c:v>86.047723688321511</c:v>
                </c:pt>
                <c:pt idx="33">
                  <c:v>86.047723688321511</c:v>
                </c:pt>
                <c:pt idx="34">
                  <c:v>86.047723688321511</c:v>
                </c:pt>
                <c:pt idx="35">
                  <c:v>86.047723688321511</c:v>
                </c:pt>
                <c:pt idx="36">
                  <c:v>86.047723688321511</c:v>
                </c:pt>
                <c:pt idx="37">
                  <c:v>86.047723688321511</c:v>
                </c:pt>
                <c:pt idx="38">
                  <c:v>86.047723688321511</c:v>
                </c:pt>
                <c:pt idx="39">
                  <c:v>86.047723688321511</c:v>
                </c:pt>
                <c:pt idx="40">
                  <c:v>86.047723688321511</c:v>
                </c:pt>
                <c:pt idx="41">
                  <c:v>86.047723688321511</c:v>
                </c:pt>
                <c:pt idx="42">
                  <c:v>86.047723688321511</c:v>
                </c:pt>
                <c:pt idx="43">
                  <c:v>86.047723688321511</c:v>
                </c:pt>
                <c:pt idx="44">
                  <c:v>86.047723688321511</c:v>
                </c:pt>
                <c:pt idx="45">
                  <c:v>86.047723688321511</c:v>
                </c:pt>
                <c:pt idx="46">
                  <c:v>86.047723688321511</c:v>
                </c:pt>
                <c:pt idx="47">
                  <c:v>86.047723688321511</c:v>
                </c:pt>
                <c:pt idx="48">
                  <c:v>86.047723688321511</c:v>
                </c:pt>
                <c:pt idx="49">
                  <c:v>86.047723688321511</c:v>
                </c:pt>
                <c:pt idx="50">
                  <c:v>86.047723688321511</c:v>
                </c:pt>
                <c:pt idx="51">
                  <c:v>86.047723688321511</c:v>
                </c:pt>
                <c:pt idx="52">
                  <c:v>86.047723688321511</c:v>
                </c:pt>
                <c:pt idx="53">
                  <c:v>86.047723688321511</c:v>
                </c:pt>
                <c:pt idx="54">
                  <c:v>86.047723688321511</c:v>
                </c:pt>
                <c:pt idx="55">
                  <c:v>86.047723688321511</c:v>
                </c:pt>
                <c:pt idx="56">
                  <c:v>86.047723688321511</c:v>
                </c:pt>
                <c:pt idx="57">
                  <c:v>86.047723688321511</c:v>
                </c:pt>
                <c:pt idx="58">
                  <c:v>86.047723688321511</c:v>
                </c:pt>
                <c:pt idx="59">
                  <c:v>86.047723688321511</c:v>
                </c:pt>
                <c:pt idx="60">
                  <c:v>86.047723688321511</c:v>
                </c:pt>
                <c:pt idx="61">
                  <c:v>86.047723688321511</c:v>
                </c:pt>
                <c:pt idx="62">
                  <c:v>86.047723688321511</c:v>
                </c:pt>
                <c:pt idx="63">
                  <c:v>86.047723688321511</c:v>
                </c:pt>
                <c:pt idx="64">
                  <c:v>86.047723688321511</c:v>
                </c:pt>
                <c:pt idx="65">
                  <c:v>86.047723688321511</c:v>
                </c:pt>
                <c:pt idx="66">
                  <c:v>86.047723688321511</c:v>
                </c:pt>
                <c:pt idx="67">
                  <c:v>86.047723688321511</c:v>
                </c:pt>
                <c:pt idx="68">
                  <c:v>86.047723688321511</c:v>
                </c:pt>
                <c:pt idx="69">
                  <c:v>86.047723688321511</c:v>
                </c:pt>
                <c:pt idx="70">
                  <c:v>86.047723688321511</c:v>
                </c:pt>
                <c:pt idx="71">
                  <c:v>86.047723688321511</c:v>
                </c:pt>
                <c:pt idx="72">
                  <c:v>86.047723688321511</c:v>
                </c:pt>
                <c:pt idx="73">
                  <c:v>86.047723688321511</c:v>
                </c:pt>
                <c:pt idx="74">
                  <c:v>86.047723688321511</c:v>
                </c:pt>
                <c:pt idx="75">
                  <c:v>86.047723688321511</c:v>
                </c:pt>
                <c:pt idx="76">
                  <c:v>86.047723688321511</c:v>
                </c:pt>
                <c:pt idx="77">
                  <c:v>86.047723688321511</c:v>
                </c:pt>
                <c:pt idx="78">
                  <c:v>86.047723688321511</c:v>
                </c:pt>
                <c:pt idx="79">
                  <c:v>86.047723688321511</c:v>
                </c:pt>
                <c:pt idx="80">
                  <c:v>86.047723688321511</c:v>
                </c:pt>
                <c:pt idx="81">
                  <c:v>86.047723688321511</c:v>
                </c:pt>
                <c:pt idx="82">
                  <c:v>86.047723688321511</c:v>
                </c:pt>
                <c:pt idx="83">
                  <c:v>86.047723688321511</c:v>
                </c:pt>
                <c:pt idx="84">
                  <c:v>86.047723688321511</c:v>
                </c:pt>
                <c:pt idx="85">
                  <c:v>86.047723688321511</c:v>
                </c:pt>
                <c:pt idx="86">
                  <c:v>86.047723688321511</c:v>
                </c:pt>
                <c:pt idx="87">
                  <c:v>86.047723688321511</c:v>
                </c:pt>
                <c:pt idx="88">
                  <c:v>86.047723688321511</c:v>
                </c:pt>
                <c:pt idx="89">
                  <c:v>86.047723688321511</c:v>
                </c:pt>
                <c:pt idx="90">
                  <c:v>86.047723688321511</c:v>
                </c:pt>
                <c:pt idx="91">
                  <c:v>86.047723688321511</c:v>
                </c:pt>
                <c:pt idx="92">
                  <c:v>86.047723688321511</c:v>
                </c:pt>
                <c:pt idx="93">
                  <c:v>86.047723688321511</c:v>
                </c:pt>
                <c:pt idx="94">
                  <c:v>86.047723688321511</c:v>
                </c:pt>
                <c:pt idx="95">
                  <c:v>86.047723688321511</c:v>
                </c:pt>
                <c:pt idx="96">
                  <c:v>86.047723688321511</c:v>
                </c:pt>
              </c:numCache>
            </c:numRef>
          </c:yVal>
          <c:smooth val="0"/>
        </c:ser>
        <c:ser>
          <c:idx val="3"/>
          <c:order val="1"/>
          <c:tx>
            <c:strRef>
              <c:f>AllOutputs!$G$1</c:f>
              <c:strCache>
                <c:ptCount val="1"/>
                <c:pt idx="0">
                  <c:v>Case1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xVal>
            <c:numRef>
              <c:f>AllOutputs!$V$4:$V$300</c:f>
              <c:numCache>
                <c:formatCode>0.00</c:formatCode>
                <c:ptCount val="297"/>
                <c:pt idx="0">
                  <c:v>19.745747463041461</c:v>
                </c:pt>
                <c:pt idx="1">
                  <c:v>18.081132038181469</c:v>
                </c:pt>
                <c:pt idx="2">
                  <c:v>16.190210198820967</c:v>
                </c:pt>
                <c:pt idx="3">
                  <c:v>12.11807700697457</c:v>
                </c:pt>
                <c:pt idx="4">
                  <c:v>10.922289748073513</c:v>
                </c:pt>
                <c:pt idx="5">
                  <c:v>8.1633263964469176</c:v>
                </c:pt>
                <c:pt idx="6">
                  <c:v>8.4633865144382163</c:v>
                </c:pt>
                <c:pt idx="7">
                  <c:v>3.9822865096432705</c:v>
                </c:pt>
                <c:pt idx="8">
                  <c:v>8.0386664131228169</c:v>
                </c:pt>
                <c:pt idx="9">
                  <c:v>5.9215842101380192</c:v>
                </c:pt>
                <c:pt idx="10">
                  <c:v>5.8338297614375989</c:v>
                </c:pt>
                <c:pt idx="11">
                  <c:v>2.9285088258291396</c:v>
                </c:pt>
                <c:pt idx="12">
                  <c:v>3.2420915619392461</c:v>
                </c:pt>
                <c:pt idx="13">
                  <c:v>1.4878784737120838</c:v>
                </c:pt>
                <c:pt idx="14">
                  <c:v>1.4878784737120838</c:v>
                </c:pt>
                <c:pt idx="15">
                  <c:v>1.4878784737120838</c:v>
                </c:pt>
                <c:pt idx="16">
                  <c:v>1.4878784737120838</c:v>
                </c:pt>
                <c:pt idx="17">
                  <c:v>1.4878784737120838</c:v>
                </c:pt>
                <c:pt idx="18">
                  <c:v>1.4878784737120838</c:v>
                </c:pt>
                <c:pt idx="19">
                  <c:v>1.4878784737120838</c:v>
                </c:pt>
                <c:pt idx="20">
                  <c:v>1.4878784737120838</c:v>
                </c:pt>
                <c:pt idx="21">
                  <c:v>1.4878784737120838</c:v>
                </c:pt>
                <c:pt idx="22">
                  <c:v>1.4878784737120838</c:v>
                </c:pt>
                <c:pt idx="23">
                  <c:v>1.4878784737120838</c:v>
                </c:pt>
                <c:pt idx="24">
                  <c:v>1.4878784737120838</c:v>
                </c:pt>
                <c:pt idx="25">
                  <c:v>1.4878784737120838</c:v>
                </c:pt>
                <c:pt idx="26">
                  <c:v>1.4878784737120838</c:v>
                </c:pt>
                <c:pt idx="27">
                  <c:v>1.4878784737120838</c:v>
                </c:pt>
                <c:pt idx="28">
                  <c:v>1.4878784737120838</c:v>
                </c:pt>
                <c:pt idx="29">
                  <c:v>1.4878784737120838</c:v>
                </c:pt>
                <c:pt idx="30">
                  <c:v>1.4878784737120838</c:v>
                </c:pt>
                <c:pt idx="31">
                  <c:v>1.4878784737120838</c:v>
                </c:pt>
                <c:pt idx="32">
                  <c:v>1.4878784737120838</c:v>
                </c:pt>
                <c:pt idx="33">
                  <c:v>1.4878784737120838</c:v>
                </c:pt>
                <c:pt idx="34">
                  <c:v>1.4878784737120838</c:v>
                </c:pt>
                <c:pt idx="35">
                  <c:v>1.4878784737120838</c:v>
                </c:pt>
                <c:pt idx="36">
                  <c:v>1.4878784737120838</c:v>
                </c:pt>
                <c:pt idx="37">
                  <c:v>1.4878784737120838</c:v>
                </c:pt>
                <c:pt idx="38">
                  <c:v>1.4878784737120838</c:v>
                </c:pt>
                <c:pt idx="39">
                  <c:v>1.4878784737120838</c:v>
                </c:pt>
                <c:pt idx="40">
                  <c:v>1.4878784737120838</c:v>
                </c:pt>
                <c:pt idx="41">
                  <c:v>1.4878784737120838</c:v>
                </c:pt>
                <c:pt idx="42">
                  <c:v>1.4878784737120838</c:v>
                </c:pt>
                <c:pt idx="43">
                  <c:v>1.4878784737120838</c:v>
                </c:pt>
                <c:pt idx="44">
                  <c:v>1.4878784737120838</c:v>
                </c:pt>
                <c:pt idx="45">
                  <c:v>1.4878784737120838</c:v>
                </c:pt>
                <c:pt idx="46">
                  <c:v>1.4878784737120838</c:v>
                </c:pt>
                <c:pt idx="47">
                  <c:v>1.4878784737120838</c:v>
                </c:pt>
                <c:pt idx="48">
                  <c:v>1.4878784737120838</c:v>
                </c:pt>
                <c:pt idx="49">
                  <c:v>1.4878784737120838</c:v>
                </c:pt>
                <c:pt idx="50">
                  <c:v>1.4878784737120838</c:v>
                </c:pt>
                <c:pt idx="51">
                  <c:v>1.4878784737120838</c:v>
                </c:pt>
                <c:pt idx="52">
                  <c:v>1.4878784737120838</c:v>
                </c:pt>
                <c:pt idx="53">
                  <c:v>1.4878784737120838</c:v>
                </c:pt>
                <c:pt idx="54">
                  <c:v>1.4878784737120838</c:v>
                </c:pt>
                <c:pt idx="55">
                  <c:v>1.4878784737120838</c:v>
                </c:pt>
                <c:pt idx="56">
                  <c:v>1.4878784737120838</c:v>
                </c:pt>
                <c:pt idx="57">
                  <c:v>1.4878784737120838</c:v>
                </c:pt>
                <c:pt idx="58">
                  <c:v>1.4878784737120838</c:v>
                </c:pt>
                <c:pt idx="59">
                  <c:v>1.4878784737120838</c:v>
                </c:pt>
                <c:pt idx="60">
                  <c:v>1.4878784737120838</c:v>
                </c:pt>
                <c:pt idx="61">
                  <c:v>1.4878784737120838</c:v>
                </c:pt>
                <c:pt idx="62">
                  <c:v>1.4878784737120838</c:v>
                </c:pt>
                <c:pt idx="63">
                  <c:v>1.4878784737120838</c:v>
                </c:pt>
                <c:pt idx="64">
                  <c:v>1.4878784737120838</c:v>
                </c:pt>
                <c:pt idx="65">
                  <c:v>1.4878784737120838</c:v>
                </c:pt>
                <c:pt idx="66">
                  <c:v>1.4878784737120838</c:v>
                </c:pt>
                <c:pt idx="67">
                  <c:v>1.4878784737120838</c:v>
                </c:pt>
                <c:pt idx="68">
                  <c:v>1.4878784737120838</c:v>
                </c:pt>
                <c:pt idx="69">
                  <c:v>1.4878784737120838</c:v>
                </c:pt>
                <c:pt idx="70">
                  <c:v>1.4878784737120838</c:v>
                </c:pt>
                <c:pt idx="71">
                  <c:v>1.4878784737120838</c:v>
                </c:pt>
                <c:pt idx="72">
                  <c:v>1.4878784737120838</c:v>
                </c:pt>
                <c:pt idx="73">
                  <c:v>1.4878784737120838</c:v>
                </c:pt>
                <c:pt idx="74">
                  <c:v>1.4878784737120838</c:v>
                </c:pt>
                <c:pt idx="75">
                  <c:v>1.4878784737120838</c:v>
                </c:pt>
                <c:pt idx="76">
                  <c:v>1.4878784737120838</c:v>
                </c:pt>
                <c:pt idx="77">
                  <c:v>1.4878784737120838</c:v>
                </c:pt>
                <c:pt idx="78">
                  <c:v>1.4878784737120838</c:v>
                </c:pt>
                <c:pt idx="79">
                  <c:v>1.4878784737120838</c:v>
                </c:pt>
                <c:pt idx="80">
                  <c:v>1.4878784737120838</c:v>
                </c:pt>
                <c:pt idx="81">
                  <c:v>1.4878784737120838</c:v>
                </c:pt>
                <c:pt idx="82">
                  <c:v>1.4878784737120838</c:v>
                </c:pt>
                <c:pt idx="83">
                  <c:v>1.4878784737120838</c:v>
                </c:pt>
                <c:pt idx="84">
                  <c:v>1.4878784737120838</c:v>
                </c:pt>
                <c:pt idx="85">
                  <c:v>1.4878784737120838</c:v>
                </c:pt>
                <c:pt idx="86">
                  <c:v>1.4878784737120838</c:v>
                </c:pt>
                <c:pt idx="87">
                  <c:v>1.4878784737120838</c:v>
                </c:pt>
                <c:pt idx="88">
                  <c:v>1.4878784737120838</c:v>
                </c:pt>
                <c:pt idx="89">
                  <c:v>1.4878784737120838</c:v>
                </c:pt>
                <c:pt idx="90">
                  <c:v>1.4878784737120838</c:v>
                </c:pt>
                <c:pt idx="91">
                  <c:v>1.4878784737120838</c:v>
                </c:pt>
                <c:pt idx="92">
                  <c:v>1.4878784737120838</c:v>
                </c:pt>
                <c:pt idx="93">
                  <c:v>1.4878784737120838</c:v>
                </c:pt>
                <c:pt idx="94">
                  <c:v>1.4878784737120838</c:v>
                </c:pt>
                <c:pt idx="95">
                  <c:v>1.4878784737120838</c:v>
                </c:pt>
                <c:pt idx="96">
                  <c:v>1.4878784737120838</c:v>
                </c:pt>
              </c:numCache>
            </c:numRef>
          </c:xVal>
          <c:yVal>
            <c:numRef>
              <c:f>AllOutputs!$G$4:$G$300</c:f>
              <c:numCache>
                <c:formatCode>0.00</c:formatCode>
                <c:ptCount val="297"/>
                <c:pt idx="0">
                  <c:v>5.8509062175935576</c:v>
                </c:pt>
                <c:pt idx="1">
                  <c:v>6.9291844668886666</c:v>
                </c:pt>
                <c:pt idx="2">
                  <c:v>8.5226497390758365</c:v>
                </c:pt>
                <c:pt idx="3">
                  <c:v>13.905166145605239</c:v>
                </c:pt>
                <c:pt idx="4">
                  <c:v>15.637441231709207</c:v>
                </c:pt>
                <c:pt idx="5">
                  <c:v>21.570455815515427</c:v>
                </c:pt>
                <c:pt idx="6">
                  <c:v>25.665977863676567</c:v>
                </c:pt>
                <c:pt idx="7">
                  <c:v>25.900337998862323</c:v>
                </c:pt>
                <c:pt idx="8">
                  <c:v>27.147410074892687</c:v>
                </c:pt>
                <c:pt idx="9">
                  <c:v>35.370510902445673</c:v>
                </c:pt>
                <c:pt idx="10">
                  <c:v>35.936055330390374</c:v>
                </c:pt>
                <c:pt idx="11">
                  <c:v>37.500677800287505</c:v>
                </c:pt>
                <c:pt idx="12">
                  <c:v>38.092424913139745</c:v>
                </c:pt>
                <c:pt idx="13">
                  <c:v>86.047723688321511</c:v>
                </c:pt>
                <c:pt idx="14">
                  <c:v>86.047723688321511</c:v>
                </c:pt>
                <c:pt idx="15">
                  <c:v>86.047723688321511</c:v>
                </c:pt>
                <c:pt idx="16">
                  <c:v>86.047723688321511</c:v>
                </c:pt>
                <c:pt idx="17">
                  <c:v>86.047723688321511</c:v>
                </c:pt>
                <c:pt idx="18">
                  <c:v>86.047723688321511</c:v>
                </c:pt>
                <c:pt idx="19">
                  <c:v>86.047723688321511</c:v>
                </c:pt>
                <c:pt idx="20">
                  <c:v>86.047723688321511</c:v>
                </c:pt>
                <c:pt idx="21">
                  <c:v>86.047723688321511</c:v>
                </c:pt>
                <c:pt idx="22">
                  <c:v>86.047723688321511</c:v>
                </c:pt>
                <c:pt idx="23">
                  <c:v>86.047723688321511</c:v>
                </c:pt>
                <c:pt idx="24">
                  <c:v>86.047723688321511</c:v>
                </c:pt>
                <c:pt idx="25">
                  <c:v>86.047723688321511</c:v>
                </c:pt>
                <c:pt idx="26">
                  <c:v>86.047723688321511</c:v>
                </c:pt>
                <c:pt idx="27">
                  <c:v>86.047723688321511</c:v>
                </c:pt>
                <c:pt idx="28">
                  <c:v>86.047723688321511</c:v>
                </c:pt>
                <c:pt idx="29">
                  <c:v>86.047723688321511</c:v>
                </c:pt>
                <c:pt idx="30">
                  <c:v>86.047723688321511</c:v>
                </c:pt>
                <c:pt idx="31">
                  <c:v>86.047723688321511</c:v>
                </c:pt>
                <c:pt idx="32">
                  <c:v>86.047723688321511</c:v>
                </c:pt>
                <c:pt idx="33">
                  <c:v>86.047723688321511</c:v>
                </c:pt>
                <c:pt idx="34">
                  <c:v>86.047723688321511</c:v>
                </c:pt>
                <c:pt idx="35">
                  <c:v>86.047723688321511</c:v>
                </c:pt>
                <c:pt idx="36">
                  <c:v>86.047723688321511</c:v>
                </c:pt>
                <c:pt idx="37">
                  <c:v>86.047723688321511</c:v>
                </c:pt>
                <c:pt idx="38">
                  <c:v>86.047723688321511</c:v>
                </c:pt>
                <c:pt idx="39">
                  <c:v>86.047723688321511</c:v>
                </c:pt>
                <c:pt idx="40">
                  <c:v>86.047723688321511</c:v>
                </c:pt>
                <c:pt idx="41">
                  <c:v>86.047723688321511</c:v>
                </c:pt>
                <c:pt idx="42">
                  <c:v>86.047723688321511</c:v>
                </c:pt>
                <c:pt idx="43">
                  <c:v>86.047723688321511</c:v>
                </c:pt>
                <c:pt idx="44">
                  <c:v>86.047723688321511</c:v>
                </c:pt>
                <c:pt idx="45">
                  <c:v>86.047723688321511</c:v>
                </c:pt>
                <c:pt idx="46">
                  <c:v>86.047723688321511</c:v>
                </c:pt>
                <c:pt idx="47">
                  <c:v>86.047723688321511</c:v>
                </c:pt>
                <c:pt idx="48">
                  <c:v>86.047723688321511</c:v>
                </c:pt>
                <c:pt idx="49">
                  <c:v>86.047723688321511</c:v>
                </c:pt>
                <c:pt idx="50">
                  <c:v>86.047723688321511</c:v>
                </c:pt>
                <c:pt idx="51">
                  <c:v>86.047723688321511</c:v>
                </c:pt>
                <c:pt idx="52">
                  <c:v>86.047723688321511</c:v>
                </c:pt>
                <c:pt idx="53">
                  <c:v>86.047723688321511</c:v>
                </c:pt>
                <c:pt idx="54">
                  <c:v>86.047723688321511</c:v>
                </c:pt>
                <c:pt idx="55">
                  <c:v>86.047723688321511</c:v>
                </c:pt>
                <c:pt idx="56">
                  <c:v>86.047723688321511</c:v>
                </c:pt>
                <c:pt idx="57">
                  <c:v>86.047723688321511</c:v>
                </c:pt>
                <c:pt idx="58">
                  <c:v>86.047723688321511</c:v>
                </c:pt>
                <c:pt idx="59">
                  <c:v>86.047723688321511</c:v>
                </c:pt>
                <c:pt idx="60">
                  <c:v>86.047723688321511</c:v>
                </c:pt>
                <c:pt idx="61">
                  <c:v>86.047723688321511</c:v>
                </c:pt>
                <c:pt idx="62">
                  <c:v>86.047723688321511</c:v>
                </c:pt>
                <c:pt idx="63">
                  <c:v>86.047723688321511</c:v>
                </c:pt>
                <c:pt idx="64">
                  <c:v>86.047723688321511</c:v>
                </c:pt>
                <c:pt idx="65">
                  <c:v>86.047723688321511</c:v>
                </c:pt>
                <c:pt idx="66">
                  <c:v>86.047723688321511</c:v>
                </c:pt>
                <c:pt idx="67">
                  <c:v>86.047723688321511</c:v>
                </c:pt>
                <c:pt idx="68">
                  <c:v>86.047723688321511</c:v>
                </c:pt>
                <c:pt idx="69">
                  <c:v>86.047723688321511</c:v>
                </c:pt>
                <c:pt idx="70">
                  <c:v>86.047723688321511</c:v>
                </c:pt>
                <c:pt idx="71">
                  <c:v>86.047723688321511</c:v>
                </c:pt>
                <c:pt idx="72">
                  <c:v>86.047723688321511</c:v>
                </c:pt>
                <c:pt idx="73">
                  <c:v>86.047723688321511</c:v>
                </c:pt>
                <c:pt idx="74">
                  <c:v>86.047723688321511</c:v>
                </c:pt>
                <c:pt idx="75">
                  <c:v>86.047723688321511</c:v>
                </c:pt>
                <c:pt idx="76">
                  <c:v>86.047723688321511</c:v>
                </c:pt>
                <c:pt idx="77">
                  <c:v>86.047723688321511</c:v>
                </c:pt>
                <c:pt idx="78">
                  <c:v>86.047723688321511</c:v>
                </c:pt>
                <c:pt idx="79">
                  <c:v>86.047723688321511</c:v>
                </c:pt>
                <c:pt idx="80">
                  <c:v>86.047723688321511</c:v>
                </c:pt>
                <c:pt idx="81">
                  <c:v>86.047723688321511</c:v>
                </c:pt>
                <c:pt idx="82">
                  <c:v>86.047723688321511</c:v>
                </c:pt>
                <c:pt idx="83">
                  <c:v>86.047723688321511</c:v>
                </c:pt>
                <c:pt idx="84">
                  <c:v>86.047723688321511</c:v>
                </c:pt>
                <c:pt idx="85">
                  <c:v>86.047723688321511</c:v>
                </c:pt>
                <c:pt idx="86">
                  <c:v>86.047723688321511</c:v>
                </c:pt>
                <c:pt idx="87">
                  <c:v>86.047723688321511</c:v>
                </c:pt>
                <c:pt idx="88">
                  <c:v>86.047723688321511</c:v>
                </c:pt>
                <c:pt idx="89">
                  <c:v>86.047723688321511</c:v>
                </c:pt>
                <c:pt idx="90">
                  <c:v>86.047723688321511</c:v>
                </c:pt>
                <c:pt idx="91">
                  <c:v>86.047723688321511</c:v>
                </c:pt>
                <c:pt idx="92">
                  <c:v>86.047723688321511</c:v>
                </c:pt>
                <c:pt idx="93">
                  <c:v>86.047723688321511</c:v>
                </c:pt>
                <c:pt idx="94">
                  <c:v>86.047723688321511</c:v>
                </c:pt>
                <c:pt idx="95">
                  <c:v>86.047723688321511</c:v>
                </c:pt>
                <c:pt idx="96">
                  <c:v>86.047723688321511</c:v>
                </c:pt>
              </c:numCache>
            </c:numRef>
          </c:yVal>
          <c:smooth val="0"/>
        </c:ser>
        <c:ser>
          <c:idx val="11"/>
          <c:order val="2"/>
          <c:tx>
            <c:strRef>
              <c:f>AllOutputs!$H$1</c:f>
              <c:strCache>
                <c:ptCount val="1"/>
                <c:pt idx="0">
                  <c:v>Case2</c:v>
                </c:pt>
              </c:strCache>
            </c:strRef>
          </c:tx>
          <c:xVal>
            <c:numRef>
              <c:f>AllOutputs!$W$4:$W$300</c:f>
              <c:numCache>
                <c:formatCode>0.00</c:formatCode>
                <c:ptCount val="297"/>
                <c:pt idx="0">
                  <c:v>19.211579995093054</c:v>
                </c:pt>
                <c:pt idx="1">
                  <c:v>17.585520142681279</c:v>
                </c:pt>
                <c:pt idx="2">
                  <c:v>15.740281441022386</c:v>
                </c:pt>
                <c:pt idx="3">
                  <c:v>11.773625788866902</c:v>
                </c:pt>
                <c:pt idx="4">
                  <c:v>10.611266988222846</c:v>
                </c:pt>
                <c:pt idx="5">
                  <c:v>7.9305996466960842</c:v>
                </c:pt>
                <c:pt idx="6">
                  <c:v>8.2191477221201108</c:v>
                </c:pt>
                <c:pt idx="7">
                  <c:v>3.8717968631385267</c:v>
                </c:pt>
                <c:pt idx="8">
                  <c:v>7.8068153353800565</c:v>
                </c:pt>
                <c:pt idx="9">
                  <c:v>5.7521341521071703</c:v>
                </c:pt>
                <c:pt idx="10">
                  <c:v>5.6669373080849663</c:v>
                </c:pt>
                <c:pt idx="11">
                  <c:v>2.8473699251249007</c:v>
                </c:pt>
                <c:pt idx="12">
                  <c:v>3.1518965692602641</c:v>
                </c:pt>
                <c:pt idx="13">
                  <c:v>1.446921097749136</c:v>
                </c:pt>
                <c:pt idx="14">
                  <c:v>1.446921097749136</c:v>
                </c:pt>
                <c:pt idx="15">
                  <c:v>1.446921097749136</c:v>
                </c:pt>
                <c:pt idx="16">
                  <c:v>1.446921097749136</c:v>
                </c:pt>
                <c:pt idx="17">
                  <c:v>1.446921097749136</c:v>
                </c:pt>
                <c:pt idx="18">
                  <c:v>1.446921097749136</c:v>
                </c:pt>
                <c:pt idx="19">
                  <c:v>1.446921097749136</c:v>
                </c:pt>
                <c:pt idx="20">
                  <c:v>1.446921097749136</c:v>
                </c:pt>
                <c:pt idx="21">
                  <c:v>1.446921097749136</c:v>
                </c:pt>
                <c:pt idx="22">
                  <c:v>1.446921097749136</c:v>
                </c:pt>
                <c:pt idx="23">
                  <c:v>1.446921097749136</c:v>
                </c:pt>
                <c:pt idx="24">
                  <c:v>1.446921097749136</c:v>
                </c:pt>
                <c:pt idx="25">
                  <c:v>1.446921097749136</c:v>
                </c:pt>
                <c:pt idx="26">
                  <c:v>1.446921097749136</c:v>
                </c:pt>
                <c:pt idx="27">
                  <c:v>1.446921097749136</c:v>
                </c:pt>
                <c:pt idx="28">
                  <c:v>1.446921097749136</c:v>
                </c:pt>
                <c:pt idx="29">
                  <c:v>1.446921097749136</c:v>
                </c:pt>
                <c:pt idx="30">
                  <c:v>1.446921097749136</c:v>
                </c:pt>
                <c:pt idx="31">
                  <c:v>1.446921097749136</c:v>
                </c:pt>
                <c:pt idx="32">
                  <c:v>1.446921097749136</c:v>
                </c:pt>
                <c:pt idx="33">
                  <c:v>1.446921097749136</c:v>
                </c:pt>
                <c:pt idx="34">
                  <c:v>1.446921097749136</c:v>
                </c:pt>
                <c:pt idx="35">
                  <c:v>1.446921097749136</c:v>
                </c:pt>
                <c:pt idx="36">
                  <c:v>1.446921097749136</c:v>
                </c:pt>
                <c:pt idx="37">
                  <c:v>1.446921097749136</c:v>
                </c:pt>
                <c:pt idx="38">
                  <c:v>1.446921097749136</c:v>
                </c:pt>
                <c:pt idx="39">
                  <c:v>1.446921097749136</c:v>
                </c:pt>
                <c:pt idx="40">
                  <c:v>1.446921097749136</c:v>
                </c:pt>
                <c:pt idx="41">
                  <c:v>1.446921097749136</c:v>
                </c:pt>
                <c:pt idx="42">
                  <c:v>1.446921097749136</c:v>
                </c:pt>
                <c:pt idx="43">
                  <c:v>1.446921097749136</c:v>
                </c:pt>
                <c:pt idx="44">
                  <c:v>1.446921097749136</c:v>
                </c:pt>
                <c:pt idx="45">
                  <c:v>1.446921097749136</c:v>
                </c:pt>
                <c:pt idx="46">
                  <c:v>1.446921097749136</c:v>
                </c:pt>
                <c:pt idx="47">
                  <c:v>1.446921097749136</c:v>
                </c:pt>
                <c:pt idx="48">
                  <c:v>1.446921097749136</c:v>
                </c:pt>
                <c:pt idx="49">
                  <c:v>1.446921097749136</c:v>
                </c:pt>
                <c:pt idx="50">
                  <c:v>1.446921097749136</c:v>
                </c:pt>
                <c:pt idx="51">
                  <c:v>1.446921097749136</c:v>
                </c:pt>
                <c:pt idx="52">
                  <c:v>1.446921097749136</c:v>
                </c:pt>
                <c:pt idx="53">
                  <c:v>1.446921097749136</c:v>
                </c:pt>
                <c:pt idx="54">
                  <c:v>1.446921097749136</c:v>
                </c:pt>
                <c:pt idx="55">
                  <c:v>1.446921097749136</c:v>
                </c:pt>
                <c:pt idx="56">
                  <c:v>1.446921097749136</c:v>
                </c:pt>
                <c:pt idx="57">
                  <c:v>1.446921097749136</c:v>
                </c:pt>
                <c:pt idx="58">
                  <c:v>1.446921097749136</c:v>
                </c:pt>
                <c:pt idx="59">
                  <c:v>1.446921097749136</c:v>
                </c:pt>
                <c:pt idx="60">
                  <c:v>1.446921097749136</c:v>
                </c:pt>
                <c:pt idx="61">
                  <c:v>1.446921097749136</c:v>
                </c:pt>
                <c:pt idx="62">
                  <c:v>1.446921097749136</c:v>
                </c:pt>
                <c:pt idx="63">
                  <c:v>1.446921097749136</c:v>
                </c:pt>
                <c:pt idx="64">
                  <c:v>1.446921097749136</c:v>
                </c:pt>
                <c:pt idx="65">
                  <c:v>1.446921097749136</c:v>
                </c:pt>
                <c:pt idx="66">
                  <c:v>1.446921097749136</c:v>
                </c:pt>
                <c:pt idx="67">
                  <c:v>1.446921097749136</c:v>
                </c:pt>
                <c:pt idx="68">
                  <c:v>1.446921097749136</c:v>
                </c:pt>
                <c:pt idx="69">
                  <c:v>1.446921097749136</c:v>
                </c:pt>
                <c:pt idx="70">
                  <c:v>1.446921097749136</c:v>
                </c:pt>
                <c:pt idx="71">
                  <c:v>1.446921097749136</c:v>
                </c:pt>
                <c:pt idx="72">
                  <c:v>1.446921097749136</c:v>
                </c:pt>
                <c:pt idx="73">
                  <c:v>1.446921097749136</c:v>
                </c:pt>
                <c:pt idx="74">
                  <c:v>1.446921097749136</c:v>
                </c:pt>
                <c:pt idx="75">
                  <c:v>1.446921097749136</c:v>
                </c:pt>
                <c:pt idx="76">
                  <c:v>1.446921097749136</c:v>
                </c:pt>
                <c:pt idx="77">
                  <c:v>1.446921097749136</c:v>
                </c:pt>
                <c:pt idx="78">
                  <c:v>1.446921097749136</c:v>
                </c:pt>
                <c:pt idx="79">
                  <c:v>1.446921097749136</c:v>
                </c:pt>
                <c:pt idx="80">
                  <c:v>1.446921097749136</c:v>
                </c:pt>
                <c:pt idx="81">
                  <c:v>1.446921097749136</c:v>
                </c:pt>
                <c:pt idx="82">
                  <c:v>1.446921097749136</c:v>
                </c:pt>
                <c:pt idx="83">
                  <c:v>1.446921097749136</c:v>
                </c:pt>
                <c:pt idx="84">
                  <c:v>1.446921097749136</c:v>
                </c:pt>
                <c:pt idx="85">
                  <c:v>1.446921097749136</c:v>
                </c:pt>
                <c:pt idx="86">
                  <c:v>1.446921097749136</c:v>
                </c:pt>
                <c:pt idx="87">
                  <c:v>1.446921097749136</c:v>
                </c:pt>
                <c:pt idx="88">
                  <c:v>1.446921097749136</c:v>
                </c:pt>
                <c:pt idx="89">
                  <c:v>1.446921097749136</c:v>
                </c:pt>
                <c:pt idx="90">
                  <c:v>1.446921097749136</c:v>
                </c:pt>
                <c:pt idx="91">
                  <c:v>1.446921097749136</c:v>
                </c:pt>
                <c:pt idx="92">
                  <c:v>1.446921097749136</c:v>
                </c:pt>
                <c:pt idx="93">
                  <c:v>1.446921097749136</c:v>
                </c:pt>
                <c:pt idx="94">
                  <c:v>1.446921097749136</c:v>
                </c:pt>
                <c:pt idx="95">
                  <c:v>1.446921097749136</c:v>
                </c:pt>
                <c:pt idx="96">
                  <c:v>1.446921097749136</c:v>
                </c:pt>
              </c:numCache>
            </c:numRef>
          </c:xVal>
          <c:yVal>
            <c:numRef>
              <c:f>AllOutputs!$H$4:$H$300</c:f>
              <c:numCache>
                <c:formatCode>0.00</c:formatCode>
                <c:ptCount val="297"/>
                <c:pt idx="0">
                  <c:v>5.8915595104751048</c:v>
                </c:pt>
                <c:pt idx="1">
                  <c:v>6.9756860528747247</c:v>
                </c:pt>
                <c:pt idx="2">
                  <c:v>8.5773618461916854</c:v>
                </c:pt>
                <c:pt idx="3">
                  <c:v>13.983314261790497</c:v>
                </c:pt>
                <c:pt idx="4">
                  <c:v>15.719453900354344</c:v>
                </c:pt>
                <c:pt idx="5">
                  <c:v>21.663628667227449</c:v>
                </c:pt>
                <c:pt idx="6">
                  <c:v>25.78933893639697</c:v>
                </c:pt>
                <c:pt idx="7">
                  <c:v>25.956340998959153</c:v>
                </c:pt>
                <c:pt idx="8">
                  <c:v>27.273433810271005</c:v>
                </c:pt>
                <c:pt idx="9">
                  <c:v>35.501013735573011</c:v>
                </c:pt>
                <c:pt idx="10">
                  <c:v>36.067310824223085</c:v>
                </c:pt>
                <c:pt idx="11">
                  <c:v>37.568406926863517</c:v>
                </c:pt>
                <c:pt idx="12">
                  <c:v>38.169241520932751</c:v>
                </c:pt>
                <c:pt idx="13">
                  <c:v>86.150791184353409</c:v>
                </c:pt>
                <c:pt idx="14">
                  <c:v>86.150791184353409</c:v>
                </c:pt>
                <c:pt idx="15">
                  <c:v>86.150791184353409</c:v>
                </c:pt>
                <c:pt idx="16">
                  <c:v>86.150791184353409</c:v>
                </c:pt>
                <c:pt idx="17">
                  <c:v>86.150791184353409</c:v>
                </c:pt>
                <c:pt idx="18">
                  <c:v>86.150791184353409</c:v>
                </c:pt>
                <c:pt idx="19">
                  <c:v>86.150791184353409</c:v>
                </c:pt>
                <c:pt idx="20">
                  <c:v>86.150791184353409</c:v>
                </c:pt>
                <c:pt idx="21">
                  <c:v>86.150791184353409</c:v>
                </c:pt>
                <c:pt idx="22">
                  <c:v>86.150791184353409</c:v>
                </c:pt>
                <c:pt idx="23">
                  <c:v>86.150791184353409</c:v>
                </c:pt>
                <c:pt idx="24">
                  <c:v>86.150791184353409</c:v>
                </c:pt>
                <c:pt idx="25">
                  <c:v>86.150791184353409</c:v>
                </c:pt>
                <c:pt idx="26">
                  <c:v>86.150791184353409</c:v>
                </c:pt>
                <c:pt idx="27">
                  <c:v>86.150791184353409</c:v>
                </c:pt>
                <c:pt idx="28">
                  <c:v>86.150791184353409</c:v>
                </c:pt>
                <c:pt idx="29">
                  <c:v>86.150791184353409</c:v>
                </c:pt>
                <c:pt idx="30">
                  <c:v>86.150791184353409</c:v>
                </c:pt>
                <c:pt idx="31">
                  <c:v>86.150791184353409</c:v>
                </c:pt>
                <c:pt idx="32">
                  <c:v>86.150791184353409</c:v>
                </c:pt>
                <c:pt idx="33">
                  <c:v>86.150791184353409</c:v>
                </c:pt>
                <c:pt idx="34">
                  <c:v>86.150791184353409</c:v>
                </c:pt>
                <c:pt idx="35">
                  <c:v>86.150791184353409</c:v>
                </c:pt>
                <c:pt idx="36">
                  <c:v>86.150791184353409</c:v>
                </c:pt>
                <c:pt idx="37">
                  <c:v>86.150791184353409</c:v>
                </c:pt>
                <c:pt idx="38">
                  <c:v>86.150791184353409</c:v>
                </c:pt>
                <c:pt idx="39">
                  <c:v>86.150791184353409</c:v>
                </c:pt>
                <c:pt idx="40">
                  <c:v>86.150791184353409</c:v>
                </c:pt>
                <c:pt idx="41">
                  <c:v>86.150791184353409</c:v>
                </c:pt>
                <c:pt idx="42">
                  <c:v>86.150791184353409</c:v>
                </c:pt>
                <c:pt idx="43">
                  <c:v>86.150791184353409</c:v>
                </c:pt>
                <c:pt idx="44">
                  <c:v>86.150791184353409</c:v>
                </c:pt>
                <c:pt idx="45">
                  <c:v>86.150791184353409</c:v>
                </c:pt>
                <c:pt idx="46">
                  <c:v>86.150791184353409</c:v>
                </c:pt>
                <c:pt idx="47">
                  <c:v>86.150791184353409</c:v>
                </c:pt>
                <c:pt idx="48">
                  <c:v>86.150791184353409</c:v>
                </c:pt>
                <c:pt idx="49">
                  <c:v>86.150791184353409</c:v>
                </c:pt>
                <c:pt idx="50">
                  <c:v>86.150791184353409</c:v>
                </c:pt>
                <c:pt idx="51">
                  <c:v>86.150791184353409</c:v>
                </c:pt>
                <c:pt idx="52">
                  <c:v>86.150791184353409</c:v>
                </c:pt>
                <c:pt idx="53">
                  <c:v>86.150791184353409</c:v>
                </c:pt>
                <c:pt idx="54">
                  <c:v>86.150791184353409</c:v>
                </c:pt>
                <c:pt idx="55">
                  <c:v>86.150791184353409</c:v>
                </c:pt>
                <c:pt idx="56">
                  <c:v>86.150791184353409</c:v>
                </c:pt>
                <c:pt idx="57">
                  <c:v>86.150791184353409</c:v>
                </c:pt>
                <c:pt idx="58">
                  <c:v>86.150791184353409</c:v>
                </c:pt>
                <c:pt idx="59">
                  <c:v>86.150791184353409</c:v>
                </c:pt>
                <c:pt idx="60">
                  <c:v>86.150791184353409</c:v>
                </c:pt>
                <c:pt idx="61">
                  <c:v>86.150791184353409</c:v>
                </c:pt>
                <c:pt idx="62">
                  <c:v>86.150791184353409</c:v>
                </c:pt>
                <c:pt idx="63">
                  <c:v>86.150791184353409</c:v>
                </c:pt>
                <c:pt idx="64">
                  <c:v>86.150791184353409</c:v>
                </c:pt>
                <c:pt idx="65">
                  <c:v>86.150791184353409</c:v>
                </c:pt>
                <c:pt idx="66">
                  <c:v>86.150791184353409</c:v>
                </c:pt>
                <c:pt idx="67">
                  <c:v>86.150791184353409</c:v>
                </c:pt>
                <c:pt idx="68">
                  <c:v>86.150791184353409</c:v>
                </c:pt>
                <c:pt idx="69">
                  <c:v>86.150791184353409</c:v>
                </c:pt>
                <c:pt idx="70">
                  <c:v>86.150791184353409</c:v>
                </c:pt>
                <c:pt idx="71">
                  <c:v>86.150791184353409</c:v>
                </c:pt>
                <c:pt idx="72">
                  <c:v>86.150791184353409</c:v>
                </c:pt>
                <c:pt idx="73">
                  <c:v>86.150791184353409</c:v>
                </c:pt>
                <c:pt idx="74">
                  <c:v>86.150791184353409</c:v>
                </c:pt>
                <c:pt idx="75">
                  <c:v>86.150791184353409</c:v>
                </c:pt>
                <c:pt idx="76">
                  <c:v>86.150791184353409</c:v>
                </c:pt>
                <c:pt idx="77">
                  <c:v>86.150791184353409</c:v>
                </c:pt>
                <c:pt idx="78">
                  <c:v>86.150791184353409</c:v>
                </c:pt>
                <c:pt idx="79">
                  <c:v>86.150791184353409</c:v>
                </c:pt>
                <c:pt idx="80">
                  <c:v>86.150791184353409</c:v>
                </c:pt>
                <c:pt idx="81">
                  <c:v>86.150791184353409</c:v>
                </c:pt>
                <c:pt idx="82">
                  <c:v>86.150791184353409</c:v>
                </c:pt>
                <c:pt idx="83">
                  <c:v>86.150791184353409</c:v>
                </c:pt>
                <c:pt idx="84">
                  <c:v>86.150791184353409</c:v>
                </c:pt>
                <c:pt idx="85">
                  <c:v>86.150791184353409</c:v>
                </c:pt>
                <c:pt idx="86">
                  <c:v>86.150791184353409</c:v>
                </c:pt>
                <c:pt idx="87">
                  <c:v>86.150791184353409</c:v>
                </c:pt>
                <c:pt idx="88">
                  <c:v>86.150791184353409</c:v>
                </c:pt>
                <c:pt idx="89">
                  <c:v>86.150791184353409</c:v>
                </c:pt>
                <c:pt idx="90">
                  <c:v>86.150791184353409</c:v>
                </c:pt>
                <c:pt idx="91">
                  <c:v>86.150791184353409</c:v>
                </c:pt>
                <c:pt idx="92">
                  <c:v>86.150791184353409</c:v>
                </c:pt>
                <c:pt idx="93">
                  <c:v>86.150791184353409</c:v>
                </c:pt>
                <c:pt idx="94">
                  <c:v>86.150791184353409</c:v>
                </c:pt>
                <c:pt idx="95">
                  <c:v>86.150791184353409</c:v>
                </c:pt>
                <c:pt idx="96">
                  <c:v>86.150791184353409</c:v>
                </c:pt>
              </c:numCache>
            </c:numRef>
          </c:yVal>
          <c:smooth val="0"/>
        </c:ser>
        <c:ser>
          <c:idx val="12"/>
          <c:order val="3"/>
          <c:tx>
            <c:strRef>
              <c:f>AllOutputs!$I$1</c:f>
              <c:strCache>
                <c:ptCount val="1"/>
                <c:pt idx="0">
                  <c:v>Case3</c:v>
                </c:pt>
              </c:strCache>
            </c:strRef>
          </c:tx>
          <c:xVal>
            <c:numRef>
              <c:f>AllOutputs!$X$4:$X$300</c:f>
              <c:numCache>
                <c:formatCode>0.00</c:formatCode>
                <c:ptCount val="297"/>
                <c:pt idx="0">
                  <c:v>20.275900279744594</c:v>
                </c:pt>
                <c:pt idx="1">
                  <c:v>18.573337748251138</c:v>
                </c:pt>
                <c:pt idx="2">
                  <c:v>16.637390880084229</c:v>
                </c:pt>
                <c:pt idx="3">
                  <c:v>12.46096942305479</c:v>
                </c:pt>
                <c:pt idx="4">
                  <c:v>11.231897212564947</c:v>
                </c:pt>
                <c:pt idx="5">
                  <c:v>8.3950596818069307</c:v>
                </c:pt>
                <c:pt idx="6">
                  <c:v>8.7067373729933486</c:v>
                </c:pt>
                <c:pt idx="7">
                  <c:v>4.0921571802821655</c:v>
                </c:pt>
                <c:pt idx="8">
                  <c:v>8.2696698490803051</c:v>
                </c:pt>
                <c:pt idx="9">
                  <c:v>6.0903548692656528</c:v>
                </c:pt>
                <c:pt idx="10">
                  <c:v>6.0000516893215723</c:v>
                </c:pt>
                <c:pt idx="11">
                  <c:v>3.0091858737203414</c:v>
                </c:pt>
                <c:pt idx="12">
                  <c:v>3.3317937900687862</c:v>
                </c:pt>
                <c:pt idx="13">
                  <c:v>1.5285880538788204</c:v>
                </c:pt>
                <c:pt idx="14">
                  <c:v>1.5285880538788204</c:v>
                </c:pt>
                <c:pt idx="15">
                  <c:v>1.5285880538788204</c:v>
                </c:pt>
                <c:pt idx="16">
                  <c:v>1.5285880538788204</c:v>
                </c:pt>
                <c:pt idx="17">
                  <c:v>1.5285880538788204</c:v>
                </c:pt>
                <c:pt idx="18">
                  <c:v>1.5285880538788204</c:v>
                </c:pt>
                <c:pt idx="19">
                  <c:v>1.5285880538788204</c:v>
                </c:pt>
                <c:pt idx="20">
                  <c:v>1.5285880538788204</c:v>
                </c:pt>
                <c:pt idx="21">
                  <c:v>1.5285880538788204</c:v>
                </c:pt>
                <c:pt idx="22">
                  <c:v>1.5285880538788204</c:v>
                </c:pt>
                <c:pt idx="23">
                  <c:v>1.5285880538788204</c:v>
                </c:pt>
                <c:pt idx="24">
                  <c:v>1.5285880538788204</c:v>
                </c:pt>
                <c:pt idx="25">
                  <c:v>1.5285880538788204</c:v>
                </c:pt>
                <c:pt idx="26">
                  <c:v>1.5285880538788204</c:v>
                </c:pt>
                <c:pt idx="27">
                  <c:v>1.5285880538788204</c:v>
                </c:pt>
                <c:pt idx="28">
                  <c:v>1.5285880538788204</c:v>
                </c:pt>
                <c:pt idx="29">
                  <c:v>1.5285880538788204</c:v>
                </c:pt>
                <c:pt idx="30">
                  <c:v>1.5285880538788204</c:v>
                </c:pt>
                <c:pt idx="31">
                  <c:v>1.5285880538788204</c:v>
                </c:pt>
                <c:pt idx="32">
                  <c:v>1.5285880538788204</c:v>
                </c:pt>
                <c:pt idx="33">
                  <c:v>1.5285880538788204</c:v>
                </c:pt>
                <c:pt idx="34">
                  <c:v>1.5285880538788204</c:v>
                </c:pt>
                <c:pt idx="35">
                  <c:v>1.5285880538788204</c:v>
                </c:pt>
                <c:pt idx="36">
                  <c:v>1.5285880538788204</c:v>
                </c:pt>
                <c:pt idx="37">
                  <c:v>1.5285880538788204</c:v>
                </c:pt>
                <c:pt idx="38">
                  <c:v>1.5285880538788204</c:v>
                </c:pt>
                <c:pt idx="39">
                  <c:v>1.5285880538788204</c:v>
                </c:pt>
                <c:pt idx="40">
                  <c:v>1.5285880538788204</c:v>
                </c:pt>
                <c:pt idx="41">
                  <c:v>1.5285880538788204</c:v>
                </c:pt>
                <c:pt idx="42">
                  <c:v>1.5285880538788204</c:v>
                </c:pt>
                <c:pt idx="43">
                  <c:v>1.5285880538788204</c:v>
                </c:pt>
                <c:pt idx="44">
                  <c:v>1.5285880538788204</c:v>
                </c:pt>
                <c:pt idx="45">
                  <c:v>1.5285880538788204</c:v>
                </c:pt>
                <c:pt idx="46">
                  <c:v>1.5285880538788204</c:v>
                </c:pt>
                <c:pt idx="47">
                  <c:v>1.5285880538788204</c:v>
                </c:pt>
                <c:pt idx="48">
                  <c:v>1.5285880538788204</c:v>
                </c:pt>
                <c:pt idx="49">
                  <c:v>1.5285880538788204</c:v>
                </c:pt>
                <c:pt idx="50">
                  <c:v>1.5285880538788204</c:v>
                </c:pt>
                <c:pt idx="51">
                  <c:v>1.5285880538788204</c:v>
                </c:pt>
                <c:pt idx="52">
                  <c:v>1.5285880538788204</c:v>
                </c:pt>
                <c:pt idx="53">
                  <c:v>1.5285880538788204</c:v>
                </c:pt>
                <c:pt idx="54">
                  <c:v>1.5285880538788204</c:v>
                </c:pt>
                <c:pt idx="55">
                  <c:v>1.5285880538788204</c:v>
                </c:pt>
                <c:pt idx="56">
                  <c:v>1.5285880538788204</c:v>
                </c:pt>
                <c:pt idx="57">
                  <c:v>1.5285880538788204</c:v>
                </c:pt>
                <c:pt idx="58">
                  <c:v>1.5285880538788204</c:v>
                </c:pt>
                <c:pt idx="59">
                  <c:v>1.5285880538788204</c:v>
                </c:pt>
                <c:pt idx="60">
                  <c:v>1.5285880538788204</c:v>
                </c:pt>
                <c:pt idx="61">
                  <c:v>1.5285880538788204</c:v>
                </c:pt>
                <c:pt idx="62">
                  <c:v>1.5285880538788204</c:v>
                </c:pt>
                <c:pt idx="63">
                  <c:v>1.5285880538788204</c:v>
                </c:pt>
                <c:pt idx="64">
                  <c:v>1.5285880538788204</c:v>
                </c:pt>
                <c:pt idx="65">
                  <c:v>1.5285880538788204</c:v>
                </c:pt>
                <c:pt idx="66">
                  <c:v>1.5285880538788204</c:v>
                </c:pt>
                <c:pt idx="67">
                  <c:v>1.5285880538788204</c:v>
                </c:pt>
                <c:pt idx="68">
                  <c:v>1.5285880538788204</c:v>
                </c:pt>
                <c:pt idx="69">
                  <c:v>1.5285880538788204</c:v>
                </c:pt>
                <c:pt idx="70">
                  <c:v>1.5285880538788204</c:v>
                </c:pt>
                <c:pt idx="71">
                  <c:v>1.5285880538788204</c:v>
                </c:pt>
                <c:pt idx="72">
                  <c:v>1.5285880538788204</c:v>
                </c:pt>
                <c:pt idx="73">
                  <c:v>1.5285880538788204</c:v>
                </c:pt>
                <c:pt idx="74">
                  <c:v>1.5285880538788204</c:v>
                </c:pt>
                <c:pt idx="75">
                  <c:v>1.5285880538788204</c:v>
                </c:pt>
                <c:pt idx="76">
                  <c:v>1.5285880538788204</c:v>
                </c:pt>
                <c:pt idx="77">
                  <c:v>1.5285880538788204</c:v>
                </c:pt>
                <c:pt idx="78">
                  <c:v>1.5285880538788204</c:v>
                </c:pt>
                <c:pt idx="79">
                  <c:v>1.5285880538788204</c:v>
                </c:pt>
                <c:pt idx="80">
                  <c:v>1.5285880538788204</c:v>
                </c:pt>
                <c:pt idx="81">
                  <c:v>1.5285880538788204</c:v>
                </c:pt>
                <c:pt idx="82">
                  <c:v>1.5285880538788204</c:v>
                </c:pt>
                <c:pt idx="83">
                  <c:v>1.5285880538788204</c:v>
                </c:pt>
                <c:pt idx="84">
                  <c:v>1.5285880538788204</c:v>
                </c:pt>
                <c:pt idx="85">
                  <c:v>1.5285880538788204</c:v>
                </c:pt>
                <c:pt idx="86">
                  <c:v>1.5285880538788204</c:v>
                </c:pt>
                <c:pt idx="87">
                  <c:v>1.5285880538788204</c:v>
                </c:pt>
                <c:pt idx="88">
                  <c:v>1.5285880538788204</c:v>
                </c:pt>
                <c:pt idx="89">
                  <c:v>1.5285880538788204</c:v>
                </c:pt>
                <c:pt idx="90">
                  <c:v>1.5285880538788204</c:v>
                </c:pt>
                <c:pt idx="91">
                  <c:v>1.5285880538788204</c:v>
                </c:pt>
                <c:pt idx="92">
                  <c:v>1.5285880538788204</c:v>
                </c:pt>
                <c:pt idx="93">
                  <c:v>1.5285880538788204</c:v>
                </c:pt>
                <c:pt idx="94">
                  <c:v>1.5285880538788204</c:v>
                </c:pt>
                <c:pt idx="95">
                  <c:v>1.5285880538788204</c:v>
                </c:pt>
                <c:pt idx="96">
                  <c:v>1.5285880538788204</c:v>
                </c:pt>
              </c:numCache>
            </c:numRef>
          </c:xVal>
          <c:yVal>
            <c:numRef>
              <c:f>AllOutputs!$I$4:$I$300</c:f>
              <c:numCache>
                <c:formatCode>0.00</c:formatCode>
                <c:ptCount val="297"/>
                <c:pt idx="0">
                  <c:v>5.8106610513397037</c:v>
                </c:pt>
                <c:pt idx="1">
                  <c:v>6.8831720746339737</c:v>
                </c:pt>
                <c:pt idx="2">
                  <c:v>8.4685211865233327</c:v>
                </c:pt>
                <c:pt idx="3">
                  <c:v>13.827753113223775</c:v>
                </c:pt>
                <c:pt idx="4">
                  <c:v>15.556272133998631</c:v>
                </c:pt>
                <c:pt idx="5">
                  <c:v>21.478147596552535</c:v>
                </c:pt>
                <c:pt idx="6">
                  <c:v>25.54380526200287</c:v>
                </c:pt>
                <c:pt idx="7">
                  <c:v>25.844775220348989</c:v>
                </c:pt>
                <c:pt idx="8">
                  <c:v>27.02259773934961</c:v>
                </c:pt>
                <c:pt idx="9">
                  <c:v>35.241208303002217</c:v>
                </c:pt>
                <c:pt idx="10">
                  <c:v>35.806000441708406</c:v>
                </c:pt>
                <c:pt idx="11">
                  <c:v>37.433495871114452</c:v>
                </c:pt>
                <c:pt idx="12">
                  <c:v>38.01622752309504</c:v>
                </c:pt>
                <c:pt idx="13">
                  <c:v>85.94549560518729</c:v>
                </c:pt>
                <c:pt idx="14">
                  <c:v>85.94549560518729</c:v>
                </c:pt>
                <c:pt idx="15">
                  <c:v>85.94549560518729</c:v>
                </c:pt>
                <c:pt idx="16">
                  <c:v>85.94549560518729</c:v>
                </c:pt>
                <c:pt idx="17">
                  <c:v>85.94549560518729</c:v>
                </c:pt>
                <c:pt idx="18">
                  <c:v>85.94549560518729</c:v>
                </c:pt>
                <c:pt idx="19">
                  <c:v>85.94549560518729</c:v>
                </c:pt>
                <c:pt idx="20">
                  <c:v>85.94549560518729</c:v>
                </c:pt>
                <c:pt idx="21">
                  <c:v>85.94549560518729</c:v>
                </c:pt>
                <c:pt idx="22">
                  <c:v>85.94549560518729</c:v>
                </c:pt>
                <c:pt idx="23">
                  <c:v>85.94549560518729</c:v>
                </c:pt>
                <c:pt idx="24">
                  <c:v>85.94549560518729</c:v>
                </c:pt>
                <c:pt idx="25">
                  <c:v>85.94549560518729</c:v>
                </c:pt>
                <c:pt idx="26">
                  <c:v>85.94549560518729</c:v>
                </c:pt>
                <c:pt idx="27">
                  <c:v>85.94549560518729</c:v>
                </c:pt>
                <c:pt idx="28">
                  <c:v>85.94549560518729</c:v>
                </c:pt>
                <c:pt idx="29">
                  <c:v>85.94549560518729</c:v>
                </c:pt>
                <c:pt idx="30">
                  <c:v>85.94549560518729</c:v>
                </c:pt>
                <c:pt idx="31">
                  <c:v>85.94549560518729</c:v>
                </c:pt>
                <c:pt idx="32">
                  <c:v>85.94549560518729</c:v>
                </c:pt>
                <c:pt idx="33">
                  <c:v>85.94549560518729</c:v>
                </c:pt>
                <c:pt idx="34">
                  <c:v>85.94549560518729</c:v>
                </c:pt>
                <c:pt idx="35">
                  <c:v>85.94549560518729</c:v>
                </c:pt>
                <c:pt idx="36">
                  <c:v>85.94549560518729</c:v>
                </c:pt>
                <c:pt idx="37">
                  <c:v>85.94549560518729</c:v>
                </c:pt>
                <c:pt idx="38">
                  <c:v>85.94549560518729</c:v>
                </c:pt>
                <c:pt idx="39">
                  <c:v>85.94549560518729</c:v>
                </c:pt>
                <c:pt idx="40">
                  <c:v>85.94549560518729</c:v>
                </c:pt>
                <c:pt idx="41">
                  <c:v>85.94549560518729</c:v>
                </c:pt>
                <c:pt idx="42">
                  <c:v>85.94549560518729</c:v>
                </c:pt>
                <c:pt idx="43">
                  <c:v>85.94549560518729</c:v>
                </c:pt>
                <c:pt idx="44">
                  <c:v>85.94549560518729</c:v>
                </c:pt>
                <c:pt idx="45">
                  <c:v>85.94549560518729</c:v>
                </c:pt>
                <c:pt idx="46">
                  <c:v>85.94549560518729</c:v>
                </c:pt>
                <c:pt idx="47">
                  <c:v>85.94549560518729</c:v>
                </c:pt>
                <c:pt idx="48">
                  <c:v>85.94549560518729</c:v>
                </c:pt>
                <c:pt idx="49">
                  <c:v>85.94549560518729</c:v>
                </c:pt>
                <c:pt idx="50">
                  <c:v>85.94549560518729</c:v>
                </c:pt>
                <c:pt idx="51">
                  <c:v>85.94549560518729</c:v>
                </c:pt>
                <c:pt idx="52">
                  <c:v>85.94549560518729</c:v>
                </c:pt>
                <c:pt idx="53">
                  <c:v>85.94549560518729</c:v>
                </c:pt>
                <c:pt idx="54">
                  <c:v>85.94549560518729</c:v>
                </c:pt>
                <c:pt idx="55">
                  <c:v>85.94549560518729</c:v>
                </c:pt>
                <c:pt idx="56">
                  <c:v>85.94549560518729</c:v>
                </c:pt>
                <c:pt idx="57">
                  <c:v>85.94549560518729</c:v>
                </c:pt>
                <c:pt idx="58">
                  <c:v>85.94549560518729</c:v>
                </c:pt>
                <c:pt idx="59">
                  <c:v>85.94549560518729</c:v>
                </c:pt>
                <c:pt idx="60">
                  <c:v>85.94549560518729</c:v>
                </c:pt>
                <c:pt idx="61">
                  <c:v>85.94549560518729</c:v>
                </c:pt>
                <c:pt idx="62">
                  <c:v>85.94549560518729</c:v>
                </c:pt>
                <c:pt idx="63">
                  <c:v>85.94549560518729</c:v>
                </c:pt>
                <c:pt idx="64">
                  <c:v>85.94549560518729</c:v>
                </c:pt>
                <c:pt idx="65">
                  <c:v>85.94549560518729</c:v>
                </c:pt>
                <c:pt idx="66">
                  <c:v>85.94549560518729</c:v>
                </c:pt>
                <c:pt idx="67">
                  <c:v>85.94549560518729</c:v>
                </c:pt>
                <c:pt idx="68">
                  <c:v>85.94549560518729</c:v>
                </c:pt>
                <c:pt idx="69">
                  <c:v>85.94549560518729</c:v>
                </c:pt>
                <c:pt idx="70">
                  <c:v>85.94549560518729</c:v>
                </c:pt>
                <c:pt idx="71">
                  <c:v>85.94549560518729</c:v>
                </c:pt>
                <c:pt idx="72">
                  <c:v>85.94549560518729</c:v>
                </c:pt>
                <c:pt idx="73">
                  <c:v>85.94549560518729</c:v>
                </c:pt>
                <c:pt idx="74">
                  <c:v>85.94549560518729</c:v>
                </c:pt>
                <c:pt idx="75">
                  <c:v>85.94549560518729</c:v>
                </c:pt>
                <c:pt idx="76">
                  <c:v>85.94549560518729</c:v>
                </c:pt>
                <c:pt idx="77">
                  <c:v>85.94549560518729</c:v>
                </c:pt>
                <c:pt idx="78">
                  <c:v>85.94549560518729</c:v>
                </c:pt>
                <c:pt idx="79">
                  <c:v>85.94549560518729</c:v>
                </c:pt>
                <c:pt idx="80">
                  <c:v>85.94549560518729</c:v>
                </c:pt>
                <c:pt idx="81">
                  <c:v>85.94549560518729</c:v>
                </c:pt>
                <c:pt idx="82">
                  <c:v>85.94549560518729</c:v>
                </c:pt>
                <c:pt idx="83">
                  <c:v>85.94549560518729</c:v>
                </c:pt>
                <c:pt idx="84">
                  <c:v>85.94549560518729</c:v>
                </c:pt>
                <c:pt idx="85">
                  <c:v>85.94549560518729</c:v>
                </c:pt>
                <c:pt idx="86">
                  <c:v>85.94549560518729</c:v>
                </c:pt>
                <c:pt idx="87">
                  <c:v>85.94549560518729</c:v>
                </c:pt>
                <c:pt idx="88">
                  <c:v>85.94549560518729</c:v>
                </c:pt>
                <c:pt idx="89">
                  <c:v>85.94549560518729</c:v>
                </c:pt>
                <c:pt idx="90">
                  <c:v>85.94549560518729</c:v>
                </c:pt>
                <c:pt idx="91">
                  <c:v>85.94549560518729</c:v>
                </c:pt>
                <c:pt idx="92">
                  <c:v>85.94549560518729</c:v>
                </c:pt>
                <c:pt idx="93">
                  <c:v>85.94549560518729</c:v>
                </c:pt>
                <c:pt idx="94">
                  <c:v>85.94549560518729</c:v>
                </c:pt>
                <c:pt idx="95">
                  <c:v>85.94549560518729</c:v>
                </c:pt>
                <c:pt idx="96">
                  <c:v>85.94549560518729</c:v>
                </c:pt>
              </c:numCache>
            </c:numRef>
          </c:yVal>
          <c:smooth val="0"/>
        </c:ser>
        <c:ser>
          <c:idx val="13"/>
          <c:order val="4"/>
          <c:tx>
            <c:strRef>
              <c:f>AllOutputs!$J$1</c:f>
              <c:strCache>
                <c:ptCount val="1"/>
                <c:pt idx="0">
                  <c:v>Case4</c:v>
                </c:pt>
              </c:strCache>
            </c:strRef>
          </c:tx>
          <c:xVal>
            <c:numRef>
              <c:f>AllOutputs!$Y$4:$Y$300</c:f>
              <c:numCache>
                <c:formatCode>0.00</c:formatCode>
                <c:ptCount val="297"/>
                <c:pt idx="0">
                  <c:v>14.099999540696635</c:v>
                </c:pt>
                <c:pt idx="1">
                  <c:v>12.862270965745303</c:v>
                </c:pt>
                <c:pt idx="2">
                  <c:v>11.470721964953812</c:v>
                </c:pt>
                <c:pt idx="3">
                  <c:v>8.5286036456764247</c:v>
                </c:pt>
                <c:pt idx="4">
                  <c:v>7.6835509828383071</c:v>
                </c:pt>
                <c:pt idx="5">
                  <c:v>5.74153752517676</c:v>
                </c:pt>
                <c:pt idx="6">
                  <c:v>2.8246406076873249</c:v>
                </c:pt>
                <c:pt idx="7">
                  <c:v>5.9300052549950824</c:v>
                </c:pt>
                <c:pt idx="8">
                  <c:v>5.6335501573930635</c:v>
                </c:pt>
                <c:pt idx="9">
                  <c:v>4.1605303595031424</c:v>
                </c:pt>
                <c:pt idx="10">
                  <c:v>4.0992393684240129</c:v>
                </c:pt>
                <c:pt idx="11">
                  <c:v>2.0781314756114098</c:v>
                </c:pt>
                <c:pt idx="12">
                  <c:v>2.2977953413702683</c:v>
                </c:pt>
                <c:pt idx="13">
                  <c:v>1.0579070728577094</c:v>
                </c:pt>
                <c:pt idx="14">
                  <c:v>1.0579070728577094</c:v>
                </c:pt>
                <c:pt idx="15">
                  <c:v>1.0579070728577094</c:v>
                </c:pt>
                <c:pt idx="16">
                  <c:v>1.0579070728577094</c:v>
                </c:pt>
                <c:pt idx="17">
                  <c:v>1.0579070728577094</c:v>
                </c:pt>
                <c:pt idx="18">
                  <c:v>1.0579070728577094</c:v>
                </c:pt>
                <c:pt idx="19">
                  <c:v>1.0579070728577094</c:v>
                </c:pt>
                <c:pt idx="20">
                  <c:v>1.0579070728577094</c:v>
                </c:pt>
                <c:pt idx="21">
                  <c:v>1.0579070728577094</c:v>
                </c:pt>
                <c:pt idx="22">
                  <c:v>1.0579070728577094</c:v>
                </c:pt>
                <c:pt idx="23">
                  <c:v>1.0579070728577094</c:v>
                </c:pt>
                <c:pt idx="24">
                  <c:v>1.0579070728577094</c:v>
                </c:pt>
                <c:pt idx="25">
                  <c:v>1.0579070728577094</c:v>
                </c:pt>
                <c:pt idx="26">
                  <c:v>1.0579070728577094</c:v>
                </c:pt>
                <c:pt idx="27">
                  <c:v>1.0579070728577094</c:v>
                </c:pt>
                <c:pt idx="28">
                  <c:v>1.0579070728577094</c:v>
                </c:pt>
                <c:pt idx="29">
                  <c:v>1.0579070728577094</c:v>
                </c:pt>
                <c:pt idx="30">
                  <c:v>1.0579070728577094</c:v>
                </c:pt>
                <c:pt idx="31">
                  <c:v>1.0579070728577094</c:v>
                </c:pt>
                <c:pt idx="32">
                  <c:v>1.0579070728577094</c:v>
                </c:pt>
                <c:pt idx="33">
                  <c:v>1.0579070728577094</c:v>
                </c:pt>
                <c:pt idx="34">
                  <c:v>1.0579070728577094</c:v>
                </c:pt>
                <c:pt idx="35">
                  <c:v>1.0579070728577094</c:v>
                </c:pt>
                <c:pt idx="36">
                  <c:v>1.0579070728577094</c:v>
                </c:pt>
                <c:pt idx="37">
                  <c:v>1.0579070728577094</c:v>
                </c:pt>
                <c:pt idx="38">
                  <c:v>1.0579070728577094</c:v>
                </c:pt>
                <c:pt idx="39">
                  <c:v>1.0579070728577094</c:v>
                </c:pt>
                <c:pt idx="40">
                  <c:v>1.0579070728577094</c:v>
                </c:pt>
                <c:pt idx="41">
                  <c:v>1.0579070728577094</c:v>
                </c:pt>
                <c:pt idx="42">
                  <c:v>1.0579070728577094</c:v>
                </c:pt>
                <c:pt idx="43">
                  <c:v>1.0579070728577094</c:v>
                </c:pt>
                <c:pt idx="44">
                  <c:v>1.0579070728577094</c:v>
                </c:pt>
                <c:pt idx="45">
                  <c:v>1.0579070728577094</c:v>
                </c:pt>
                <c:pt idx="46">
                  <c:v>1.0579070728577094</c:v>
                </c:pt>
                <c:pt idx="47">
                  <c:v>1.0579070728577094</c:v>
                </c:pt>
                <c:pt idx="48">
                  <c:v>1.0579070728577094</c:v>
                </c:pt>
                <c:pt idx="49">
                  <c:v>1.0579070728577094</c:v>
                </c:pt>
                <c:pt idx="50">
                  <c:v>1.0579070728577094</c:v>
                </c:pt>
                <c:pt idx="51">
                  <c:v>1.0579070728577094</c:v>
                </c:pt>
                <c:pt idx="52">
                  <c:v>1.0579070728577094</c:v>
                </c:pt>
                <c:pt idx="53">
                  <c:v>1.0579070728577094</c:v>
                </c:pt>
                <c:pt idx="54">
                  <c:v>1.0579070728577094</c:v>
                </c:pt>
                <c:pt idx="55">
                  <c:v>1.0579070728577094</c:v>
                </c:pt>
                <c:pt idx="56">
                  <c:v>1.0579070728577094</c:v>
                </c:pt>
                <c:pt idx="57">
                  <c:v>1.0579070728577094</c:v>
                </c:pt>
                <c:pt idx="58">
                  <c:v>1.0579070728577094</c:v>
                </c:pt>
                <c:pt idx="59">
                  <c:v>1.0579070728577094</c:v>
                </c:pt>
                <c:pt idx="60">
                  <c:v>1.0579070728577094</c:v>
                </c:pt>
                <c:pt idx="61">
                  <c:v>1.0579070728577094</c:v>
                </c:pt>
                <c:pt idx="62">
                  <c:v>1.0579070728577094</c:v>
                </c:pt>
                <c:pt idx="63">
                  <c:v>1.0579070728577094</c:v>
                </c:pt>
                <c:pt idx="64">
                  <c:v>1.0579070728577094</c:v>
                </c:pt>
                <c:pt idx="65">
                  <c:v>1.0579070728577094</c:v>
                </c:pt>
                <c:pt idx="66">
                  <c:v>1.0579070728577094</c:v>
                </c:pt>
                <c:pt idx="67">
                  <c:v>1.0579070728577094</c:v>
                </c:pt>
                <c:pt idx="68">
                  <c:v>1.0579070728577094</c:v>
                </c:pt>
                <c:pt idx="69">
                  <c:v>1.0579070728577094</c:v>
                </c:pt>
                <c:pt idx="70">
                  <c:v>1.0579070728577094</c:v>
                </c:pt>
                <c:pt idx="71">
                  <c:v>1.0579070728577094</c:v>
                </c:pt>
                <c:pt idx="72">
                  <c:v>1.0579070728577094</c:v>
                </c:pt>
                <c:pt idx="73">
                  <c:v>1.0579070728577094</c:v>
                </c:pt>
                <c:pt idx="74">
                  <c:v>1.0579070728577094</c:v>
                </c:pt>
                <c:pt idx="75">
                  <c:v>1.0579070728577094</c:v>
                </c:pt>
                <c:pt idx="76">
                  <c:v>1.0579070728577094</c:v>
                </c:pt>
                <c:pt idx="77">
                  <c:v>1.0579070728577094</c:v>
                </c:pt>
                <c:pt idx="78">
                  <c:v>1.0579070728577094</c:v>
                </c:pt>
                <c:pt idx="79">
                  <c:v>1.0579070728577094</c:v>
                </c:pt>
                <c:pt idx="80">
                  <c:v>1.0579070728577094</c:v>
                </c:pt>
                <c:pt idx="81">
                  <c:v>1.0579070728577094</c:v>
                </c:pt>
                <c:pt idx="82">
                  <c:v>1.0579070728577094</c:v>
                </c:pt>
                <c:pt idx="83">
                  <c:v>1.0579070728577094</c:v>
                </c:pt>
                <c:pt idx="84">
                  <c:v>1.0579070728577094</c:v>
                </c:pt>
                <c:pt idx="85">
                  <c:v>1.0579070728577094</c:v>
                </c:pt>
                <c:pt idx="86">
                  <c:v>1.0579070728577094</c:v>
                </c:pt>
                <c:pt idx="87">
                  <c:v>1.0579070728577094</c:v>
                </c:pt>
                <c:pt idx="88">
                  <c:v>1.0579070728577094</c:v>
                </c:pt>
                <c:pt idx="89">
                  <c:v>1.0579070728577094</c:v>
                </c:pt>
                <c:pt idx="90">
                  <c:v>1.0579070728577094</c:v>
                </c:pt>
                <c:pt idx="91">
                  <c:v>1.0579070728577094</c:v>
                </c:pt>
                <c:pt idx="92">
                  <c:v>1.0579070728577094</c:v>
                </c:pt>
                <c:pt idx="93">
                  <c:v>1.0579070728577094</c:v>
                </c:pt>
                <c:pt idx="94">
                  <c:v>1.0579070728577094</c:v>
                </c:pt>
                <c:pt idx="95">
                  <c:v>1.0579070728577094</c:v>
                </c:pt>
                <c:pt idx="96">
                  <c:v>1.0579070728577094</c:v>
                </c:pt>
              </c:numCache>
            </c:numRef>
          </c:xVal>
          <c:yVal>
            <c:numRef>
              <c:f>AllOutputs!$J$4:$J$300</c:f>
              <c:numCache>
                <c:formatCode>0.00</c:formatCode>
                <c:ptCount val="297"/>
                <c:pt idx="0">
                  <c:v>6.2871734859476618</c:v>
                </c:pt>
                <c:pt idx="1">
                  <c:v>7.4277476449030271</c:v>
                </c:pt>
                <c:pt idx="2">
                  <c:v>9.1088373233316791</c:v>
                </c:pt>
                <c:pt idx="3">
                  <c:v>14.741039862506758</c:v>
                </c:pt>
                <c:pt idx="4">
                  <c:v>16.513451565879858</c:v>
                </c:pt>
                <c:pt idx="5">
                  <c:v>22.563833542365046</c:v>
                </c:pt>
                <c:pt idx="6">
                  <c:v>26.495041319938842</c:v>
                </c:pt>
                <c:pt idx="7">
                  <c:v>26.981944917020307</c:v>
                </c:pt>
                <c:pt idx="8">
                  <c:v>28.491325951608733</c:v>
                </c:pt>
                <c:pt idx="9">
                  <c:v>36.759365304455315</c:v>
                </c:pt>
                <c:pt idx="10">
                  <c:v>37.332843575734934</c:v>
                </c:pt>
                <c:pt idx="11">
                  <c:v>38.219115727001416</c:v>
                </c:pt>
                <c:pt idx="12">
                  <c:v>38.907883721586664</c:v>
                </c:pt>
                <c:pt idx="13">
                  <c:v>87.13965852425217</c:v>
                </c:pt>
                <c:pt idx="14">
                  <c:v>87.13965852425217</c:v>
                </c:pt>
                <c:pt idx="15">
                  <c:v>87.13965852425217</c:v>
                </c:pt>
                <c:pt idx="16">
                  <c:v>87.13965852425217</c:v>
                </c:pt>
                <c:pt idx="17">
                  <c:v>87.13965852425217</c:v>
                </c:pt>
                <c:pt idx="18">
                  <c:v>87.13965852425217</c:v>
                </c:pt>
                <c:pt idx="19">
                  <c:v>87.13965852425217</c:v>
                </c:pt>
                <c:pt idx="20">
                  <c:v>87.13965852425217</c:v>
                </c:pt>
                <c:pt idx="21">
                  <c:v>87.13965852425217</c:v>
                </c:pt>
                <c:pt idx="22">
                  <c:v>87.13965852425217</c:v>
                </c:pt>
                <c:pt idx="23">
                  <c:v>87.13965852425217</c:v>
                </c:pt>
                <c:pt idx="24">
                  <c:v>87.13965852425217</c:v>
                </c:pt>
                <c:pt idx="25">
                  <c:v>87.13965852425217</c:v>
                </c:pt>
                <c:pt idx="26">
                  <c:v>87.13965852425217</c:v>
                </c:pt>
                <c:pt idx="27">
                  <c:v>87.13965852425217</c:v>
                </c:pt>
                <c:pt idx="28">
                  <c:v>87.13965852425217</c:v>
                </c:pt>
                <c:pt idx="29">
                  <c:v>87.13965852425217</c:v>
                </c:pt>
                <c:pt idx="30">
                  <c:v>87.13965852425217</c:v>
                </c:pt>
                <c:pt idx="31">
                  <c:v>87.13965852425217</c:v>
                </c:pt>
                <c:pt idx="32">
                  <c:v>87.13965852425217</c:v>
                </c:pt>
                <c:pt idx="33">
                  <c:v>87.13965852425217</c:v>
                </c:pt>
                <c:pt idx="34">
                  <c:v>87.13965852425217</c:v>
                </c:pt>
                <c:pt idx="35">
                  <c:v>87.13965852425217</c:v>
                </c:pt>
                <c:pt idx="36">
                  <c:v>87.13965852425217</c:v>
                </c:pt>
                <c:pt idx="37">
                  <c:v>87.13965852425217</c:v>
                </c:pt>
                <c:pt idx="38">
                  <c:v>87.13965852425217</c:v>
                </c:pt>
                <c:pt idx="39">
                  <c:v>87.13965852425217</c:v>
                </c:pt>
                <c:pt idx="40">
                  <c:v>87.13965852425217</c:v>
                </c:pt>
                <c:pt idx="41">
                  <c:v>87.13965852425217</c:v>
                </c:pt>
                <c:pt idx="42">
                  <c:v>87.13965852425217</c:v>
                </c:pt>
                <c:pt idx="43">
                  <c:v>87.13965852425217</c:v>
                </c:pt>
                <c:pt idx="44">
                  <c:v>87.13965852425217</c:v>
                </c:pt>
                <c:pt idx="45">
                  <c:v>87.13965852425217</c:v>
                </c:pt>
                <c:pt idx="46">
                  <c:v>87.13965852425217</c:v>
                </c:pt>
                <c:pt idx="47">
                  <c:v>87.13965852425217</c:v>
                </c:pt>
                <c:pt idx="48">
                  <c:v>87.13965852425217</c:v>
                </c:pt>
                <c:pt idx="49">
                  <c:v>87.13965852425217</c:v>
                </c:pt>
                <c:pt idx="50">
                  <c:v>87.13965852425217</c:v>
                </c:pt>
                <c:pt idx="51">
                  <c:v>87.13965852425217</c:v>
                </c:pt>
                <c:pt idx="52">
                  <c:v>87.13965852425217</c:v>
                </c:pt>
                <c:pt idx="53">
                  <c:v>87.13965852425217</c:v>
                </c:pt>
                <c:pt idx="54">
                  <c:v>87.13965852425217</c:v>
                </c:pt>
                <c:pt idx="55">
                  <c:v>87.13965852425217</c:v>
                </c:pt>
                <c:pt idx="56">
                  <c:v>87.13965852425217</c:v>
                </c:pt>
                <c:pt idx="57">
                  <c:v>87.13965852425217</c:v>
                </c:pt>
                <c:pt idx="58">
                  <c:v>87.13965852425217</c:v>
                </c:pt>
                <c:pt idx="59">
                  <c:v>87.13965852425217</c:v>
                </c:pt>
                <c:pt idx="60">
                  <c:v>87.13965852425217</c:v>
                </c:pt>
                <c:pt idx="61">
                  <c:v>87.13965852425217</c:v>
                </c:pt>
                <c:pt idx="62">
                  <c:v>87.13965852425217</c:v>
                </c:pt>
                <c:pt idx="63">
                  <c:v>87.13965852425217</c:v>
                </c:pt>
                <c:pt idx="64">
                  <c:v>87.13965852425217</c:v>
                </c:pt>
                <c:pt idx="65">
                  <c:v>87.13965852425217</c:v>
                </c:pt>
                <c:pt idx="66">
                  <c:v>87.13965852425217</c:v>
                </c:pt>
                <c:pt idx="67">
                  <c:v>87.13965852425217</c:v>
                </c:pt>
                <c:pt idx="68">
                  <c:v>87.13965852425217</c:v>
                </c:pt>
                <c:pt idx="69">
                  <c:v>87.13965852425217</c:v>
                </c:pt>
                <c:pt idx="70">
                  <c:v>87.13965852425217</c:v>
                </c:pt>
                <c:pt idx="71">
                  <c:v>87.13965852425217</c:v>
                </c:pt>
                <c:pt idx="72">
                  <c:v>87.13965852425217</c:v>
                </c:pt>
                <c:pt idx="73">
                  <c:v>87.13965852425217</c:v>
                </c:pt>
                <c:pt idx="74">
                  <c:v>87.13965852425217</c:v>
                </c:pt>
                <c:pt idx="75">
                  <c:v>87.13965852425217</c:v>
                </c:pt>
                <c:pt idx="76">
                  <c:v>87.13965852425217</c:v>
                </c:pt>
                <c:pt idx="77">
                  <c:v>87.13965852425217</c:v>
                </c:pt>
                <c:pt idx="78">
                  <c:v>87.13965852425217</c:v>
                </c:pt>
                <c:pt idx="79">
                  <c:v>87.13965852425217</c:v>
                </c:pt>
                <c:pt idx="80">
                  <c:v>87.13965852425217</c:v>
                </c:pt>
                <c:pt idx="81">
                  <c:v>87.13965852425217</c:v>
                </c:pt>
                <c:pt idx="82">
                  <c:v>87.13965852425217</c:v>
                </c:pt>
                <c:pt idx="83">
                  <c:v>87.13965852425217</c:v>
                </c:pt>
                <c:pt idx="84">
                  <c:v>87.13965852425217</c:v>
                </c:pt>
                <c:pt idx="85">
                  <c:v>87.13965852425217</c:v>
                </c:pt>
                <c:pt idx="86">
                  <c:v>87.13965852425217</c:v>
                </c:pt>
                <c:pt idx="87">
                  <c:v>87.13965852425217</c:v>
                </c:pt>
                <c:pt idx="88">
                  <c:v>87.13965852425217</c:v>
                </c:pt>
                <c:pt idx="89">
                  <c:v>87.13965852425217</c:v>
                </c:pt>
                <c:pt idx="90">
                  <c:v>87.13965852425217</c:v>
                </c:pt>
                <c:pt idx="91">
                  <c:v>87.13965852425217</c:v>
                </c:pt>
                <c:pt idx="92">
                  <c:v>87.13965852425217</c:v>
                </c:pt>
                <c:pt idx="93">
                  <c:v>87.13965852425217</c:v>
                </c:pt>
                <c:pt idx="94">
                  <c:v>87.13965852425217</c:v>
                </c:pt>
                <c:pt idx="95">
                  <c:v>87.13965852425217</c:v>
                </c:pt>
                <c:pt idx="96">
                  <c:v>87.13965852425217</c:v>
                </c:pt>
              </c:numCache>
            </c:numRef>
          </c:yVal>
          <c:smooth val="0"/>
        </c:ser>
        <c:ser>
          <c:idx val="14"/>
          <c:order val="5"/>
          <c:tx>
            <c:strRef>
              <c:f>AllOutputs!$K$1</c:f>
              <c:strCache>
                <c:ptCount val="1"/>
                <c:pt idx="0">
                  <c:v>Case5</c:v>
                </c:pt>
              </c:strCache>
            </c:strRef>
          </c:tx>
          <c:xVal>
            <c:numRef>
              <c:f>AllOutputs!$Z$4:$Z$300</c:f>
              <c:numCache>
                <c:formatCode>0.00</c:formatCode>
                <c:ptCount val="297"/>
                <c:pt idx="0">
                  <c:v>25.416988612344579</c:v>
                </c:pt>
                <c:pt idx="1">
                  <c:v>23.367060750465829</c:v>
                </c:pt>
                <c:pt idx="2">
                  <c:v>21.012771352278065</c:v>
                </c:pt>
                <c:pt idx="3">
                  <c:v>15.842662645938811</c:v>
                </c:pt>
                <c:pt idx="4">
                  <c:v>14.288420730384402</c:v>
                </c:pt>
                <c:pt idx="5">
                  <c:v>10.685381265357483</c:v>
                </c:pt>
                <c:pt idx="6">
                  <c:v>11.120494520305739</c:v>
                </c:pt>
                <c:pt idx="7">
                  <c:v>5.1702155570247532</c:v>
                </c:pt>
                <c:pt idx="8">
                  <c:v>10.560898185040955</c:v>
                </c:pt>
                <c:pt idx="9">
                  <c:v>7.7612482872186837</c:v>
                </c:pt>
                <c:pt idx="10">
                  <c:v>7.6456075993978638</c:v>
                </c:pt>
                <c:pt idx="11">
                  <c:v>3.8005769384008166</c:v>
                </c:pt>
                <c:pt idx="12">
                  <c:v>4.2127889978502058</c:v>
                </c:pt>
                <c:pt idx="13">
                  <c:v>1.9272244615221858</c:v>
                </c:pt>
                <c:pt idx="14">
                  <c:v>1.9272244615221858</c:v>
                </c:pt>
                <c:pt idx="15">
                  <c:v>1.9272244615221858</c:v>
                </c:pt>
                <c:pt idx="16">
                  <c:v>1.9272244615221858</c:v>
                </c:pt>
                <c:pt idx="17">
                  <c:v>1.9272244615221858</c:v>
                </c:pt>
                <c:pt idx="18">
                  <c:v>1.9272244615221858</c:v>
                </c:pt>
                <c:pt idx="19">
                  <c:v>1.9272244615221858</c:v>
                </c:pt>
                <c:pt idx="20">
                  <c:v>1.9272244615221858</c:v>
                </c:pt>
                <c:pt idx="21">
                  <c:v>1.9272244615221858</c:v>
                </c:pt>
                <c:pt idx="22">
                  <c:v>1.9272244615221858</c:v>
                </c:pt>
                <c:pt idx="23">
                  <c:v>1.9272244615221858</c:v>
                </c:pt>
                <c:pt idx="24">
                  <c:v>1.9272244615221858</c:v>
                </c:pt>
                <c:pt idx="25">
                  <c:v>1.9272244615221858</c:v>
                </c:pt>
                <c:pt idx="26">
                  <c:v>1.9272244615221858</c:v>
                </c:pt>
                <c:pt idx="27">
                  <c:v>1.9272244615221858</c:v>
                </c:pt>
                <c:pt idx="28">
                  <c:v>1.9272244615221858</c:v>
                </c:pt>
                <c:pt idx="29">
                  <c:v>1.9272244615221858</c:v>
                </c:pt>
                <c:pt idx="30">
                  <c:v>1.9272244615221858</c:v>
                </c:pt>
                <c:pt idx="31">
                  <c:v>1.9272244615221858</c:v>
                </c:pt>
                <c:pt idx="32">
                  <c:v>1.9272244615221858</c:v>
                </c:pt>
                <c:pt idx="33">
                  <c:v>1.9272244615221858</c:v>
                </c:pt>
                <c:pt idx="34">
                  <c:v>1.9272244615221858</c:v>
                </c:pt>
                <c:pt idx="35">
                  <c:v>1.9272244615221858</c:v>
                </c:pt>
                <c:pt idx="36">
                  <c:v>1.9272244615221858</c:v>
                </c:pt>
                <c:pt idx="37">
                  <c:v>1.9272244615221858</c:v>
                </c:pt>
                <c:pt idx="38">
                  <c:v>1.9272244615221858</c:v>
                </c:pt>
                <c:pt idx="39">
                  <c:v>1.9272244615221858</c:v>
                </c:pt>
                <c:pt idx="40">
                  <c:v>1.9272244615221858</c:v>
                </c:pt>
                <c:pt idx="41">
                  <c:v>1.9272244615221858</c:v>
                </c:pt>
                <c:pt idx="42">
                  <c:v>1.9272244615221858</c:v>
                </c:pt>
                <c:pt idx="43">
                  <c:v>1.9272244615221858</c:v>
                </c:pt>
                <c:pt idx="44">
                  <c:v>1.9272244615221858</c:v>
                </c:pt>
                <c:pt idx="45">
                  <c:v>1.9272244615221858</c:v>
                </c:pt>
                <c:pt idx="46">
                  <c:v>1.9272244615221858</c:v>
                </c:pt>
                <c:pt idx="47">
                  <c:v>1.9272244615221858</c:v>
                </c:pt>
                <c:pt idx="48">
                  <c:v>1.9272244615221858</c:v>
                </c:pt>
                <c:pt idx="49">
                  <c:v>1.9272244615221858</c:v>
                </c:pt>
                <c:pt idx="50">
                  <c:v>1.9272244615221858</c:v>
                </c:pt>
                <c:pt idx="51">
                  <c:v>1.9272244615221858</c:v>
                </c:pt>
                <c:pt idx="52">
                  <c:v>1.9272244615221858</c:v>
                </c:pt>
                <c:pt idx="53">
                  <c:v>1.9272244615221858</c:v>
                </c:pt>
                <c:pt idx="54">
                  <c:v>1.9272244615221858</c:v>
                </c:pt>
                <c:pt idx="55">
                  <c:v>1.9272244615221858</c:v>
                </c:pt>
                <c:pt idx="56">
                  <c:v>1.9272244615221858</c:v>
                </c:pt>
                <c:pt idx="57">
                  <c:v>1.9272244615221858</c:v>
                </c:pt>
                <c:pt idx="58">
                  <c:v>1.9272244615221858</c:v>
                </c:pt>
                <c:pt idx="59">
                  <c:v>1.9272244615221858</c:v>
                </c:pt>
                <c:pt idx="60">
                  <c:v>1.9272244615221858</c:v>
                </c:pt>
                <c:pt idx="61">
                  <c:v>1.9272244615221858</c:v>
                </c:pt>
                <c:pt idx="62">
                  <c:v>1.9272244615221858</c:v>
                </c:pt>
                <c:pt idx="63">
                  <c:v>1.9272244615221858</c:v>
                </c:pt>
                <c:pt idx="64">
                  <c:v>1.9272244615221858</c:v>
                </c:pt>
                <c:pt idx="65">
                  <c:v>1.9272244615221858</c:v>
                </c:pt>
                <c:pt idx="66">
                  <c:v>1.9272244615221858</c:v>
                </c:pt>
                <c:pt idx="67">
                  <c:v>1.9272244615221858</c:v>
                </c:pt>
                <c:pt idx="68">
                  <c:v>1.9272244615221858</c:v>
                </c:pt>
                <c:pt idx="69">
                  <c:v>1.9272244615221858</c:v>
                </c:pt>
                <c:pt idx="70">
                  <c:v>1.9272244615221858</c:v>
                </c:pt>
                <c:pt idx="71">
                  <c:v>1.9272244615221858</c:v>
                </c:pt>
                <c:pt idx="72">
                  <c:v>1.9272244615221858</c:v>
                </c:pt>
                <c:pt idx="73">
                  <c:v>1.9272244615221858</c:v>
                </c:pt>
                <c:pt idx="74">
                  <c:v>1.9272244615221858</c:v>
                </c:pt>
                <c:pt idx="75">
                  <c:v>1.9272244615221858</c:v>
                </c:pt>
                <c:pt idx="76">
                  <c:v>1.9272244615221858</c:v>
                </c:pt>
                <c:pt idx="77">
                  <c:v>1.9272244615221858</c:v>
                </c:pt>
                <c:pt idx="78">
                  <c:v>1.9272244615221858</c:v>
                </c:pt>
                <c:pt idx="79">
                  <c:v>1.9272244615221858</c:v>
                </c:pt>
                <c:pt idx="80">
                  <c:v>1.9272244615221858</c:v>
                </c:pt>
                <c:pt idx="81">
                  <c:v>1.9272244615221858</c:v>
                </c:pt>
                <c:pt idx="82">
                  <c:v>1.9272244615221858</c:v>
                </c:pt>
                <c:pt idx="83">
                  <c:v>1.9272244615221858</c:v>
                </c:pt>
                <c:pt idx="84">
                  <c:v>1.9272244615221858</c:v>
                </c:pt>
                <c:pt idx="85">
                  <c:v>1.9272244615221858</c:v>
                </c:pt>
                <c:pt idx="86">
                  <c:v>1.9272244615221858</c:v>
                </c:pt>
                <c:pt idx="87">
                  <c:v>1.9272244615221858</c:v>
                </c:pt>
                <c:pt idx="88">
                  <c:v>1.9272244615221858</c:v>
                </c:pt>
                <c:pt idx="89">
                  <c:v>1.9272244615221858</c:v>
                </c:pt>
                <c:pt idx="90">
                  <c:v>1.9272244615221858</c:v>
                </c:pt>
                <c:pt idx="91">
                  <c:v>1.9272244615221858</c:v>
                </c:pt>
                <c:pt idx="92">
                  <c:v>1.9272244615221858</c:v>
                </c:pt>
                <c:pt idx="93">
                  <c:v>1.9272244615221858</c:v>
                </c:pt>
                <c:pt idx="94">
                  <c:v>1.9272244615221858</c:v>
                </c:pt>
                <c:pt idx="95">
                  <c:v>1.9272244615221858</c:v>
                </c:pt>
                <c:pt idx="96">
                  <c:v>1.9272244615221858</c:v>
                </c:pt>
              </c:numCache>
            </c:numRef>
          </c:xVal>
          <c:yVal>
            <c:numRef>
              <c:f>AllOutputs!$K$4:$K$300</c:f>
              <c:numCache>
                <c:formatCode>0.00</c:formatCode>
                <c:ptCount val="297"/>
                <c:pt idx="0">
                  <c:v>5.4263897301903388</c:v>
                </c:pt>
                <c:pt idx="1">
                  <c:v>6.4433198947015065</c:v>
                </c:pt>
                <c:pt idx="2">
                  <c:v>7.950433887075798</c:v>
                </c:pt>
                <c:pt idx="3">
                  <c:v>13.085285090202113</c:v>
                </c:pt>
                <c:pt idx="4">
                  <c:v>14.776604332631385</c:v>
                </c:pt>
                <c:pt idx="5">
                  <c:v>20.589789323355959</c:v>
                </c:pt>
                <c:pt idx="6">
                  <c:v>24.368807882529861</c:v>
                </c:pt>
                <c:pt idx="7">
                  <c:v>25.307932482628917</c:v>
                </c:pt>
                <c:pt idx="8">
                  <c:v>25.821610656824479</c:v>
                </c:pt>
                <c:pt idx="9">
                  <c:v>33.99441950192081</c:v>
                </c:pt>
                <c:pt idx="10">
                  <c:v>34.551852756899791</c:v>
                </c:pt>
                <c:pt idx="11">
                  <c:v>36.78374621002687</c:v>
                </c:pt>
                <c:pt idx="12">
                  <c:v>37.279254573398795</c:v>
                </c:pt>
                <c:pt idx="13">
                  <c:v>84.954695179632026</c:v>
                </c:pt>
                <c:pt idx="14">
                  <c:v>84.954695179632026</c:v>
                </c:pt>
                <c:pt idx="15">
                  <c:v>84.954695179632026</c:v>
                </c:pt>
                <c:pt idx="16">
                  <c:v>84.954695179632026</c:v>
                </c:pt>
                <c:pt idx="17">
                  <c:v>84.954695179632026</c:v>
                </c:pt>
                <c:pt idx="18">
                  <c:v>84.954695179632026</c:v>
                </c:pt>
                <c:pt idx="19">
                  <c:v>84.954695179632026</c:v>
                </c:pt>
                <c:pt idx="20">
                  <c:v>84.954695179632026</c:v>
                </c:pt>
                <c:pt idx="21">
                  <c:v>84.954695179632026</c:v>
                </c:pt>
                <c:pt idx="22">
                  <c:v>84.954695179632026</c:v>
                </c:pt>
                <c:pt idx="23">
                  <c:v>84.954695179632026</c:v>
                </c:pt>
                <c:pt idx="24">
                  <c:v>84.954695179632026</c:v>
                </c:pt>
                <c:pt idx="25">
                  <c:v>84.954695179632026</c:v>
                </c:pt>
                <c:pt idx="26">
                  <c:v>84.954695179632026</c:v>
                </c:pt>
                <c:pt idx="27">
                  <c:v>84.954695179632026</c:v>
                </c:pt>
                <c:pt idx="28">
                  <c:v>84.954695179632026</c:v>
                </c:pt>
                <c:pt idx="29">
                  <c:v>84.954695179632026</c:v>
                </c:pt>
                <c:pt idx="30">
                  <c:v>84.954695179632026</c:v>
                </c:pt>
                <c:pt idx="31">
                  <c:v>84.954695179632026</c:v>
                </c:pt>
                <c:pt idx="32">
                  <c:v>84.954695179632026</c:v>
                </c:pt>
                <c:pt idx="33">
                  <c:v>84.954695179632026</c:v>
                </c:pt>
                <c:pt idx="34">
                  <c:v>84.954695179632026</c:v>
                </c:pt>
                <c:pt idx="35">
                  <c:v>84.954695179632026</c:v>
                </c:pt>
                <c:pt idx="36">
                  <c:v>84.954695179632026</c:v>
                </c:pt>
                <c:pt idx="37">
                  <c:v>84.954695179632026</c:v>
                </c:pt>
                <c:pt idx="38">
                  <c:v>84.954695179632026</c:v>
                </c:pt>
                <c:pt idx="39">
                  <c:v>84.954695179632026</c:v>
                </c:pt>
                <c:pt idx="40">
                  <c:v>84.954695179632026</c:v>
                </c:pt>
                <c:pt idx="41">
                  <c:v>84.954695179632026</c:v>
                </c:pt>
                <c:pt idx="42">
                  <c:v>84.954695179632026</c:v>
                </c:pt>
                <c:pt idx="43">
                  <c:v>84.954695179632026</c:v>
                </c:pt>
                <c:pt idx="44">
                  <c:v>84.954695179632026</c:v>
                </c:pt>
                <c:pt idx="45">
                  <c:v>84.954695179632026</c:v>
                </c:pt>
                <c:pt idx="46">
                  <c:v>84.954695179632026</c:v>
                </c:pt>
                <c:pt idx="47">
                  <c:v>84.954695179632026</c:v>
                </c:pt>
                <c:pt idx="48">
                  <c:v>84.954695179632026</c:v>
                </c:pt>
                <c:pt idx="49">
                  <c:v>84.954695179632026</c:v>
                </c:pt>
                <c:pt idx="50">
                  <c:v>84.954695179632026</c:v>
                </c:pt>
                <c:pt idx="51">
                  <c:v>84.954695179632026</c:v>
                </c:pt>
                <c:pt idx="52">
                  <c:v>84.954695179632026</c:v>
                </c:pt>
                <c:pt idx="53">
                  <c:v>84.954695179632026</c:v>
                </c:pt>
                <c:pt idx="54">
                  <c:v>84.954695179632026</c:v>
                </c:pt>
                <c:pt idx="55">
                  <c:v>84.954695179632026</c:v>
                </c:pt>
                <c:pt idx="56">
                  <c:v>84.954695179632026</c:v>
                </c:pt>
                <c:pt idx="57">
                  <c:v>84.954695179632026</c:v>
                </c:pt>
                <c:pt idx="58">
                  <c:v>84.954695179632026</c:v>
                </c:pt>
                <c:pt idx="59">
                  <c:v>84.954695179632026</c:v>
                </c:pt>
                <c:pt idx="60">
                  <c:v>84.954695179632026</c:v>
                </c:pt>
                <c:pt idx="61">
                  <c:v>84.954695179632026</c:v>
                </c:pt>
                <c:pt idx="62">
                  <c:v>84.954695179632026</c:v>
                </c:pt>
                <c:pt idx="63">
                  <c:v>84.954695179632026</c:v>
                </c:pt>
                <c:pt idx="64">
                  <c:v>84.954695179632026</c:v>
                </c:pt>
                <c:pt idx="65">
                  <c:v>84.954695179632026</c:v>
                </c:pt>
                <c:pt idx="66">
                  <c:v>84.954695179632026</c:v>
                </c:pt>
                <c:pt idx="67">
                  <c:v>84.954695179632026</c:v>
                </c:pt>
                <c:pt idx="68">
                  <c:v>84.954695179632026</c:v>
                </c:pt>
                <c:pt idx="69">
                  <c:v>84.954695179632026</c:v>
                </c:pt>
                <c:pt idx="70">
                  <c:v>84.954695179632026</c:v>
                </c:pt>
                <c:pt idx="71">
                  <c:v>84.954695179632026</c:v>
                </c:pt>
                <c:pt idx="72">
                  <c:v>84.954695179632026</c:v>
                </c:pt>
                <c:pt idx="73">
                  <c:v>84.954695179632026</c:v>
                </c:pt>
                <c:pt idx="74">
                  <c:v>84.954695179632026</c:v>
                </c:pt>
                <c:pt idx="75">
                  <c:v>84.954695179632026</c:v>
                </c:pt>
                <c:pt idx="76">
                  <c:v>84.954695179632026</c:v>
                </c:pt>
                <c:pt idx="77">
                  <c:v>84.954695179632026</c:v>
                </c:pt>
                <c:pt idx="78">
                  <c:v>84.954695179632026</c:v>
                </c:pt>
                <c:pt idx="79">
                  <c:v>84.954695179632026</c:v>
                </c:pt>
                <c:pt idx="80">
                  <c:v>84.954695179632026</c:v>
                </c:pt>
                <c:pt idx="81">
                  <c:v>84.954695179632026</c:v>
                </c:pt>
                <c:pt idx="82">
                  <c:v>84.954695179632026</c:v>
                </c:pt>
                <c:pt idx="83">
                  <c:v>84.954695179632026</c:v>
                </c:pt>
                <c:pt idx="84">
                  <c:v>84.954695179632026</c:v>
                </c:pt>
                <c:pt idx="85">
                  <c:v>84.954695179632026</c:v>
                </c:pt>
                <c:pt idx="86">
                  <c:v>84.954695179632026</c:v>
                </c:pt>
                <c:pt idx="87">
                  <c:v>84.954695179632026</c:v>
                </c:pt>
                <c:pt idx="88">
                  <c:v>84.954695179632026</c:v>
                </c:pt>
                <c:pt idx="89">
                  <c:v>84.954695179632026</c:v>
                </c:pt>
                <c:pt idx="90">
                  <c:v>84.954695179632026</c:v>
                </c:pt>
                <c:pt idx="91">
                  <c:v>84.954695179632026</c:v>
                </c:pt>
                <c:pt idx="92">
                  <c:v>84.954695179632026</c:v>
                </c:pt>
                <c:pt idx="93">
                  <c:v>84.954695179632026</c:v>
                </c:pt>
                <c:pt idx="94">
                  <c:v>84.954695179632026</c:v>
                </c:pt>
                <c:pt idx="95">
                  <c:v>84.954695179632026</c:v>
                </c:pt>
                <c:pt idx="96">
                  <c:v>84.954695179632026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AllOutputs!$L$1</c:f>
              <c:strCache>
                <c:ptCount val="1"/>
                <c:pt idx="0">
                  <c:v>Case6</c:v>
                </c:pt>
              </c:strCache>
            </c:strRef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xVal>
            <c:numRef>
              <c:f>AllOutputs!$AA$4:$AA$300</c:f>
              <c:numCache>
                <c:formatCode>0.00</c:formatCode>
                <c:ptCount val="297"/>
                <c:pt idx="0">
                  <c:v>14.151623769183228</c:v>
                </c:pt>
                <c:pt idx="1">
                  <c:v>12.909754270430104</c:v>
                </c:pt>
                <c:pt idx="2">
                  <c:v>11.51353097439463</c:v>
                </c:pt>
                <c:pt idx="3">
                  <c:v>8.5609279853105118</c:v>
                </c:pt>
                <c:pt idx="4">
                  <c:v>7.7126881926064472</c:v>
                </c:pt>
                <c:pt idx="5">
                  <c:v>5.7633054974078748</c:v>
                </c:pt>
                <c:pt idx="6">
                  <c:v>2.8351271326751921</c:v>
                </c:pt>
                <c:pt idx="7">
                  <c:v>5.9526925329707172</c:v>
                </c:pt>
                <c:pt idx="8">
                  <c:v>5.6550938891450233</c:v>
                </c:pt>
                <c:pt idx="9">
                  <c:v>4.1763451055025023</c:v>
                </c:pt>
                <c:pt idx="10">
                  <c:v>4.1148099343152689</c:v>
                </c:pt>
                <c:pt idx="11">
                  <c:v>2.0858375983484496</c:v>
                </c:pt>
                <c:pt idx="12">
                  <c:v>2.3063424088718065</c:v>
                </c:pt>
                <c:pt idx="13">
                  <c:v>1.0618106506288232</c:v>
                </c:pt>
                <c:pt idx="14">
                  <c:v>1.0618106506288232</c:v>
                </c:pt>
                <c:pt idx="15">
                  <c:v>1.0618106506288232</c:v>
                </c:pt>
                <c:pt idx="16">
                  <c:v>1.0618106506288232</c:v>
                </c:pt>
                <c:pt idx="17">
                  <c:v>1.0618106506288232</c:v>
                </c:pt>
                <c:pt idx="18">
                  <c:v>1.0618106506288232</c:v>
                </c:pt>
                <c:pt idx="19">
                  <c:v>1.0618106506288232</c:v>
                </c:pt>
                <c:pt idx="20">
                  <c:v>1.0618106506288232</c:v>
                </c:pt>
                <c:pt idx="21">
                  <c:v>1.0618106506288232</c:v>
                </c:pt>
                <c:pt idx="22">
                  <c:v>1.0618106506288232</c:v>
                </c:pt>
                <c:pt idx="23">
                  <c:v>1.0618106506288232</c:v>
                </c:pt>
                <c:pt idx="24">
                  <c:v>1.0618106506288232</c:v>
                </c:pt>
                <c:pt idx="25">
                  <c:v>1.0618106506288232</c:v>
                </c:pt>
                <c:pt idx="26">
                  <c:v>1.0618106506288232</c:v>
                </c:pt>
                <c:pt idx="27">
                  <c:v>1.0618106506288232</c:v>
                </c:pt>
                <c:pt idx="28">
                  <c:v>1.0618106506288232</c:v>
                </c:pt>
                <c:pt idx="29">
                  <c:v>1.0618106506288232</c:v>
                </c:pt>
                <c:pt idx="30">
                  <c:v>1.0618106506288232</c:v>
                </c:pt>
                <c:pt idx="31">
                  <c:v>1.0618106506288232</c:v>
                </c:pt>
                <c:pt idx="32">
                  <c:v>1.0618106506288232</c:v>
                </c:pt>
                <c:pt idx="33">
                  <c:v>1.0618106506288232</c:v>
                </c:pt>
                <c:pt idx="34">
                  <c:v>1.0618106506288232</c:v>
                </c:pt>
                <c:pt idx="35">
                  <c:v>1.0618106506288232</c:v>
                </c:pt>
                <c:pt idx="36">
                  <c:v>1.0618106506288232</c:v>
                </c:pt>
                <c:pt idx="37">
                  <c:v>1.0618106506288232</c:v>
                </c:pt>
                <c:pt idx="38">
                  <c:v>1.0618106506288232</c:v>
                </c:pt>
                <c:pt idx="39">
                  <c:v>1.0618106506288232</c:v>
                </c:pt>
                <c:pt idx="40">
                  <c:v>1.0618106506288232</c:v>
                </c:pt>
                <c:pt idx="41">
                  <c:v>1.0618106506288232</c:v>
                </c:pt>
                <c:pt idx="42">
                  <c:v>1.0618106506288232</c:v>
                </c:pt>
                <c:pt idx="43">
                  <c:v>1.0618106506288232</c:v>
                </c:pt>
                <c:pt idx="44">
                  <c:v>1.0618106506288232</c:v>
                </c:pt>
                <c:pt idx="45">
                  <c:v>1.0618106506288232</c:v>
                </c:pt>
                <c:pt idx="46">
                  <c:v>1.0618106506288232</c:v>
                </c:pt>
                <c:pt idx="47">
                  <c:v>1.0618106506288232</c:v>
                </c:pt>
                <c:pt idx="48">
                  <c:v>1.0618106506288232</c:v>
                </c:pt>
                <c:pt idx="49">
                  <c:v>1.0618106506288232</c:v>
                </c:pt>
                <c:pt idx="50">
                  <c:v>1.0618106506288232</c:v>
                </c:pt>
                <c:pt idx="51">
                  <c:v>1.0618106506288232</c:v>
                </c:pt>
                <c:pt idx="52">
                  <c:v>1.0618106506288232</c:v>
                </c:pt>
                <c:pt idx="53">
                  <c:v>1.0618106506288232</c:v>
                </c:pt>
                <c:pt idx="54">
                  <c:v>1.0618106506288232</c:v>
                </c:pt>
                <c:pt idx="55">
                  <c:v>1.0618106506288232</c:v>
                </c:pt>
                <c:pt idx="56">
                  <c:v>1.0618106506288232</c:v>
                </c:pt>
                <c:pt idx="57">
                  <c:v>1.0618106506288232</c:v>
                </c:pt>
                <c:pt idx="58">
                  <c:v>1.0618106506288232</c:v>
                </c:pt>
                <c:pt idx="59">
                  <c:v>1.0618106506288232</c:v>
                </c:pt>
                <c:pt idx="60">
                  <c:v>1.0618106506288232</c:v>
                </c:pt>
                <c:pt idx="61">
                  <c:v>1.0618106506288232</c:v>
                </c:pt>
                <c:pt idx="62">
                  <c:v>1.0618106506288232</c:v>
                </c:pt>
                <c:pt idx="63">
                  <c:v>1.0618106506288232</c:v>
                </c:pt>
                <c:pt idx="64">
                  <c:v>1.0618106506288232</c:v>
                </c:pt>
                <c:pt idx="65">
                  <c:v>1.0618106506288232</c:v>
                </c:pt>
                <c:pt idx="66">
                  <c:v>1.0618106506288232</c:v>
                </c:pt>
                <c:pt idx="67">
                  <c:v>1.0618106506288232</c:v>
                </c:pt>
                <c:pt idx="68">
                  <c:v>1.0618106506288232</c:v>
                </c:pt>
                <c:pt idx="69">
                  <c:v>1.0618106506288232</c:v>
                </c:pt>
                <c:pt idx="70">
                  <c:v>1.0618106506288232</c:v>
                </c:pt>
                <c:pt idx="71">
                  <c:v>1.0618106506288232</c:v>
                </c:pt>
                <c:pt idx="72">
                  <c:v>1.0618106506288232</c:v>
                </c:pt>
                <c:pt idx="73">
                  <c:v>1.0618106506288232</c:v>
                </c:pt>
                <c:pt idx="74">
                  <c:v>1.0618106506288232</c:v>
                </c:pt>
                <c:pt idx="75">
                  <c:v>1.0618106506288232</c:v>
                </c:pt>
                <c:pt idx="76">
                  <c:v>1.0618106506288232</c:v>
                </c:pt>
                <c:pt idx="77">
                  <c:v>1.0618106506288232</c:v>
                </c:pt>
                <c:pt idx="78">
                  <c:v>1.0618106506288232</c:v>
                </c:pt>
                <c:pt idx="79">
                  <c:v>1.0618106506288232</c:v>
                </c:pt>
                <c:pt idx="80">
                  <c:v>1.0618106506288232</c:v>
                </c:pt>
                <c:pt idx="81">
                  <c:v>1.0618106506288232</c:v>
                </c:pt>
                <c:pt idx="82">
                  <c:v>1.0618106506288232</c:v>
                </c:pt>
                <c:pt idx="83">
                  <c:v>1.0618106506288232</c:v>
                </c:pt>
                <c:pt idx="84">
                  <c:v>1.0618106506288232</c:v>
                </c:pt>
                <c:pt idx="85">
                  <c:v>1.0618106506288232</c:v>
                </c:pt>
                <c:pt idx="86">
                  <c:v>1.0618106506288232</c:v>
                </c:pt>
                <c:pt idx="87">
                  <c:v>1.0618106506288232</c:v>
                </c:pt>
                <c:pt idx="88">
                  <c:v>1.0618106506288232</c:v>
                </c:pt>
                <c:pt idx="89">
                  <c:v>1.0618106506288232</c:v>
                </c:pt>
                <c:pt idx="90">
                  <c:v>1.0618106506288232</c:v>
                </c:pt>
                <c:pt idx="91">
                  <c:v>1.0618106506288232</c:v>
                </c:pt>
                <c:pt idx="92">
                  <c:v>1.0618106506288232</c:v>
                </c:pt>
                <c:pt idx="93">
                  <c:v>1.0618106506288232</c:v>
                </c:pt>
                <c:pt idx="94">
                  <c:v>1.0618106506288232</c:v>
                </c:pt>
                <c:pt idx="95">
                  <c:v>1.0618106506288232</c:v>
                </c:pt>
                <c:pt idx="96">
                  <c:v>1.0618106506288232</c:v>
                </c:pt>
              </c:numCache>
            </c:numRef>
          </c:xVal>
          <c:yVal>
            <c:numRef>
              <c:f>AllOutputs!$L$4:$L$300</c:f>
              <c:numCache>
                <c:formatCode>0.00</c:formatCode>
                <c:ptCount val="297"/>
                <c:pt idx="0">
                  <c:v>6.2831005709699053</c:v>
                </c:pt>
                <c:pt idx="1">
                  <c:v>7.4231287650843756</c:v>
                </c:pt>
                <c:pt idx="2">
                  <c:v>9.1033680044119087</c:v>
                </c:pt>
                <c:pt idx="3">
                  <c:v>14.73326228590242</c:v>
                </c:pt>
                <c:pt idx="4">
                  <c:v>16.505328635170802</c:v>
                </c:pt>
                <c:pt idx="5">
                  <c:v>22.554663775654522</c:v>
                </c:pt>
                <c:pt idx="6">
                  <c:v>26.489570695490492</c:v>
                </c:pt>
                <c:pt idx="7">
                  <c:v>26.969798712145355</c:v>
                </c:pt>
                <c:pt idx="8">
                  <c:v>28.478914167094832</c:v>
                </c:pt>
                <c:pt idx="9">
                  <c:v>36.746511152776229</c:v>
                </c:pt>
                <c:pt idx="10">
                  <c:v>37.319989485149783</c:v>
                </c:pt>
                <c:pt idx="11">
                  <c:v>38.212509367873771</c:v>
                </c:pt>
                <c:pt idx="12">
                  <c:v>38.900382015694049</c:v>
                </c:pt>
                <c:pt idx="13">
                  <c:v>87.12963058522331</c:v>
                </c:pt>
                <c:pt idx="14">
                  <c:v>87.12963058522331</c:v>
                </c:pt>
                <c:pt idx="15">
                  <c:v>87.12963058522331</c:v>
                </c:pt>
                <c:pt idx="16">
                  <c:v>87.12963058522331</c:v>
                </c:pt>
                <c:pt idx="17">
                  <c:v>87.12963058522331</c:v>
                </c:pt>
                <c:pt idx="18">
                  <c:v>87.12963058522331</c:v>
                </c:pt>
                <c:pt idx="19">
                  <c:v>87.12963058522331</c:v>
                </c:pt>
                <c:pt idx="20">
                  <c:v>87.12963058522331</c:v>
                </c:pt>
                <c:pt idx="21">
                  <c:v>87.12963058522331</c:v>
                </c:pt>
                <c:pt idx="22">
                  <c:v>87.12963058522331</c:v>
                </c:pt>
                <c:pt idx="23">
                  <c:v>87.12963058522331</c:v>
                </c:pt>
                <c:pt idx="24">
                  <c:v>87.12963058522331</c:v>
                </c:pt>
                <c:pt idx="25">
                  <c:v>87.12963058522331</c:v>
                </c:pt>
                <c:pt idx="26">
                  <c:v>87.12963058522331</c:v>
                </c:pt>
                <c:pt idx="27">
                  <c:v>87.12963058522331</c:v>
                </c:pt>
                <c:pt idx="28">
                  <c:v>87.12963058522331</c:v>
                </c:pt>
                <c:pt idx="29">
                  <c:v>87.12963058522331</c:v>
                </c:pt>
                <c:pt idx="30">
                  <c:v>87.12963058522331</c:v>
                </c:pt>
                <c:pt idx="31">
                  <c:v>87.12963058522331</c:v>
                </c:pt>
                <c:pt idx="32">
                  <c:v>87.12963058522331</c:v>
                </c:pt>
                <c:pt idx="33">
                  <c:v>87.12963058522331</c:v>
                </c:pt>
                <c:pt idx="34">
                  <c:v>87.12963058522331</c:v>
                </c:pt>
                <c:pt idx="35">
                  <c:v>87.12963058522331</c:v>
                </c:pt>
                <c:pt idx="36">
                  <c:v>87.12963058522331</c:v>
                </c:pt>
                <c:pt idx="37">
                  <c:v>87.12963058522331</c:v>
                </c:pt>
                <c:pt idx="38">
                  <c:v>87.12963058522331</c:v>
                </c:pt>
                <c:pt idx="39">
                  <c:v>87.12963058522331</c:v>
                </c:pt>
                <c:pt idx="40">
                  <c:v>87.12963058522331</c:v>
                </c:pt>
                <c:pt idx="41">
                  <c:v>87.12963058522331</c:v>
                </c:pt>
                <c:pt idx="42">
                  <c:v>87.12963058522331</c:v>
                </c:pt>
                <c:pt idx="43">
                  <c:v>87.12963058522331</c:v>
                </c:pt>
                <c:pt idx="44">
                  <c:v>87.12963058522331</c:v>
                </c:pt>
                <c:pt idx="45">
                  <c:v>87.12963058522331</c:v>
                </c:pt>
                <c:pt idx="46">
                  <c:v>87.12963058522331</c:v>
                </c:pt>
                <c:pt idx="47">
                  <c:v>87.12963058522331</c:v>
                </c:pt>
                <c:pt idx="48">
                  <c:v>87.12963058522331</c:v>
                </c:pt>
                <c:pt idx="49">
                  <c:v>87.12963058522331</c:v>
                </c:pt>
                <c:pt idx="50">
                  <c:v>87.12963058522331</c:v>
                </c:pt>
                <c:pt idx="51">
                  <c:v>87.12963058522331</c:v>
                </c:pt>
                <c:pt idx="52">
                  <c:v>87.12963058522331</c:v>
                </c:pt>
                <c:pt idx="53">
                  <c:v>87.12963058522331</c:v>
                </c:pt>
                <c:pt idx="54">
                  <c:v>87.12963058522331</c:v>
                </c:pt>
                <c:pt idx="55">
                  <c:v>87.12963058522331</c:v>
                </c:pt>
                <c:pt idx="56">
                  <c:v>87.12963058522331</c:v>
                </c:pt>
                <c:pt idx="57">
                  <c:v>87.12963058522331</c:v>
                </c:pt>
                <c:pt idx="58">
                  <c:v>87.12963058522331</c:v>
                </c:pt>
                <c:pt idx="59">
                  <c:v>87.12963058522331</c:v>
                </c:pt>
                <c:pt idx="60">
                  <c:v>87.12963058522331</c:v>
                </c:pt>
                <c:pt idx="61">
                  <c:v>87.12963058522331</c:v>
                </c:pt>
                <c:pt idx="62">
                  <c:v>87.12963058522331</c:v>
                </c:pt>
                <c:pt idx="63">
                  <c:v>87.12963058522331</c:v>
                </c:pt>
                <c:pt idx="64">
                  <c:v>87.12963058522331</c:v>
                </c:pt>
                <c:pt idx="65">
                  <c:v>87.12963058522331</c:v>
                </c:pt>
                <c:pt idx="66">
                  <c:v>87.12963058522331</c:v>
                </c:pt>
                <c:pt idx="67">
                  <c:v>87.12963058522331</c:v>
                </c:pt>
                <c:pt idx="68">
                  <c:v>87.12963058522331</c:v>
                </c:pt>
                <c:pt idx="69">
                  <c:v>87.12963058522331</c:v>
                </c:pt>
                <c:pt idx="70">
                  <c:v>87.12963058522331</c:v>
                </c:pt>
                <c:pt idx="71">
                  <c:v>87.12963058522331</c:v>
                </c:pt>
                <c:pt idx="72">
                  <c:v>87.12963058522331</c:v>
                </c:pt>
                <c:pt idx="73">
                  <c:v>87.12963058522331</c:v>
                </c:pt>
                <c:pt idx="74">
                  <c:v>87.12963058522331</c:v>
                </c:pt>
                <c:pt idx="75">
                  <c:v>87.12963058522331</c:v>
                </c:pt>
                <c:pt idx="76">
                  <c:v>87.12963058522331</c:v>
                </c:pt>
                <c:pt idx="77">
                  <c:v>87.12963058522331</c:v>
                </c:pt>
                <c:pt idx="78">
                  <c:v>87.12963058522331</c:v>
                </c:pt>
                <c:pt idx="79">
                  <c:v>87.12963058522331</c:v>
                </c:pt>
                <c:pt idx="80">
                  <c:v>87.12963058522331</c:v>
                </c:pt>
                <c:pt idx="81">
                  <c:v>87.12963058522331</c:v>
                </c:pt>
                <c:pt idx="82">
                  <c:v>87.12963058522331</c:v>
                </c:pt>
                <c:pt idx="83">
                  <c:v>87.12963058522331</c:v>
                </c:pt>
                <c:pt idx="84">
                  <c:v>87.12963058522331</c:v>
                </c:pt>
                <c:pt idx="85">
                  <c:v>87.12963058522331</c:v>
                </c:pt>
                <c:pt idx="86">
                  <c:v>87.12963058522331</c:v>
                </c:pt>
                <c:pt idx="87">
                  <c:v>87.12963058522331</c:v>
                </c:pt>
                <c:pt idx="88">
                  <c:v>87.12963058522331</c:v>
                </c:pt>
                <c:pt idx="89">
                  <c:v>87.12963058522331</c:v>
                </c:pt>
                <c:pt idx="90">
                  <c:v>87.12963058522331</c:v>
                </c:pt>
                <c:pt idx="91">
                  <c:v>87.12963058522331</c:v>
                </c:pt>
                <c:pt idx="92">
                  <c:v>87.12963058522331</c:v>
                </c:pt>
                <c:pt idx="93">
                  <c:v>87.12963058522331</c:v>
                </c:pt>
                <c:pt idx="94">
                  <c:v>87.12963058522331</c:v>
                </c:pt>
                <c:pt idx="95">
                  <c:v>87.12963058522331</c:v>
                </c:pt>
                <c:pt idx="96">
                  <c:v>87.12963058522331</c:v>
                </c:pt>
              </c:numCache>
            </c:numRef>
          </c:yVal>
          <c:smooth val="0"/>
        </c:ser>
        <c:ser>
          <c:idx val="5"/>
          <c:order val="7"/>
          <c:tx>
            <c:strRef>
              <c:f>AllOutputs!$M$1</c:f>
              <c:strCache>
                <c:ptCount val="1"/>
                <c:pt idx="0">
                  <c:v>Case7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AllOutputs!$AB$4:$AB$300</c:f>
              <c:numCache>
                <c:formatCode>0.00</c:formatCode>
                <c:ptCount val="297"/>
                <c:pt idx="0">
                  <c:v>25.263128473872527</c:v>
                </c:pt>
                <c:pt idx="1">
                  <c:v>23.223055541733757</c:v>
                </c:pt>
                <c:pt idx="2">
                  <c:v>20.880845111323183</c:v>
                </c:pt>
                <c:pt idx="3">
                  <c:v>15.739915644814729</c:v>
                </c:pt>
                <c:pt idx="4">
                  <c:v>14.195477645354552</c:v>
                </c:pt>
                <c:pt idx="5">
                  <c:v>10.615666430379916</c:v>
                </c:pt>
                <c:pt idx="6">
                  <c:v>11.046800795223675</c:v>
                </c:pt>
                <c:pt idx="7">
                  <c:v>5.1375977015630534</c:v>
                </c:pt>
                <c:pt idx="8">
                  <c:v>10.490948755553591</c:v>
                </c:pt>
                <c:pt idx="9">
                  <c:v>7.7103037546206847</c:v>
                </c:pt>
                <c:pt idx="10">
                  <c:v>7.5954441822420478</c:v>
                </c:pt>
                <c:pt idx="11">
                  <c:v>3.7766401030676642</c:v>
                </c:pt>
                <c:pt idx="12">
                  <c:v>4.1861149239597397</c:v>
                </c:pt>
                <c:pt idx="13">
                  <c:v>1.9151844211319389</c:v>
                </c:pt>
                <c:pt idx="14">
                  <c:v>1.9151844211319389</c:v>
                </c:pt>
                <c:pt idx="15">
                  <c:v>1.9151844211319389</c:v>
                </c:pt>
                <c:pt idx="16">
                  <c:v>1.9151844211319389</c:v>
                </c:pt>
                <c:pt idx="17">
                  <c:v>1.9151844211319389</c:v>
                </c:pt>
                <c:pt idx="18">
                  <c:v>1.9151844211319389</c:v>
                </c:pt>
                <c:pt idx="19">
                  <c:v>1.9151844211319389</c:v>
                </c:pt>
                <c:pt idx="20">
                  <c:v>1.9151844211319389</c:v>
                </c:pt>
                <c:pt idx="21">
                  <c:v>1.9151844211319389</c:v>
                </c:pt>
                <c:pt idx="22">
                  <c:v>1.9151844211319389</c:v>
                </c:pt>
                <c:pt idx="23">
                  <c:v>1.9151844211319389</c:v>
                </c:pt>
                <c:pt idx="24">
                  <c:v>1.9151844211319389</c:v>
                </c:pt>
                <c:pt idx="25">
                  <c:v>1.9151844211319389</c:v>
                </c:pt>
                <c:pt idx="26">
                  <c:v>1.9151844211319389</c:v>
                </c:pt>
                <c:pt idx="27">
                  <c:v>1.9151844211319389</c:v>
                </c:pt>
                <c:pt idx="28">
                  <c:v>1.9151844211319389</c:v>
                </c:pt>
                <c:pt idx="29">
                  <c:v>1.9151844211319389</c:v>
                </c:pt>
                <c:pt idx="30">
                  <c:v>1.9151844211319389</c:v>
                </c:pt>
                <c:pt idx="31">
                  <c:v>1.9151844211319389</c:v>
                </c:pt>
                <c:pt idx="32">
                  <c:v>1.9151844211319389</c:v>
                </c:pt>
                <c:pt idx="33">
                  <c:v>1.9151844211319389</c:v>
                </c:pt>
                <c:pt idx="34">
                  <c:v>1.9151844211319389</c:v>
                </c:pt>
                <c:pt idx="35">
                  <c:v>1.9151844211319389</c:v>
                </c:pt>
                <c:pt idx="36">
                  <c:v>1.9151844211319389</c:v>
                </c:pt>
                <c:pt idx="37">
                  <c:v>1.9151844211319389</c:v>
                </c:pt>
                <c:pt idx="38">
                  <c:v>1.9151844211319389</c:v>
                </c:pt>
                <c:pt idx="39">
                  <c:v>1.9151844211319389</c:v>
                </c:pt>
                <c:pt idx="40">
                  <c:v>1.9151844211319389</c:v>
                </c:pt>
                <c:pt idx="41">
                  <c:v>1.9151844211319389</c:v>
                </c:pt>
                <c:pt idx="42">
                  <c:v>1.9151844211319389</c:v>
                </c:pt>
                <c:pt idx="43">
                  <c:v>1.9151844211319389</c:v>
                </c:pt>
                <c:pt idx="44">
                  <c:v>1.9151844211319389</c:v>
                </c:pt>
                <c:pt idx="45">
                  <c:v>1.9151844211319389</c:v>
                </c:pt>
                <c:pt idx="46">
                  <c:v>1.9151844211319389</c:v>
                </c:pt>
                <c:pt idx="47">
                  <c:v>1.9151844211319389</c:v>
                </c:pt>
                <c:pt idx="48">
                  <c:v>1.9151844211319389</c:v>
                </c:pt>
                <c:pt idx="49">
                  <c:v>1.9151844211319389</c:v>
                </c:pt>
                <c:pt idx="50">
                  <c:v>1.9151844211319389</c:v>
                </c:pt>
                <c:pt idx="51">
                  <c:v>1.9151844211319389</c:v>
                </c:pt>
                <c:pt idx="52">
                  <c:v>1.9151844211319389</c:v>
                </c:pt>
                <c:pt idx="53">
                  <c:v>1.9151844211319389</c:v>
                </c:pt>
                <c:pt idx="54">
                  <c:v>1.9151844211319389</c:v>
                </c:pt>
                <c:pt idx="55">
                  <c:v>1.9151844211319389</c:v>
                </c:pt>
                <c:pt idx="56">
                  <c:v>1.9151844211319389</c:v>
                </c:pt>
                <c:pt idx="57">
                  <c:v>1.9151844211319389</c:v>
                </c:pt>
                <c:pt idx="58">
                  <c:v>1.9151844211319389</c:v>
                </c:pt>
                <c:pt idx="59">
                  <c:v>1.9151844211319389</c:v>
                </c:pt>
                <c:pt idx="60">
                  <c:v>1.9151844211319389</c:v>
                </c:pt>
                <c:pt idx="61">
                  <c:v>1.9151844211319389</c:v>
                </c:pt>
                <c:pt idx="62">
                  <c:v>1.9151844211319389</c:v>
                </c:pt>
                <c:pt idx="63">
                  <c:v>1.9151844211319389</c:v>
                </c:pt>
                <c:pt idx="64">
                  <c:v>1.9151844211319389</c:v>
                </c:pt>
                <c:pt idx="65">
                  <c:v>1.9151844211319389</c:v>
                </c:pt>
                <c:pt idx="66">
                  <c:v>1.9151844211319389</c:v>
                </c:pt>
                <c:pt idx="67">
                  <c:v>1.9151844211319389</c:v>
                </c:pt>
                <c:pt idx="68">
                  <c:v>1.9151844211319389</c:v>
                </c:pt>
                <c:pt idx="69">
                  <c:v>1.9151844211319389</c:v>
                </c:pt>
                <c:pt idx="70">
                  <c:v>1.9151844211319389</c:v>
                </c:pt>
                <c:pt idx="71">
                  <c:v>1.9151844211319389</c:v>
                </c:pt>
                <c:pt idx="72">
                  <c:v>1.9151844211319389</c:v>
                </c:pt>
                <c:pt idx="73">
                  <c:v>1.9151844211319389</c:v>
                </c:pt>
                <c:pt idx="74">
                  <c:v>1.9151844211319389</c:v>
                </c:pt>
                <c:pt idx="75">
                  <c:v>1.9151844211319389</c:v>
                </c:pt>
                <c:pt idx="76">
                  <c:v>1.9151844211319389</c:v>
                </c:pt>
                <c:pt idx="77">
                  <c:v>1.9151844211319389</c:v>
                </c:pt>
                <c:pt idx="78">
                  <c:v>1.9151844211319389</c:v>
                </c:pt>
                <c:pt idx="79">
                  <c:v>1.9151844211319389</c:v>
                </c:pt>
                <c:pt idx="80">
                  <c:v>1.9151844211319389</c:v>
                </c:pt>
                <c:pt idx="81">
                  <c:v>1.9151844211319389</c:v>
                </c:pt>
                <c:pt idx="82">
                  <c:v>1.9151844211319389</c:v>
                </c:pt>
                <c:pt idx="83">
                  <c:v>1.9151844211319389</c:v>
                </c:pt>
                <c:pt idx="84">
                  <c:v>1.9151844211319389</c:v>
                </c:pt>
                <c:pt idx="85">
                  <c:v>1.9151844211319389</c:v>
                </c:pt>
                <c:pt idx="86">
                  <c:v>1.9151844211319389</c:v>
                </c:pt>
                <c:pt idx="87">
                  <c:v>1.9151844211319389</c:v>
                </c:pt>
                <c:pt idx="88">
                  <c:v>1.9151844211319389</c:v>
                </c:pt>
                <c:pt idx="89">
                  <c:v>1.9151844211319389</c:v>
                </c:pt>
                <c:pt idx="90">
                  <c:v>1.9151844211319389</c:v>
                </c:pt>
                <c:pt idx="91">
                  <c:v>1.9151844211319389</c:v>
                </c:pt>
                <c:pt idx="92">
                  <c:v>1.9151844211319389</c:v>
                </c:pt>
                <c:pt idx="93">
                  <c:v>1.9151844211319389</c:v>
                </c:pt>
                <c:pt idx="94">
                  <c:v>1.9151844211319389</c:v>
                </c:pt>
                <c:pt idx="95">
                  <c:v>1.9151844211319389</c:v>
                </c:pt>
                <c:pt idx="96">
                  <c:v>1.9151844211319389</c:v>
                </c:pt>
              </c:numCache>
            </c:numRef>
          </c:xVal>
          <c:yVal>
            <c:numRef>
              <c:f>AllOutputs!$M$4:$M$300</c:f>
              <c:numCache>
                <c:formatCode>0.00</c:formatCode>
                <c:ptCount val="297"/>
                <c:pt idx="0">
                  <c:v>5.4377510134423153</c:v>
                </c:pt>
                <c:pt idx="1">
                  <c:v>6.4563329145266843</c:v>
                </c:pt>
                <c:pt idx="2">
                  <c:v>7.9657510327580221</c:v>
                </c:pt>
                <c:pt idx="3">
                  <c:v>13.107325423973</c:v>
                </c:pt>
                <c:pt idx="4">
                  <c:v>14.799763006853063</c:v>
                </c:pt>
                <c:pt idx="5">
                  <c:v>20.616205567721572</c:v>
                </c:pt>
                <c:pt idx="6">
                  <c:v>24.403713484905346</c:v>
                </c:pt>
                <c:pt idx="7">
                  <c:v>25.323972602424039</c:v>
                </c:pt>
                <c:pt idx="8">
                  <c:v>25.857292964353263</c:v>
                </c:pt>
                <c:pt idx="9">
                  <c:v>34.031570096800948</c:v>
                </c:pt>
                <c:pt idx="10">
                  <c:v>34.589195805673185</c:v>
                </c:pt>
                <c:pt idx="11">
                  <c:v>36.803155272468153</c:v>
                </c:pt>
                <c:pt idx="12">
                  <c:v>37.301257203579823</c:v>
                </c:pt>
                <c:pt idx="13">
                  <c:v>84.984379822584387</c:v>
                </c:pt>
                <c:pt idx="14">
                  <c:v>84.984379822584387</c:v>
                </c:pt>
                <c:pt idx="15">
                  <c:v>84.984379822584387</c:v>
                </c:pt>
                <c:pt idx="16">
                  <c:v>84.984379822584387</c:v>
                </c:pt>
                <c:pt idx="17">
                  <c:v>84.984379822584387</c:v>
                </c:pt>
                <c:pt idx="18">
                  <c:v>84.984379822584387</c:v>
                </c:pt>
                <c:pt idx="19">
                  <c:v>84.984379822584387</c:v>
                </c:pt>
                <c:pt idx="20">
                  <c:v>84.984379822584387</c:v>
                </c:pt>
                <c:pt idx="21">
                  <c:v>84.984379822584387</c:v>
                </c:pt>
                <c:pt idx="22">
                  <c:v>84.984379822584387</c:v>
                </c:pt>
                <c:pt idx="23">
                  <c:v>84.984379822584387</c:v>
                </c:pt>
                <c:pt idx="24">
                  <c:v>84.984379822584387</c:v>
                </c:pt>
                <c:pt idx="25">
                  <c:v>84.984379822584387</c:v>
                </c:pt>
                <c:pt idx="26">
                  <c:v>84.984379822584387</c:v>
                </c:pt>
                <c:pt idx="27">
                  <c:v>84.984379822584387</c:v>
                </c:pt>
                <c:pt idx="28">
                  <c:v>84.984379822584387</c:v>
                </c:pt>
                <c:pt idx="29">
                  <c:v>84.984379822584387</c:v>
                </c:pt>
                <c:pt idx="30">
                  <c:v>84.984379822584387</c:v>
                </c:pt>
                <c:pt idx="31">
                  <c:v>84.984379822584387</c:v>
                </c:pt>
                <c:pt idx="32">
                  <c:v>84.984379822584387</c:v>
                </c:pt>
                <c:pt idx="33">
                  <c:v>84.984379822584387</c:v>
                </c:pt>
                <c:pt idx="34">
                  <c:v>84.984379822584387</c:v>
                </c:pt>
                <c:pt idx="35">
                  <c:v>84.984379822584387</c:v>
                </c:pt>
                <c:pt idx="36">
                  <c:v>84.984379822584387</c:v>
                </c:pt>
                <c:pt idx="37">
                  <c:v>84.984379822584387</c:v>
                </c:pt>
                <c:pt idx="38">
                  <c:v>84.984379822584387</c:v>
                </c:pt>
                <c:pt idx="39">
                  <c:v>84.984379822584387</c:v>
                </c:pt>
                <c:pt idx="40">
                  <c:v>84.984379822584387</c:v>
                </c:pt>
                <c:pt idx="41">
                  <c:v>84.984379822584387</c:v>
                </c:pt>
                <c:pt idx="42">
                  <c:v>84.984379822584387</c:v>
                </c:pt>
                <c:pt idx="43">
                  <c:v>84.984379822584387</c:v>
                </c:pt>
                <c:pt idx="44">
                  <c:v>84.984379822584387</c:v>
                </c:pt>
                <c:pt idx="45">
                  <c:v>84.984379822584387</c:v>
                </c:pt>
                <c:pt idx="46">
                  <c:v>84.984379822584387</c:v>
                </c:pt>
                <c:pt idx="47">
                  <c:v>84.984379822584387</c:v>
                </c:pt>
                <c:pt idx="48">
                  <c:v>84.984379822584387</c:v>
                </c:pt>
                <c:pt idx="49">
                  <c:v>84.984379822584387</c:v>
                </c:pt>
                <c:pt idx="50">
                  <c:v>84.984379822584387</c:v>
                </c:pt>
                <c:pt idx="51">
                  <c:v>84.984379822584387</c:v>
                </c:pt>
                <c:pt idx="52">
                  <c:v>84.984379822584387</c:v>
                </c:pt>
                <c:pt idx="53">
                  <c:v>84.984379822584387</c:v>
                </c:pt>
                <c:pt idx="54">
                  <c:v>84.984379822584387</c:v>
                </c:pt>
                <c:pt idx="55">
                  <c:v>84.984379822584387</c:v>
                </c:pt>
                <c:pt idx="56">
                  <c:v>84.984379822584387</c:v>
                </c:pt>
                <c:pt idx="57">
                  <c:v>84.984379822584387</c:v>
                </c:pt>
                <c:pt idx="58">
                  <c:v>84.984379822584387</c:v>
                </c:pt>
                <c:pt idx="59">
                  <c:v>84.984379822584387</c:v>
                </c:pt>
                <c:pt idx="60">
                  <c:v>84.984379822584387</c:v>
                </c:pt>
                <c:pt idx="61">
                  <c:v>84.984379822584387</c:v>
                </c:pt>
                <c:pt idx="62">
                  <c:v>84.984379822584387</c:v>
                </c:pt>
                <c:pt idx="63">
                  <c:v>84.984379822584387</c:v>
                </c:pt>
                <c:pt idx="64">
                  <c:v>84.984379822584387</c:v>
                </c:pt>
                <c:pt idx="65">
                  <c:v>84.984379822584387</c:v>
                </c:pt>
                <c:pt idx="66">
                  <c:v>84.984379822584387</c:v>
                </c:pt>
                <c:pt idx="67">
                  <c:v>84.984379822584387</c:v>
                </c:pt>
                <c:pt idx="68">
                  <c:v>84.984379822584387</c:v>
                </c:pt>
                <c:pt idx="69">
                  <c:v>84.984379822584387</c:v>
                </c:pt>
                <c:pt idx="70">
                  <c:v>84.984379822584387</c:v>
                </c:pt>
                <c:pt idx="71">
                  <c:v>84.984379822584387</c:v>
                </c:pt>
                <c:pt idx="72">
                  <c:v>84.984379822584387</c:v>
                </c:pt>
                <c:pt idx="73">
                  <c:v>84.984379822584387</c:v>
                </c:pt>
                <c:pt idx="74">
                  <c:v>84.984379822584387</c:v>
                </c:pt>
                <c:pt idx="75">
                  <c:v>84.984379822584387</c:v>
                </c:pt>
                <c:pt idx="76">
                  <c:v>84.984379822584387</c:v>
                </c:pt>
                <c:pt idx="77">
                  <c:v>84.984379822584387</c:v>
                </c:pt>
                <c:pt idx="78">
                  <c:v>84.984379822584387</c:v>
                </c:pt>
                <c:pt idx="79">
                  <c:v>84.984379822584387</c:v>
                </c:pt>
                <c:pt idx="80">
                  <c:v>84.984379822584387</c:v>
                </c:pt>
                <c:pt idx="81">
                  <c:v>84.984379822584387</c:v>
                </c:pt>
                <c:pt idx="82">
                  <c:v>84.984379822584387</c:v>
                </c:pt>
                <c:pt idx="83">
                  <c:v>84.984379822584387</c:v>
                </c:pt>
                <c:pt idx="84">
                  <c:v>84.984379822584387</c:v>
                </c:pt>
                <c:pt idx="85">
                  <c:v>84.984379822584387</c:v>
                </c:pt>
                <c:pt idx="86">
                  <c:v>84.984379822584387</c:v>
                </c:pt>
                <c:pt idx="87">
                  <c:v>84.984379822584387</c:v>
                </c:pt>
                <c:pt idx="88">
                  <c:v>84.984379822584387</c:v>
                </c:pt>
                <c:pt idx="89">
                  <c:v>84.984379822584387</c:v>
                </c:pt>
                <c:pt idx="90">
                  <c:v>84.984379822584387</c:v>
                </c:pt>
                <c:pt idx="91">
                  <c:v>84.984379822584387</c:v>
                </c:pt>
                <c:pt idx="92">
                  <c:v>84.984379822584387</c:v>
                </c:pt>
                <c:pt idx="93">
                  <c:v>84.984379822584387</c:v>
                </c:pt>
                <c:pt idx="94">
                  <c:v>84.984379822584387</c:v>
                </c:pt>
                <c:pt idx="95">
                  <c:v>84.984379822584387</c:v>
                </c:pt>
                <c:pt idx="96">
                  <c:v>84.984379822584387</c:v>
                </c:pt>
              </c:numCache>
            </c:numRef>
          </c:yVal>
          <c:smooth val="0"/>
        </c:ser>
        <c:ser>
          <c:idx val="0"/>
          <c:order val="8"/>
          <c:tx>
            <c:strRef>
              <c:f>AllOutputs!$N$1</c:f>
              <c:strCache>
                <c:ptCount val="1"/>
                <c:pt idx="0">
                  <c:v>Case8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AllOutputs!$AC$4:$AC$300</c:f>
              <c:numCache>
                <c:formatCode>0.00</c:formatCode>
                <c:ptCount val="297"/>
                <c:pt idx="0">
                  <c:v>14.855489872648944</c:v>
                </c:pt>
                <c:pt idx="1">
                  <c:v>13.383373628078408</c:v>
                </c:pt>
                <c:pt idx="2">
                  <c:v>11.749210959250107</c:v>
                </c:pt>
                <c:pt idx="3">
                  <c:v>8.3478175116817486</c:v>
                </c:pt>
                <c:pt idx="4">
                  <c:v>7.3541629564519333</c:v>
                </c:pt>
                <c:pt idx="5">
                  <c:v>5.1984574673871027</c:v>
                </c:pt>
                <c:pt idx="6">
                  <c:v>5.5288966857731312</c:v>
                </c:pt>
                <c:pt idx="7">
                  <c:v>5.2004987994533636</c:v>
                </c:pt>
                <c:pt idx="8">
                  <c:v>2.24421545642651</c:v>
                </c:pt>
                <c:pt idx="9">
                  <c:v>3.6240314675005023</c:v>
                </c:pt>
                <c:pt idx="10">
                  <c:v>3.5625717199985045</c:v>
                </c:pt>
                <c:pt idx="11">
                  <c:v>1.6148972768967178</c:v>
                </c:pt>
                <c:pt idx="12">
                  <c:v>1.808462654874581</c:v>
                </c:pt>
                <c:pt idx="13">
                  <c:v>0.79189634622491278</c:v>
                </c:pt>
                <c:pt idx="14">
                  <c:v>0.79189634622491278</c:v>
                </c:pt>
                <c:pt idx="15">
                  <c:v>0.79189634622491278</c:v>
                </c:pt>
                <c:pt idx="16">
                  <c:v>0.79189634622491278</c:v>
                </c:pt>
                <c:pt idx="17">
                  <c:v>0.79189634622491278</c:v>
                </c:pt>
                <c:pt idx="18">
                  <c:v>0.79189634622491278</c:v>
                </c:pt>
                <c:pt idx="19">
                  <c:v>0.79189634622491278</c:v>
                </c:pt>
                <c:pt idx="20">
                  <c:v>0.79189634622491278</c:v>
                </c:pt>
                <c:pt idx="21">
                  <c:v>0.79189634622491278</c:v>
                </c:pt>
                <c:pt idx="22">
                  <c:v>0.79189634622491278</c:v>
                </c:pt>
                <c:pt idx="23">
                  <c:v>0.79189634622491278</c:v>
                </c:pt>
                <c:pt idx="24">
                  <c:v>0.79189634622491278</c:v>
                </c:pt>
                <c:pt idx="25">
                  <c:v>0.79189634622491278</c:v>
                </c:pt>
                <c:pt idx="26">
                  <c:v>0.79189634622491278</c:v>
                </c:pt>
                <c:pt idx="27">
                  <c:v>0.79189634622491278</c:v>
                </c:pt>
                <c:pt idx="28">
                  <c:v>0.79189634622491278</c:v>
                </c:pt>
                <c:pt idx="29">
                  <c:v>0.79189634622491278</c:v>
                </c:pt>
                <c:pt idx="30">
                  <c:v>0.79189634622491278</c:v>
                </c:pt>
                <c:pt idx="31">
                  <c:v>0.79189634622491278</c:v>
                </c:pt>
                <c:pt idx="32">
                  <c:v>0.79189634622491278</c:v>
                </c:pt>
                <c:pt idx="33">
                  <c:v>0.79189634622491278</c:v>
                </c:pt>
                <c:pt idx="34">
                  <c:v>0.79189634622491278</c:v>
                </c:pt>
                <c:pt idx="35">
                  <c:v>0.79189634622491278</c:v>
                </c:pt>
                <c:pt idx="36">
                  <c:v>0.79189634622491278</c:v>
                </c:pt>
                <c:pt idx="37">
                  <c:v>0.79189634622491278</c:v>
                </c:pt>
                <c:pt idx="38">
                  <c:v>0.79189634622491278</c:v>
                </c:pt>
                <c:pt idx="39">
                  <c:v>0.79189634622491278</c:v>
                </c:pt>
                <c:pt idx="40">
                  <c:v>0.79189634622491278</c:v>
                </c:pt>
                <c:pt idx="41">
                  <c:v>0.79189634622491278</c:v>
                </c:pt>
                <c:pt idx="42">
                  <c:v>0.79189634622491278</c:v>
                </c:pt>
                <c:pt idx="43">
                  <c:v>0.79189634622491278</c:v>
                </c:pt>
                <c:pt idx="44">
                  <c:v>0.79189634622491278</c:v>
                </c:pt>
                <c:pt idx="45">
                  <c:v>0.79189634622491278</c:v>
                </c:pt>
                <c:pt idx="46">
                  <c:v>0.79189634622491278</c:v>
                </c:pt>
                <c:pt idx="47">
                  <c:v>0.79189634622491278</c:v>
                </c:pt>
                <c:pt idx="48">
                  <c:v>0.79189634622491278</c:v>
                </c:pt>
                <c:pt idx="49">
                  <c:v>0.79189634622491278</c:v>
                </c:pt>
                <c:pt idx="50">
                  <c:v>0.79189634622491278</c:v>
                </c:pt>
                <c:pt idx="51">
                  <c:v>0.79189634622491278</c:v>
                </c:pt>
                <c:pt idx="52">
                  <c:v>0.79189634622491278</c:v>
                </c:pt>
                <c:pt idx="53">
                  <c:v>0.79189634622491278</c:v>
                </c:pt>
                <c:pt idx="54">
                  <c:v>0.79189634622491278</c:v>
                </c:pt>
                <c:pt idx="55">
                  <c:v>0.79189634622491278</c:v>
                </c:pt>
                <c:pt idx="56">
                  <c:v>0.79189634622491278</c:v>
                </c:pt>
                <c:pt idx="57">
                  <c:v>0.79189634622491278</c:v>
                </c:pt>
                <c:pt idx="58">
                  <c:v>0.79189634622491278</c:v>
                </c:pt>
                <c:pt idx="59">
                  <c:v>0.79189634622491278</c:v>
                </c:pt>
                <c:pt idx="60">
                  <c:v>0.79189634622491278</c:v>
                </c:pt>
                <c:pt idx="61">
                  <c:v>0.79189634622491278</c:v>
                </c:pt>
                <c:pt idx="62">
                  <c:v>0.79189634622491278</c:v>
                </c:pt>
                <c:pt idx="63">
                  <c:v>0.79189634622491278</c:v>
                </c:pt>
                <c:pt idx="64">
                  <c:v>0.79189634622491278</c:v>
                </c:pt>
                <c:pt idx="65">
                  <c:v>0.79189634622491278</c:v>
                </c:pt>
                <c:pt idx="66">
                  <c:v>0.79189634622491278</c:v>
                </c:pt>
                <c:pt idx="67">
                  <c:v>0.79189634622491278</c:v>
                </c:pt>
                <c:pt idx="68">
                  <c:v>0.79189634622491278</c:v>
                </c:pt>
                <c:pt idx="69">
                  <c:v>0.79189634622491278</c:v>
                </c:pt>
                <c:pt idx="70">
                  <c:v>0.79189634622491278</c:v>
                </c:pt>
                <c:pt idx="71">
                  <c:v>0.79189634622491278</c:v>
                </c:pt>
                <c:pt idx="72">
                  <c:v>0.79189634622491278</c:v>
                </c:pt>
                <c:pt idx="73">
                  <c:v>0.79189634622491278</c:v>
                </c:pt>
                <c:pt idx="74">
                  <c:v>0.79189634622491278</c:v>
                </c:pt>
                <c:pt idx="75">
                  <c:v>0.79189634622491278</c:v>
                </c:pt>
                <c:pt idx="76">
                  <c:v>0.79189634622491278</c:v>
                </c:pt>
                <c:pt idx="77">
                  <c:v>0.79189634622491278</c:v>
                </c:pt>
                <c:pt idx="78">
                  <c:v>0.79189634622491278</c:v>
                </c:pt>
                <c:pt idx="79">
                  <c:v>0.79189634622491278</c:v>
                </c:pt>
                <c:pt idx="80">
                  <c:v>0.79189634622491278</c:v>
                </c:pt>
                <c:pt idx="81">
                  <c:v>0.79189634622491278</c:v>
                </c:pt>
                <c:pt idx="82">
                  <c:v>0.79189634622491278</c:v>
                </c:pt>
                <c:pt idx="83">
                  <c:v>0.79189634622491278</c:v>
                </c:pt>
                <c:pt idx="84">
                  <c:v>0.79189634622491278</c:v>
                </c:pt>
                <c:pt idx="85">
                  <c:v>0.79189634622491278</c:v>
                </c:pt>
                <c:pt idx="86">
                  <c:v>0.79189634622491278</c:v>
                </c:pt>
                <c:pt idx="87">
                  <c:v>0.79189634622491278</c:v>
                </c:pt>
                <c:pt idx="88">
                  <c:v>0.79189634622491278</c:v>
                </c:pt>
                <c:pt idx="89">
                  <c:v>0.79189634622491278</c:v>
                </c:pt>
                <c:pt idx="90">
                  <c:v>0.79189634622491278</c:v>
                </c:pt>
                <c:pt idx="91">
                  <c:v>0.79189634622491278</c:v>
                </c:pt>
                <c:pt idx="92">
                  <c:v>0.79189634622491278</c:v>
                </c:pt>
                <c:pt idx="93">
                  <c:v>0.79189634622491278</c:v>
                </c:pt>
                <c:pt idx="94">
                  <c:v>0.79189634622491278</c:v>
                </c:pt>
                <c:pt idx="95">
                  <c:v>0.79189634622491278</c:v>
                </c:pt>
                <c:pt idx="96">
                  <c:v>0.79189634622491278</c:v>
                </c:pt>
              </c:numCache>
            </c:numRef>
          </c:xVal>
          <c:yVal>
            <c:numRef>
              <c:f>AllOutputs!$N$4:$N$300</c:f>
              <c:numCache>
                <c:formatCode>0.00</c:formatCode>
                <c:ptCount val="297"/>
                <c:pt idx="0">
                  <c:v>4.1232819119149706</c:v>
                </c:pt>
                <c:pt idx="1">
                  <c:v>4.9464098170909159</c:v>
                </c:pt>
                <c:pt idx="2">
                  <c:v>6.1795180235084155</c:v>
                </c:pt>
                <c:pt idx="3">
                  <c:v>10.51841099224397</c:v>
                </c:pt>
                <c:pt idx="4">
                  <c:v>12.069045712471073</c:v>
                </c:pt>
                <c:pt idx="5">
                  <c:v>17.47113745321834</c:v>
                </c:pt>
                <c:pt idx="6">
                  <c:v>20.256588890987558</c:v>
                </c:pt>
                <c:pt idx="7">
                  <c:v>21.610601408876857</c:v>
                </c:pt>
                <c:pt idx="8">
                  <c:v>23.386560640905614</c:v>
                </c:pt>
                <c:pt idx="9">
                  <c:v>29.579283213413003</c:v>
                </c:pt>
                <c:pt idx="10">
                  <c:v>30.108758928655945</c:v>
                </c:pt>
                <c:pt idx="11">
                  <c:v>34.448579535346695</c:v>
                </c:pt>
                <c:pt idx="12">
                  <c:v>34.634758815070228</c:v>
                </c:pt>
                <c:pt idx="13">
                  <c:v>81.369673665797407</c:v>
                </c:pt>
                <c:pt idx="14">
                  <c:v>81.369673665797407</c:v>
                </c:pt>
                <c:pt idx="15">
                  <c:v>81.369673665797407</c:v>
                </c:pt>
                <c:pt idx="16">
                  <c:v>81.369673665797407</c:v>
                </c:pt>
                <c:pt idx="17">
                  <c:v>81.369673665797407</c:v>
                </c:pt>
                <c:pt idx="18">
                  <c:v>81.369673665797407</c:v>
                </c:pt>
                <c:pt idx="19">
                  <c:v>81.369673665797407</c:v>
                </c:pt>
                <c:pt idx="20">
                  <c:v>81.369673665797407</c:v>
                </c:pt>
                <c:pt idx="21">
                  <c:v>81.369673665797407</c:v>
                </c:pt>
                <c:pt idx="22">
                  <c:v>81.369673665797407</c:v>
                </c:pt>
                <c:pt idx="23">
                  <c:v>81.369673665797407</c:v>
                </c:pt>
                <c:pt idx="24">
                  <c:v>81.369673665797407</c:v>
                </c:pt>
                <c:pt idx="25">
                  <c:v>81.369673665797407</c:v>
                </c:pt>
                <c:pt idx="26">
                  <c:v>81.369673665797407</c:v>
                </c:pt>
                <c:pt idx="27">
                  <c:v>81.369673665797407</c:v>
                </c:pt>
                <c:pt idx="28">
                  <c:v>81.369673665797407</c:v>
                </c:pt>
                <c:pt idx="29">
                  <c:v>81.369673665797407</c:v>
                </c:pt>
                <c:pt idx="30">
                  <c:v>81.369673665797407</c:v>
                </c:pt>
                <c:pt idx="31">
                  <c:v>81.369673665797407</c:v>
                </c:pt>
                <c:pt idx="32">
                  <c:v>81.369673665797407</c:v>
                </c:pt>
                <c:pt idx="33">
                  <c:v>81.369673665797407</c:v>
                </c:pt>
                <c:pt idx="34">
                  <c:v>81.369673665797407</c:v>
                </c:pt>
                <c:pt idx="35">
                  <c:v>81.369673665797407</c:v>
                </c:pt>
                <c:pt idx="36">
                  <c:v>81.369673665797407</c:v>
                </c:pt>
                <c:pt idx="37">
                  <c:v>81.369673665797407</c:v>
                </c:pt>
                <c:pt idx="38">
                  <c:v>81.369673665797407</c:v>
                </c:pt>
                <c:pt idx="39">
                  <c:v>81.369673665797407</c:v>
                </c:pt>
                <c:pt idx="40">
                  <c:v>81.369673665797407</c:v>
                </c:pt>
                <c:pt idx="41">
                  <c:v>81.369673665797407</c:v>
                </c:pt>
                <c:pt idx="42">
                  <c:v>81.369673665797407</c:v>
                </c:pt>
                <c:pt idx="43">
                  <c:v>81.369673665797407</c:v>
                </c:pt>
                <c:pt idx="44">
                  <c:v>81.369673665797407</c:v>
                </c:pt>
                <c:pt idx="45">
                  <c:v>81.369673665797407</c:v>
                </c:pt>
                <c:pt idx="46">
                  <c:v>81.369673665797407</c:v>
                </c:pt>
                <c:pt idx="47">
                  <c:v>81.369673665797407</c:v>
                </c:pt>
                <c:pt idx="48">
                  <c:v>81.369673665797407</c:v>
                </c:pt>
                <c:pt idx="49">
                  <c:v>81.369673665797407</c:v>
                </c:pt>
                <c:pt idx="50">
                  <c:v>81.369673665797407</c:v>
                </c:pt>
                <c:pt idx="51">
                  <c:v>81.369673665797407</c:v>
                </c:pt>
                <c:pt idx="52">
                  <c:v>81.369673665797407</c:v>
                </c:pt>
                <c:pt idx="53">
                  <c:v>81.369673665797407</c:v>
                </c:pt>
                <c:pt idx="54">
                  <c:v>81.369673665797407</c:v>
                </c:pt>
                <c:pt idx="55">
                  <c:v>81.369673665797407</c:v>
                </c:pt>
                <c:pt idx="56">
                  <c:v>81.369673665797407</c:v>
                </c:pt>
                <c:pt idx="57">
                  <c:v>81.369673665797407</c:v>
                </c:pt>
                <c:pt idx="58">
                  <c:v>81.369673665797407</c:v>
                </c:pt>
                <c:pt idx="59">
                  <c:v>81.369673665797407</c:v>
                </c:pt>
                <c:pt idx="60">
                  <c:v>81.369673665797407</c:v>
                </c:pt>
                <c:pt idx="61">
                  <c:v>81.369673665797407</c:v>
                </c:pt>
                <c:pt idx="62">
                  <c:v>81.369673665797407</c:v>
                </c:pt>
                <c:pt idx="63">
                  <c:v>81.369673665797407</c:v>
                </c:pt>
                <c:pt idx="64">
                  <c:v>81.369673665797407</c:v>
                </c:pt>
                <c:pt idx="65">
                  <c:v>81.369673665797407</c:v>
                </c:pt>
                <c:pt idx="66">
                  <c:v>81.369673665797407</c:v>
                </c:pt>
                <c:pt idx="67">
                  <c:v>81.369673665797407</c:v>
                </c:pt>
                <c:pt idx="68">
                  <c:v>81.369673665797407</c:v>
                </c:pt>
                <c:pt idx="69">
                  <c:v>81.369673665797407</c:v>
                </c:pt>
                <c:pt idx="70">
                  <c:v>81.369673665797407</c:v>
                </c:pt>
                <c:pt idx="71">
                  <c:v>81.369673665797407</c:v>
                </c:pt>
                <c:pt idx="72">
                  <c:v>81.369673665797407</c:v>
                </c:pt>
                <c:pt idx="73">
                  <c:v>81.369673665797407</c:v>
                </c:pt>
                <c:pt idx="74">
                  <c:v>81.369673665797407</c:v>
                </c:pt>
                <c:pt idx="75">
                  <c:v>81.369673665797407</c:v>
                </c:pt>
                <c:pt idx="76">
                  <c:v>81.369673665797407</c:v>
                </c:pt>
                <c:pt idx="77">
                  <c:v>81.369673665797407</c:v>
                </c:pt>
                <c:pt idx="78">
                  <c:v>81.369673665797407</c:v>
                </c:pt>
                <c:pt idx="79">
                  <c:v>81.369673665797407</c:v>
                </c:pt>
                <c:pt idx="80">
                  <c:v>81.369673665797407</c:v>
                </c:pt>
                <c:pt idx="81">
                  <c:v>81.369673665797407</c:v>
                </c:pt>
                <c:pt idx="82">
                  <c:v>81.369673665797407</c:v>
                </c:pt>
                <c:pt idx="83">
                  <c:v>81.369673665797407</c:v>
                </c:pt>
                <c:pt idx="84">
                  <c:v>81.369673665797407</c:v>
                </c:pt>
                <c:pt idx="85">
                  <c:v>81.369673665797407</c:v>
                </c:pt>
                <c:pt idx="86">
                  <c:v>81.369673665797407</c:v>
                </c:pt>
                <c:pt idx="87">
                  <c:v>81.369673665797407</c:v>
                </c:pt>
                <c:pt idx="88">
                  <c:v>81.369673665797407</c:v>
                </c:pt>
                <c:pt idx="89">
                  <c:v>81.369673665797407</c:v>
                </c:pt>
                <c:pt idx="90">
                  <c:v>81.369673665797407</c:v>
                </c:pt>
                <c:pt idx="91">
                  <c:v>81.369673665797407</c:v>
                </c:pt>
                <c:pt idx="92">
                  <c:v>81.369673665797407</c:v>
                </c:pt>
                <c:pt idx="93">
                  <c:v>81.369673665797407</c:v>
                </c:pt>
                <c:pt idx="94">
                  <c:v>81.369673665797407</c:v>
                </c:pt>
                <c:pt idx="95">
                  <c:v>81.369673665797407</c:v>
                </c:pt>
                <c:pt idx="96">
                  <c:v>81.369673665797407</c:v>
                </c:pt>
              </c:numCache>
            </c:numRef>
          </c:yVal>
          <c:smooth val="0"/>
        </c:ser>
        <c:ser>
          <c:idx val="8"/>
          <c:order val="9"/>
          <c:tx>
            <c:strRef>
              <c:f>AllOutputs!$O$1</c:f>
              <c:strCache>
                <c:ptCount val="1"/>
                <c:pt idx="0">
                  <c:v>Case9</c:v>
                </c:pt>
              </c:strCache>
            </c:strRef>
          </c:tx>
          <c:spPr>
            <a:ln w="12700">
              <a:solidFill>
                <a:srgbClr val="00CCFF"/>
              </a:solidFill>
              <a:prstDash val="solid"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AllOutputs!$AD$4:$AD$300</c:f>
              <c:numCache>
                <c:formatCode>0.00</c:formatCode>
                <c:ptCount val="297"/>
                <c:pt idx="0">
                  <c:v>22.226402132110362</c:v>
                </c:pt>
                <c:pt idx="1">
                  <c:v>20.678063211172208</c:v>
                </c:pt>
                <c:pt idx="2">
                  <c:v>18.889074233498061</c:v>
                </c:pt>
                <c:pt idx="3">
                  <c:v>14.961879851407769</c:v>
                </c:pt>
                <c:pt idx="4">
                  <c:v>13.849603848602088</c:v>
                </c:pt>
                <c:pt idx="5">
                  <c:v>11.090536212199819</c:v>
                </c:pt>
                <c:pt idx="6">
                  <c:v>6.4412241579003302</c:v>
                </c:pt>
                <c:pt idx="7">
                  <c:v>11.131305100302679</c:v>
                </c:pt>
                <c:pt idx="8">
                  <c:v>10.702921082143236</c:v>
                </c:pt>
                <c:pt idx="9">
                  <c:v>4.9054535161423285</c:v>
                </c:pt>
                <c:pt idx="10">
                  <c:v>5.3303619391711106</c:v>
                </c:pt>
                <c:pt idx="11">
                  <c:v>8.4830640120454941</c:v>
                </c:pt>
                <c:pt idx="12">
                  <c:v>8.3824447762022807</c:v>
                </c:pt>
                <c:pt idx="13">
                  <c:v>2.6473287873301667</c:v>
                </c:pt>
                <c:pt idx="14">
                  <c:v>2.6473287873301667</c:v>
                </c:pt>
                <c:pt idx="15">
                  <c:v>2.6473287873301667</c:v>
                </c:pt>
                <c:pt idx="16">
                  <c:v>2.6473287873301667</c:v>
                </c:pt>
                <c:pt idx="17">
                  <c:v>2.6473287873301667</c:v>
                </c:pt>
                <c:pt idx="18">
                  <c:v>2.6473287873301667</c:v>
                </c:pt>
                <c:pt idx="19">
                  <c:v>2.6473287873301667</c:v>
                </c:pt>
                <c:pt idx="20">
                  <c:v>2.6473287873301667</c:v>
                </c:pt>
                <c:pt idx="21">
                  <c:v>2.6473287873301667</c:v>
                </c:pt>
                <c:pt idx="22">
                  <c:v>2.6473287873301667</c:v>
                </c:pt>
                <c:pt idx="23">
                  <c:v>2.6473287873301667</c:v>
                </c:pt>
                <c:pt idx="24">
                  <c:v>2.6473287873301667</c:v>
                </c:pt>
                <c:pt idx="25">
                  <c:v>2.6473287873301667</c:v>
                </c:pt>
                <c:pt idx="26">
                  <c:v>2.6473287873301667</c:v>
                </c:pt>
                <c:pt idx="27">
                  <c:v>2.6473287873301667</c:v>
                </c:pt>
                <c:pt idx="28">
                  <c:v>2.6473287873301667</c:v>
                </c:pt>
                <c:pt idx="29">
                  <c:v>2.6473287873301667</c:v>
                </c:pt>
                <c:pt idx="30">
                  <c:v>2.6473287873301667</c:v>
                </c:pt>
                <c:pt idx="31">
                  <c:v>2.6473287873301667</c:v>
                </c:pt>
                <c:pt idx="32">
                  <c:v>2.6473287873301667</c:v>
                </c:pt>
                <c:pt idx="33">
                  <c:v>2.6473287873301667</c:v>
                </c:pt>
                <c:pt idx="34">
                  <c:v>2.6473287873301667</c:v>
                </c:pt>
                <c:pt idx="35">
                  <c:v>2.6473287873301667</c:v>
                </c:pt>
                <c:pt idx="36">
                  <c:v>2.6473287873301667</c:v>
                </c:pt>
                <c:pt idx="37">
                  <c:v>2.6473287873301667</c:v>
                </c:pt>
                <c:pt idx="38">
                  <c:v>2.6473287873301667</c:v>
                </c:pt>
                <c:pt idx="39">
                  <c:v>2.6473287873301667</c:v>
                </c:pt>
                <c:pt idx="40">
                  <c:v>2.6473287873301667</c:v>
                </c:pt>
                <c:pt idx="41">
                  <c:v>2.6473287873301667</c:v>
                </c:pt>
                <c:pt idx="42">
                  <c:v>2.6473287873301667</c:v>
                </c:pt>
                <c:pt idx="43">
                  <c:v>2.6473287873301667</c:v>
                </c:pt>
                <c:pt idx="44">
                  <c:v>2.6473287873301667</c:v>
                </c:pt>
                <c:pt idx="45">
                  <c:v>2.6473287873301667</c:v>
                </c:pt>
                <c:pt idx="46">
                  <c:v>2.6473287873301667</c:v>
                </c:pt>
                <c:pt idx="47">
                  <c:v>2.6473287873301667</c:v>
                </c:pt>
                <c:pt idx="48">
                  <c:v>2.6473287873301667</c:v>
                </c:pt>
                <c:pt idx="49">
                  <c:v>2.6473287873301667</c:v>
                </c:pt>
                <c:pt idx="50">
                  <c:v>2.6473287873301667</c:v>
                </c:pt>
                <c:pt idx="51">
                  <c:v>2.6473287873301667</c:v>
                </c:pt>
                <c:pt idx="52">
                  <c:v>2.6473287873301667</c:v>
                </c:pt>
                <c:pt idx="53">
                  <c:v>2.6473287873301667</c:v>
                </c:pt>
                <c:pt idx="54">
                  <c:v>2.6473287873301667</c:v>
                </c:pt>
                <c:pt idx="55">
                  <c:v>2.6473287873301667</c:v>
                </c:pt>
                <c:pt idx="56">
                  <c:v>2.6473287873301667</c:v>
                </c:pt>
                <c:pt idx="57">
                  <c:v>2.6473287873301667</c:v>
                </c:pt>
                <c:pt idx="58">
                  <c:v>2.6473287873301667</c:v>
                </c:pt>
                <c:pt idx="59">
                  <c:v>2.6473287873301667</c:v>
                </c:pt>
                <c:pt idx="60">
                  <c:v>2.6473287873301667</c:v>
                </c:pt>
                <c:pt idx="61">
                  <c:v>2.6473287873301667</c:v>
                </c:pt>
                <c:pt idx="62">
                  <c:v>2.6473287873301667</c:v>
                </c:pt>
                <c:pt idx="63">
                  <c:v>2.6473287873301667</c:v>
                </c:pt>
                <c:pt idx="64">
                  <c:v>2.6473287873301667</c:v>
                </c:pt>
                <c:pt idx="65">
                  <c:v>2.6473287873301667</c:v>
                </c:pt>
                <c:pt idx="66">
                  <c:v>2.6473287873301667</c:v>
                </c:pt>
                <c:pt idx="67">
                  <c:v>2.6473287873301667</c:v>
                </c:pt>
                <c:pt idx="68">
                  <c:v>2.6473287873301667</c:v>
                </c:pt>
                <c:pt idx="69">
                  <c:v>2.6473287873301667</c:v>
                </c:pt>
                <c:pt idx="70">
                  <c:v>2.6473287873301667</c:v>
                </c:pt>
                <c:pt idx="71">
                  <c:v>2.6473287873301667</c:v>
                </c:pt>
                <c:pt idx="72">
                  <c:v>2.6473287873301667</c:v>
                </c:pt>
                <c:pt idx="73">
                  <c:v>2.6473287873301667</c:v>
                </c:pt>
                <c:pt idx="74">
                  <c:v>2.6473287873301667</c:v>
                </c:pt>
                <c:pt idx="75">
                  <c:v>2.6473287873301667</c:v>
                </c:pt>
                <c:pt idx="76">
                  <c:v>2.6473287873301667</c:v>
                </c:pt>
                <c:pt idx="77">
                  <c:v>2.6473287873301667</c:v>
                </c:pt>
                <c:pt idx="78">
                  <c:v>2.6473287873301667</c:v>
                </c:pt>
                <c:pt idx="79">
                  <c:v>2.6473287873301667</c:v>
                </c:pt>
                <c:pt idx="80">
                  <c:v>2.6473287873301667</c:v>
                </c:pt>
                <c:pt idx="81">
                  <c:v>2.6473287873301667</c:v>
                </c:pt>
                <c:pt idx="82">
                  <c:v>2.6473287873301667</c:v>
                </c:pt>
                <c:pt idx="83">
                  <c:v>2.6473287873301667</c:v>
                </c:pt>
                <c:pt idx="84">
                  <c:v>2.6473287873301667</c:v>
                </c:pt>
                <c:pt idx="85">
                  <c:v>2.6473287873301667</c:v>
                </c:pt>
                <c:pt idx="86">
                  <c:v>2.6473287873301667</c:v>
                </c:pt>
                <c:pt idx="87">
                  <c:v>2.6473287873301667</c:v>
                </c:pt>
                <c:pt idx="88">
                  <c:v>2.6473287873301667</c:v>
                </c:pt>
                <c:pt idx="89">
                  <c:v>2.6473287873301667</c:v>
                </c:pt>
                <c:pt idx="90">
                  <c:v>2.6473287873301667</c:v>
                </c:pt>
                <c:pt idx="91">
                  <c:v>2.6473287873301667</c:v>
                </c:pt>
                <c:pt idx="92">
                  <c:v>2.6473287873301667</c:v>
                </c:pt>
                <c:pt idx="93">
                  <c:v>2.6473287873301667</c:v>
                </c:pt>
                <c:pt idx="94">
                  <c:v>2.6473287873301667</c:v>
                </c:pt>
                <c:pt idx="95">
                  <c:v>2.6473287873301667</c:v>
                </c:pt>
                <c:pt idx="96">
                  <c:v>2.6473287873301667</c:v>
                </c:pt>
              </c:numCache>
            </c:numRef>
          </c:xVal>
          <c:yVal>
            <c:numRef>
              <c:f>AllOutputs!$O$4:$O$300</c:f>
              <c:numCache>
                <c:formatCode>0.00</c:formatCode>
                <c:ptCount val="297"/>
                <c:pt idx="0">
                  <c:v>10.084924485584287</c:v>
                </c:pt>
                <c:pt idx="1">
                  <c:v>11.746713610877016</c:v>
                </c:pt>
                <c:pt idx="2">
                  <c:v>14.156205582535561</c:v>
                </c:pt>
                <c:pt idx="3">
                  <c:v>21.825720478538251</c:v>
                </c:pt>
                <c:pt idx="4">
                  <c:v>23.886968036697663</c:v>
                </c:pt>
                <c:pt idx="5">
                  <c:v>30.784814961517597</c:v>
                </c:pt>
                <c:pt idx="6">
                  <c:v>31.229796926264019</c:v>
                </c:pt>
                <c:pt idx="7">
                  <c:v>37.956269305642792</c:v>
                </c:pt>
                <c:pt idx="8">
                  <c:v>39.665755721172154</c:v>
                </c:pt>
                <c:pt idx="9">
                  <c:v>43.899014750054519</c:v>
                </c:pt>
                <c:pt idx="10">
                  <c:v>45.379662769729563</c:v>
                </c:pt>
                <c:pt idx="11">
                  <c:v>48.113351709262894</c:v>
                </c:pt>
                <c:pt idx="12">
                  <c:v>48.744417232951477</c:v>
                </c:pt>
                <c:pt idx="13">
                  <c:v>95.674075374139719</c:v>
                </c:pt>
                <c:pt idx="14">
                  <c:v>95.674075374139719</c:v>
                </c:pt>
                <c:pt idx="15">
                  <c:v>95.674075374139719</c:v>
                </c:pt>
                <c:pt idx="16">
                  <c:v>95.674075374139719</c:v>
                </c:pt>
                <c:pt idx="17">
                  <c:v>95.674075374139719</c:v>
                </c:pt>
                <c:pt idx="18">
                  <c:v>95.674075374139719</c:v>
                </c:pt>
                <c:pt idx="19">
                  <c:v>95.674075374139719</c:v>
                </c:pt>
                <c:pt idx="20">
                  <c:v>95.674075374139719</c:v>
                </c:pt>
                <c:pt idx="21">
                  <c:v>95.674075374139719</c:v>
                </c:pt>
                <c:pt idx="22">
                  <c:v>95.674075374139719</c:v>
                </c:pt>
                <c:pt idx="23">
                  <c:v>95.674075374139719</c:v>
                </c:pt>
                <c:pt idx="24">
                  <c:v>95.674075374139719</c:v>
                </c:pt>
                <c:pt idx="25">
                  <c:v>95.674075374139719</c:v>
                </c:pt>
                <c:pt idx="26">
                  <c:v>95.674075374139719</c:v>
                </c:pt>
                <c:pt idx="27">
                  <c:v>95.674075374139719</c:v>
                </c:pt>
                <c:pt idx="28">
                  <c:v>95.674075374139719</c:v>
                </c:pt>
                <c:pt idx="29">
                  <c:v>95.674075374139719</c:v>
                </c:pt>
                <c:pt idx="30">
                  <c:v>95.674075374139719</c:v>
                </c:pt>
                <c:pt idx="31">
                  <c:v>95.674075374139719</c:v>
                </c:pt>
                <c:pt idx="32">
                  <c:v>95.674075374139719</c:v>
                </c:pt>
                <c:pt idx="33">
                  <c:v>95.674075374139719</c:v>
                </c:pt>
                <c:pt idx="34">
                  <c:v>95.674075374139719</c:v>
                </c:pt>
                <c:pt idx="35">
                  <c:v>95.674075374139719</c:v>
                </c:pt>
                <c:pt idx="36">
                  <c:v>95.674075374139719</c:v>
                </c:pt>
                <c:pt idx="37">
                  <c:v>95.674075374139719</c:v>
                </c:pt>
                <c:pt idx="38">
                  <c:v>95.674075374139719</c:v>
                </c:pt>
                <c:pt idx="39">
                  <c:v>95.674075374139719</c:v>
                </c:pt>
                <c:pt idx="40">
                  <c:v>95.674075374139719</c:v>
                </c:pt>
                <c:pt idx="41">
                  <c:v>95.674075374139719</c:v>
                </c:pt>
                <c:pt idx="42">
                  <c:v>95.674075374139719</c:v>
                </c:pt>
                <c:pt idx="43">
                  <c:v>95.674075374139719</c:v>
                </c:pt>
                <c:pt idx="44">
                  <c:v>95.674075374139719</c:v>
                </c:pt>
                <c:pt idx="45">
                  <c:v>95.674075374139719</c:v>
                </c:pt>
                <c:pt idx="46">
                  <c:v>95.674075374139719</c:v>
                </c:pt>
                <c:pt idx="47">
                  <c:v>95.674075374139719</c:v>
                </c:pt>
                <c:pt idx="48">
                  <c:v>95.674075374139719</c:v>
                </c:pt>
                <c:pt idx="49">
                  <c:v>95.674075374139719</c:v>
                </c:pt>
                <c:pt idx="50">
                  <c:v>95.674075374139719</c:v>
                </c:pt>
                <c:pt idx="51">
                  <c:v>95.674075374139719</c:v>
                </c:pt>
                <c:pt idx="52">
                  <c:v>95.674075374139719</c:v>
                </c:pt>
                <c:pt idx="53">
                  <c:v>95.674075374139719</c:v>
                </c:pt>
                <c:pt idx="54">
                  <c:v>95.674075374139719</c:v>
                </c:pt>
                <c:pt idx="55">
                  <c:v>95.674075374139719</c:v>
                </c:pt>
                <c:pt idx="56">
                  <c:v>95.674075374139719</c:v>
                </c:pt>
                <c:pt idx="57">
                  <c:v>95.674075374139719</c:v>
                </c:pt>
                <c:pt idx="58">
                  <c:v>95.674075374139719</c:v>
                </c:pt>
                <c:pt idx="59">
                  <c:v>95.674075374139719</c:v>
                </c:pt>
                <c:pt idx="60">
                  <c:v>95.674075374139719</c:v>
                </c:pt>
                <c:pt idx="61">
                  <c:v>95.674075374139719</c:v>
                </c:pt>
                <c:pt idx="62">
                  <c:v>95.674075374139719</c:v>
                </c:pt>
                <c:pt idx="63">
                  <c:v>95.674075374139719</c:v>
                </c:pt>
                <c:pt idx="64">
                  <c:v>95.674075374139719</c:v>
                </c:pt>
                <c:pt idx="65">
                  <c:v>95.674075374139719</c:v>
                </c:pt>
                <c:pt idx="66">
                  <c:v>95.674075374139719</c:v>
                </c:pt>
                <c:pt idx="67">
                  <c:v>95.674075374139719</c:v>
                </c:pt>
                <c:pt idx="68">
                  <c:v>95.674075374139719</c:v>
                </c:pt>
                <c:pt idx="69">
                  <c:v>95.674075374139719</c:v>
                </c:pt>
                <c:pt idx="70">
                  <c:v>95.674075374139719</c:v>
                </c:pt>
                <c:pt idx="71">
                  <c:v>95.674075374139719</c:v>
                </c:pt>
                <c:pt idx="72">
                  <c:v>95.674075374139719</c:v>
                </c:pt>
                <c:pt idx="73">
                  <c:v>95.674075374139719</c:v>
                </c:pt>
                <c:pt idx="74">
                  <c:v>95.674075374139719</c:v>
                </c:pt>
                <c:pt idx="75">
                  <c:v>95.674075374139719</c:v>
                </c:pt>
                <c:pt idx="76">
                  <c:v>95.674075374139719</c:v>
                </c:pt>
                <c:pt idx="77">
                  <c:v>95.674075374139719</c:v>
                </c:pt>
                <c:pt idx="78">
                  <c:v>95.674075374139719</c:v>
                </c:pt>
                <c:pt idx="79">
                  <c:v>95.674075374139719</c:v>
                </c:pt>
                <c:pt idx="80">
                  <c:v>95.674075374139719</c:v>
                </c:pt>
                <c:pt idx="81">
                  <c:v>95.674075374139719</c:v>
                </c:pt>
                <c:pt idx="82">
                  <c:v>95.674075374139719</c:v>
                </c:pt>
                <c:pt idx="83">
                  <c:v>95.674075374139719</c:v>
                </c:pt>
                <c:pt idx="84">
                  <c:v>95.674075374139719</c:v>
                </c:pt>
                <c:pt idx="85">
                  <c:v>95.674075374139719</c:v>
                </c:pt>
                <c:pt idx="86">
                  <c:v>95.674075374139719</c:v>
                </c:pt>
                <c:pt idx="87">
                  <c:v>95.674075374139719</c:v>
                </c:pt>
                <c:pt idx="88">
                  <c:v>95.674075374139719</c:v>
                </c:pt>
                <c:pt idx="89">
                  <c:v>95.674075374139719</c:v>
                </c:pt>
                <c:pt idx="90">
                  <c:v>95.674075374139719</c:v>
                </c:pt>
                <c:pt idx="91">
                  <c:v>95.674075374139719</c:v>
                </c:pt>
                <c:pt idx="92">
                  <c:v>95.674075374139719</c:v>
                </c:pt>
                <c:pt idx="93">
                  <c:v>95.674075374139719</c:v>
                </c:pt>
                <c:pt idx="94">
                  <c:v>95.674075374139719</c:v>
                </c:pt>
                <c:pt idx="95">
                  <c:v>95.674075374139719</c:v>
                </c:pt>
                <c:pt idx="96">
                  <c:v>95.674075374139719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AllOutputs!$P$1</c:f>
              <c:strCache>
                <c:ptCount val="1"/>
                <c:pt idx="0">
                  <c:v>Case10</c:v>
                </c:pt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xVal>
            <c:numRef>
              <c:f>AllOutputs!$AE$4:$AE$300</c:f>
              <c:numCache>
                <c:formatCode>0.00</c:formatCode>
                <c:ptCount val="297"/>
                <c:pt idx="0">
                  <c:v>15.458176616454894</c:v>
                </c:pt>
                <c:pt idx="1">
                  <c:v>14.047911390709245</c:v>
                </c:pt>
                <c:pt idx="2">
                  <c:v>12.365303855608413</c:v>
                </c:pt>
                <c:pt idx="3">
                  <c:v>8.8455645451696476</c:v>
                </c:pt>
                <c:pt idx="4">
                  <c:v>7.8161189692438189</c:v>
                </c:pt>
                <c:pt idx="5">
                  <c:v>5.5647822981474793</c:v>
                </c:pt>
                <c:pt idx="6">
                  <c:v>5.8969731298653105</c:v>
                </c:pt>
                <c:pt idx="7">
                  <c:v>5.5536166713012296</c:v>
                </c:pt>
                <c:pt idx="8">
                  <c:v>2.4406502392078351</c:v>
                </c:pt>
                <c:pt idx="9">
                  <c:v>3.8976431162233145</c:v>
                </c:pt>
                <c:pt idx="10">
                  <c:v>3.8325741764437158</c:v>
                </c:pt>
                <c:pt idx="11">
                  <c:v>1.7606532432100079</c:v>
                </c:pt>
                <c:pt idx="12">
                  <c:v>1.968730802112558</c:v>
                </c:pt>
                <c:pt idx="13">
                  <c:v>0.86678495706416436</c:v>
                </c:pt>
                <c:pt idx="14">
                  <c:v>0.86678495706416436</c:v>
                </c:pt>
                <c:pt idx="15">
                  <c:v>0.86678495706416436</c:v>
                </c:pt>
                <c:pt idx="16">
                  <c:v>0.86678495706416436</c:v>
                </c:pt>
                <c:pt idx="17">
                  <c:v>0.86678495706416436</c:v>
                </c:pt>
                <c:pt idx="18">
                  <c:v>0.86678495706416436</c:v>
                </c:pt>
                <c:pt idx="19">
                  <c:v>0.86678495706416436</c:v>
                </c:pt>
                <c:pt idx="20">
                  <c:v>0.86678495706416436</c:v>
                </c:pt>
                <c:pt idx="21">
                  <c:v>0.86678495706416436</c:v>
                </c:pt>
                <c:pt idx="22">
                  <c:v>0.86678495706416436</c:v>
                </c:pt>
                <c:pt idx="23">
                  <c:v>0.86678495706416436</c:v>
                </c:pt>
                <c:pt idx="24">
                  <c:v>0.86678495706416436</c:v>
                </c:pt>
                <c:pt idx="25">
                  <c:v>0.86678495706416436</c:v>
                </c:pt>
                <c:pt idx="26">
                  <c:v>0.86678495706416436</c:v>
                </c:pt>
                <c:pt idx="27">
                  <c:v>0.86678495706416436</c:v>
                </c:pt>
                <c:pt idx="28">
                  <c:v>0.86678495706416436</c:v>
                </c:pt>
                <c:pt idx="29">
                  <c:v>0.86678495706416436</c:v>
                </c:pt>
                <c:pt idx="30">
                  <c:v>0.86678495706416436</c:v>
                </c:pt>
                <c:pt idx="31">
                  <c:v>0.86678495706416436</c:v>
                </c:pt>
                <c:pt idx="32">
                  <c:v>0.86678495706416436</c:v>
                </c:pt>
                <c:pt idx="33">
                  <c:v>0.86678495706416436</c:v>
                </c:pt>
                <c:pt idx="34">
                  <c:v>0.86678495706416436</c:v>
                </c:pt>
                <c:pt idx="35">
                  <c:v>0.86678495706416436</c:v>
                </c:pt>
                <c:pt idx="36">
                  <c:v>0.86678495706416436</c:v>
                </c:pt>
                <c:pt idx="37">
                  <c:v>0.86678495706416436</c:v>
                </c:pt>
                <c:pt idx="38">
                  <c:v>0.86678495706416436</c:v>
                </c:pt>
                <c:pt idx="39">
                  <c:v>0.86678495706416436</c:v>
                </c:pt>
                <c:pt idx="40">
                  <c:v>0.86678495706416436</c:v>
                </c:pt>
                <c:pt idx="41">
                  <c:v>0.86678495706416436</c:v>
                </c:pt>
                <c:pt idx="42">
                  <c:v>0.86678495706416436</c:v>
                </c:pt>
                <c:pt idx="43">
                  <c:v>0.86678495706416436</c:v>
                </c:pt>
                <c:pt idx="44">
                  <c:v>0.86678495706416436</c:v>
                </c:pt>
                <c:pt idx="45">
                  <c:v>0.86678495706416436</c:v>
                </c:pt>
                <c:pt idx="46">
                  <c:v>0.86678495706416436</c:v>
                </c:pt>
                <c:pt idx="47">
                  <c:v>0.86678495706416436</c:v>
                </c:pt>
                <c:pt idx="48">
                  <c:v>0.86678495706416436</c:v>
                </c:pt>
                <c:pt idx="49">
                  <c:v>0.86678495706416436</c:v>
                </c:pt>
                <c:pt idx="50">
                  <c:v>0.86678495706416436</c:v>
                </c:pt>
                <c:pt idx="51">
                  <c:v>0.86678495706416436</c:v>
                </c:pt>
                <c:pt idx="52">
                  <c:v>0.86678495706416436</c:v>
                </c:pt>
                <c:pt idx="53">
                  <c:v>0.86678495706416436</c:v>
                </c:pt>
                <c:pt idx="54">
                  <c:v>0.86678495706416436</c:v>
                </c:pt>
                <c:pt idx="55">
                  <c:v>0.86678495706416436</c:v>
                </c:pt>
                <c:pt idx="56">
                  <c:v>0.86678495706416436</c:v>
                </c:pt>
                <c:pt idx="57">
                  <c:v>0.86678495706416436</c:v>
                </c:pt>
                <c:pt idx="58">
                  <c:v>0.86678495706416436</c:v>
                </c:pt>
                <c:pt idx="59">
                  <c:v>0.86678495706416436</c:v>
                </c:pt>
                <c:pt idx="60">
                  <c:v>0.86678495706416436</c:v>
                </c:pt>
                <c:pt idx="61">
                  <c:v>0.86678495706416436</c:v>
                </c:pt>
                <c:pt idx="62">
                  <c:v>0.86678495706416436</c:v>
                </c:pt>
                <c:pt idx="63">
                  <c:v>0.86678495706416436</c:v>
                </c:pt>
                <c:pt idx="64">
                  <c:v>0.86678495706416436</c:v>
                </c:pt>
                <c:pt idx="65">
                  <c:v>0.86678495706416436</c:v>
                </c:pt>
                <c:pt idx="66">
                  <c:v>0.86678495706416436</c:v>
                </c:pt>
                <c:pt idx="67">
                  <c:v>0.86678495706416436</c:v>
                </c:pt>
                <c:pt idx="68">
                  <c:v>0.86678495706416436</c:v>
                </c:pt>
                <c:pt idx="69">
                  <c:v>0.86678495706416436</c:v>
                </c:pt>
                <c:pt idx="70">
                  <c:v>0.86678495706416436</c:v>
                </c:pt>
                <c:pt idx="71">
                  <c:v>0.86678495706416436</c:v>
                </c:pt>
                <c:pt idx="72">
                  <c:v>0.86678495706416436</c:v>
                </c:pt>
                <c:pt idx="73">
                  <c:v>0.86678495706416436</c:v>
                </c:pt>
                <c:pt idx="74">
                  <c:v>0.86678495706416436</c:v>
                </c:pt>
                <c:pt idx="75">
                  <c:v>0.86678495706416436</c:v>
                </c:pt>
                <c:pt idx="76">
                  <c:v>0.86678495706416436</c:v>
                </c:pt>
                <c:pt idx="77">
                  <c:v>0.86678495706416436</c:v>
                </c:pt>
                <c:pt idx="78">
                  <c:v>0.86678495706416436</c:v>
                </c:pt>
                <c:pt idx="79">
                  <c:v>0.86678495706416436</c:v>
                </c:pt>
                <c:pt idx="80">
                  <c:v>0.86678495706416436</c:v>
                </c:pt>
                <c:pt idx="81">
                  <c:v>0.86678495706416436</c:v>
                </c:pt>
                <c:pt idx="82">
                  <c:v>0.86678495706416436</c:v>
                </c:pt>
                <c:pt idx="83">
                  <c:v>0.86678495706416436</c:v>
                </c:pt>
                <c:pt idx="84">
                  <c:v>0.86678495706416436</c:v>
                </c:pt>
                <c:pt idx="85">
                  <c:v>0.86678495706416436</c:v>
                </c:pt>
                <c:pt idx="86">
                  <c:v>0.86678495706416436</c:v>
                </c:pt>
                <c:pt idx="87">
                  <c:v>0.86678495706416436</c:v>
                </c:pt>
                <c:pt idx="88">
                  <c:v>0.86678495706416436</c:v>
                </c:pt>
                <c:pt idx="89">
                  <c:v>0.86678495706416436</c:v>
                </c:pt>
                <c:pt idx="90">
                  <c:v>0.86678495706416436</c:v>
                </c:pt>
                <c:pt idx="91">
                  <c:v>0.86678495706416436</c:v>
                </c:pt>
                <c:pt idx="92">
                  <c:v>0.86678495706416436</c:v>
                </c:pt>
                <c:pt idx="93">
                  <c:v>0.86678495706416436</c:v>
                </c:pt>
                <c:pt idx="94">
                  <c:v>0.86678495706416436</c:v>
                </c:pt>
                <c:pt idx="95">
                  <c:v>0.86678495706416436</c:v>
                </c:pt>
                <c:pt idx="96">
                  <c:v>0.86678495706416436</c:v>
                </c:pt>
              </c:numCache>
            </c:numRef>
          </c:xVal>
          <c:yVal>
            <c:numRef>
              <c:f>AllOutputs!$P$4:$P$300</c:f>
              <c:numCache>
                <c:formatCode>0.00</c:formatCode>
                <c:ptCount val="297"/>
                <c:pt idx="0">
                  <c:v>4.2801383568291129</c:v>
                </c:pt>
                <c:pt idx="1">
                  <c:v>5.1539290663920116</c:v>
                </c:pt>
                <c:pt idx="2">
                  <c:v>6.4254169996395731</c:v>
                </c:pt>
                <c:pt idx="3">
                  <c:v>10.876590011166714</c:v>
                </c:pt>
                <c:pt idx="4">
                  <c:v>12.448136320184782</c:v>
                </c:pt>
                <c:pt idx="5">
                  <c:v>17.911267311971041</c:v>
                </c:pt>
                <c:pt idx="6">
                  <c:v>20.831968332389092</c:v>
                </c:pt>
                <c:pt idx="7">
                  <c:v>22.200629781264745</c:v>
                </c:pt>
                <c:pt idx="8">
                  <c:v>23.664721637508766</c:v>
                </c:pt>
                <c:pt idx="9">
                  <c:v>30.203727058246034</c:v>
                </c:pt>
                <c:pt idx="10">
                  <c:v>30.737319488305324</c:v>
                </c:pt>
                <c:pt idx="11">
                  <c:v>34.787379720163436</c:v>
                </c:pt>
                <c:pt idx="12">
                  <c:v>35.017258272711146</c:v>
                </c:pt>
                <c:pt idx="13">
                  <c:v>81.891164611657572</c:v>
                </c:pt>
                <c:pt idx="14">
                  <c:v>81.891164611657572</c:v>
                </c:pt>
                <c:pt idx="15">
                  <c:v>81.891164611657572</c:v>
                </c:pt>
                <c:pt idx="16">
                  <c:v>81.891164611657572</c:v>
                </c:pt>
                <c:pt idx="17">
                  <c:v>81.891164611657572</c:v>
                </c:pt>
                <c:pt idx="18">
                  <c:v>81.891164611657572</c:v>
                </c:pt>
                <c:pt idx="19">
                  <c:v>81.891164611657572</c:v>
                </c:pt>
                <c:pt idx="20">
                  <c:v>81.891164611657572</c:v>
                </c:pt>
                <c:pt idx="21">
                  <c:v>81.891164611657572</c:v>
                </c:pt>
                <c:pt idx="22">
                  <c:v>81.891164611657572</c:v>
                </c:pt>
                <c:pt idx="23">
                  <c:v>81.891164611657572</c:v>
                </c:pt>
                <c:pt idx="24">
                  <c:v>81.891164611657572</c:v>
                </c:pt>
                <c:pt idx="25">
                  <c:v>81.891164611657572</c:v>
                </c:pt>
                <c:pt idx="26">
                  <c:v>81.891164611657572</c:v>
                </c:pt>
                <c:pt idx="27">
                  <c:v>81.891164611657572</c:v>
                </c:pt>
                <c:pt idx="28">
                  <c:v>81.891164611657572</c:v>
                </c:pt>
                <c:pt idx="29">
                  <c:v>81.891164611657572</c:v>
                </c:pt>
                <c:pt idx="30">
                  <c:v>81.891164611657572</c:v>
                </c:pt>
                <c:pt idx="31">
                  <c:v>81.891164611657572</c:v>
                </c:pt>
                <c:pt idx="32">
                  <c:v>81.891164611657572</c:v>
                </c:pt>
                <c:pt idx="33">
                  <c:v>81.891164611657572</c:v>
                </c:pt>
                <c:pt idx="34">
                  <c:v>81.891164611657572</c:v>
                </c:pt>
                <c:pt idx="35">
                  <c:v>81.891164611657572</c:v>
                </c:pt>
                <c:pt idx="36">
                  <c:v>81.891164611657572</c:v>
                </c:pt>
                <c:pt idx="37">
                  <c:v>81.891164611657572</c:v>
                </c:pt>
                <c:pt idx="38">
                  <c:v>81.891164611657572</c:v>
                </c:pt>
                <c:pt idx="39">
                  <c:v>81.891164611657572</c:v>
                </c:pt>
                <c:pt idx="40">
                  <c:v>81.891164611657572</c:v>
                </c:pt>
                <c:pt idx="41">
                  <c:v>81.891164611657572</c:v>
                </c:pt>
                <c:pt idx="42">
                  <c:v>81.891164611657572</c:v>
                </c:pt>
                <c:pt idx="43">
                  <c:v>81.891164611657572</c:v>
                </c:pt>
                <c:pt idx="44">
                  <c:v>81.891164611657572</c:v>
                </c:pt>
                <c:pt idx="45">
                  <c:v>81.891164611657572</c:v>
                </c:pt>
                <c:pt idx="46">
                  <c:v>81.891164611657572</c:v>
                </c:pt>
                <c:pt idx="47">
                  <c:v>81.891164611657572</c:v>
                </c:pt>
                <c:pt idx="48">
                  <c:v>81.891164611657572</c:v>
                </c:pt>
                <c:pt idx="49">
                  <c:v>81.891164611657572</c:v>
                </c:pt>
                <c:pt idx="50">
                  <c:v>81.891164611657572</c:v>
                </c:pt>
                <c:pt idx="51">
                  <c:v>81.891164611657572</c:v>
                </c:pt>
                <c:pt idx="52">
                  <c:v>81.891164611657572</c:v>
                </c:pt>
                <c:pt idx="53">
                  <c:v>81.891164611657572</c:v>
                </c:pt>
                <c:pt idx="54">
                  <c:v>81.891164611657572</c:v>
                </c:pt>
                <c:pt idx="55">
                  <c:v>81.891164611657572</c:v>
                </c:pt>
                <c:pt idx="56">
                  <c:v>81.891164611657572</c:v>
                </c:pt>
                <c:pt idx="57">
                  <c:v>81.891164611657572</c:v>
                </c:pt>
                <c:pt idx="58">
                  <c:v>81.891164611657572</c:v>
                </c:pt>
                <c:pt idx="59">
                  <c:v>81.891164611657572</c:v>
                </c:pt>
                <c:pt idx="60">
                  <c:v>81.891164611657572</c:v>
                </c:pt>
                <c:pt idx="61">
                  <c:v>81.891164611657572</c:v>
                </c:pt>
                <c:pt idx="62">
                  <c:v>81.891164611657572</c:v>
                </c:pt>
                <c:pt idx="63">
                  <c:v>81.891164611657572</c:v>
                </c:pt>
                <c:pt idx="64">
                  <c:v>81.891164611657572</c:v>
                </c:pt>
                <c:pt idx="65">
                  <c:v>81.891164611657572</c:v>
                </c:pt>
                <c:pt idx="66">
                  <c:v>81.891164611657572</c:v>
                </c:pt>
                <c:pt idx="67">
                  <c:v>81.891164611657572</c:v>
                </c:pt>
                <c:pt idx="68">
                  <c:v>81.891164611657572</c:v>
                </c:pt>
                <c:pt idx="69">
                  <c:v>81.891164611657572</c:v>
                </c:pt>
                <c:pt idx="70">
                  <c:v>81.891164611657572</c:v>
                </c:pt>
                <c:pt idx="71">
                  <c:v>81.891164611657572</c:v>
                </c:pt>
                <c:pt idx="72">
                  <c:v>81.891164611657572</c:v>
                </c:pt>
                <c:pt idx="73">
                  <c:v>81.891164611657572</c:v>
                </c:pt>
                <c:pt idx="74">
                  <c:v>81.891164611657572</c:v>
                </c:pt>
                <c:pt idx="75">
                  <c:v>81.891164611657572</c:v>
                </c:pt>
                <c:pt idx="76">
                  <c:v>81.891164611657572</c:v>
                </c:pt>
                <c:pt idx="77">
                  <c:v>81.891164611657572</c:v>
                </c:pt>
                <c:pt idx="78">
                  <c:v>81.891164611657572</c:v>
                </c:pt>
                <c:pt idx="79">
                  <c:v>81.891164611657572</c:v>
                </c:pt>
                <c:pt idx="80">
                  <c:v>81.891164611657572</c:v>
                </c:pt>
                <c:pt idx="81">
                  <c:v>81.891164611657572</c:v>
                </c:pt>
                <c:pt idx="82">
                  <c:v>81.891164611657572</c:v>
                </c:pt>
                <c:pt idx="83">
                  <c:v>81.891164611657572</c:v>
                </c:pt>
                <c:pt idx="84">
                  <c:v>81.891164611657572</c:v>
                </c:pt>
                <c:pt idx="85">
                  <c:v>81.891164611657572</c:v>
                </c:pt>
                <c:pt idx="86">
                  <c:v>81.891164611657572</c:v>
                </c:pt>
                <c:pt idx="87">
                  <c:v>81.891164611657572</c:v>
                </c:pt>
                <c:pt idx="88">
                  <c:v>81.891164611657572</c:v>
                </c:pt>
                <c:pt idx="89">
                  <c:v>81.891164611657572</c:v>
                </c:pt>
                <c:pt idx="90">
                  <c:v>81.891164611657572</c:v>
                </c:pt>
                <c:pt idx="91">
                  <c:v>81.891164611657572</c:v>
                </c:pt>
                <c:pt idx="92">
                  <c:v>81.891164611657572</c:v>
                </c:pt>
                <c:pt idx="93">
                  <c:v>81.891164611657572</c:v>
                </c:pt>
                <c:pt idx="94">
                  <c:v>81.891164611657572</c:v>
                </c:pt>
                <c:pt idx="95">
                  <c:v>81.891164611657572</c:v>
                </c:pt>
                <c:pt idx="96">
                  <c:v>81.891164611657572</c:v>
                </c:pt>
              </c:numCache>
            </c:numRef>
          </c:yVal>
          <c:smooth val="0"/>
        </c:ser>
        <c:ser>
          <c:idx val="9"/>
          <c:order val="11"/>
          <c:tx>
            <c:strRef>
              <c:f>AllOutputs!$Q$1</c:f>
              <c:strCache>
                <c:ptCount val="1"/>
                <c:pt idx="0">
                  <c:v>Case11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noFill/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AllOutputs!$AF$4:$AF$300</c:f>
              <c:numCache>
                <c:formatCode>0.00</c:formatCode>
                <c:ptCount val="297"/>
                <c:pt idx="0">
                  <c:v>21.552375961942577</c:v>
                </c:pt>
                <c:pt idx="1">
                  <c:v>20.312354464263045</c:v>
                </c:pt>
                <c:pt idx="2">
                  <c:v>18.86972088476438</c:v>
                </c:pt>
                <c:pt idx="3">
                  <c:v>15.721046038560811</c:v>
                </c:pt>
                <c:pt idx="4">
                  <c:v>9.0492187763318608</c:v>
                </c:pt>
                <c:pt idx="5">
                  <c:v>14.919002173712432</c:v>
                </c:pt>
                <c:pt idx="6">
                  <c:v>12.787965944150134</c:v>
                </c:pt>
                <c:pt idx="7">
                  <c:v>7.2198050840329016</c:v>
                </c:pt>
                <c:pt idx="8">
                  <c:v>7.6561642184456158</c:v>
                </c:pt>
                <c:pt idx="9">
                  <c:v>12.437010337638556</c:v>
                </c:pt>
                <c:pt idx="10">
                  <c:v>12.105601953932952</c:v>
                </c:pt>
                <c:pt idx="11">
                  <c:v>10.35828165377343</c:v>
                </c:pt>
                <c:pt idx="12">
                  <c:v>10.269319635163182</c:v>
                </c:pt>
                <c:pt idx="13">
                  <c:v>4.2509709826981465</c:v>
                </c:pt>
                <c:pt idx="14">
                  <c:v>4.2509709826981465</c:v>
                </c:pt>
                <c:pt idx="15">
                  <c:v>4.2509709826981465</c:v>
                </c:pt>
                <c:pt idx="16">
                  <c:v>4.2509709826981465</c:v>
                </c:pt>
                <c:pt idx="17">
                  <c:v>4.2509709826981465</c:v>
                </c:pt>
                <c:pt idx="18">
                  <c:v>4.2509709826981465</c:v>
                </c:pt>
                <c:pt idx="19">
                  <c:v>4.2509709826981465</c:v>
                </c:pt>
                <c:pt idx="20">
                  <c:v>4.2509709826981465</c:v>
                </c:pt>
                <c:pt idx="21">
                  <c:v>4.2509709826981465</c:v>
                </c:pt>
                <c:pt idx="22">
                  <c:v>4.2509709826981465</c:v>
                </c:pt>
                <c:pt idx="23">
                  <c:v>4.2509709826981465</c:v>
                </c:pt>
                <c:pt idx="24">
                  <c:v>4.2509709826981465</c:v>
                </c:pt>
                <c:pt idx="25">
                  <c:v>4.2509709826981465</c:v>
                </c:pt>
                <c:pt idx="26">
                  <c:v>4.2509709826981465</c:v>
                </c:pt>
                <c:pt idx="27">
                  <c:v>4.2509709826981465</c:v>
                </c:pt>
                <c:pt idx="28">
                  <c:v>4.2509709826981465</c:v>
                </c:pt>
                <c:pt idx="29">
                  <c:v>4.2509709826981465</c:v>
                </c:pt>
                <c:pt idx="30">
                  <c:v>4.2509709826981465</c:v>
                </c:pt>
                <c:pt idx="31">
                  <c:v>4.2509709826981465</c:v>
                </c:pt>
                <c:pt idx="32">
                  <c:v>4.2509709826981465</c:v>
                </c:pt>
                <c:pt idx="33">
                  <c:v>4.2509709826981465</c:v>
                </c:pt>
                <c:pt idx="34">
                  <c:v>4.2509709826981465</c:v>
                </c:pt>
                <c:pt idx="35">
                  <c:v>4.2509709826981465</c:v>
                </c:pt>
                <c:pt idx="36">
                  <c:v>4.2509709826981465</c:v>
                </c:pt>
                <c:pt idx="37">
                  <c:v>4.2509709826981465</c:v>
                </c:pt>
                <c:pt idx="38">
                  <c:v>4.2509709826981465</c:v>
                </c:pt>
                <c:pt idx="39">
                  <c:v>4.2509709826981465</c:v>
                </c:pt>
                <c:pt idx="40">
                  <c:v>4.2509709826981465</c:v>
                </c:pt>
                <c:pt idx="41">
                  <c:v>4.2509709826981465</c:v>
                </c:pt>
                <c:pt idx="42">
                  <c:v>4.2509709826981465</c:v>
                </c:pt>
                <c:pt idx="43">
                  <c:v>4.2509709826981465</c:v>
                </c:pt>
                <c:pt idx="44">
                  <c:v>4.2509709826981465</c:v>
                </c:pt>
                <c:pt idx="45">
                  <c:v>4.2509709826981465</c:v>
                </c:pt>
                <c:pt idx="46">
                  <c:v>4.2509709826981465</c:v>
                </c:pt>
                <c:pt idx="47">
                  <c:v>4.2509709826981465</c:v>
                </c:pt>
                <c:pt idx="48">
                  <c:v>4.2509709826981465</c:v>
                </c:pt>
                <c:pt idx="49">
                  <c:v>4.2509709826981465</c:v>
                </c:pt>
                <c:pt idx="50">
                  <c:v>4.2509709826981465</c:v>
                </c:pt>
                <c:pt idx="51">
                  <c:v>4.2509709826981465</c:v>
                </c:pt>
                <c:pt idx="52">
                  <c:v>4.2509709826981465</c:v>
                </c:pt>
                <c:pt idx="53">
                  <c:v>4.2509709826981465</c:v>
                </c:pt>
                <c:pt idx="54">
                  <c:v>4.2509709826981465</c:v>
                </c:pt>
                <c:pt idx="55">
                  <c:v>4.2509709826981465</c:v>
                </c:pt>
                <c:pt idx="56">
                  <c:v>4.2509709826981465</c:v>
                </c:pt>
                <c:pt idx="57">
                  <c:v>4.2509709826981465</c:v>
                </c:pt>
                <c:pt idx="58">
                  <c:v>4.2509709826981465</c:v>
                </c:pt>
                <c:pt idx="59">
                  <c:v>4.2509709826981465</c:v>
                </c:pt>
                <c:pt idx="60">
                  <c:v>4.2509709826981465</c:v>
                </c:pt>
                <c:pt idx="61">
                  <c:v>4.2509709826981465</c:v>
                </c:pt>
                <c:pt idx="62">
                  <c:v>4.2509709826981465</c:v>
                </c:pt>
                <c:pt idx="63">
                  <c:v>4.2509709826981465</c:v>
                </c:pt>
                <c:pt idx="64">
                  <c:v>4.2509709826981465</c:v>
                </c:pt>
                <c:pt idx="65">
                  <c:v>4.2509709826981465</c:v>
                </c:pt>
                <c:pt idx="66">
                  <c:v>4.2509709826981465</c:v>
                </c:pt>
                <c:pt idx="67">
                  <c:v>4.2509709826981465</c:v>
                </c:pt>
                <c:pt idx="68">
                  <c:v>4.2509709826981465</c:v>
                </c:pt>
                <c:pt idx="69">
                  <c:v>4.2509709826981465</c:v>
                </c:pt>
                <c:pt idx="70">
                  <c:v>4.2509709826981465</c:v>
                </c:pt>
                <c:pt idx="71">
                  <c:v>4.2509709826981465</c:v>
                </c:pt>
                <c:pt idx="72">
                  <c:v>4.2509709826981465</c:v>
                </c:pt>
                <c:pt idx="73">
                  <c:v>4.2509709826981465</c:v>
                </c:pt>
                <c:pt idx="74">
                  <c:v>4.2509709826981465</c:v>
                </c:pt>
                <c:pt idx="75">
                  <c:v>4.2509709826981465</c:v>
                </c:pt>
                <c:pt idx="76">
                  <c:v>4.2509709826981465</c:v>
                </c:pt>
                <c:pt idx="77">
                  <c:v>4.2509709826981465</c:v>
                </c:pt>
                <c:pt idx="78">
                  <c:v>4.2509709826981465</c:v>
                </c:pt>
                <c:pt idx="79">
                  <c:v>4.2509709826981465</c:v>
                </c:pt>
                <c:pt idx="80">
                  <c:v>4.2509709826981465</c:v>
                </c:pt>
                <c:pt idx="81">
                  <c:v>4.2509709826981465</c:v>
                </c:pt>
                <c:pt idx="82">
                  <c:v>4.2509709826981465</c:v>
                </c:pt>
                <c:pt idx="83">
                  <c:v>4.2509709826981465</c:v>
                </c:pt>
                <c:pt idx="84">
                  <c:v>4.2509709826981465</c:v>
                </c:pt>
                <c:pt idx="85">
                  <c:v>4.2509709826981465</c:v>
                </c:pt>
                <c:pt idx="86">
                  <c:v>4.2509709826981465</c:v>
                </c:pt>
                <c:pt idx="87">
                  <c:v>4.2509709826981465</c:v>
                </c:pt>
                <c:pt idx="88">
                  <c:v>4.2509709826981465</c:v>
                </c:pt>
                <c:pt idx="89">
                  <c:v>4.2509709826981465</c:v>
                </c:pt>
                <c:pt idx="90">
                  <c:v>4.2509709826981465</c:v>
                </c:pt>
                <c:pt idx="91">
                  <c:v>4.2509709826981465</c:v>
                </c:pt>
                <c:pt idx="92">
                  <c:v>4.2509709826981465</c:v>
                </c:pt>
                <c:pt idx="93">
                  <c:v>4.2509709826981465</c:v>
                </c:pt>
                <c:pt idx="94">
                  <c:v>4.2509709826981465</c:v>
                </c:pt>
                <c:pt idx="95">
                  <c:v>4.2509709826981465</c:v>
                </c:pt>
                <c:pt idx="96">
                  <c:v>4.2509709826981465</c:v>
                </c:pt>
              </c:numCache>
            </c:numRef>
          </c:xVal>
          <c:yVal>
            <c:numRef>
              <c:f>AllOutputs!$Q$4:$Q$300</c:f>
              <c:numCache>
                <c:formatCode>0.00</c:formatCode>
                <c:ptCount val="297"/>
                <c:pt idx="0">
                  <c:v>20.54345996935773</c:v>
                </c:pt>
                <c:pt idx="1">
                  <c:v>23.543781897653847</c:v>
                </c:pt>
                <c:pt idx="2">
                  <c:v>27.806257237820294</c:v>
                </c:pt>
                <c:pt idx="3">
                  <c:v>40.47936949953143</c:v>
                </c:pt>
                <c:pt idx="4">
                  <c:v>42.186720744885413</c:v>
                </c:pt>
                <c:pt idx="5">
                  <c:v>43.061468838827196</c:v>
                </c:pt>
                <c:pt idx="6">
                  <c:v>51.495702473947489</c:v>
                </c:pt>
                <c:pt idx="7">
                  <c:v>56.839025518621398</c:v>
                </c:pt>
                <c:pt idx="8">
                  <c:v>60.266891158196785</c:v>
                </c:pt>
                <c:pt idx="9">
                  <c:v>66.075658566747592</c:v>
                </c:pt>
                <c:pt idx="10">
                  <c:v>68.141504930510195</c:v>
                </c:pt>
                <c:pt idx="11">
                  <c:v>76.093371523106612</c:v>
                </c:pt>
                <c:pt idx="12">
                  <c:v>76.828730860540645</c:v>
                </c:pt>
                <c:pt idx="13">
                  <c:v>114.62027704092176</c:v>
                </c:pt>
                <c:pt idx="14">
                  <c:v>114.62027704092176</c:v>
                </c:pt>
                <c:pt idx="15">
                  <c:v>114.62027704092176</c:v>
                </c:pt>
                <c:pt idx="16">
                  <c:v>114.62027704092176</c:v>
                </c:pt>
                <c:pt idx="17">
                  <c:v>114.62027704092176</c:v>
                </c:pt>
                <c:pt idx="18">
                  <c:v>114.62027704092176</c:v>
                </c:pt>
                <c:pt idx="19">
                  <c:v>114.62027704092176</c:v>
                </c:pt>
                <c:pt idx="20">
                  <c:v>114.62027704092176</c:v>
                </c:pt>
                <c:pt idx="21">
                  <c:v>114.62027704092176</c:v>
                </c:pt>
                <c:pt idx="22">
                  <c:v>114.62027704092176</c:v>
                </c:pt>
                <c:pt idx="23">
                  <c:v>114.62027704092176</c:v>
                </c:pt>
                <c:pt idx="24">
                  <c:v>114.62027704092176</c:v>
                </c:pt>
                <c:pt idx="25">
                  <c:v>114.62027704092176</c:v>
                </c:pt>
                <c:pt idx="26">
                  <c:v>114.62027704092176</c:v>
                </c:pt>
                <c:pt idx="27">
                  <c:v>114.62027704092176</c:v>
                </c:pt>
                <c:pt idx="28">
                  <c:v>114.62027704092176</c:v>
                </c:pt>
                <c:pt idx="29">
                  <c:v>114.62027704092176</c:v>
                </c:pt>
                <c:pt idx="30">
                  <c:v>114.62027704092176</c:v>
                </c:pt>
                <c:pt idx="31">
                  <c:v>114.62027704092176</c:v>
                </c:pt>
                <c:pt idx="32">
                  <c:v>114.62027704092176</c:v>
                </c:pt>
                <c:pt idx="33">
                  <c:v>114.62027704092176</c:v>
                </c:pt>
                <c:pt idx="34">
                  <c:v>114.62027704092176</c:v>
                </c:pt>
                <c:pt idx="35">
                  <c:v>114.62027704092176</c:v>
                </c:pt>
                <c:pt idx="36">
                  <c:v>114.62027704092176</c:v>
                </c:pt>
                <c:pt idx="37">
                  <c:v>114.62027704092176</c:v>
                </c:pt>
                <c:pt idx="38">
                  <c:v>114.62027704092176</c:v>
                </c:pt>
                <c:pt idx="39">
                  <c:v>114.62027704092176</c:v>
                </c:pt>
                <c:pt idx="40">
                  <c:v>114.62027704092176</c:v>
                </c:pt>
                <c:pt idx="41">
                  <c:v>114.62027704092176</c:v>
                </c:pt>
                <c:pt idx="42">
                  <c:v>114.62027704092176</c:v>
                </c:pt>
                <c:pt idx="43">
                  <c:v>114.62027704092176</c:v>
                </c:pt>
                <c:pt idx="44">
                  <c:v>114.62027704092176</c:v>
                </c:pt>
                <c:pt idx="45">
                  <c:v>114.62027704092176</c:v>
                </c:pt>
                <c:pt idx="46">
                  <c:v>114.62027704092176</c:v>
                </c:pt>
                <c:pt idx="47">
                  <c:v>114.62027704092176</c:v>
                </c:pt>
                <c:pt idx="48">
                  <c:v>114.62027704092176</c:v>
                </c:pt>
                <c:pt idx="49">
                  <c:v>114.62027704092176</c:v>
                </c:pt>
                <c:pt idx="50">
                  <c:v>114.62027704092176</c:v>
                </c:pt>
                <c:pt idx="51">
                  <c:v>114.62027704092176</c:v>
                </c:pt>
                <c:pt idx="52">
                  <c:v>114.62027704092176</c:v>
                </c:pt>
                <c:pt idx="53">
                  <c:v>114.62027704092176</c:v>
                </c:pt>
                <c:pt idx="54">
                  <c:v>114.62027704092176</c:v>
                </c:pt>
                <c:pt idx="55">
                  <c:v>114.62027704092176</c:v>
                </c:pt>
                <c:pt idx="56">
                  <c:v>114.62027704092176</c:v>
                </c:pt>
                <c:pt idx="57">
                  <c:v>114.62027704092176</c:v>
                </c:pt>
                <c:pt idx="58">
                  <c:v>114.62027704092176</c:v>
                </c:pt>
                <c:pt idx="59">
                  <c:v>114.62027704092176</c:v>
                </c:pt>
                <c:pt idx="60">
                  <c:v>114.62027704092176</c:v>
                </c:pt>
                <c:pt idx="61">
                  <c:v>114.62027704092176</c:v>
                </c:pt>
                <c:pt idx="62">
                  <c:v>114.62027704092176</c:v>
                </c:pt>
                <c:pt idx="63">
                  <c:v>114.62027704092176</c:v>
                </c:pt>
                <c:pt idx="64">
                  <c:v>114.62027704092176</c:v>
                </c:pt>
                <c:pt idx="65">
                  <c:v>114.62027704092176</c:v>
                </c:pt>
                <c:pt idx="66">
                  <c:v>114.62027704092176</c:v>
                </c:pt>
                <c:pt idx="67">
                  <c:v>114.62027704092176</c:v>
                </c:pt>
                <c:pt idx="68">
                  <c:v>114.62027704092176</c:v>
                </c:pt>
                <c:pt idx="69">
                  <c:v>114.62027704092176</c:v>
                </c:pt>
                <c:pt idx="70">
                  <c:v>114.62027704092176</c:v>
                </c:pt>
                <c:pt idx="71">
                  <c:v>114.62027704092176</c:v>
                </c:pt>
                <c:pt idx="72">
                  <c:v>114.62027704092176</c:v>
                </c:pt>
                <c:pt idx="73">
                  <c:v>114.62027704092176</c:v>
                </c:pt>
                <c:pt idx="74">
                  <c:v>114.62027704092176</c:v>
                </c:pt>
                <c:pt idx="75">
                  <c:v>114.62027704092176</c:v>
                </c:pt>
                <c:pt idx="76">
                  <c:v>114.62027704092176</c:v>
                </c:pt>
                <c:pt idx="77">
                  <c:v>114.62027704092176</c:v>
                </c:pt>
                <c:pt idx="78">
                  <c:v>114.62027704092176</c:v>
                </c:pt>
                <c:pt idx="79">
                  <c:v>114.62027704092176</c:v>
                </c:pt>
                <c:pt idx="80">
                  <c:v>114.62027704092176</c:v>
                </c:pt>
                <c:pt idx="81">
                  <c:v>114.62027704092176</c:v>
                </c:pt>
                <c:pt idx="82">
                  <c:v>114.62027704092176</c:v>
                </c:pt>
                <c:pt idx="83">
                  <c:v>114.62027704092176</c:v>
                </c:pt>
                <c:pt idx="84">
                  <c:v>114.62027704092176</c:v>
                </c:pt>
                <c:pt idx="85">
                  <c:v>114.62027704092176</c:v>
                </c:pt>
                <c:pt idx="86">
                  <c:v>114.62027704092176</c:v>
                </c:pt>
                <c:pt idx="87">
                  <c:v>114.62027704092176</c:v>
                </c:pt>
                <c:pt idx="88">
                  <c:v>114.62027704092176</c:v>
                </c:pt>
                <c:pt idx="89">
                  <c:v>114.62027704092176</c:v>
                </c:pt>
                <c:pt idx="90">
                  <c:v>114.62027704092176</c:v>
                </c:pt>
                <c:pt idx="91">
                  <c:v>114.62027704092176</c:v>
                </c:pt>
                <c:pt idx="92">
                  <c:v>114.62027704092176</c:v>
                </c:pt>
                <c:pt idx="93">
                  <c:v>114.62027704092176</c:v>
                </c:pt>
                <c:pt idx="94">
                  <c:v>114.62027704092176</c:v>
                </c:pt>
                <c:pt idx="95">
                  <c:v>114.62027704092176</c:v>
                </c:pt>
                <c:pt idx="96">
                  <c:v>114.62027704092176</c:v>
                </c:pt>
              </c:numCache>
            </c:numRef>
          </c:yVal>
          <c:smooth val="0"/>
        </c:ser>
        <c:ser>
          <c:idx val="1"/>
          <c:order val="12"/>
          <c:tx>
            <c:strRef>
              <c:f>AllOutputs!$D$1</c:f>
              <c:strCache>
                <c:ptCount val="1"/>
                <c:pt idx="0">
                  <c:v>Patm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AllOutputs!$S$4:$S$300</c:f>
              <c:numCache>
                <c:formatCode>0.00</c:formatCode>
                <c:ptCount val="297"/>
                <c:pt idx="0">
                  <c:v>0.89766967967293099</c:v>
                </c:pt>
                <c:pt idx="1">
                  <c:v>0.85509767239086676</c:v>
                </c:pt>
                <c:pt idx="2">
                  <c:v>0.79254384685588553</c:v>
                </c:pt>
                <c:pt idx="3">
                  <c:v>0.59816156574621171</c:v>
                </c:pt>
                <c:pt idx="4">
                  <c:v>0.5083232419657544</c:v>
                </c:pt>
                <c:pt idx="5">
                  <c:v>0.33119382884420717</c:v>
                </c:pt>
                <c:pt idx="6">
                  <c:v>0.42513835880168171</c:v>
                </c:pt>
                <c:pt idx="7">
                  <c:v>0.39439955176121688</c:v>
                </c:pt>
                <c:pt idx="8">
                  <c:v>3.8590482743396069E-2</c:v>
                </c:pt>
                <c:pt idx="9">
                  <c:v>0.24511708507848259</c:v>
                </c:pt>
                <c:pt idx="10">
                  <c:v>0.24029165077927733</c:v>
                </c:pt>
                <c:pt idx="11">
                  <c:v>5.4923495169423617E-2</c:v>
                </c:pt>
                <c:pt idx="12">
                  <c:v>3.388625772097998E-2</c:v>
                </c:pt>
                <c:pt idx="13">
                  <c:v>2.3792277023415707E-2</c:v>
                </c:pt>
                <c:pt idx="14">
                  <c:v>2.3792277023415707E-2</c:v>
                </c:pt>
                <c:pt idx="15">
                  <c:v>2.3792277023415707E-2</c:v>
                </c:pt>
                <c:pt idx="16">
                  <c:v>2.3792277023415707E-2</c:v>
                </c:pt>
                <c:pt idx="17">
                  <c:v>2.3792277023415707E-2</c:v>
                </c:pt>
                <c:pt idx="18">
                  <c:v>2.3792277023415707E-2</c:v>
                </c:pt>
                <c:pt idx="19">
                  <c:v>2.3792277023415707E-2</c:v>
                </c:pt>
                <c:pt idx="20">
                  <c:v>2.3792277023415707E-2</c:v>
                </c:pt>
                <c:pt idx="21">
                  <c:v>2.3792277023415707E-2</c:v>
                </c:pt>
                <c:pt idx="22">
                  <c:v>2.3792277023415707E-2</c:v>
                </c:pt>
                <c:pt idx="23">
                  <c:v>2.3792277023415707E-2</c:v>
                </c:pt>
                <c:pt idx="24">
                  <c:v>2.3792277023415707E-2</c:v>
                </c:pt>
                <c:pt idx="25">
                  <c:v>2.3792277023415707E-2</c:v>
                </c:pt>
                <c:pt idx="26">
                  <c:v>2.3792277023415707E-2</c:v>
                </c:pt>
                <c:pt idx="27">
                  <c:v>2.3792277023415707E-2</c:v>
                </c:pt>
                <c:pt idx="28">
                  <c:v>2.3792277023415707E-2</c:v>
                </c:pt>
                <c:pt idx="29">
                  <c:v>2.3792277023415707E-2</c:v>
                </c:pt>
                <c:pt idx="30">
                  <c:v>2.3792277023415707E-2</c:v>
                </c:pt>
                <c:pt idx="31">
                  <c:v>2.3792277023415707E-2</c:v>
                </c:pt>
                <c:pt idx="32">
                  <c:v>2.3792277023415707E-2</c:v>
                </c:pt>
                <c:pt idx="33">
                  <c:v>2.3792277023415707E-2</c:v>
                </c:pt>
                <c:pt idx="34">
                  <c:v>2.3792277023415707E-2</c:v>
                </c:pt>
                <c:pt idx="35">
                  <c:v>2.3792277023415707E-2</c:v>
                </c:pt>
                <c:pt idx="36">
                  <c:v>2.3792277023415707E-2</c:v>
                </c:pt>
                <c:pt idx="37">
                  <c:v>2.3792277023415707E-2</c:v>
                </c:pt>
                <c:pt idx="38">
                  <c:v>2.3792277023415707E-2</c:v>
                </c:pt>
                <c:pt idx="39">
                  <c:v>2.3792277023415707E-2</c:v>
                </c:pt>
                <c:pt idx="40">
                  <c:v>2.3792277023415707E-2</c:v>
                </c:pt>
                <c:pt idx="41">
                  <c:v>2.3792277023415707E-2</c:v>
                </c:pt>
                <c:pt idx="42">
                  <c:v>2.3792277023415707E-2</c:v>
                </c:pt>
                <c:pt idx="43">
                  <c:v>2.3792277023415707E-2</c:v>
                </c:pt>
                <c:pt idx="44">
                  <c:v>2.3792277023415707E-2</c:v>
                </c:pt>
                <c:pt idx="45">
                  <c:v>2.3792277023415707E-2</c:v>
                </c:pt>
                <c:pt idx="46">
                  <c:v>2.3792277023415707E-2</c:v>
                </c:pt>
                <c:pt idx="47">
                  <c:v>2.3792277023415707E-2</c:v>
                </c:pt>
                <c:pt idx="48">
                  <c:v>2.3792277023415707E-2</c:v>
                </c:pt>
                <c:pt idx="49">
                  <c:v>2.3792277023415707E-2</c:v>
                </c:pt>
                <c:pt idx="50">
                  <c:v>2.3792277023415707E-2</c:v>
                </c:pt>
                <c:pt idx="51">
                  <c:v>2.3792277023415707E-2</c:v>
                </c:pt>
                <c:pt idx="52">
                  <c:v>2.3792277023415707E-2</c:v>
                </c:pt>
                <c:pt idx="53">
                  <c:v>2.3792277023415707E-2</c:v>
                </c:pt>
                <c:pt idx="54">
                  <c:v>2.3792277023415707E-2</c:v>
                </c:pt>
                <c:pt idx="55">
                  <c:v>2.3792277023415707E-2</c:v>
                </c:pt>
                <c:pt idx="56">
                  <c:v>2.3792277023415707E-2</c:v>
                </c:pt>
                <c:pt idx="57">
                  <c:v>2.3792277023415707E-2</c:v>
                </c:pt>
                <c:pt idx="58">
                  <c:v>2.3792277023415707E-2</c:v>
                </c:pt>
                <c:pt idx="59">
                  <c:v>2.3792277023415707E-2</c:v>
                </c:pt>
                <c:pt idx="60">
                  <c:v>2.3792277023415707E-2</c:v>
                </c:pt>
                <c:pt idx="61">
                  <c:v>2.3792277023415707E-2</c:v>
                </c:pt>
                <c:pt idx="62">
                  <c:v>2.3792277023415707E-2</c:v>
                </c:pt>
                <c:pt idx="63">
                  <c:v>2.3792277023415707E-2</c:v>
                </c:pt>
                <c:pt idx="64">
                  <c:v>2.3792277023415707E-2</c:v>
                </c:pt>
                <c:pt idx="65">
                  <c:v>2.3792277023415707E-2</c:v>
                </c:pt>
                <c:pt idx="66">
                  <c:v>2.3792277023415707E-2</c:v>
                </c:pt>
                <c:pt idx="67">
                  <c:v>2.3792277023415707E-2</c:v>
                </c:pt>
                <c:pt idx="68">
                  <c:v>2.3792277023415707E-2</c:v>
                </c:pt>
                <c:pt idx="69">
                  <c:v>2.3792277023415707E-2</c:v>
                </c:pt>
                <c:pt idx="70">
                  <c:v>2.3792277023415707E-2</c:v>
                </c:pt>
                <c:pt idx="71">
                  <c:v>2.3792277023415707E-2</c:v>
                </c:pt>
                <c:pt idx="72">
                  <c:v>2.3792277023415707E-2</c:v>
                </c:pt>
                <c:pt idx="73">
                  <c:v>2.3792277023415707E-2</c:v>
                </c:pt>
                <c:pt idx="74">
                  <c:v>2.3792277023415707E-2</c:v>
                </c:pt>
                <c:pt idx="75">
                  <c:v>2.3792277023415707E-2</c:v>
                </c:pt>
                <c:pt idx="76">
                  <c:v>2.3792277023415707E-2</c:v>
                </c:pt>
                <c:pt idx="77">
                  <c:v>2.3792277023415707E-2</c:v>
                </c:pt>
                <c:pt idx="78">
                  <c:v>2.3792277023415707E-2</c:v>
                </c:pt>
                <c:pt idx="79">
                  <c:v>2.3792277023415707E-2</c:v>
                </c:pt>
                <c:pt idx="80">
                  <c:v>2.3792277023415707E-2</c:v>
                </c:pt>
                <c:pt idx="81">
                  <c:v>2.3792277023415707E-2</c:v>
                </c:pt>
                <c:pt idx="82">
                  <c:v>2.3792277023415707E-2</c:v>
                </c:pt>
                <c:pt idx="83">
                  <c:v>2.3792277023415707E-2</c:v>
                </c:pt>
                <c:pt idx="84">
                  <c:v>2.3792277023415707E-2</c:v>
                </c:pt>
                <c:pt idx="85">
                  <c:v>2.3792277023415707E-2</c:v>
                </c:pt>
                <c:pt idx="86">
                  <c:v>2.3792277023415707E-2</c:v>
                </c:pt>
                <c:pt idx="87">
                  <c:v>2.3792277023415707E-2</c:v>
                </c:pt>
                <c:pt idx="88">
                  <c:v>2.3792277023415707E-2</c:v>
                </c:pt>
                <c:pt idx="89">
                  <c:v>2.3792277023415707E-2</c:v>
                </c:pt>
                <c:pt idx="90">
                  <c:v>2.3792277023415707E-2</c:v>
                </c:pt>
                <c:pt idx="91">
                  <c:v>2.3792277023415707E-2</c:v>
                </c:pt>
                <c:pt idx="92">
                  <c:v>2.3792277023415707E-2</c:v>
                </c:pt>
                <c:pt idx="93">
                  <c:v>2.3792277023415707E-2</c:v>
                </c:pt>
                <c:pt idx="94">
                  <c:v>2.3792277023415707E-2</c:v>
                </c:pt>
                <c:pt idx="95">
                  <c:v>2.3792277023415707E-2</c:v>
                </c:pt>
                <c:pt idx="96">
                  <c:v>2.3792277023415707E-2</c:v>
                </c:pt>
              </c:numCache>
            </c:numRef>
          </c:xVal>
          <c:yVal>
            <c:numRef>
              <c:f>AllOutputs!$D$4:$D$300</c:f>
              <c:numCache>
                <c:formatCode>0.00</c:formatCode>
                <c:ptCount val="297"/>
                <c:pt idx="0">
                  <c:v>2.7189969440287394</c:v>
                </c:pt>
                <c:pt idx="1">
                  <c:v>3.3264062199213957</c:v>
                </c:pt>
                <c:pt idx="2">
                  <c:v>4.2528632415895844</c:v>
                </c:pt>
                <c:pt idx="3">
                  <c:v>7.680266795360474</c:v>
                </c:pt>
                <c:pt idx="4">
                  <c:v>9.0458040807177476</c:v>
                </c:pt>
                <c:pt idx="5">
                  <c:v>13.908407765563092</c:v>
                </c:pt>
                <c:pt idx="6">
                  <c:v>15.643246617893659</c:v>
                </c:pt>
                <c:pt idx="7">
                  <c:v>16.867659179383207</c:v>
                </c:pt>
                <c:pt idx="8">
                  <c:v>21.013147362767899</c:v>
                </c:pt>
                <c:pt idx="9">
                  <c:v>24.485869978775263</c:v>
                </c:pt>
                <c:pt idx="10">
                  <c:v>24.978792999991185</c:v>
                </c:pt>
                <c:pt idx="11">
                  <c:v>31.395045780330864</c:v>
                </c:pt>
                <c:pt idx="12">
                  <c:v>31.553267271440596</c:v>
                </c:pt>
                <c:pt idx="13">
                  <c:v>76.913139651557742</c:v>
                </c:pt>
                <c:pt idx="14">
                  <c:v>76.913139651557742</c:v>
                </c:pt>
                <c:pt idx="15">
                  <c:v>76.913139651557742</c:v>
                </c:pt>
                <c:pt idx="16">
                  <c:v>76.913139651557742</c:v>
                </c:pt>
                <c:pt idx="17">
                  <c:v>76.913139651557742</c:v>
                </c:pt>
                <c:pt idx="18">
                  <c:v>76.913139651557742</c:v>
                </c:pt>
                <c:pt idx="19">
                  <c:v>76.913139651557742</c:v>
                </c:pt>
                <c:pt idx="20">
                  <c:v>76.913139651557742</c:v>
                </c:pt>
                <c:pt idx="21">
                  <c:v>76.913139651557742</c:v>
                </c:pt>
                <c:pt idx="22">
                  <c:v>76.913139651557742</c:v>
                </c:pt>
                <c:pt idx="23">
                  <c:v>76.913139651557742</c:v>
                </c:pt>
                <c:pt idx="24">
                  <c:v>76.913139651557742</c:v>
                </c:pt>
                <c:pt idx="25">
                  <c:v>76.913139651557742</c:v>
                </c:pt>
                <c:pt idx="26">
                  <c:v>76.913139651557742</c:v>
                </c:pt>
                <c:pt idx="27">
                  <c:v>76.913139651557742</c:v>
                </c:pt>
                <c:pt idx="28">
                  <c:v>76.913139651557742</c:v>
                </c:pt>
                <c:pt idx="29">
                  <c:v>76.913139651557742</c:v>
                </c:pt>
                <c:pt idx="30">
                  <c:v>76.913139651557742</c:v>
                </c:pt>
                <c:pt idx="31">
                  <c:v>76.913139651557742</c:v>
                </c:pt>
                <c:pt idx="32">
                  <c:v>76.913139651557742</c:v>
                </c:pt>
                <c:pt idx="33">
                  <c:v>76.913139651557742</c:v>
                </c:pt>
                <c:pt idx="34">
                  <c:v>76.913139651557742</c:v>
                </c:pt>
                <c:pt idx="35">
                  <c:v>76.913139651557742</c:v>
                </c:pt>
                <c:pt idx="36">
                  <c:v>76.913139651557742</c:v>
                </c:pt>
                <c:pt idx="37">
                  <c:v>76.913139651557742</c:v>
                </c:pt>
                <c:pt idx="38">
                  <c:v>76.913139651557742</c:v>
                </c:pt>
                <c:pt idx="39">
                  <c:v>76.913139651557742</c:v>
                </c:pt>
                <c:pt idx="40">
                  <c:v>76.913139651557742</c:v>
                </c:pt>
                <c:pt idx="41">
                  <c:v>76.913139651557742</c:v>
                </c:pt>
                <c:pt idx="42">
                  <c:v>76.913139651557742</c:v>
                </c:pt>
                <c:pt idx="43">
                  <c:v>76.913139651557742</c:v>
                </c:pt>
                <c:pt idx="44">
                  <c:v>76.913139651557742</c:v>
                </c:pt>
                <c:pt idx="45">
                  <c:v>76.913139651557742</c:v>
                </c:pt>
                <c:pt idx="46">
                  <c:v>76.913139651557742</c:v>
                </c:pt>
                <c:pt idx="47">
                  <c:v>76.913139651557742</c:v>
                </c:pt>
                <c:pt idx="48">
                  <c:v>76.913139651557742</c:v>
                </c:pt>
                <c:pt idx="49">
                  <c:v>76.913139651557742</c:v>
                </c:pt>
                <c:pt idx="50">
                  <c:v>76.913139651557742</c:v>
                </c:pt>
                <c:pt idx="51">
                  <c:v>76.913139651557742</c:v>
                </c:pt>
                <c:pt idx="52">
                  <c:v>76.913139651557742</c:v>
                </c:pt>
                <c:pt idx="53">
                  <c:v>76.913139651557742</c:v>
                </c:pt>
                <c:pt idx="54">
                  <c:v>76.913139651557742</c:v>
                </c:pt>
                <c:pt idx="55">
                  <c:v>76.913139651557742</c:v>
                </c:pt>
                <c:pt idx="56">
                  <c:v>76.913139651557742</c:v>
                </c:pt>
                <c:pt idx="57">
                  <c:v>76.913139651557742</c:v>
                </c:pt>
                <c:pt idx="58">
                  <c:v>76.913139651557742</c:v>
                </c:pt>
                <c:pt idx="59">
                  <c:v>76.913139651557742</c:v>
                </c:pt>
                <c:pt idx="60">
                  <c:v>76.913139651557742</c:v>
                </c:pt>
                <c:pt idx="61">
                  <c:v>76.913139651557742</c:v>
                </c:pt>
                <c:pt idx="62">
                  <c:v>76.913139651557742</c:v>
                </c:pt>
                <c:pt idx="63">
                  <c:v>76.913139651557742</c:v>
                </c:pt>
                <c:pt idx="64">
                  <c:v>76.913139651557742</c:v>
                </c:pt>
                <c:pt idx="65">
                  <c:v>76.913139651557742</c:v>
                </c:pt>
                <c:pt idx="66">
                  <c:v>76.913139651557742</c:v>
                </c:pt>
                <c:pt idx="67">
                  <c:v>76.913139651557742</c:v>
                </c:pt>
                <c:pt idx="68">
                  <c:v>76.913139651557742</c:v>
                </c:pt>
                <c:pt idx="69">
                  <c:v>76.913139651557742</c:v>
                </c:pt>
                <c:pt idx="70">
                  <c:v>76.913139651557742</c:v>
                </c:pt>
                <c:pt idx="71">
                  <c:v>76.913139651557742</c:v>
                </c:pt>
                <c:pt idx="72">
                  <c:v>76.913139651557742</c:v>
                </c:pt>
                <c:pt idx="73">
                  <c:v>76.913139651557742</c:v>
                </c:pt>
                <c:pt idx="74">
                  <c:v>76.913139651557742</c:v>
                </c:pt>
                <c:pt idx="75">
                  <c:v>76.913139651557742</c:v>
                </c:pt>
                <c:pt idx="76">
                  <c:v>76.913139651557742</c:v>
                </c:pt>
                <c:pt idx="77">
                  <c:v>76.913139651557742</c:v>
                </c:pt>
                <c:pt idx="78">
                  <c:v>76.913139651557742</c:v>
                </c:pt>
                <c:pt idx="79">
                  <c:v>76.913139651557742</c:v>
                </c:pt>
                <c:pt idx="80">
                  <c:v>76.913139651557742</c:v>
                </c:pt>
                <c:pt idx="81">
                  <c:v>76.913139651557742</c:v>
                </c:pt>
                <c:pt idx="82">
                  <c:v>76.913139651557742</c:v>
                </c:pt>
                <c:pt idx="83">
                  <c:v>76.913139651557742</c:v>
                </c:pt>
                <c:pt idx="84">
                  <c:v>76.913139651557742</c:v>
                </c:pt>
                <c:pt idx="85">
                  <c:v>76.913139651557742</c:v>
                </c:pt>
                <c:pt idx="86">
                  <c:v>76.913139651557742</c:v>
                </c:pt>
                <c:pt idx="87">
                  <c:v>76.913139651557742</c:v>
                </c:pt>
                <c:pt idx="88">
                  <c:v>76.913139651557742</c:v>
                </c:pt>
                <c:pt idx="89">
                  <c:v>76.913139651557742</c:v>
                </c:pt>
                <c:pt idx="90">
                  <c:v>76.913139651557742</c:v>
                </c:pt>
                <c:pt idx="91">
                  <c:v>76.913139651557742</c:v>
                </c:pt>
                <c:pt idx="92">
                  <c:v>76.913139651557742</c:v>
                </c:pt>
                <c:pt idx="93">
                  <c:v>76.913139651557742</c:v>
                </c:pt>
                <c:pt idx="94">
                  <c:v>76.913139651557742</c:v>
                </c:pt>
                <c:pt idx="95">
                  <c:v>76.913139651557742</c:v>
                </c:pt>
                <c:pt idx="96">
                  <c:v>76.913139651557742</c:v>
                </c:pt>
              </c:numCache>
            </c:numRef>
          </c:yVal>
          <c:smooth val="0"/>
        </c:ser>
        <c:ser>
          <c:idx val="2"/>
          <c:order val="13"/>
          <c:tx>
            <c:strRef>
              <c:f>AllOutputs!$E$1</c:f>
              <c:strCache>
                <c:ptCount val="1"/>
                <c:pt idx="0">
                  <c:v>Patm diff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xVal>
            <c:numRef>
              <c:f>AllOutputs!$T$4:$T$300</c:f>
              <c:numCache>
                <c:formatCode>0.00</c:formatCode>
                <c:ptCount val="297"/>
                <c:pt idx="0">
                  <c:v>2.2612694792533303</c:v>
                </c:pt>
                <c:pt idx="1">
                  <c:v>2.1530787614054554</c:v>
                </c:pt>
                <c:pt idx="2">
                  <c:v>1.9957063042739289</c:v>
                </c:pt>
                <c:pt idx="3">
                  <c:v>1.5118212474663864</c:v>
                </c:pt>
                <c:pt idx="4">
                  <c:v>1.2896767790778625</c:v>
                </c:pt>
                <c:pt idx="5">
                  <c:v>0.84726375816590871</c:v>
                </c:pt>
                <c:pt idx="6">
                  <c:v>1.0788138427140901</c:v>
                </c:pt>
                <c:pt idx="7">
                  <c:v>1.0024384644265152</c:v>
                </c:pt>
                <c:pt idx="8">
                  <c:v>0.10085666256549933</c:v>
                </c:pt>
                <c:pt idx="9">
                  <c:v>0.62885854912933437</c:v>
                </c:pt>
                <c:pt idx="10">
                  <c:v>0.61666142215907493</c:v>
                </c:pt>
                <c:pt idx="11">
                  <c:v>0.1432557417915096</c:v>
                </c:pt>
                <c:pt idx="12">
                  <c:v>8.856398659443121E-2</c:v>
                </c:pt>
                <c:pt idx="13">
                  <c:v>6.2202703539915166E-2</c:v>
                </c:pt>
                <c:pt idx="14">
                  <c:v>6.2202703539915166E-2</c:v>
                </c:pt>
                <c:pt idx="15">
                  <c:v>6.2202703539915166E-2</c:v>
                </c:pt>
                <c:pt idx="16">
                  <c:v>6.2202703539915166E-2</c:v>
                </c:pt>
                <c:pt idx="17">
                  <c:v>6.2202703539915166E-2</c:v>
                </c:pt>
                <c:pt idx="18">
                  <c:v>6.2202703539915166E-2</c:v>
                </c:pt>
                <c:pt idx="19">
                  <c:v>6.2202703539915166E-2</c:v>
                </c:pt>
                <c:pt idx="20">
                  <c:v>6.2202703539915166E-2</c:v>
                </c:pt>
                <c:pt idx="21">
                  <c:v>6.2202703539915166E-2</c:v>
                </c:pt>
                <c:pt idx="22">
                  <c:v>6.2202703539915166E-2</c:v>
                </c:pt>
                <c:pt idx="23">
                  <c:v>6.2202703539915166E-2</c:v>
                </c:pt>
                <c:pt idx="24">
                  <c:v>6.2202703539915166E-2</c:v>
                </c:pt>
                <c:pt idx="25">
                  <c:v>6.2202703539915166E-2</c:v>
                </c:pt>
                <c:pt idx="26">
                  <c:v>6.2202703539915166E-2</c:v>
                </c:pt>
                <c:pt idx="27">
                  <c:v>6.2202703539915166E-2</c:v>
                </c:pt>
                <c:pt idx="28">
                  <c:v>6.2202703539915166E-2</c:v>
                </c:pt>
                <c:pt idx="29">
                  <c:v>6.2202703539915166E-2</c:v>
                </c:pt>
                <c:pt idx="30">
                  <c:v>6.2202703539915166E-2</c:v>
                </c:pt>
                <c:pt idx="31">
                  <c:v>6.2202703539915166E-2</c:v>
                </c:pt>
                <c:pt idx="32">
                  <c:v>6.2202703539915166E-2</c:v>
                </c:pt>
                <c:pt idx="33">
                  <c:v>6.2202703539915166E-2</c:v>
                </c:pt>
                <c:pt idx="34">
                  <c:v>6.2202703539915166E-2</c:v>
                </c:pt>
                <c:pt idx="35">
                  <c:v>6.2202703539915166E-2</c:v>
                </c:pt>
                <c:pt idx="36">
                  <c:v>6.2202703539915166E-2</c:v>
                </c:pt>
                <c:pt idx="37">
                  <c:v>6.2202703539915166E-2</c:v>
                </c:pt>
                <c:pt idx="38">
                  <c:v>6.2202703539915166E-2</c:v>
                </c:pt>
                <c:pt idx="39">
                  <c:v>6.2202703539915166E-2</c:v>
                </c:pt>
                <c:pt idx="40">
                  <c:v>6.2202703539915166E-2</c:v>
                </c:pt>
                <c:pt idx="41">
                  <c:v>6.2202703539915166E-2</c:v>
                </c:pt>
                <c:pt idx="42">
                  <c:v>6.2202703539915166E-2</c:v>
                </c:pt>
                <c:pt idx="43">
                  <c:v>6.2202703539915166E-2</c:v>
                </c:pt>
                <c:pt idx="44">
                  <c:v>6.2202703539915166E-2</c:v>
                </c:pt>
                <c:pt idx="45">
                  <c:v>6.2202703539915166E-2</c:v>
                </c:pt>
                <c:pt idx="46">
                  <c:v>6.2202703539915166E-2</c:v>
                </c:pt>
                <c:pt idx="47">
                  <c:v>6.2202703539915166E-2</c:v>
                </c:pt>
                <c:pt idx="48">
                  <c:v>6.2202703539915166E-2</c:v>
                </c:pt>
                <c:pt idx="49">
                  <c:v>6.2202703539915166E-2</c:v>
                </c:pt>
                <c:pt idx="50">
                  <c:v>6.2202703539915166E-2</c:v>
                </c:pt>
                <c:pt idx="51">
                  <c:v>6.2202703539915166E-2</c:v>
                </c:pt>
                <c:pt idx="52">
                  <c:v>6.2202703539915166E-2</c:v>
                </c:pt>
                <c:pt idx="53">
                  <c:v>6.2202703539915166E-2</c:v>
                </c:pt>
                <c:pt idx="54">
                  <c:v>6.2202703539915166E-2</c:v>
                </c:pt>
                <c:pt idx="55">
                  <c:v>6.2202703539915166E-2</c:v>
                </c:pt>
                <c:pt idx="56">
                  <c:v>6.2202703539915166E-2</c:v>
                </c:pt>
                <c:pt idx="57">
                  <c:v>6.2202703539915166E-2</c:v>
                </c:pt>
                <c:pt idx="58">
                  <c:v>6.2202703539915166E-2</c:v>
                </c:pt>
                <c:pt idx="59">
                  <c:v>6.2202703539915166E-2</c:v>
                </c:pt>
                <c:pt idx="60">
                  <c:v>6.2202703539915166E-2</c:v>
                </c:pt>
                <c:pt idx="61">
                  <c:v>6.2202703539915166E-2</c:v>
                </c:pt>
                <c:pt idx="62">
                  <c:v>6.2202703539915166E-2</c:v>
                </c:pt>
                <c:pt idx="63">
                  <c:v>6.2202703539915166E-2</c:v>
                </c:pt>
                <c:pt idx="64">
                  <c:v>6.2202703539915166E-2</c:v>
                </c:pt>
                <c:pt idx="65">
                  <c:v>6.2202703539915166E-2</c:v>
                </c:pt>
                <c:pt idx="66">
                  <c:v>6.2202703539915166E-2</c:v>
                </c:pt>
                <c:pt idx="67">
                  <c:v>6.2202703539915166E-2</c:v>
                </c:pt>
                <c:pt idx="68">
                  <c:v>6.2202703539915166E-2</c:v>
                </c:pt>
                <c:pt idx="69">
                  <c:v>6.2202703539915166E-2</c:v>
                </c:pt>
                <c:pt idx="70">
                  <c:v>6.2202703539915166E-2</c:v>
                </c:pt>
                <c:pt idx="71">
                  <c:v>6.2202703539915166E-2</c:v>
                </c:pt>
                <c:pt idx="72">
                  <c:v>6.2202703539915166E-2</c:v>
                </c:pt>
                <c:pt idx="73">
                  <c:v>6.2202703539915166E-2</c:v>
                </c:pt>
                <c:pt idx="74">
                  <c:v>6.2202703539915166E-2</c:v>
                </c:pt>
                <c:pt idx="75">
                  <c:v>6.2202703539915166E-2</c:v>
                </c:pt>
                <c:pt idx="76">
                  <c:v>6.2202703539915166E-2</c:v>
                </c:pt>
                <c:pt idx="77">
                  <c:v>6.2202703539915166E-2</c:v>
                </c:pt>
                <c:pt idx="78">
                  <c:v>6.2202703539915166E-2</c:v>
                </c:pt>
                <c:pt idx="79">
                  <c:v>6.2202703539915166E-2</c:v>
                </c:pt>
                <c:pt idx="80">
                  <c:v>6.2202703539915166E-2</c:v>
                </c:pt>
                <c:pt idx="81">
                  <c:v>6.2202703539915166E-2</c:v>
                </c:pt>
                <c:pt idx="82">
                  <c:v>6.2202703539915166E-2</c:v>
                </c:pt>
                <c:pt idx="83">
                  <c:v>6.2202703539915166E-2</c:v>
                </c:pt>
                <c:pt idx="84">
                  <c:v>6.2202703539915166E-2</c:v>
                </c:pt>
                <c:pt idx="85">
                  <c:v>6.2202703539915166E-2</c:v>
                </c:pt>
                <c:pt idx="86">
                  <c:v>6.2202703539915166E-2</c:v>
                </c:pt>
                <c:pt idx="87">
                  <c:v>6.2202703539915166E-2</c:v>
                </c:pt>
                <c:pt idx="88">
                  <c:v>6.2202703539915166E-2</c:v>
                </c:pt>
                <c:pt idx="89">
                  <c:v>6.2202703539915166E-2</c:v>
                </c:pt>
                <c:pt idx="90">
                  <c:v>6.2202703539915166E-2</c:v>
                </c:pt>
                <c:pt idx="91">
                  <c:v>6.2202703539915166E-2</c:v>
                </c:pt>
                <c:pt idx="92">
                  <c:v>6.2202703539915166E-2</c:v>
                </c:pt>
                <c:pt idx="93">
                  <c:v>6.2202703539915166E-2</c:v>
                </c:pt>
                <c:pt idx="94">
                  <c:v>6.2202703539915166E-2</c:v>
                </c:pt>
                <c:pt idx="95">
                  <c:v>6.2202703539915166E-2</c:v>
                </c:pt>
                <c:pt idx="96">
                  <c:v>6.2202703539915166E-2</c:v>
                </c:pt>
              </c:numCache>
            </c:numRef>
          </c:xVal>
          <c:yVal>
            <c:numRef>
              <c:f>AllOutputs!$E$4:$E$300</c:f>
              <c:numCache>
                <c:formatCode>0.00</c:formatCode>
                <c:ptCount val="297"/>
                <c:pt idx="0">
                  <c:v>2.7916986661384615</c:v>
                </c:pt>
                <c:pt idx="1">
                  <c:v>3.4192411743983446</c:v>
                </c:pt>
                <c:pt idx="2">
                  <c:v>4.3756502663227108</c:v>
                </c:pt>
                <c:pt idx="3">
                  <c:v>7.8966929242182733</c:v>
                </c:pt>
                <c:pt idx="4">
                  <c:v>9.2777631629902277</c:v>
                </c:pt>
                <c:pt idx="5">
                  <c:v>14.18559844730974</c:v>
                </c:pt>
                <c:pt idx="6">
                  <c:v>16.064145679083943</c:v>
                </c:pt>
                <c:pt idx="7">
                  <c:v>17.301414219347805</c:v>
                </c:pt>
                <c:pt idx="8">
                  <c:v>21.070353432303655</c:v>
                </c:pt>
                <c:pt idx="9">
                  <c:v>24.937606257046529</c:v>
                </c:pt>
                <c:pt idx="10">
                  <c:v>25.433975941913605</c:v>
                </c:pt>
                <c:pt idx="11">
                  <c:v>31.536933037414496</c:v>
                </c:pt>
                <c:pt idx="12">
                  <c:v>31.641326305240884</c:v>
                </c:pt>
                <c:pt idx="13">
                  <c:v>77.118569953084247</c:v>
                </c:pt>
                <c:pt idx="14">
                  <c:v>77.118569953084247</c:v>
                </c:pt>
                <c:pt idx="15">
                  <c:v>77.118569953084247</c:v>
                </c:pt>
                <c:pt idx="16">
                  <c:v>77.118569953084247</c:v>
                </c:pt>
                <c:pt idx="17">
                  <c:v>77.118569953084247</c:v>
                </c:pt>
                <c:pt idx="18">
                  <c:v>77.118569953084247</c:v>
                </c:pt>
                <c:pt idx="19">
                  <c:v>77.118569953084247</c:v>
                </c:pt>
                <c:pt idx="20">
                  <c:v>77.118569953084247</c:v>
                </c:pt>
                <c:pt idx="21">
                  <c:v>77.118569953084247</c:v>
                </c:pt>
                <c:pt idx="22">
                  <c:v>77.118569953084247</c:v>
                </c:pt>
                <c:pt idx="23">
                  <c:v>77.118569953084247</c:v>
                </c:pt>
                <c:pt idx="24">
                  <c:v>77.118569953084247</c:v>
                </c:pt>
                <c:pt idx="25">
                  <c:v>77.118569953084247</c:v>
                </c:pt>
                <c:pt idx="26">
                  <c:v>77.118569953084247</c:v>
                </c:pt>
                <c:pt idx="27">
                  <c:v>77.118569953084247</c:v>
                </c:pt>
                <c:pt idx="28">
                  <c:v>77.118569953084247</c:v>
                </c:pt>
                <c:pt idx="29">
                  <c:v>77.118569953084247</c:v>
                </c:pt>
                <c:pt idx="30">
                  <c:v>77.118569953084247</c:v>
                </c:pt>
                <c:pt idx="31">
                  <c:v>77.118569953084247</c:v>
                </c:pt>
                <c:pt idx="32">
                  <c:v>77.118569953084247</c:v>
                </c:pt>
                <c:pt idx="33">
                  <c:v>77.118569953084247</c:v>
                </c:pt>
                <c:pt idx="34">
                  <c:v>77.118569953084247</c:v>
                </c:pt>
                <c:pt idx="35">
                  <c:v>77.118569953084247</c:v>
                </c:pt>
                <c:pt idx="36">
                  <c:v>77.118569953084247</c:v>
                </c:pt>
                <c:pt idx="37">
                  <c:v>77.118569953084247</c:v>
                </c:pt>
                <c:pt idx="38">
                  <c:v>77.118569953084247</c:v>
                </c:pt>
                <c:pt idx="39">
                  <c:v>77.118569953084247</c:v>
                </c:pt>
                <c:pt idx="40">
                  <c:v>77.118569953084247</c:v>
                </c:pt>
                <c:pt idx="41">
                  <c:v>77.118569953084247</c:v>
                </c:pt>
                <c:pt idx="42">
                  <c:v>77.118569953084247</c:v>
                </c:pt>
                <c:pt idx="43">
                  <c:v>77.118569953084247</c:v>
                </c:pt>
                <c:pt idx="44">
                  <c:v>77.118569953084247</c:v>
                </c:pt>
                <c:pt idx="45">
                  <c:v>77.118569953084247</c:v>
                </c:pt>
                <c:pt idx="46">
                  <c:v>77.118569953084247</c:v>
                </c:pt>
                <c:pt idx="47">
                  <c:v>77.118569953084247</c:v>
                </c:pt>
                <c:pt idx="48">
                  <c:v>77.118569953084247</c:v>
                </c:pt>
                <c:pt idx="49">
                  <c:v>77.118569953084247</c:v>
                </c:pt>
                <c:pt idx="50">
                  <c:v>77.118569953084247</c:v>
                </c:pt>
                <c:pt idx="51">
                  <c:v>77.118569953084247</c:v>
                </c:pt>
                <c:pt idx="52">
                  <c:v>77.118569953084247</c:v>
                </c:pt>
                <c:pt idx="53">
                  <c:v>77.118569953084247</c:v>
                </c:pt>
                <c:pt idx="54">
                  <c:v>77.118569953084247</c:v>
                </c:pt>
                <c:pt idx="55">
                  <c:v>77.118569953084247</c:v>
                </c:pt>
                <c:pt idx="56">
                  <c:v>77.118569953084247</c:v>
                </c:pt>
                <c:pt idx="57">
                  <c:v>77.118569953084247</c:v>
                </c:pt>
                <c:pt idx="58">
                  <c:v>77.118569953084247</c:v>
                </c:pt>
                <c:pt idx="59">
                  <c:v>77.118569953084247</c:v>
                </c:pt>
                <c:pt idx="60">
                  <c:v>77.118569953084247</c:v>
                </c:pt>
                <c:pt idx="61">
                  <c:v>77.118569953084247</c:v>
                </c:pt>
                <c:pt idx="62">
                  <c:v>77.118569953084247</c:v>
                </c:pt>
                <c:pt idx="63">
                  <c:v>77.118569953084247</c:v>
                </c:pt>
                <c:pt idx="64">
                  <c:v>77.118569953084247</c:v>
                </c:pt>
                <c:pt idx="65">
                  <c:v>77.118569953084247</c:v>
                </c:pt>
                <c:pt idx="66">
                  <c:v>77.118569953084247</c:v>
                </c:pt>
                <c:pt idx="67">
                  <c:v>77.118569953084247</c:v>
                </c:pt>
                <c:pt idx="68">
                  <c:v>77.118569953084247</c:v>
                </c:pt>
                <c:pt idx="69">
                  <c:v>77.118569953084247</c:v>
                </c:pt>
                <c:pt idx="70">
                  <c:v>77.118569953084247</c:v>
                </c:pt>
                <c:pt idx="71">
                  <c:v>77.118569953084247</c:v>
                </c:pt>
                <c:pt idx="72">
                  <c:v>77.118569953084247</c:v>
                </c:pt>
                <c:pt idx="73">
                  <c:v>77.118569953084247</c:v>
                </c:pt>
                <c:pt idx="74">
                  <c:v>77.118569953084247</c:v>
                </c:pt>
                <c:pt idx="75">
                  <c:v>77.118569953084247</c:v>
                </c:pt>
                <c:pt idx="76">
                  <c:v>77.118569953084247</c:v>
                </c:pt>
                <c:pt idx="77">
                  <c:v>77.118569953084247</c:v>
                </c:pt>
                <c:pt idx="78">
                  <c:v>77.118569953084247</c:v>
                </c:pt>
                <c:pt idx="79">
                  <c:v>77.118569953084247</c:v>
                </c:pt>
                <c:pt idx="80">
                  <c:v>77.118569953084247</c:v>
                </c:pt>
                <c:pt idx="81">
                  <c:v>77.118569953084247</c:v>
                </c:pt>
                <c:pt idx="82">
                  <c:v>77.118569953084247</c:v>
                </c:pt>
                <c:pt idx="83">
                  <c:v>77.118569953084247</c:v>
                </c:pt>
                <c:pt idx="84">
                  <c:v>77.118569953084247</c:v>
                </c:pt>
                <c:pt idx="85">
                  <c:v>77.118569953084247</c:v>
                </c:pt>
                <c:pt idx="86">
                  <c:v>77.118569953084247</c:v>
                </c:pt>
                <c:pt idx="87">
                  <c:v>77.118569953084247</c:v>
                </c:pt>
                <c:pt idx="88">
                  <c:v>77.118569953084247</c:v>
                </c:pt>
                <c:pt idx="89">
                  <c:v>77.118569953084247</c:v>
                </c:pt>
                <c:pt idx="90">
                  <c:v>77.118569953084247</c:v>
                </c:pt>
                <c:pt idx="91">
                  <c:v>77.118569953084247</c:v>
                </c:pt>
                <c:pt idx="92">
                  <c:v>77.118569953084247</c:v>
                </c:pt>
                <c:pt idx="93">
                  <c:v>77.118569953084247</c:v>
                </c:pt>
                <c:pt idx="94">
                  <c:v>77.118569953084247</c:v>
                </c:pt>
                <c:pt idx="95">
                  <c:v>77.118569953084247</c:v>
                </c:pt>
                <c:pt idx="96">
                  <c:v>77.118569953084247</c:v>
                </c:pt>
              </c:numCache>
            </c:numRef>
          </c:yVal>
          <c:smooth val="0"/>
        </c:ser>
        <c:ser>
          <c:idx val="7"/>
          <c:order val="14"/>
          <c:tx>
            <c:strRef>
              <c:f>AllOutputs!$F$1</c:f>
              <c:strCache>
                <c:ptCount val="1"/>
                <c:pt idx="0">
                  <c:v>Patm nodiff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AllOutputs!$U$4:$U$300</c:f>
              <c:numCache>
                <c:formatCode>0.00</c:formatCode>
                <c:ptCount val="297"/>
                <c:pt idx="0">
                  <c:v>0.77753473840138221</c:v>
                </c:pt>
                <c:pt idx="1">
                  <c:v>0.74068881209255744</c:v>
                </c:pt>
                <c:pt idx="2">
                  <c:v>0.68649917627004231</c:v>
                </c:pt>
                <c:pt idx="3">
                  <c:v>0.51795709710935023</c:v>
                </c:pt>
                <c:pt idx="4">
                  <c:v>0.44001865441024357</c:v>
                </c:pt>
                <c:pt idx="5">
                  <c:v>0.28648585671783855</c:v>
                </c:pt>
                <c:pt idx="6">
                  <c:v>0.36800492713327104</c:v>
                </c:pt>
                <c:pt idx="7">
                  <c:v>0.34134977319004112</c:v>
                </c:pt>
                <c:pt idx="8">
                  <c:v>3.332027677516692E-2</c:v>
                </c:pt>
                <c:pt idx="9">
                  <c:v>0.21197632597721089</c:v>
                </c:pt>
                <c:pt idx="10">
                  <c:v>0.20779783887219805</c:v>
                </c:pt>
                <c:pt idx="11">
                  <c:v>4.7430743230932319E-2</c:v>
                </c:pt>
                <c:pt idx="12">
                  <c:v>2.9258489070878361E-2</c:v>
                </c:pt>
                <c:pt idx="13">
                  <c:v>2.0542436967611172E-2</c:v>
                </c:pt>
                <c:pt idx="14">
                  <c:v>2.0542436967611172E-2</c:v>
                </c:pt>
                <c:pt idx="15">
                  <c:v>2.0542436967611172E-2</c:v>
                </c:pt>
                <c:pt idx="16">
                  <c:v>2.0542436967611172E-2</c:v>
                </c:pt>
                <c:pt idx="17">
                  <c:v>2.0542436967611172E-2</c:v>
                </c:pt>
                <c:pt idx="18">
                  <c:v>2.0542436967611172E-2</c:v>
                </c:pt>
                <c:pt idx="19">
                  <c:v>2.0542436967611172E-2</c:v>
                </c:pt>
                <c:pt idx="20">
                  <c:v>2.0542436967611172E-2</c:v>
                </c:pt>
                <c:pt idx="21">
                  <c:v>2.0542436967611172E-2</c:v>
                </c:pt>
                <c:pt idx="22">
                  <c:v>2.0542436967611172E-2</c:v>
                </c:pt>
                <c:pt idx="23">
                  <c:v>2.0542436967611172E-2</c:v>
                </c:pt>
                <c:pt idx="24">
                  <c:v>2.0542436967611172E-2</c:v>
                </c:pt>
                <c:pt idx="25">
                  <c:v>2.0542436967611172E-2</c:v>
                </c:pt>
                <c:pt idx="26">
                  <c:v>2.0542436967611172E-2</c:v>
                </c:pt>
                <c:pt idx="27">
                  <c:v>2.0542436967611172E-2</c:v>
                </c:pt>
                <c:pt idx="28">
                  <c:v>2.0542436967611172E-2</c:v>
                </c:pt>
                <c:pt idx="29">
                  <c:v>2.0542436967611172E-2</c:v>
                </c:pt>
                <c:pt idx="30">
                  <c:v>2.0542436967611172E-2</c:v>
                </c:pt>
                <c:pt idx="31">
                  <c:v>2.0542436967611172E-2</c:v>
                </c:pt>
                <c:pt idx="32">
                  <c:v>2.0542436967611172E-2</c:v>
                </c:pt>
                <c:pt idx="33">
                  <c:v>2.0542436967611172E-2</c:v>
                </c:pt>
                <c:pt idx="34">
                  <c:v>2.0542436967611172E-2</c:v>
                </c:pt>
                <c:pt idx="35">
                  <c:v>2.0542436967611172E-2</c:v>
                </c:pt>
                <c:pt idx="36">
                  <c:v>2.0542436967611172E-2</c:v>
                </c:pt>
                <c:pt idx="37">
                  <c:v>2.0542436967611172E-2</c:v>
                </c:pt>
                <c:pt idx="38">
                  <c:v>2.0542436967611172E-2</c:v>
                </c:pt>
                <c:pt idx="39">
                  <c:v>2.0542436967611172E-2</c:v>
                </c:pt>
                <c:pt idx="40">
                  <c:v>2.0542436967611172E-2</c:v>
                </c:pt>
                <c:pt idx="41">
                  <c:v>2.0542436967611172E-2</c:v>
                </c:pt>
                <c:pt idx="42">
                  <c:v>2.0542436967611172E-2</c:v>
                </c:pt>
                <c:pt idx="43">
                  <c:v>2.0542436967611172E-2</c:v>
                </c:pt>
                <c:pt idx="44">
                  <c:v>2.0542436967611172E-2</c:v>
                </c:pt>
                <c:pt idx="45">
                  <c:v>2.0542436967611172E-2</c:v>
                </c:pt>
                <c:pt idx="46">
                  <c:v>2.0542436967611172E-2</c:v>
                </c:pt>
                <c:pt idx="47">
                  <c:v>2.0542436967611172E-2</c:v>
                </c:pt>
                <c:pt idx="48">
                  <c:v>2.0542436967611172E-2</c:v>
                </c:pt>
                <c:pt idx="49">
                  <c:v>2.0542436967611172E-2</c:v>
                </c:pt>
                <c:pt idx="50">
                  <c:v>2.0542436967611172E-2</c:v>
                </c:pt>
                <c:pt idx="51">
                  <c:v>2.0542436967611172E-2</c:v>
                </c:pt>
                <c:pt idx="52">
                  <c:v>2.0542436967611172E-2</c:v>
                </c:pt>
                <c:pt idx="53">
                  <c:v>2.0542436967611172E-2</c:v>
                </c:pt>
                <c:pt idx="54">
                  <c:v>2.0542436967611172E-2</c:v>
                </c:pt>
                <c:pt idx="55">
                  <c:v>2.0542436967611172E-2</c:v>
                </c:pt>
                <c:pt idx="56">
                  <c:v>2.0542436967611172E-2</c:v>
                </c:pt>
                <c:pt idx="57">
                  <c:v>2.0542436967611172E-2</c:v>
                </c:pt>
                <c:pt idx="58">
                  <c:v>2.0542436967611172E-2</c:v>
                </c:pt>
                <c:pt idx="59">
                  <c:v>2.0542436967611172E-2</c:v>
                </c:pt>
                <c:pt idx="60">
                  <c:v>2.0542436967611172E-2</c:v>
                </c:pt>
                <c:pt idx="61">
                  <c:v>2.0542436967611172E-2</c:v>
                </c:pt>
                <c:pt idx="62">
                  <c:v>2.0542436967611172E-2</c:v>
                </c:pt>
                <c:pt idx="63">
                  <c:v>2.0542436967611172E-2</c:v>
                </c:pt>
                <c:pt idx="64">
                  <c:v>2.0542436967611172E-2</c:v>
                </c:pt>
                <c:pt idx="65">
                  <c:v>2.0542436967611172E-2</c:v>
                </c:pt>
                <c:pt idx="66">
                  <c:v>2.0542436967611172E-2</c:v>
                </c:pt>
                <c:pt idx="67">
                  <c:v>2.0542436967611172E-2</c:v>
                </c:pt>
                <c:pt idx="68">
                  <c:v>2.0542436967611172E-2</c:v>
                </c:pt>
                <c:pt idx="69">
                  <c:v>2.0542436967611172E-2</c:v>
                </c:pt>
                <c:pt idx="70">
                  <c:v>2.0542436967611172E-2</c:v>
                </c:pt>
                <c:pt idx="71">
                  <c:v>2.0542436967611172E-2</c:v>
                </c:pt>
                <c:pt idx="72">
                  <c:v>2.0542436967611172E-2</c:v>
                </c:pt>
                <c:pt idx="73">
                  <c:v>2.0542436967611172E-2</c:v>
                </c:pt>
                <c:pt idx="74">
                  <c:v>2.0542436967611172E-2</c:v>
                </c:pt>
                <c:pt idx="75">
                  <c:v>2.0542436967611172E-2</c:v>
                </c:pt>
                <c:pt idx="76">
                  <c:v>2.0542436967611172E-2</c:v>
                </c:pt>
                <c:pt idx="77">
                  <c:v>2.0542436967611172E-2</c:v>
                </c:pt>
                <c:pt idx="78">
                  <c:v>2.0542436967611172E-2</c:v>
                </c:pt>
                <c:pt idx="79">
                  <c:v>2.0542436967611172E-2</c:v>
                </c:pt>
                <c:pt idx="80">
                  <c:v>2.0542436967611172E-2</c:v>
                </c:pt>
                <c:pt idx="81">
                  <c:v>2.0542436967611172E-2</c:v>
                </c:pt>
                <c:pt idx="82">
                  <c:v>2.0542436967611172E-2</c:v>
                </c:pt>
                <c:pt idx="83">
                  <c:v>2.0542436967611172E-2</c:v>
                </c:pt>
                <c:pt idx="84">
                  <c:v>2.0542436967611172E-2</c:v>
                </c:pt>
                <c:pt idx="85">
                  <c:v>2.0542436967611172E-2</c:v>
                </c:pt>
                <c:pt idx="86">
                  <c:v>2.0542436967611172E-2</c:v>
                </c:pt>
                <c:pt idx="87">
                  <c:v>2.0542436967611172E-2</c:v>
                </c:pt>
                <c:pt idx="88">
                  <c:v>2.0542436967611172E-2</c:v>
                </c:pt>
                <c:pt idx="89">
                  <c:v>2.0542436967611172E-2</c:v>
                </c:pt>
                <c:pt idx="90">
                  <c:v>2.0542436967611172E-2</c:v>
                </c:pt>
                <c:pt idx="91">
                  <c:v>2.0542436967611172E-2</c:v>
                </c:pt>
                <c:pt idx="92">
                  <c:v>2.0542436967611172E-2</c:v>
                </c:pt>
                <c:pt idx="93">
                  <c:v>2.0542436967611172E-2</c:v>
                </c:pt>
                <c:pt idx="94">
                  <c:v>2.0542436967611172E-2</c:v>
                </c:pt>
                <c:pt idx="95">
                  <c:v>2.0542436967611172E-2</c:v>
                </c:pt>
                <c:pt idx="96">
                  <c:v>2.0542436967611172E-2</c:v>
                </c:pt>
              </c:numCache>
            </c:numRef>
          </c:xVal>
          <c:yVal>
            <c:numRef>
              <c:f>AllOutputs!$F$4:$F$300</c:f>
              <c:numCache>
                <c:formatCode>0.00</c:formatCode>
                <c:ptCount val="297"/>
                <c:pt idx="0">
                  <c:v>2.7129042126723015</c:v>
                </c:pt>
                <c:pt idx="1">
                  <c:v>3.3186248591187302</c:v>
                </c:pt>
                <c:pt idx="2">
                  <c:v>4.242577101895332</c:v>
                </c:pt>
                <c:pt idx="3">
                  <c:v>7.6621395248070989</c:v>
                </c:pt>
                <c:pt idx="4">
                  <c:v>9.0263645005904003</c:v>
                </c:pt>
                <c:pt idx="5">
                  <c:v>13.885131104973629</c:v>
                </c:pt>
                <c:pt idx="6">
                  <c:v>15.608009772871331</c:v>
                </c:pt>
                <c:pt idx="7">
                  <c:v>16.831302173691608</c:v>
                </c:pt>
                <c:pt idx="8">
                  <c:v>21.008332262042849</c:v>
                </c:pt>
                <c:pt idx="9">
                  <c:v>24.447932377911577</c:v>
                </c:pt>
                <c:pt idx="10">
                  <c:v>24.940586083749441</c:v>
                </c:pt>
                <c:pt idx="11">
                  <c:v>31.383122281857041</c:v>
                </c:pt>
                <c:pt idx="12">
                  <c:v>31.54580613167164</c:v>
                </c:pt>
                <c:pt idx="13">
                  <c:v>76.895820853895302</c:v>
                </c:pt>
                <c:pt idx="14">
                  <c:v>76.895820853895302</c:v>
                </c:pt>
                <c:pt idx="15">
                  <c:v>76.895820853895302</c:v>
                </c:pt>
                <c:pt idx="16">
                  <c:v>76.895820853895302</c:v>
                </c:pt>
                <c:pt idx="17">
                  <c:v>76.895820853895302</c:v>
                </c:pt>
                <c:pt idx="18">
                  <c:v>76.895820853895302</c:v>
                </c:pt>
                <c:pt idx="19">
                  <c:v>76.895820853895302</c:v>
                </c:pt>
                <c:pt idx="20">
                  <c:v>76.895820853895302</c:v>
                </c:pt>
                <c:pt idx="21">
                  <c:v>76.895820853895302</c:v>
                </c:pt>
                <c:pt idx="22">
                  <c:v>76.895820853895302</c:v>
                </c:pt>
                <c:pt idx="23">
                  <c:v>76.895820853895302</c:v>
                </c:pt>
                <c:pt idx="24">
                  <c:v>76.895820853895302</c:v>
                </c:pt>
                <c:pt idx="25">
                  <c:v>76.895820853895302</c:v>
                </c:pt>
                <c:pt idx="26">
                  <c:v>76.895820853895302</c:v>
                </c:pt>
                <c:pt idx="27">
                  <c:v>76.895820853895302</c:v>
                </c:pt>
                <c:pt idx="28">
                  <c:v>76.895820853895302</c:v>
                </c:pt>
                <c:pt idx="29">
                  <c:v>76.895820853895302</c:v>
                </c:pt>
                <c:pt idx="30">
                  <c:v>76.895820853895302</c:v>
                </c:pt>
                <c:pt idx="31">
                  <c:v>76.895820853895302</c:v>
                </c:pt>
                <c:pt idx="32">
                  <c:v>76.895820853895302</c:v>
                </c:pt>
                <c:pt idx="33">
                  <c:v>76.895820853895302</c:v>
                </c:pt>
                <c:pt idx="34">
                  <c:v>76.895820853895302</c:v>
                </c:pt>
                <c:pt idx="35">
                  <c:v>76.895820853895302</c:v>
                </c:pt>
                <c:pt idx="36">
                  <c:v>76.895820853895302</c:v>
                </c:pt>
                <c:pt idx="37">
                  <c:v>76.895820853895302</c:v>
                </c:pt>
                <c:pt idx="38">
                  <c:v>76.895820853895302</c:v>
                </c:pt>
                <c:pt idx="39">
                  <c:v>76.895820853895302</c:v>
                </c:pt>
                <c:pt idx="40">
                  <c:v>76.895820853895302</c:v>
                </c:pt>
                <c:pt idx="41">
                  <c:v>76.895820853895302</c:v>
                </c:pt>
                <c:pt idx="42">
                  <c:v>76.895820853895302</c:v>
                </c:pt>
                <c:pt idx="43">
                  <c:v>76.895820853895302</c:v>
                </c:pt>
                <c:pt idx="44">
                  <c:v>76.895820853895302</c:v>
                </c:pt>
                <c:pt idx="45">
                  <c:v>76.895820853895302</c:v>
                </c:pt>
                <c:pt idx="46">
                  <c:v>76.895820853895302</c:v>
                </c:pt>
                <c:pt idx="47">
                  <c:v>76.895820853895302</c:v>
                </c:pt>
                <c:pt idx="48">
                  <c:v>76.895820853895302</c:v>
                </c:pt>
                <c:pt idx="49">
                  <c:v>76.895820853895302</c:v>
                </c:pt>
                <c:pt idx="50">
                  <c:v>76.895820853895302</c:v>
                </c:pt>
                <c:pt idx="51">
                  <c:v>76.895820853895302</c:v>
                </c:pt>
                <c:pt idx="52">
                  <c:v>76.895820853895302</c:v>
                </c:pt>
                <c:pt idx="53">
                  <c:v>76.895820853895302</c:v>
                </c:pt>
                <c:pt idx="54">
                  <c:v>76.895820853895302</c:v>
                </c:pt>
                <c:pt idx="55">
                  <c:v>76.895820853895302</c:v>
                </c:pt>
                <c:pt idx="56">
                  <c:v>76.895820853895302</c:v>
                </c:pt>
                <c:pt idx="57">
                  <c:v>76.895820853895302</c:v>
                </c:pt>
                <c:pt idx="58">
                  <c:v>76.895820853895302</c:v>
                </c:pt>
                <c:pt idx="59">
                  <c:v>76.895820853895302</c:v>
                </c:pt>
                <c:pt idx="60">
                  <c:v>76.895820853895302</c:v>
                </c:pt>
                <c:pt idx="61">
                  <c:v>76.895820853895302</c:v>
                </c:pt>
                <c:pt idx="62">
                  <c:v>76.895820853895302</c:v>
                </c:pt>
                <c:pt idx="63">
                  <c:v>76.895820853895302</c:v>
                </c:pt>
                <c:pt idx="64">
                  <c:v>76.895820853895302</c:v>
                </c:pt>
                <c:pt idx="65">
                  <c:v>76.895820853895302</c:v>
                </c:pt>
                <c:pt idx="66">
                  <c:v>76.895820853895302</c:v>
                </c:pt>
                <c:pt idx="67">
                  <c:v>76.895820853895302</c:v>
                </c:pt>
                <c:pt idx="68">
                  <c:v>76.895820853895302</c:v>
                </c:pt>
                <c:pt idx="69">
                  <c:v>76.895820853895302</c:v>
                </c:pt>
                <c:pt idx="70">
                  <c:v>76.895820853895302</c:v>
                </c:pt>
                <c:pt idx="71">
                  <c:v>76.895820853895302</c:v>
                </c:pt>
                <c:pt idx="72">
                  <c:v>76.895820853895302</c:v>
                </c:pt>
                <c:pt idx="73">
                  <c:v>76.895820853895302</c:v>
                </c:pt>
                <c:pt idx="74">
                  <c:v>76.895820853895302</c:v>
                </c:pt>
                <c:pt idx="75">
                  <c:v>76.895820853895302</c:v>
                </c:pt>
                <c:pt idx="76">
                  <c:v>76.895820853895302</c:v>
                </c:pt>
                <c:pt idx="77">
                  <c:v>76.895820853895302</c:v>
                </c:pt>
                <c:pt idx="78">
                  <c:v>76.895820853895302</c:v>
                </c:pt>
                <c:pt idx="79">
                  <c:v>76.895820853895302</c:v>
                </c:pt>
                <c:pt idx="80">
                  <c:v>76.895820853895302</c:v>
                </c:pt>
                <c:pt idx="81">
                  <c:v>76.895820853895302</c:v>
                </c:pt>
                <c:pt idx="82">
                  <c:v>76.895820853895302</c:v>
                </c:pt>
                <c:pt idx="83">
                  <c:v>76.895820853895302</c:v>
                </c:pt>
                <c:pt idx="84">
                  <c:v>76.895820853895302</c:v>
                </c:pt>
                <c:pt idx="85">
                  <c:v>76.895820853895302</c:v>
                </c:pt>
                <c:pt idx="86">
                  <c:v>76.895820853895302</c:v>
                </c:pt>
                <c:pt idx="87">
                  <c:v>76.895820853895302</c:v>
                </c:pt>
                <c:pt idx="88">
                  <c:v>76.895820853895302</c:v>
                </c:pt>
                <c:pt idx="89">
                  <c:v>76.895820853895302</c:v>
                </c:pt>
                <c:pt idx="90">
                  <c:v>76.895820853895302</c:v>
                </c:pt>
                <c:pt idx="91">
                  <c:v>76.895820853895302</c:v>
                </c:pt>
                <c:pt idx="92">
                  <c:v>76.895820853895302</c:v>
                </c:pt>
                <c:pt idx="93">
                  <c:v>76.895820853895302</c:v>
                </c:pt>
                <c:pt idx="94">
                  <c:v>76.895820853895302</c:v>
                </c:pt>
                <c:pt idx="95">
                  <c:v>76.895820853895302</c:v>
                </c:pt>
                <c:pt idx="96">
                  <c:v>76.895820853895302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297664"/>
        <c:axId val="153299200"/>
      </c:scatterChart>
      <c:valAx>
        <c:axId val="153297664"/>
        <c:scaling>
          <c:orientation val="minMax"/>
          <c:max val="100"/>
        </c:scaling>
        <c:delete val="0"/>
        <c:axPos val="b"/>
        <c:title>
          <c:tx>
            <c:rich>
              <a:bodyPr/>
              <a:lstStyle/>
              <a:p>
                <a:pPr>
                  <a:defRPr lang="fr-FR" b="1"/>
                </a:pPr>
                <a:r>
                  <a:rPr lang="fr-FR" b="1"/>
                  <a:t>Alphai (pre-explosive porosity) (vol%)</a:t>
                </a:r>
              </a:p>
            </c:rich>
          </c:tx>
          <c:overlay val="0"/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299200"/>
        <c:crosses val="max"/>
        <c:crossBetween val="midCat"/>
        <c:majorUnit val="10"/>
        <c:minorUnit val="2"/>
      </c:valAx>
      <c:valAx>
        <c:axId val="153299200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>
                  <a:defRPr lang="fr-FR" b="1"/>
                </a:pPr>
                <a:r>
                  <a:rPr lang="fr-FR" b="1"/>
                  <a:t>Pi (pre-explosive pressure) (MPa)</a:t>
                </a:r>
              </a:p>
            </c:rich>
          </c:tx>
          <c:layout>
            <c:manualLayout>
              <c:xMode val="edge"/>
              <c:yMode val="edge"/>
              <c:x val="3.3658125310953614E-2"/>
              <c:y val="0.306562884228382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29766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262565505078231"/>
          <c:y val="3.7634081590661596E-2"/>
          <c:w val="0.17237546214782207"/>
          <c:h val="0.962365918409338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46321195410165"/>
          <c:y val="3.4666711805614342E-2"/>
          <c:w val="0.69348835005732556"/>
          <c:h val="0.80519811276095499"/>
        </c:manualLayout>
      </c:layout>
      <c:scatterChart>
        <c:scatterStyle val="lineMarker"/>
        <c:varyColors val="0"/>
        <c:ser>
          <c:idx val="3"/>
          <c:order val="0"/>
          <c:tx>
            <c:strRef>
              <c:f>AllOutputs!$G$1</c:f>
              <c:strCache>
                <c:ptCount val="1"/>
                <c:pt idx="0">
                  <c:v>Case1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AllOutputs!$V$4:$V$300</c:f>
              <c:numCache>
                <c:formatCode>0.00</c:formatCode>
                <c:ptCount val="297"/>
                <c:pt idx="0">
                  <c:v>19.745747463041461</c:v>
                </c:pt>
                <c:pt idx="1">
                  <c:v>18.081132038181469</c:v>
                </c:pt>
                <c:pt idx="2">
                  <c:v>16.190210198820967</c:v>
                </c:pt>
                <c:pt idx="3">
                  <c:v>12.11807700697457</c:v>
                </c:pt>
                <c:pt idx="4">
                  <c:v>10.922289748073513</c:v>
                </c:pt>
                <c:pt idx="5">
                  <c:v>8.1633263964469176</c:v>
                </c:pt>
                <c:pt idx="6">
                  <c:v>8.4633865144382163</c:v>
                </c:pt>
                <c:pt idx="7">
                  <c:v>3.9822865096432705</c:v>
                </c:pt>
                <c:pt idx="8">
                  <c:v>8.0386664131228169</c:v>
                </c:pt>
                <c:pt idx="9">
                  <c:v>5.9215842101380192</c:v>
                </c:pt>
                <c:pt idx="10">
                  <c:v>5.8338297614375989</c:v>
                </c:pt>
                <c:pt idx="11">
                  <c:v>2.9285088258291396</c:v>
                </c:pt>
                <c:pt idx="12">
                  <c:v>3.2420915619392461</c:v>
                </c:pt>
                <c:pt idx="13">
                  <c:v>1.4878784737120838</c:v>
                </c:pt>
                <c:pt idx="14">
                  <c:v>1.4878784737120838</c:v>
                </c:pt>
                <c:pt idx="15">
                  <c:v>1.4878784737120838</c:v>
                </c:pt>
                <c:pt idx="16">
                  <c:v>1.4878784737120838</c:v>
                </c:pt>
                <c:pt idx="17">
                  <c:v>1.4878784737120838</c:v>
                </c:pt>
                <c:pt idx="18">
                  <c:v>1.4878784737120838</c:v>
                </c:pt>
                <c:pt idx="19">
                  <c:v>1.4878784737120838</c:v>
                </c:pt>
                <c:pt idx="20">
                  <c:v>1.4878784737120838</c:v>
                </c:pt>
                <c:pt idx="21">
                  <c:v>1.4878784737120838</c:v>
                </c:pt>
                <c:pt idx="22">
                  <c:v>1.4878784737120838</c:v>
                </c:pt>
                <c:pt idx="23">
                  <c:v>1.4878784737120838</c:v>
                </c:pt>
                <c:pt idx="24">
                  <c:v>1.4878784737120838</c:v>
                </c:pt>
                <c:pt idx="25">
                  <c:v>1.4878784737120838</c:v>
                </c:pt>
                <c:pt idx="26">
                  <c:v>1.4878784737120838</c:v>
                </c:pt>
                <c:pt idx="27">
                  <c:v>1.4878784737120838</c:v>
                </c:pt>
                <c:pt idx="28">
                  <c:v>1.4878784737120838</c:v>
                </c:pt>
                <c:pt idx="29">
                  <c:v>1.4878784737120838</c:v>
                </c:pt>
                <c:pt idx="30">
                  <c:v>1.4878784737120838</c:v>
                </c:pt>
                <c:pt idx="31">
                  <c:v>1.4878784737120838</c:v>
                </c:pt>
                <c:pt idx="32">
                  <c:v>1.4878784737120838</c:v>
                </c:pt>
                <c:pt idx="33">
                  <c:v>1.4878784737120838</c:v>
                </c:pt>
                <c:pt idx="34">
                  <c:v>1.4878784737120838</c:v>
                </c:pt>
                <c:pt idx="35">
                  <c:v>1.4878784737120838</c:v>
                </c:pt>
                <c:pt idx="36">
                  <c:v>1.4878784737120838</c:v>
                </c:pt>
                <c:pt idx="37">
                  <c:v>1.4878784737120838</c:v>
                </c:pt>
                <c:pt idx="38">
                  <c:v>1.4878784737120838</c:v>
                </c:pt>
                <c:pt idx="39">
                  <c:v>1.4878784737120838</c:v>
                </c:pt>
                <c:pt idx="40">
                  <c:v>1.4878784737120838</c:v>
                </c:pt>
                <c:pt idx="41">
                  <c:v>1.4878784737120838</c:v>
                </c:pt>
                <c:pt idx="42">
                  <c:v>1.4878784737120838</c:v>
                </c:pt>
                <c:pt idx="43">
                  <c:v>1.4878784737120838</c:v>
                </c:pt>
                <c:pt idx="44">
                  <c:v>1.4878784737120838</c:v>
                </c:pt>
                <c:pt idx="45">
                  <c:v>1.4878784737120838</c:v>
                </c:pt>
                <c:pt idx="46">
                  <c:v>1.4878784737120838</c:v>
                </c:pt>
                <c:pt idx="47">
                  <c:v>1.4878784737120838</c:v>
                </c:pt>
                <c:pt idx="48">
                  <c:v>1.4878784737120838</c:v>
                </c:pt>
                <c:pt idx="49">
                  <c:v>1.4878784737120838</c:v>
                </c:pt>
                <c:pt idx="50">
                  <c:v>1.4878784737120838</c:v>
                </c:pt>
                <c:pt idx="51">
                  <c:v>1.4878784737120838</c:v>
                </c:pt>
                <c:pt idx="52">
                  <c:v>1.4878784737120838</c:v>
                </c:pt>
                <c:pt idx="53">
                  <c:v>1.4878784737120838</c:v>
                </c:pt>
                <c:pt idx="54">
                  <c:v>1.4878784737120838</c:v>
                </c:pt>
                <c:pt idx="55">
                  <c:v>1.4878784737120838</c:v>
                </c:pt>
                <c:pt idx="56">
                  <c:v>1.4878784737120838</c:v>
                </c:pt>
                <c:pt idx="57">
                  <c:v>1.4878784737120838</c:v>
                </c:pt>
                <c:pt idx="58">
                  <c:v>1.4878784737120838</c:v>
                </c:pt>
                <c:pt idx="59">
                  <c:v>1.4878784737120838</c:v>
                </c:pt>
                <c:pt idx="60">
                  <c:v>1.4878784737120838</c:v>
                </c:pt>
                <c:pt idx="61">
                  <c:v>1.4878784737120838</c:v>
                </c:pt>
                <c:pt idx="62">
                  <c:v>1.4878784737120838</c:v>
                </c:pt>
                <c:pt idx="63">
                  <c:v>1.4878784737120838</c:v>
                </c:pt>
                <c:pt idx="64">
                  <c:v>1.4878784737120838</c:v>
                </c:pt>
                <c:pt idx="65">
                  <c:v>1.4878784737120838</c:v>
                </c:pt>
                <c:pt idx="66">
                  <c:v>1.4878784737120838</c:v>
                </c:pt>
                <c:pt idx="67">
                  <c:v>1.4878784737120838</c:v>
                </c:pt>
                <c:pt idx="68">
                  <c:v>1.4878784737120838</c:v>
                </c:pt>
                <c:pt idx="69">
                  <c:v>1.4878784737120838</c:v>
                </c:pt>
                <c:pt idx="70">
                  <c:v>1.4878784737120838</c:v>
                </c:pt>
                <c:pt idx="71">
                  <c:v>1.4878784737120838</c:v>
                </c:pt>
                <c:pt idx="72">
                  <c:v>1.4878784737120838</c:v>
                </c:pt>
                <c:pt idx="73">
                  <c:v>1.4878784737120838</c:v>
                </c:pt>
                <c:pt idx="74">
                  <c:v>1.4878784737120838</c:v>
                </c:pt>
                <c:pt idx="75">
                  <c:v>1.4878784737120838</c:v>
                </c:pt>
                <c:pt idx="76">
                  <c:v>1.4878784737120838</c:v>
                </c:pt>
                <c:pt idx="77">
                  <c:v>1.4878784737120838</c:v>
                </c:pt>
                <c:pt idx="78">
                  <c:v>1.4878784737120838</c:v>
                </c:pt>
                <c:pt idx="79">
                  <c:v>1.4878784737120838</c:v>
                </c:pt>
                <c:pt idx="80">
                  <c:v>1.4878784737120838</c:v>
                </c:pt>
                <c:pt idx="81">
                  <c:v>1.4878784737120838</c:v>
                </c:pt>
                <c:pt idx="82">
                  <c:v>1.4878784737120838</c:v>
                </c:pt>
                <c:pt idx="83">
                  <c:v>1.4878784737120838</c:v>
                </c:pt>
                <c:pt idx="84">
                  <c:v>1.4878784737120838</c:v>
                </c:pt>
                <c:pt idx="85">
                  <c:v>1.4878784737120838</c:v>
                </c:pt>
                <c:pt idx="86">
                  <c:v>1.4878784737120838</c:v>
                </c:pt>
                <c:pt idx="87">
                  <c:v>1.4878784737120838</c:v>
                </c:pt>
                <c:pt idx="88">
                  <c:v>1.4878784737120838</c:v>
                </c:pt>
                <c:pt idx="89">
                  <c:v>1.4878784737120838</c:v>
                </c:pt>
                <c:pt idx="90">
                  <c:v>1.4878784737120838</c:v>
                </c:pt>
                <c:pt idx="91">
                  <c:v>1.4878784737120838</c:v>
                </c:pt>
                <c:pt idx="92">
                  <c:v>1.4878784737120838</c:v>
                </c:pt>
                <c:pt idx="93">
                  <c:v>1.4878784737120838</c:v>
                </c:pt>
                <c:pt idx="94">
                  <c:v>1.4878784737120838</c:v>
                </c:pt>
                <c:pt idx="95">
                  <c:v>1.4878784737120838</c:v>
                </c:pt>
                <c:pt idx="96">
                  <c:v>1.4878784737120838</c:v>
                </c:pt>
              </c:numCache>
            </c:numRef>
          </c:xVal>
          <c:yVal>
            <c:numRef>
              <c:f>AllOutputs!$G$4:$G$300</c:f>
              <c:numCache>
                <c:formatCode>0.00</c:formatCode>
                <c:ptCount val="297"/>
                <c:pt idx="0">
                  <c:v>5.8509062175935576</c:v>
                </c:pt>
                <c:pt idx="1">
                  <c:v>6.9291844668886666</c:v>
                </c:pt>
                <c:pt idx="2">
                  <c:v>8.5226497390758365</c:v>
                </c:pt>
                <c:pt idx="3">
                  <c:v>13.905166145605239</c:v>
                </c:pt>
                <c:pt idx="4">
                  <c:v>15.637441231709207</c:v>
                </c:pt>
                <c:pt idx="5">
                  <c:v>21.570455815515427</c:v>
                </c:pt>
                <c:pt idx="6">
                  <c:v>25.665977863676567</c:v>
                </c:pt>
                <c:pt idx="7">
                  <c:v>25.900337998862323</c:v>
                </c:pt>
                <c:pt idx="8">
                  <c:v>27.147410074892687</c:v>
                </c:pt>
                <c:pt idx="9">
                  <c:v>35.370510902445673</c:v>
                </c:pt>
                <c:pt idx="10">
                  <c:v>35.936055330390374</c:v>
                </c:pt>
                <c:pt idx="11">
                  <c:v>37.500677800287505</c:v>
                </c:pt>
                <c:pt idx="12">
                  <c:v>38.092424913139745</c:v>
                </c:pt>
                <c:pt idx="13">
                  <c:v>86.047723688321511</c:v>
                </c:pt>
                <c:pt idx="14">
                  <c:v>86.047723688321511</c:v>
                </c:pt>
                <c:pt idx="15">
                  <c:v>86.047723688321511</c:v>
                </c:pt>
                <c:pt idx="16">
                  <c:v>86.047723688321511</c:v>
                </c:pt>
                <c:pt idx="17">
                  <c:v>86.047723688321511</c:v>
                </c:pt>
                <c:pt idx="18">
                  <c:v>86.047723688321511</c:v>
                </c:pt>
                <c:pt idx="19">
                  <c:v>86.047723688321511</c:v>
                </c:pt>
                <c:pt idx="20">
                  <c:v>86.047723688321511</c:v>
                </c:pt>
                <c:pt idx="21">
                  <c:v>86.047723688321511</c:v>
                </c:pt>
                <c:pt idx="22">
                  <c:v>86.047723688321511</c:v>
                </c:pt>
                <c:pt idx="23">
                  <c:v>86.047723688321511</c:v>
                </c:pt>
                <c:pt idx="24">
                  <c:v>86.047723688321511</c:v>
                </c:pt>
                <c:pt idx="25">
                  <c:v>86.047723688321511</c:v>
                </c:pt>
                <c:pt idx="26">
                  <c:v>86.047723688321511</c:v>
                </c:pt>
                <c:pt idx="27">
                  <c:v>86.047723688321511</c:v>
                </c:pt>
                <c:pt idx="28">
                  <c:v>86.047723688321511</c:v>
                </c:pt>
                <c:pt idx="29">
                  <c:v>86.047723688321511</c:v>
                </c:pt>
                <c:pt idx="30">
                  <c:v>86.047723688321511</c:v>
                </c:pt>
                <c:pt idx="31">
                  <c:v>86.047723688321511</c:v>
                </c:pt>
                <c:pt idx="32">
                  <c:v>86.047723688321511</c:v>
                </c:pt>
                <c:pt idx="33">
                  <c:v>86.047723688321511</c:v>
                </c:pt>
                <c:pt idx="34">
                  <c:v>86.047723688321511</c:v>
                </c:pt>
                <c:pt idx="35">
                  <c:v>86.047723688321511</c:v>
                </c:pt>
                <c:pt idx="36">
                  <c:v>86.047723688321511</c:v>
                </c:pt>
                <c:pt idx="37">
                  <c:v>86.047723688321511</c:v>
                </c:pt>
                <c:pt idx="38">
                  <c:v>86.047723688321511</c:v>
                </c:pt>
                <c:pt idx="39">
                  <c:v>86.047723688321511</c:v>
                </c:pt>
                <c:pt idx="40">
                  <c:v>86.047723688321511</c:v>
                </c:pt>
                <c:pt idx="41">
                  <c:v>86.047723688321511</c:v>
                </c:pt>
                <c:pt idx="42">
                  <c:v>86.047723688321511</c:v>
                </c:pt>
                <c:pt idx="43">
                  <c:v>86.047723688321511</c:v>
                </c:pt>
                <c:pt idx="44">
                  <c:v>86.047723688321511</c:v>
                </c:pt>
                <c:pt idx="45">
                  <c:v>86.047723688321511</c:v>
                </c:pt>
                <c:pt idx="46">
                  <c:v>86.047723688321511</c:v>
                </c:pt>
                <c:pt idx="47">
                  <c:v>86.047723688321511</c:v>
                </c:pt>
                <c:pt idx="48">
                  <c:v>86.047723688321511</c:v>
                </c:pt>
                <c:pt idx="49">
                  <c:v>86.047723688321511</c:v>
                </c:pt>
                <c:pt idx="50">
                  <c:v>86.047723688321511</c:v>
                </c:pt>
                <c:pt idx="51">
                  <c:v>86.047723688321511</c:v>
                </c:pt>
                <c:pt idx="52">
                  <c:v>86.047723688321511</c:v>
                </c:pt>
                <c:pt idx="53">
                  <c:v>86.047723688321511</c:v>
                </c:pt>
                <c:pt idx="54">
                  <c:v>86.047723688321511</c:v>
                </c:pt>
                <c:pt idx="55">
                  <c:v>86.047723688321511</c:v>
                </c:pt>
                <c:pt idx="56">
                  <c:v>86.047723688321511</c:v>
                </c:pt>
                <c:pt idx="57">
                  <c:v>86.047723688321511</c:v>
                </c:pt>
                <c:pt idx="58">
                  <c:v>86.047723688321511</c:v>
                </c:pt>
                <c:pt idx="59">
                  <c:v>86.047723688321511</c:v>
                </c:pt>
                <c:pt idx="60">
                  <c:v>86.047723688321511</c:v>
                </c:pt>
                <c:pt idx="61">
                  <c:v>86.047723688321511</c:v>
                </c:pt>
                <c:pt idx="62">
                  <c:v>86.047723688321511</c:v>
                </c:pt>
                <c:pt idx="63">
                  <c:v>86.047723688321511</c:v>
                </c:pt>
                <c:pt idx="64">
                  <c:v>86.047723688321511</c:v>
                </c:pt>
                <c:pt idx="65">
                  <c:v>86.047723688321511</c:v>
                </c:pt>
                <c:pt idx="66">
                  <c:v>86.047723688321511</c:v>
                </c:pt>
                <c:pt idx="67">
                  <c:v>86.047723688321511</c:v>
                </c:pt>
                <c:pt idx="68">
                  <c:v>86.047723688321511</c:v>
                </c:pt>
                <c:pt idx="69">
                  <c:v>86.047723688321511</c:v>
                </c:pt>
                <c:pt idx="70">
                  <c:v>86.047723688321511</c:v>
                </c:pt>
                <c:pt idx="71">
                  <c:v>86.047723688321511</c:v>
                </c:pt>
                <c:pt idx="72">
                  <c:v>86.047723688321511</c:v>
                </c:pt>
                <c:pt idx="73">
                  <c:v>86.047723688321511</c:v>
                </c:pt>
                <c:pt idx="74">
                  <c:v>86.047723688321511</c:v>
                </c:pt>
                <c:pt idx="75">
                  <c:v>86.047723688321511</c:v>
                </c:pt>
                <c:pt idx="76">
                  <c:v>86.047723688321511</c:v>
                </c:pt>
                <c:pt idx="77">
                  <c:v>86.047723688321511</c:v>
                </c:pt>
                <c:pt idx="78">
                  <c:v>86.047723688321511</c:v>
                </c:pt>
                <c:pt idx="79">
                  <c:v>86.047723688321511</c:v>
                </c:pt>
                <c:pt idx="80">
                  <c:v>86.047723688321511</c:v>
                </c:pt>
                <c:pt idx="81">
                  <c:v>86.047723688321511</c:v>
                </c:pt>
                <c:pt idx="82">
                  <c:v>86.047723688321511</c:v>
                </c:pt>
                <c:pt idx="83">
                  <c:v>86.047723688321511</c:v>
                </c:pt>
                <c:pt idx="84">
                  <c:v>86.047723688321511</c:v>
                </c:pt>
                <c:pt idx="85">
                  <c:v>86.047723688321511</c:v>
                </c:pt>
                <c:pt idx="86">
                  <c:v>86.047723688321511</c:v>
                </c:pt>
                <c:pt idx="87">
                  <c:v>86.047723688321511</c:v>
                </c:pt>
                <c:pt idx="88">
                  <c:v>86.047723688321511</c:v>
                </c:pt>
                <c:pt idx="89">
                  <c:v>86.047723688321511</c:v>
                </c:pt>
                <c:pt idx="90">
                  <c:v>86.047723688321511</c:v>
                </c:pt>
                <c:pt idx="91">
                  <c:v>86.047723688321511</c:v>
                </c:pt>
                <c:pt idx="92">
                  <c:v>86.047723688321511</c:v>
                </c:pt>
                <c:pt idx="93">
                  <c:v>86.047723688321511</c:v>
                </c:pt>
                <c:pt idx="94">
                  <c:v>86.047723688321511</c:v>
                </c:pt>
                <c:pt idx="95">
                  <c:v>86.047723688321511</c:v>
                </c:pt>
                <c:pt idx="96">
                  <c:v>86.047723688321511</c:v>
                </c:pt>
              </c:numCache>
            </c:numRef>
          </c:yVal>
          <c:smooth val="0"/>
        </c:ser>
        <c:ser>
          <c:idx val="4"/>
          <c:order val="1"/>
          <c:tx>
            <c:strRef>
              <c:f>AllOutputs!$B$1</c:f>
              <c:strCache>
                <c:ptCount val="1"/>
                <c:pt idx="0">
                  <c:v>Equ porosity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xVal>
            <c:numRef>
              <c:f>AllOutputs!$B$4:$B$31</c:f>
              <c:numCache>
                <c:formatCode>0.00</c:formatCode>
                <c:ptCount val="28"/>
                <c:pt idx="0">
                  <c:v>92.113730722109921</c:v>
                </c:pt>
                <c:pt idx="1">
                  <c:v>90.673102856252285</c:v>
                </c:pt>
                <c:pt idx="2">
                  <c:v>88.568928557577763</c:v>
                </c:pt>
                <c:pt idx="3">
                  <c:v>81.726259247369384</c:v>
                </c:pt>
                <c:pt idx="4">
                  <c:v>79.620061445998317</c:v>
                </c:pt>
                <c:pt idx="5">
                  <c:v>72.777789603299766</c:v>
                </c:pt>
                <c:pt idx="6">
                  <c:v>68.387683677205885</c:v>
                </c:pt>
                <c:pt idx="7">
                  <c:v>68.144511480873504</c:v>
                </c:pt>
                <c:pt idx="8">
                  <c:v>66.864904442596981</c:v>
                </c:pt>
                <c:pt idx="9">
                  <c:v>59.009549726079797</c:v>
                </c:pt>
                <c:pt idx="10">
                  <c:v>58.504795019721584</c:v>
                </c:pt>
                <c:pt idx="11">
                  <c:v>57.130956751636184</c:v>
                </c:pt>
                <c:pt idx="12">
                  <c:v>56.61989834858516</c:v>
                </c:pt>
                <c:pt idx="13">
                  <c:v>27.105862660254754</c:v>
                </c:pt>
                <c:pt idx="14">
                  <c:v>27.105862660254754</c:v>
                </c:pt>
                <c:pt idx="15">
                  <c:v>27.105862660254754</c:v>
                </c:pt>
                <c:pt idx="16">
                  <c:v>27.105862660254754</c:v>
                </c:pt>
                <c:pt idx="17">
                  <c:v>27.105862660254754</c:v>
                </c:pt>
                <c:pt idx="18">
                  <c:v>27.105862660254754</c:v>
                </c:pt>
                <c:pt idx="19">
                  <c:v>27.105862660254754</c:v>
                </c:pt>
                <c:pt idx="20">
                  <c:v>27.105862660254754</c:v>
                </c:pt>
                <c:pt idx="21">
                  <c:v>27.105862660254754</c:v>
                </c:pt>
                <c:pt idx="22">
                  <c:v>27.105862660254754</c:v>
                </c:pt>
                <c:pt idx="23">
                  <c:v>27.105862660254754</c:v>
                </c:pt>
                <c:pt idx="24">
                  <c:v>27.105862660254754</c:v>
                </c:pt>
                <c:pt idx="25">
                  <c:v>27.105862660254754</c:v>
                </c:pt>
                <c:pt idx="26">
                  <c:v>27.105862660254754</c:v>
                </c:pt>
                <c:pt idx="27">
                  <c:v>27.105862660254754</c:v>
                </c:pt>
              </c:numCache>
            </c:numRef>
          </c:xVal>
          <c:yVal>
            <c:numRef>
              <c:f>AllOutputs!$G$4:$G$31</c:f>
              <c:numCache>
                <c:formatCode>0.00</c:formatCode>
                <c:ptCount val="28"/>
                <c:pt idx="0">
                  <c:v>5.8509062175935576</c:v>
                </c:pt>
                <c:pt idx="1">
                  <c:v>6.9291844668886666</c:v>
                </c:pt>
                <c:pt idx="2">
                  <c:v>8.5226497390758365</c:v>
                </c:pt>
                <c:pt idx="3">
                  <c:v>13.905166145605239</c:v>
                </c:pt>
                <c:pt idx="4">
                  <c:v>15.637441231709207</c:v>
                </c:pt>
                <c:pt idx="5">
                  <c:v>21.570455815515427</c:v>
                </c:pt>
                <c:pt idx="6">
                  <c:v>25.665977863676567</c:v>
                </c:pt>
                <c:pt idx="7">
                  <c:v>25.900337998862323</c:v>
                </c:pt>
                <c:pt idx="8">
                  <c:v>27.147410074892687</c:v>
                </c:pt>
                <c:pt idx="9">
                  <c:v>35.370510902445673</c:v>
                </c:pt>
                <c:pt idx="10">
                  <c:v>35.936055330390374</c:v>
                </c:pt>
                <c:pt idx="11">
                  <c:v>37.500677800287505</c:v>
                </c:pt>
                <c:pt idx="12">
                  <c:v>38.092424913139745</c:v>
                </c:pt>
                <c:pt idx="13">
                  <c:v>86.047723688321511</c:v>
                </c:pt>
                <c:pt idx="14">
                  <c:v>86.047723688321511</c:v>
                </c:pt>
                <c:pt idx="15">
                  <c:v>86.047723688321511</c:v>
                </c:pt>
                <c:pt idx="16">
                  <c:v>86.047723688321511</c:v>
                </c:pt>
                <c:pt idx="17">
                  <c:v>86.047723688321511</c:v>
                </c:pt>
                <c:pt idx="18">
                  <c:v>86.047723688321511</c:v>
                </c:pt>
                <c:pt idx="19">
                  <c:v>86.047723688321511</c:v>
                </c:pt>
                <c:pt idx="20">
                  <c:v>86.047723688321511</c:v>
                </c:pt>
                <c:pt idx="21">
                  <c:v>86.047723688321511</c:v>
                </c:pt>
                <c:pt idx="22">
                  <c:v>86.047723688321511</c:v>
                </c:pt>
                <c:pt idx="23">
                  <c:v>86.047723688321511</c:v>
                </c:pt>
                <c:pt idx="24">
                  <c:v>86.047723688321511</c:v>
                </c:pt>
                <c:pt idx="25">
                  <c:v>86.047723688321511</c:v>
                </c:pt>
                <c:pt idx="26">
                  <c:v>86.047723688321511</c:v>
                </c:pt>
                <c:pt idx="27">
                  <c:v>86.047723688321511</c:v>
                </c:pt>
              </c:numCache>
            </c:numRef>
          </c:yVal>
          <c:smooth val="0"/>
        </c:ser>
        <c:ser>
          <c:idx val="8"/>
          <c:order val="2"/>
          <c:tx>
            <c:strRef>
              <c:f>AllOutputs!$AL$1</c:f>
              <c:strCache>
                <c:ptCount val="1"/>
                <c:pt idx="0">
                  <c:v>Case11</c:v>
                </c:pt>
              </c:strCache>
            </c:strRef>
          </c:tx>
          <c:spPr>
            <a:ln w="12700">
              <a:solidFill>
                <a:srgbClr val="00CC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AllOutputs!$AM$4:$AM$300</c:f>
              <c:numCache>
                <c:formatCode>0.00</c:formatCode>
                <c:ptCount val="297"/>
                <c:pt idx="0">
                  <c:v>21.552375961942577</c:v>
                </c:pt>
                <c:pt idx="1">
                  <c:v>20.312354464263045</c:v>
                </c:pt>
                <c:pt idx="2">
                  <c:v>18.86972088476438</c:v>
                </c:pt>
                <c:pt idx="3">
                  <c:v>15.721046038560811</c:v>
                </c:pt>
                <c:pt idx="4">
                  <c:v>9.0492187763318608</c:v>
                </c:pt>
                <c:pt idx="5">
                  <c:v>14.919002173712432</c:v>
                </c:pt>
                <c:pt idx="6">
                  <c:v>12.787965944150134</c:v>
                </c:pt>
                <c:pt idx="7">
                  <c:v>7.2198050840329016</c:v>
                </c:pt>
                <c:pt idx="8">
                  <c:v>7.6561642184456158</c:v>
                </c:pt>
                <c:pt idx="9">
                  <c:v>12.437010337638556</c:v>
                </c:pt>
                <c:pt idx="10">
                  <c:v>12.105601953932952</c:v>
                </c:pt>
                <c:pt idx="11">
                  <c:v>10.35828165377343</c:v>
                </c:pt>
                <c:pt idx="12">
                  <c:v>10.269319635163182</c:v>
                </c:pt>
                <c:pt idx="13">
                  <c:v>4.2509709826981465</c:v>
                </c:pt>
                <c:pt idx="14">
                  <c:v>4.2509709826981465</c:v>
                </c:pt>
                <c:pt idx="15">
                  <c:v>4.2509709826981465</c:v>
                </c:pt>
                <c:pt idx="16">
                  <c:v>4.2509709826981465</c:v>
                </c:pt>
                <c:pt idx="17">
                  <c:v>4.2509709826981465</c:v>
                </c:pt>
                <c:pt idx="18">
                  <c:v>4.2509709826981465</c:v>
                </c:pt>
                <c:pt idx="19">
                  <c:v>4.2509709826981465</c:v>
                </c:pt>
                <c:pt idx="20">
                  <c:v>4.2509709826981465</c:v>
                </c:pt>
                <c:pt idx="21">
                  <c:v>4.2509709826981465</c:v>
                </c:pt>
                <c:pt idx="22">
                  <c:v>4.2509709826981465</c:v>
                </c:pt>
                <c:pt idx="23">
                  <c:v>4.2509709826981465</c:v>
                </c:pt>
                <c:pt idx="24">
                  <c:v>4.2509709826981465</c:v>
                </c:pt>
                <c:pt idx="25">
                  <c:v>4.2509709826981465</c:v>
                </c:pt>
                <c:pt idx="26">
                  <c:v>4.2509709826981465</c:v>
                </c:pt>
                <c:pt idx="27">
                  <c:v>4.2509709826981465</c:v>
                </c:pt>
                <c:pt idx="28">
                  <c:v>4.2509709826981465</c:v>
                </c:pt>
                <c:pt idx="29">
                  <c:v>4.2509709826981465</c:v>
                </c:pt>
                <c:pt idx="30">
                  <c:v>4.2509709826981465</c:v>
                </c:pt>
                <c:pt idx="31">
                  <c:v>4.2509709826981465</c:v>
                </c:pt>
                <c:pt idx="32">
                  <c:v>4.2509709826981465</c:v>
                </c:pt>
                <c:pt idx="33">
                  <c:v>4.2509709826981465</c:v>
                </c:pt>
                <c:pt idx="34">
                  <c:v>4.2509709826981465</c:v>
                </c:pt>
                <c:pt idx="35">
                  <c:v>4.2509709826981465</c:v>
                </c:pt>
                <c:pt idx="36">
                  <c:v>4.2509709826981465</c:v>
                </c:pt>
                <c:pt idx="37">
                  <c:v>4.2509709826981465</c:v>
                </c:pt>
                <c:pt idx="38">
                  <c:v>4.2509709826981465</c:v>
                </c:pt>
                <c:pt idx="39">
                  <c:v>4.2509709826981465</c:v>
                </c:pt>
                <c:pt idx="40">
                  <c:v>4.2509709826981465</c:v>
                </c:pt>
                <c:pt idx="41">
                  <c:v>4.2509709826981465</c:v>
                </c:pt>
                <c:pt idx="42">
                  <c:v>4.2509709826981465</c:v>
                </c:pt>
                <c:pt idx="43">
                  <c:v>4.2509709826981465</c:v>
                </c:pt>
                <c:pt idx="44">
                  <c:v>4.2509709826981465</c:v>
                </c:pt>
                <c:pt idx="45">
                  <c:v>4.2509709826981465</c:v>
                </c:pt>
                <c:pt idx="46">
                  <c:v>4.2509709826981465</c:v>
                </c:pt>
                <c:pt idx="47">
                  <c:v>4.2509709826981465</c:v>
                </c:pt>
                <c:pt idx="48">
                  <c:v>4.2509709826981465</c:v>
                </c:pt>
                <c:pt idx="49">
                  <c:v>4.2509709826981465</c:v>
                </c:pt>
                <c:pt idx="50">
                  <c:v>4.2509709826981465</c:v>
                </c:pt>
                <c:pt idx="51">
                  <c:v>4.2509709826981465</c:v>
                </c:pt>
                <c:pt idx="52">
                  <c:v>4.2509709826981465</c:v>
                </c:pt>
                <c:pt idx="53">
                  <c:v>4.2509709826981465</c:v>
                </c:pt>
                <c:pt idx="54">
                  <c:v>4.2509709826981465</c:v>
                </c:pt>
                <c:pt idx="55">
                  <c:v>4.2509709826981465</c:v>
                </c:pt>
                <c:pt idx="56">
                  <c:v>4.2509709826981465</c:v>
                </c:pt>
                <c:pt idx="57">
                  <c:v>4.2509709826981465</c:v>
                </c:pt>
                <c:pt idx="58">
                  <c:v>4.2509709826981465</c:v>
                </c:pt>
                <c:pt idx="59">
                  <c:v>4.2509709826981465</c:v>
                </c:pt>
                <c:pt idx="60">
                  <c:v>4.2509709826981465</c:v>
                </c:pt>
                <c:pt idx="61">
                  <c:v>4.2509709826981465</c:v>
                </c:pt>
                <c:pt idx="62">
                  <c:v>4.2509709826981465</c:v>
                </c:pt>
                <c:pt idx="63">
                  <c:v>4.2509709826981465</c:v>
                </c:pt>
                <c:pt idx="64">
                  <c:v>4.2509709826981465</c:v>
                </c:pt>
                <c:pt idx="65">
                  <c:v>4.2509709826981465</c:v>
                </c:pt>
                <c:pt idx="66">
                  <c:v>4.2509709826981465</c:v>
                </c:pt>
                <c:pt idx="67">
                  <c:v>4.2509709826981465</c:v>
                </c:pt>
                <c:pt idx="68">
                  <c:v>4.2509709826981465</c:v>
                </c:pt>
                <c:pt idx="69">
                  <c:v>4.2509709826981465</c:v>
                </c:pt>
                <c:pt idx="70">
                  <c:v>4.2509709826981465</c:v>
                </c:pt>
                <c:pt idx="71">
                  <c:v>4.2509709826981465</c:v>
                </c:pt>
                <c:pt idx="72">
                  <c:v>4.2509709826981465</c:v>
                </c:pt>
                <c:pt idx="73">
                  <c:v>4.2509709826981465</c:v>
                </c:pt>
                <c:pt idx="74">
                  <c:v>4.2509709826981465</c:v>
                </c:pt>
                <c:pt idx="75">
                  <c:v>4.2509709826981465</c:v>
                </c:pt>
                <c:pt idx="76">
                  <c:v>4.2509709826981465</c:v>
                </c:pt>
                <c:pt idx="77">
                  <c:v>4.2509709826981465</c:v>
                </c:pt>
                <c:pt idx="78">
                  <c:v>4.2509709826981465</c:v>
                </c:pt>
                <c:pt idx="79">
                  <c:v>4.2509709826981465</c:v>
                </c:pt>
                <c:pt idx="80">
                  <c:v>4.2509709826981465</c:v>
                </c:pt>
                <c:pt idx="81">
                  <c:v>4.2509709826981465</c:v>
                </c:pt>
                <c:pt idx="82">
                  <c:v>4.2509709826981465</c:v>
                </c:pt>
                <c:pt idx="83">
                  <c:v>4.2509709826981465</c:v>
                </c:pt>
                <c:pt idx="84">
                  <c:v>4.2509709826981465</c:v>
                </c:pt>
                <c:pt idx="85">
                  <c:v>4.2509709826981465</c:v>
                </c:pt>
                <c:pt idx="86">
                  <c:v>4.2509709826981465</c:v>
                </c:pt>
                <c:pt idx="87">
                  <c:v>4.2509709826981465</c:v>
                </c:pt>
                <c:pt idx="88">
                  <c:v>4.2509709826981465</c:v>
                </c:pt>
                <c:pt idx="89">
                  <c:v>4.2509709826981465</c:v>
                </c:pt>
                <c:pt idx="90">
                  <c:v>4.2509709826981465</c:v>
                </c:pt>
                <c:pt idx="91">
                  <c:v>4.2509709826981465</c:v>
                </c:pt>
                <c:pt idx="92">
                  <c:v>4.2509709826981465</c:v>
                </c:pt>
                <c:pt idx="93">
                  <c:v>4.2509709826981465</c:v>
                </c:pt>
                <c:pt idx="94">
                  <c:v>4.2509709826981465</c:v>
                </c:pt>
                <c:pt idx="95">
                  <c:v>4.2509709826981465</c:v>
                </c:pt>
                <c:pt idx="96">
                  <c:v>4.2509709826981465</c:v>
                </c:pt>
              </c:numCache>
            </c:numRef>
          </c:xVal>
          <c:yVal>
            <c:numRef>
              <c:f>AllOutputs!$AL$4:$AL$300</c:f>
              <c:numCache>
                <c:formatCode>0.00</c:formatCode>
                <c:ptCount val="297"/>
                <c:pt idx="0">
                  <c:v>20.54345996935773</c:v>
                </c:pt>
                <c:pt idx="1">
                  <c:v>23.543781897653847</c:v>
                </c:pt>
                <c:pt idx="2">
                  <c:v>27.806257237820294</c:v>
                </c:pt>
                <c:pt idx="3">
                  <c:v>40.47936949953143</c:v>
                </c:pt>
                <c:pt idx="4">
                  <c:v>42.186720744885413</c:v>
                </c:pt>
                <c:pt idx="5">
                  <c:v>43.061468838827196</c:v>
                </c:pt>
                <c:pt idx="6">
                  <c:v>51.495702473947489</c:v>
                </c:pt>
                <c:pt idx="7">
                  <c:v>56.839025518621398</c:v>
                </c:pt>
                <c:pt idx="8">
                  <c:v>60.266891158196785</c:v>
                </c:pt>
                <c:pt idx="9">
                  <c:v>66.075658566747592</c:v>
                </c:pt>
                <c:pt idx="10">
                  <c:v>68.141504930510195</c:v>
                </c:pt>
                <c:pt idx="11">
                  <c:v>76.093371523106612</c:v>
                </c:pt>
                <c:pt idx="12">
                  <c:v>76.828730860540645</c:v>
                </c:pt>
                <c:pt idx="13">
                  <c:v>114.62027704092176</c:v>
                </c:pt>
                <c:pt idx="14">
                  <c:v>114.62027704092176</c:v>
                </c:pt>
                <c:pt idx="15">
                  <c:v>114.62027704092176</c:v>
                </c:pt>
                <c:pt idx="16">
                  <c:v>114.62027704092176</c:v>
                </c:pt>
                <c:pt idx="17">
                  <c:v>114.62027704092176</c:v>
                </c:pt>
                <c:pt idx="18">
                  <c:v>114.62027704092176</c:v>
                </c:pt>
                <c:pt idx="19">
                  <c:v>114.62027704092176</c:v>
                </c:pt>
                <c:pt idx="20">
                  <c:v>114.62027704092176</c:v>
                </c:pt>
                <c:pt idx="21">
                  <c:v>114.62027704092176</c:v>
                </c:pt>
                <c:pt idx="22">
                  <c:v>114.62027704092176</c:v>
                </c:pt>
                <c:pt idx="23">
                  <c:v>114.62027704092176</c:v>
                </c:pt>
                <c:pt idx="24">
                  <c:v>114.62027704092176</c:v>
                </c:pt>
                <c:pt idx="25">
                  <c:v>114.62027704092176</c:v>
                </c:pt>
                <c:pt idx="26">
                  <c:v>114.62027704092176</c:v>
                </c:pt>
                <c:pt idx="27">
                  <c:v>114.62027704092176</c:v>
                </c:pt>
                <c:pt idx="28">
                  <c:v>114.62027704092176</c:v>
                </c:pt>
                <c:pt idx="29">
                  <c:v>114.62027704092176</c:v>
                </c:pt>
                <c:pt idx="30">
                  <c:v>114.62027704092176</c:v>
                </c:pt>
                <c:pt idx="31">
                  <c:v>114.62027704092176</c:v>
                </c:pt>
                <c:pt idx="32">
                  <c:v>114.62027704092176</c:v>
                </c:pt>
                <c:pt idx="33">
                  <c:v>114.62027704092176</c:v>
                </c:pt>
                <c:pt idx="34">
                  <c:v>114.62027704092176</c:v>
                </c:pt>
                <c:pt idx="35">
                  <c:v>114.62027704092176</c:v>
                </c:pt>
                <c:pt idx="36">
                  <c:v>114.62027704092176</c:v>
                </c:pt>
                <c:pt idx="37">
                  <c:v>114.62027704092176</c:v>
                </c:pt>
                <c:pt idx="38">
                  <c:v>114.62027704092176</c:v>
                </c:pt>
                <c:pt idx="39">
                  <c:v>114.62027704092176</c:v>
                </c:pt>
                <c:pt idx="40">
                  <c:v>114.62027704092176</c:v>
                </c:pt>
                <c:pt idx="41">
                  <c:v>114.62027704092176</c:v>
                </c:pt>
                <c:pt idx="42">
                  <c:v>114.62027704092176</c:v>
                </c:pt>
                <c:pt idx="43">
                  <c:v>114.62027704092176</c:v>
                </c:pt>
                <c:pt idx="44">
                  <c:v>114.62027704092176</c:v>
                </c:pt>
                <c:pt idx="45">
                  <c:v>114.62027704092176</c:v>
                </c:pt>
                <c:pt idx="46">
                  <c:v>114.62027704092176</c:v>
                </c:pt>
                <c:pt idx="47">
                  <c:v>114.62027704092176</c:v>
                </c:pt>
                <c:pt idx="48">
                  <c:v>114.62027704092176</c:v>
                </c:pt>
                <c:pt idx="49">
                  <c:v>114.62027704092176</c:v>
                </c:pt>
                <c:pt idx="50">
                  <c:v>114.62027704092176</c:v>
                </c:pt>
                <c:pt idx="51">
                  <c:v>114.62027704092176</c:v>
                </c:pt>
                <c:pt idx="52">
                  <c:v>114.62027704092176</c:v>
                </c:pt>
                <c:pt idx="53">
                  <c:v>114.62027704092176</c:v>
                </c:pt>
                <c:pt idx="54">
                  <c:v>114.62027704092176</c:v>
                </c:pt>
                <c:pt idx="55">
                  <c:v>114.62027704092176</c:v>
                </c:pt>
                <c:pt idx="56">
                  <c:v>114.62027704092176</c:v>
                </c:pt>
                <c:pt idx="57">
                  <c:v>114.62027704092176</c:v>
                </c:pt>
                <c:pt idx="58">
                  <c:v>114.62027704092176</c:v>
                </c:pt>
                <c:pt idx="59">
                  <c:v>114.62027704092176</c:v>
                </c:pt>
                <c:pt idx="60">
                  <c:v>114.62027704092176</c:v>
                </c:pt>
                <c:pt idx="61">
                  <c:v>114.62027704092176</c:v>
                </c:pt>
                <c:pt idx="62">
                  <c:v>114.62027704092176</c:v>
                </c:pt>
                <c:pt idx="63">
                  <c:v>114.62027704092176</c:v>
                </c:pt>
                <c:pt idx="64">
                  <c:v>114.62027704092176</c:v>
                </c:pt>
                <c:pt idx="65">
                  <c:v>114.62027704092176</c:v>
                </c:pt>
                <c:pt idx="66">
                  <c:v>114.62027704092176</c:v>
                </c:pt>
                <c:pt idx="67">
                  <c:v>114.62027704092176</c:v>
                </c:pt>
                <c:pt idx="68">
                  <c:v>114.62027704092176</c:v>
                </c:pt>
                <c:pt idx="69">
                  <c:v>114.62027704092176</c:v>
                </c:pt>
                <c:pt idx="70">
                  <c:v>114.62027704092176</c:v>
                </c:pt>
                <c:pt idx="71">
                  <c:v>114.62027704092176</c:v>
                </c:pt>
                <c:pt idx="72">
                  <c:v>114.62027704092176</c:v>
                </c:pt>
                <c:pt idx="73">
                  <c:v>114.62027704092176</c:v>
                </c:pt>
                <c:pt idx="74">
                  <c:v>114.62027704092176</c:v>
                </c:pt>
                <c:pt idx="75">
                  <c:v>114.62027704092176</c:v>
                </c:pt>
                <c:pt idx="76">
                  <c:v>114.62027704092176</c:v>
                </c:pt>
                <c:pt idx="77">
                  <c:v>114.62027704092176</c:v>
                </c:pt>
                <c:pt idx="78">
                  <c:v>114.62027704092176</c:v>
                </c:pt>
                <c:pt idx="79">
                  <c:v>114.62027704092176</c:v>
                </c:pt>
                <c:pt idx="80">
                  <c:v>114.62027704092176</c:v>
                </c:pt>
                <c:pt idx="81">
                  <c:v>114.62027704092176</c:v>
                </c:pt>
                <c:pt idx="82">
                  <c:v>114.62027704092176</c:v>
                </c:pt>
                <c:pt idx="83">
                  <c:v>114.62027704092176</c:v>
                </c:pt>
                <c:pt idx="84">
                  <c:v>114.62027704092176</c:v>
                </c:pt>
                <c:pt idx="85">
                  <c:v>114.62027704092176</c:v>
                </c:pt>
                <c:pt idx="86">
                  <c:v>114.62027704092176</c:v>
                </c:pt>
                <c:pt idx="87">
                  <c:v>114.62027704092176</c:v>
                </c:pt>
                <c:pt idx="88">
                  <c:v>114.62027704092176</c:v>
                </c:pt>
                <c:pt idx="89">
                  <c:v>114.62027704092176</c:v>
                </c:pt>
                <c:pt idx="90">
                  <c:v>114.62027704092176</c:v>
                </c:pt>
                <c:pt idx="91">
                  <c:v>114.62027704092176</c:v>
                </c:pt>
                <c:pt idx="92">
                  <c:v>114.62027704092176</c:v>
                </c:pt>
                <c:pt idx="93">
                  <c:v>114.62027704092176</c:v>
                </c:pt>
                <c:pt idx="94">
                  <c:v>114.62027704092176</c:v>
                </c:pt>
                <c:pt idx="95">
                  <c:v>114.62027704092176</c:v>
                </c:pt>
                <c:pt idx="96">
                  <c:v>114.62027704092176</c:v>
                </c:pt>
              </c:numCache>
            </c:numRef>
          </c:yVal>
          <c:smooth val="0"/>
        </c:ser>
        <c:ser>
          <c:idx val="0"/>
          <c:order val="3"/>
          <c:tx>
            <c:strRef>
              <c:f>AllOutputs!$AN$1</c:f>
              <c:strCache>
                <c:ptCount val="1"/>
                <c:pt idx="0">
                  <c:v>Patm nodiff</c:v>
                </c:pt>
              </c:strCache>
            </c:strRef>
          </c:tx>
          <c:spPr>
            <a:ln w="12700">
              <a:solidFill>
                <a:srgbClr val="92D050"/>
              </a:solidFill>
            </a:ln>
          </c:spPr>
          <c:marker>
            <c:symbol val="star"/>
            <c:size val="7"/>
            <c:spPr>
              <a:ln>
                <a:solidFill>
                  <a:srgbClr val="92D050"/>
                </a:solidFill>
              </a:ln>
            </c:spPr>
          </c:marker>
          <c:xVal>
            <c:numRef>
              <c:f>AllOutputs!$AO$4:$AO$300</c:f>
              <c:numCache>
                <c:formatCode>0.00</c:formatCode>
                <c:ptCount val="297"/>
                <c:pt idx="0">
                  <c:v>0.77753473840138221</c:v>
                </c:pt>
                <c:pt idx="1">
                  <c:v>0.74068881209255744</c:v>
                </c:pt>
                <c:pt idx="2">
                  <c:v>0.68649917627004231</c:v>
                </c:pt>
                <c:pt idx="3">
                  <c:v>0.51795709710935023</c:v>
                </c:pt>
                <c:pt idx="4">
                  <c:v>0.44001865441024357</c:v>
                </c:pt>
                <c:pt idx="5">
                  <c:v>0.28648585671783855</c:v>
                </c:pt>
                <c:pt idx="6">
                  <c:v>0.36800492713327104</c:v>
                </c:pt>
                <c:pt idx="7">
                  <c:v>0.34134977319004112</c:v>
                </c:pt>
                <c:pt idx="8">
                  <c:v>3.332027677516692E-2</c:v>
                </c:pt>
                <c:pt idx="9">
                  <c:v>0.21197632597721089</c:v>
                </c:pt>
                <c:pt idx="10">
                  <c:v>0.20779783887219805</c:v>
                </c:pt>
                <c:pt idx="11">
                  <c:v>4.7430743230932319E-2</c:v>
                </c:pt>
                <c:pt idx="12">
                  <c:v>2.9258489070878361E-2</c:v>
                </c:pt>
                <c:pt idx="13">
                  <c:v>2.0542436967611172E-2</c:v>
                </c:pt>
                <c:pt idx="14">
                  <c:v>2.0542436967611172E-2</c:v>
                </c:pt>
                <c:pt idx="15">
                  <c:v>2.0542436967611172E-2</c:v>
                </c:pt>
                <c:pt idx="16">
                  <c:v>2.0542436967611172E-2</c:v>
                </c:pt>
                <c:pt idx="17">
                  <c:v>2.0542436967611172E-2</c:v>
                </c:pt>
                <c:pt idx="18">
                  <c:v>2.0542436967611172E-2</c:v>
                </c:pt>
                <c:pt idx="19">
                  <c:v>2.0542436967611172E-2</c:v>
                </c:pt>
                <c:pt idx="20">
                  <c:v>2.0542436967611172E-2</c:v>
                </c:pt>
                <c:pt idx="21">
                  <c:v>2.0542436967611172E-2</c:v>
                </c:pt>
                <c:pt idx="22">
                  <c:v>2.0542436967611172E-2</c:v>
                </c:pt>
                <c:pt idx="23">
                  <c:v>2.0542436967611172E-2</c:v>
                </c:pt>
                <c:pt idx="24">
                  <c:v>2.0542436967611172E-2</c:v>
                </c:pt>
                <c:pt idx="25">
                  <c:v>2.0542436967611172E-2</c:v>
                </c:pt>
                <c:pt idx="26">
                  <c:v>2.0542436967611172E-2</c:v>
                </c:pt>
                <c:pt idx="27">
                  <c:v>2.0542436967611172E-2</c:v>
                </c:pt>
                <c:pt idx="28">
                  <c:v>2.0542436967611172E-2</c:v>
                </c:pt>
                <c:pt idx="29">
                  <c:v>2.0542436967611172E-2</c:v>
                </c:pt>
                <c:pt idx="30">
                  <c:v>2.0542436967611172E-2</c:v>
                </c:pt>
                <c:pt idx="31">
                  <c:v>2.0542436967611172E-2</c:v>
                </c:pt>
                <c:pt idx="32">
                  <c:v>2.0542436967611172E-2</c:v>
                </c:pt>
                <c:pt idx="33">
                  <c:v>2.0542436967611172E-2</c:v>
                </c:pt>
                <c:pt idx="34">
                  <c:v>2.0542436967611172E-2</c:v>
                </c:pt>
                <c:pt idx="35">
                  <c:v>2.0542436967611172E-2</c:v>
                </c:pt>
                <c:pt idx="36">
                  <c:v>2.0542436967611172E-2</c:v>
                </c:pt>
                <c:pt idx="37">
                  <c:v>2.0542436967611172E-2</c:v>
                </c:pt>
                <c:pt idx="38">
                  <c:v>2.0542436967611172E-2</c:v>
                </c:pt>
                <c:pt idx="39">
                  <c:v>2.0542436967611172E-2</c:v>
                </c:pt>
                <c:pt idx="40">
                  <c:v>2.0542436967611172E-2</c:v>
                </c:pt>
                <c:pt idx="41">
                  <c:v>2.0542436967611172E-2</c:v>
                </c:pt>
                <c:pt idx="42">
                  <c:v>2.0542436967611172E-2</c:v>
                </c:pt>
                <c:pt idx="43">
                  <c:v>2.0542436967611172E-2</c:v>
                </c:pt>
                <c:pt idx="44">
                  <c:v>2.0542436967611172E-2</c:v>
                </c:pt>
                <c:pt idx="45">
                  <c:v>2.0542436967611172E-2</c:v>
                </c:pt>
                <c:pt idx="46">
                  <c:v>2.0542436967611172E-2</c:v>
                </c:pt>
                <c:pt idx="47">
                  <c:v>2.0542436967611172E-2</c:v>
                </c:pt>
                <c:pt idx="48">
                  <c:v>2.0542436967611172E-2</c:v>
                </c:pt>
                <c:pt idx="49">
                  <c:v>2.0542436967611172E-2</c:v>
                </c:pt>
                <c:pt idx="50">
                  <c:v>2.0542436967611172E-2</c:v>
                </c:pt>
                <c:pt idx="51">
                  <c:v>2.0542436967611172E-2</c:v>
                </c:pt>
                <c:pt idx="52">
                  <c:v>2.0542436967611172E-2</c:v>
                </c:pt>
                <c:pt idx="53">
                  <c:v>2.0542436967611172E-2</c:v>
                </c:pt>
                <c:pt idx="54">
                  <c:v>2.0542436967611172E-2</c:v>
                </c:pt>
                <c:pt idx="55">
                  <c:v>2.0542436967611172E-2</c:v>
                </c:pt>
                <c:pt idx="56">
                  <c:v>2.0542436967611172E-2</c:v>
                </c:pt>
                <c:pt idx="57">
                  <c:v>2.0542436967611172E-2</c:v>
                </c:pt>
                <c:pt idx="58">
                  <c:v>2.0542436967611172E-2</c:v>
                </c:pt>
                <c:pt idx="59">
                  <c:v>2.0542436967611172E-2</c:v>
                </c:pt>
                <c:pt idx="60">
                  <c:v>2.0542436967611172E-2</c:v>
                </c:pt>
                <c:pt idx="61">
                  <c:v>2.0542436967611172E-2</c:v>
                </c:pt>
                <c:pt idx="62">
                  <c:v>2.0542436967611172E-2</c:v>
                </c:pt>
                <c:pt idx="63">
                  <c:v>2.0542436967611172E-2</c:v>
                </c:pt>
                <c:pt idx="64">
                  <c:v>2.0542436967611172E-2</c:v>
                </c:pt>
                <c:pt idx="65">
                  <c:v>2.0542436967611172E-2</c:v>
                </c:pt>
                <c:pt idx="66">
                  <c:v>2.0542436967611172E-2</c:v>
                </c:pt>
                <c:pt idx="67">
                  <c:v>2.0542436967611172E-2</c:v>
                </c:pt>
                <c:pt idx="68">
                  <c:v>2.0542436967611172E-2</c:v>
                </c:pt>
                <c:pt idx="69">
                  <c:v>2.0542436967611172E-2</c:v>
                </c:pt>
                <c:pt idx="70">
                  <c:v>2.0542436967611172E-2</c:v>
                </c:pt>
                <c:pt idx="71">
                  <c:v>2.0542436967611172E-2</c:v>
                </c:pt>
                <c:pt idx="72">
                  <c:v>2.0542436967611172E-2</c:v>
                </c:pt>
                <c:pt idx="73">
                  <c:v>2.0542436967611172E-2</c:v>
                </c:pt>
                <c:pt idx="74">
                  <c:v>2.0542436967611172E-2</c:v>
                </c:pt>
                <c:pt idx="75">
                  <c:v>2.0542436967611172E-2</c:v>
                </c:pt>
                <c:pt idx="76">
                  <c:v>2.0542436967611172E-2</c:v>
                </c:pt>
                <c:pt idx="77">
                  <c:v>2.0542436967611172E-2</c:v>
                </c:pt>
                <c:pt idx="78">
                  <c:v>2.0542436967611172E-2</c:v>
                </c:pt>
                <c:pt idx="79">
                  <c:v>2.0542436967611172E-2</c:v>
                </c:pt>
                <c:pt idx="80">
                  <c:v>2.0542436967611172E-2</c:v>
                </c:pt>
                <c:pt idx="81">
                  <c:v>2.0542436967611172E-2</c:v>
                </c:pt>
                <c:pt idx="82">
                  <c:v>2.0542436967611172E-2</c:v>
                </c:pt>
                <c:pt idx="83">
                  <c:v>2.0542436967611172E-2</c:v>
                </c:pt>
                <c:pt idx="84">
                  <c:v>2.0542436967611172E-2</c:v>
                </c:pt>
                <c:pt idx="85">
                  <c:v>2.0542436967611172E-2</c:v>
                </c:pt>
                <c:pt idx="86">
                  <c:v>2.0542436967611172E-2</c:v>
                </c:pt>
                <c:pt idx="87">
                  <c:v>2.0542436967611172E-2</c:v>
                </c:pt>
                <c:pt idx="88">
                  <c:v>2.0542436967611172E-2</c:v>
                </c:pt>
                <c:pt idx="89">
                  <c:v>2.0542436967611172E-2</c:v>
                </c:pt>
                <c:pt idx="90">
                  <c:v>2.0542436967611172E-2</c:v>
                </c:pt>
                <c:pt idx="91">
                  <c:v>2.0542436967611172E-2</c:v>
                </c:pt>
                <c:pt idx="92">
                  <c:v>2.0542436967611172E-2</c:v>
                </c:pt>
                <c:pt idx="93">
                  <c:v>2.0542436967611172E-2</c:v>
                </c:pt>
                <c:pt idx="94">
                  <c:v>2.0542436967611172E-2</c:v>
                </c:pt>
                <c:pt idx="95">
                  <c:v>2.0542436967611172E-2</c:v>
                </c:pt>
                <c:pt idx="96">
                  <c:v>2.0542436967611172E-2</c:v>
                </c:pt>
              </c:numCache>
            </c:numRef>
          </c:xVal>
          <c:yVal>
            <c:numRef>
              <c:f>AllOutputs!$AN$4:$AN$300</c:f>
              <c:numCache>
                <c:formatCode>0.00</c:formatCode>
                <c:ptCount val="297"/>
                <c:pt idx="0">
                  <c:v>2.7129042126723015</c:v>
                </c:pt>
                <c:pt idx="1">
                  <c:v>3.3186248591187302</c:v>
                </c:pt>
                <c:pt idx="2">
                  <c:v>4.242577101895332</c:v>
                </c:pt>
                <c:pt idx="3">
                  <c:v>7.6621395248070989</c:v>
                </c:pt>
                <c:pt idx="4">
                  <c:v>9.0263645005904003</c:v>
                </c:pt>
                <c:pt idx="5">
                  <c:v>13.885131104973629</c:v>
                </c:pt>
                <c:pt idx="6">
                  <c:v>15.608009772871331</c:v>
                </c:pt>
                <c:pt idx="7">
                  <c:v>16.831302173691608</c:v>
                </c:pt>
                <c:pt idx="8">
                  <c:v>21.008332262042849</c:v>
                </c:pt>
                <c:pt idx="9">
                  <c:v>24.447932377911577</c:v>
                </c:pt>
                <c:pt idx="10">
                  <c:v>24.940586083749441</c:v>
                </c:pt>
                <c:pt idx="11">
                  <c:v>31.383122281857041</c:v>
                </c:pt>
                <c:pt idx="12">
                  <c:v>31.54580613167164</c:v>
                </c:pt>
                <c:pt idx="13">
                  <c:v>76.895820853895302</c:v>
                </c:pt>
                <c:pt idx="14">
                  <c:v>76.895820853895302</c:v>
                </c:pt>
                <c:pt idx="15">
                  <c:v>76.895820853895302</c:v>
                </c:pt>
                <c:pt idx="16">
                  <c:v>76.895820853895302</c:v>
                </c:pt>
                <c:pt idx="17">
                  <c:v>76.895820853895302</c:v>
                </c:pt>
                <c:pt idx="18">
                  <c:v>76.895820853895302</c:v>
                </c:pt>
                <c:pt idx="19">
                  <c:v>76.895820853895302</c:v>
                </c:pt>
                <c:pt idx="20">
                  <c:v>76.895820853895302</c:v>
                </c:pt>
                <c:pt idx="21">
                  <c:v>76.895820853895302</c:v>
                </c:pt>
                <c:pt idx="22">
                  <c:v>76.895820853895302</c:v>
                </c:pt>
                <c:pt idx="23">
                  <c:v>76.895820853895302</c:v>
                </c:pt>
                <c:pt idx="24">
                  <c:v>76.895820853895302</c:v>
                </c:pt>
                <c:pt idx="25">
                  <c:v>76.895820853895302</c:v>
                </c:pt>
                <c:pt idx="26">
                  <c:v>76.895820853895302</c:v>
                </c:pt>
                <c:pt idx="27">
                  <c:v>76.895820853895302</c:v>
                </c:pt>
                <c:pt idx="28">
                  <c:v>76.895820853895302</c:v>
                </c:pt>
                <c:pt idx="29">
                  <c:v>76.895820853895302</c:v>
                </c:pt>
                <c:pt idx="30">
                  <c:v>76.895820853895302</c:v>
                </c:pt>
                <c:pt idx="31">
                  <c:v>76.895820853895302</c:v>
                </c:pt>
                <c:pt idx="32">
                  <c:v>76.895820853895302</c:v>
                </c:pt>
                <c:pt idx="33">
                  <c:v>76.895820853895302</c:v>
                </c:pt>
                <c:pt idx="34">
                  <c:v>76.895820853895302</c:v>
                </c:pt>
                <c:pt idx="35">
                  <c:v>76.895820853895302</c:v>
                </c:pt>
                <c:pt idx="36">
                  <c:v>76.895820853895302</c:v>
                </c:pt>
                <c:pt idx="37">
                  <c:v>76.895820853895302</c:v>
                </c:pt>
                <c:pt idx="38">
                  <c:v>76.895820853895302</c:v>
                </c:pt>
                <c:pt idx="39">
                  <c:v>76.895820853895302</c:v>
                </c:pt>
                <c:pt idx="40">
                  <c:v>76.895820853895302</c:v>
                </c:pt>
                <c:pt idx="41">
                  <c:v>76.895820853895302</c:v>
                </c:pt>
                <c:pt idx="42">
                  <c:v>76.895820853895302</c:v>
                </c:pt>
                <c:pt idx="43">
                  <c:v>76.895820853895302</c:v>
                </c:pt>
                <c:pt idx="44">
                  <c:v>76.895820853895302</c:v>
                </c:pt>
                <c:pt idx="45">
                  <c:v>76.895820853895302</c:v>
                </c:pt>
                <c:pt idx="46">
                  <c:v>76.895820853895302</c:v>
                </c:pt>
                <c:pt idx="47">
                  <c:v>76.895820853895302</c:v>
                </c:pt>
                <c:pt idx="48">
                  <c:v>76.895820853895302</c:v>
                </c:pt>
                <c:pt idx="49">
                  <c:v>76.895820853895302</c:v>
                </c:pt>
                <c:pt idx="50">
                  <c:v>76.895820853895302</c:v>
                </c:pt>
                <c:pt idx="51">
                  <c:v>76.895820853895302</c:v>
                </c:pt>
                <c:pt idx="52">
                  <c:v>76.895820853895302</c:v>
                </c:pt>
                <c:pt idx="53">
                  <c:v>76.895820853895302</c:v>
                </c:pt>
                <c:pt idx="54">
                  <c:v>76.895820853895302</c:v>
                </c:pt>
                <c:pt idx="55">
                  <c:v>76.895820853895302</c:v>
                </c:pt>
                <c:pt idx="56">
                  <c:v>76.895820853895302</c:v>
                </c:pt>
                <c:pt idx="57">
                  <c:v>76.895820853895302</c:v>
                </c:pt>
                <c:pt idx="58">
                  <c:v>76.895820853895302</c:v>
                </c:pt>
                <c:pt idx="59">
                  <c:v>76.895820853895302</c:v>
                </c:pt>
                <c:pt idx="60">
                  <c:v>76.895820853895302</c:v>
                </c:pt>
                <c:pt idx="61">
                  <c:v>76.895820853895302</c:v>
                </c:pt>
                <c:pt idx="62">
                  <c:v>76.895820853895302</c:v>
                </c:pt>
                <c:pt idx="63">
                  <c:v>76.895820853895302</c:v>
                </c:pt>
                <c:pt idx="64">
                  <c:v>76.895820853895302</c:v>
                </c:pt>
                <c:pt idx="65">
                  <c:v>76.895820853895302</c:v>
                </c:pt>
                <c:pt idx="66">
                  <c:v>76.895820853895302</c:v>
                </c:pt>
                <c:pt idx="67">
                  <c:v>76.895820853895302</c:v>
                </c:pt>
                <c:pt idx="68">
                  <c:v>76.895820853895302</c:v>
                </c:pt>
                <c:pt idx="69">
                  <c:v>76.895820853895302</c:v>
                </c:pt>
                <c:pt idx="70">
                  <c:v>76.895820853895302</c:v>
                </c:pt>
                <c:pt idx="71">
                  <c:v>76.895820853895302</c:v>
                </c:pt>
                <c:pt idx="72">
                  <c:v>76.895820853895302</c:v>
                </c:pt>
                <c:pt idx="73">
                  <c:v>76.895820853895302</c:v>
                </c:pt>
                <c:pt idx="74">
                  <c:v>76.895820853895302</c:v>
                </c:pt>
                <c:pt idx="75">
                  <c:v>76.895820853895302</c:v>
                </c:pt>
                <c:pt idx="76">
                  <c:v>76.895820853895302</c:v>
                </c:pt>
                <c:pt idx="77">
                  <c:v>76.895820853895302</c:v>
                </c:pt>
                <c:pt idx="78">
                  <c:v>76.895820853895302</c:v>
                </c:pt>
                <c:pt idx="79">
                  <c:v>76.895820853895302</c:v>
                </c:pt>
                <c:pt idx="80">
                  <c:v>76.895820853895302</c:v>
                </c:pt>
                <c:pt idx="81">
                  <c:v>76.895820853895302</c:v>
                </c:pt>
                <c:pt idx="82">
                  <c:v>76.895820853895302</c:v>
                </c:pt>
                <c:pt idx="83">
                  <c:v>76.895820853895302</c:v>
                </c:pt>
                <c:pt idx="84">
                  <c:v>76.895820853895302</c:v>
                </c:pt>
                <c:pt idx="85">
                  <c:v>76.895820853895302</c:v>
                </c:pt>
                <c:pt idx="86">
                  <c:v>76.895820853895302</c:v>
                </c:pt>
                <c:pt idx="87">
                  <c:v>76.895820853895302</c:v>
                </c:pt>
                <c:pt idx="88">
                  <c:v>76.895820853895302</c:v>
                </c:pt>
                <c:pt idx="89">
                  <c:v>76.895820853895302</c:v>
                </c:pt>
                <c:pt idx="90">
                  <c:v>76.895820853895302</c:v>
                </c:pt>
                <c:pt idx="91">
                  <c:v>76.895820853895302</c:v>
                </c:pt>
                <c:pt idx="92">
                  <c:v>76.895820853895302</c:v>
                </c:pt>
                <c:pt idx="93">
                  <c:v>76.895820853895302</c:v>
                </c:pt>
                <c:pt idx="94">
                  <c:v>76.895820853895302</c:v>
                </c:pt>
                <c:pt idx="95">
                  <c:v>76.895820853895302</c:v>
                </c:pt>
                <c:pt idx="96">
                  <c:v>76.895820853895302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350912"/>
        <c:axId val="153353216"/>
      </c:scatterChart>
      <c:valAx>
        <c:axId val="153350912"/>
        <c:scaling>
          <c:orientation val="minMax"/>
          <c:max val="100"/>
        </c:scaling>
        <c:delete val="0"/>
        <c:axPos val="b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Alphai (pre-explosive porosity) (vol%)</a:t>
                </a:r>
              </a:p>
            </c:rich>
          </c:tx>
          <c:layout>
            <c:manualLayout>
              <c:xMode val="edge"/>
              <c:yMode val="edge"/>
              <c:x val="0.24497834882553082"/>
              <c:y val="0.9216867469879502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353216"/>
        <c:crosses val="max"/>
        <c:crossBetween val="midCat"/>
        <c:majorUnit val="10"/>
        <c:minorUnit val="2"/>
      </c:valAx>
      <c:valAx>
        <c:axId val="15335321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(pre-explosive pressure) (MPa)</a:t>
                </a:r>
              </a:p>
            </c:rich>
          </c:tx>
          <c:layout>
            <c:manualLayout>
              <c:xMode val="edge"/>
              <c:yMode val="edge"/>
              <c:x val="1.9726351895543778E-2"/>
              <c:y val="0.1551004016064261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35091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122772108360101"/>
          <c:y val="0.33688928944123037"/>
          <c:w val="0.14877227891639899"/>
          <c:h val="0.246020301679157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63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Pi!$Q$1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Pi!$Q$3:$Q$300</c:f>
              <c:numCache>
                <c:formatCode>0</c:formatCode>
                <c:ptCount val="298"/>
                <c:pt idx="0">
                  <c:v>29.794450518706498</c:v>
                </c:pt>
                <c:pt idx="1">
                  <c:v>28.572456749383498</c:v>
                </c:pt>
                <c:pt idx="2">
                  <c:v>15.831191098096209</c:v>
                </c:pt>
                <c:pt idx="3">
                  <c:v>19.87132073820079</c:v>
                </c:pt>
                <c:pt idx="4">
                  <c:v>36.347859146227677</c:v>
                </c:pt>
                <c:pt idx="5">
                  <c:v>44.063593598960473</c:v>
                </c:pt>
                <c:pt idx="6">
                  <c:v>39.94676814964658</c:v>
                </c:pt>
                <c:pt idx="7">
                  <c:v>60.76250000000001</c:v>
                </c:pt>
                <c:pt idx="8">
                  <c:v>60.76250000000001</c:v>
                </c:pt>
                <c:pt idx="9">
                  <c:v>58.246750000000006</c:v>
                </c:pt>
                <c:pt idx="10">
                  <c:v>58.246749999999999</c:v>
                </c:pt>
                <c:pt idx="11">
                  <c:v>51.727750000000007</c:v>
                </c:pt>
                <c:pt idx="12">
                  <c:v>51.727750000000007</c:v>
                </c:pt>
                <c:pt idx="13">
                  <c:v>51.727750000000007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Pi!$C$3:$C$300</c:f>
              <c:numCache>
                <c:formatCode>0.00</c:formatCode>
                <c:ptCount val="298"/>
                <c:pt idx="0">
                  <c:v>76.784671382199065</c:v>
                </c:pt>
                <c:pt idx="1">
                  <c:v>31.306380163492587</c:v>
                </c:pt>
                <c:pt idx="2">
                  <c:v>20.977368229886356</c:v>
                </c:pt>
                <c:pt idx="3">
                  <c:v>31.498178772975628</c:v>
                </c:pt>
                <c:pt idx="4">
                  <c:v>2.6739474630907099</c:v>
                </c:pt>
                <c:pt idx="5">
                  <c:v>4.1768254476808906</c:v>
                </c:pt>
                <c:pt idx="6">
                  <c:v>3.2689012701013143</c:v>
                </c:pt>
                <c:pt idx="7">
                  <c:v>16.598606902319951</c:v>
                </c:pt>
                <c:pt idx="8">
                  <c:v>15.382315550114798</c:v>
                </c:pt>
                <c:pt idx="9">
                  <c:v>24.204881802532814</c:v>
                </c:pt>
                <c:pt idx="10">
                  <c:v>24.695670965304735</c:v>
                </c:pt>
                <c:pt idx="11">
                  <c:v>13.736138305387426</c:v>
                </c:pt>
                <c:pt idx="12">
                  <c:v>8.9019450754563643</c:v>
                </c:pt>
                <c:pt idx="13">
                  <c:v>7.5461946396837778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Pi!$AB$2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Pi!$AB$3:$AB$300</c:f>
              <c:numCache>
                <c:formatCode>0.00</c:formatCode>
                <c:ptCount val="298"/>
                <c:pt idx="0">
                  <c:v>31.355198695301699</c:v>
                </c:pt>
                <c:pt idx="1">
                  <c:v>62.768529040738969</c:v>
                </c:pt>
                <c:pt idx="2">
                  <c:v>73.435879112571328</c:v>
                </c:pt>
                <c:pt idx="3">
                  <c:v>62.58582394887177</c:v>
                </c:pt>
                <c:pt idx="4">
                  <c:v>96.411522582584581</c:v>
                </c:pt>
                <c:pt idx="5">
                  <c:v>94.371576366457006</c:v>
                </c:pt>
                <c:pt idx="6">
                  <c:v>95.603324815656507</c:v>
                </c:pt>
                <c:pt idx="7">
                  <c:v>78.472465343856925</c:v>
                </c:pt>
                <c:pt idx="8">
                  <c:v>79.927206995452764</c:v>
                </c:pt>
                <c:pt idx="9">
                  <c:v>69.923205441153812</c:v>
                </c:pt>
                <c:pt idx="10">
                  <c:v>69.403658603874391</c:v>
                </c:pt>
                <c:pt idx="11">
                  <c:v>81.934360328487458</c:v>
                </c:pt>
                <c:pt idx="12">
                  <c:v>88.072881349767897</c:v>
                </c:pt>
                <c:pt idx="13">
                  <c:v>89.854611641444706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100</c:v>
                </c:pt>
                <c:pt idx="26">
                  <c:v>100</c:v>
                </c:pt>
                <c:pt idx="27">
                  <c:v>100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  <c:pt idx="35">
                  <c:v>100</c:v>
                </c:pt>
                <c:pt idx="36">
                  <c:v>100</c:v>
                </c:pt>
                <c:pt idx="37">
                  <c:v>100</c:v>
                </c:pt>
                <c:pt idx="38">
                  <c:v>100</c:v>
                </c:pt>
                <c:pt idx="39">
                  <c:v>100</c:v>
                </c:pt>
                <c:pt idx="40">
                  <c:v>100</c:v>
                </c:pt>
                <c:pt idx="41">
                  <c:v>100</c:v>
                </c:pt>
                <c:pt idx="42">
                  <c:v>100</c:v>
                </c:pt>
                <c:pt idx="43">
                  <c:v>100</c:v>
                </c:pt>
                <c:pt idx="44">
                  <c:v>100</c:v>
                </c:pt>
                <c:pt idx="45">
                  <c:v>100</c:v>
                </c:pt>
                <c:pt idx="46">
                  <c:v>100</c:v>
                </c:pt>
                <c:pt idx="47">
                  <c:v>100</c:v>
                </c:pt>
                <c:pt idx="48">
                  <c:v>100</c:v>
                </c:pt>
                <c:pt idx="49">
                  <c:v>100</c:v>
                </c:pt>
                <c:pt idx="50">
                  <c:v>100</c:v>
                </c:pt>
                <c:pt idx="51">
                  <c:v>100</c:v>
                </c:pt>
                <c:pt idx="52">
                  <c:v>100</c:v>
                </c:pt>
                <c:pt idx="53">
                  <c:v>100</c:v>
                </c:pt>
                <c:pt idx="54">
                  <c:v>100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100</c:v>
                </c:pt>
                <c:pt idx="69">
                  <c:v>100</c:v>
                </c:pt>
                <c:pt idx="70">
                  <c:v>100</c:v>
                </c:pt>
                <c:pt idx="71">
                  <c:v>100</c:v>
                </c:pt>
                <c:pt idx="72">
                  <c:v>100</c:v>
                </c:pt>
                <c:pt idx="73">
                  <c:v>100</c:v>
                </c:pt>
                <c:pt idx="74">
                  <c:v>100</c:v>
                </c:pt>
                <c:pt idx="75">
                  <c:v>100</c:v>
                </c:pt>
                <c:pt idx="76">
                  <c:v>100</c:v>
                </c:pt>
                <c:pt idx="77">
                  <c:v>100</c:v>
                </c:pt>
                <c:pt idx="78">
                  <c:v>100</c:v>
                </c:pt>
                <c:pt idx="79">
                  <c:v>100</c:v>
                </c:pt>
                <c:pt idx="80">
                  <c:v>100</c:v>
                </c:pt>
                <c:pt idx="81">
                  <c:v>100</c:v>
                </c:pt>
                <c:pt idx="82">
                  <c:v>100</c:v>
                </c:pt>
                <c:pt idx="83">
                  <c:v>100</c:v>
                </c:pt>
                <c:pt idx="84">
                  <c:v>100</c:v>
                </c:pt>
                <c:pt idx="85">
                  <c:v>100</c:v>
                </c:pt>
                <c:pt idx="86">
                  <c:v>100</c:v>
                </c:pt>
                <c:pt idx="87">
                  <c:v>100</c:v>
                </c:pt>
                <c:pt idx="88">
                  <c:v>100</c:v>
                </c:pt>
                <c:pt idx="89">
                  <c:v>100</c:v>
                </c:pt>
                <c:pt idx="90">
                  <c:v>100</c:v>
                </c:pt>
                <c:pt idx="91">
                  <c:v>100</c:v>
                </c:pt>
                <c:pt idx="92">
                  <c:v>100</c:v>
                </c:pt>
                <c:pt idx="93">
                  <c:v>100</c:v>
                </c:pt>
                <c:pt idx="94">
                  <c:v>100</c:v>
                </c:pt>
                <c:pt idx="95">
                  <c:v>100</c:v>
                </c:pt>
                <c:pt idx="96">
                  <c:v>100</c:v>
                </c:pt>
                <c:pt idx="97">
                  <c:v>100</c:v>
                </c:pt>
              </c:numCache>
            </c:numRef>
          </c:xVal>
          <c:yVal>
            <c:numRef>
              <c:f>Pi!$C$3:$C$300</c:f>
              <c:numCache>
                <c:formatCode>0.00</c:formatCode>
                <c:ptCount val="298"/>
                <c:pt idx="0">
                  <c:v>76.784671382199065</c:v>
                </c:pt>
                <c:pt idx="1">
                  <c:v>31.306380163492587</c:v>
                </c:pt>
                <c:pt idx="2">
                  <c:v>20.977368229886356</c:v>
                </c:pt>
                <c:pt idx="3">
                  <c:v>31.498178772975628</c:v>
                </c:pt>
                <c:pt idx="4">
                  <c:v>2.6739474630907099</c:v>
                </c:pt>
                <c:pt idx="5">
                  <c:v>4.1768254476808906</c:v>
                </c:pt>
                <c:pt idx="6">
                  <c:v>3.2689012701013143</c:v>
                </c:pt>
                <c:pt idx="7">
                  <c:v>16.598606902319951</c:v>
                </c:pt>
                <c:pt idx="8">
                  <c:v>15.382315550114798</c:v>
                </c:pt>
                <c:pt idx="9">
                  <c:v>24.204881802532814</c:v>
                </c:pt>
                <c:pt idx="10">
                  <c:v>24.695670965304735</c:v>
                </c:pt>
                <c:pt idx="11">
                  <c:v>13.736138305387426</c:v>
                </c:pt>
                <c:pt idx="12">
                  <c:v>8.9019450754563643</c:v>
                </c:pt>
                <c:pt idx="13">
                  <c:v>7.5461946396837778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080000"/>
        <c:axId val="154081920"/>
      </c:scatterChart>
      <c:valAx>
        <c:axId val="154080000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560172349352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081920"/>
        <c:crosses val="autoZero"/>
        <c:crossBetween val="midCat"/>
      </c:valAx>
      <c:valAx>
        <c:axId val="15408192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425176312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080000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4063723257"/>
          <c:w val="0.29437274886093839"/>
          <c:h val="4.569410044401723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63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Patm!$Q$1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Patm!$Q$3:$Q$300</c:f>
              <c:numCache>
                <c:formatCode>General</c:formatCode>
                <c:ptCount val="298"/>
                <c:pt idx="0">
                  <c:v>2.3792277023415707E-2</c:v>
                </c:pt>
                <c:pt idx="1">
                  <c:v>5.4923495169423617E-2</c:v>
                </c:pt>
                <c:pt idx="2">
                  <c:v>3.8590482743396069E-2</c:v>
                </c:pt>
                <c:pt idx="3">
                  <c:v>3.388625772097998E-2</c:v>
                </c:pt>
                <c:pt idx="4">
                  <c:v>0.89766967967293099</c:v>
                </c:pt>
                <c:pt idx="5">
                  <c:v>0.79254384685588553</c:v>
                </c:pt>
                <c:pt idx="6">
                  <c:v>0.85509767239086676</c:v>
                </c:pt>
                <c:pt idx="7">
                  <c:v>0.39439955176121688</c:v>
                </c:pt>
                <c:pt idx="8">
                  <c:v>0.42513835880168171</c:v>
                </c:pt>
                <c:pt idx="9">
                  <c:v>0.24511708507848259</c:v>
                </c:pt>
                <c:pt idx="10">
                  <c:v>0.24029165077927733</c:v>
                </c:pt>
                <c:pt idx="11">
                  <c:v>0.33119382884420717</c:v>
                </c:pt>
                <c:pt idx="12">
                  <c:v>0.5083232419657544</c:v>
                </c:pt>
                <c:pt idx="13">
                  <c:v>0.59816156574621171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Patm!$C$3:$C$300</c:f>
              <c:numCache>
                <c:formatCode>0.00</c:formatCode>
                <c:ptCount val="298"/>
                <c:pt idx="0">
                  <c:v>76.913139651557742</c:v>
                </c:pt>
                <c:pt idx="1">
                  <c:v>31.395045780330864</c:v>
                </c:pt>
                <c:pt idx="2">
                  <c:v>21.013147362767899</c:v>
                </c:pt>
                <c:pt idx="3">
                  <c:v>31.553267271440596</c:v>
                </c:pt>
                <c:pt idx="4">
                  <c:v>2.7189969440287394</c:v>
                </c:pt>
                <c:pt idx="5">
                  <c:v>4.2528632415895844</c:v>
                </c:pt>
                <c:pt idx="6">
                  <c:v>3.3264062199213957</c:v>
                </c:pt>
                <c:pt idx="7">
                  <c:v>16.867659179383207</c:v>
                </c:pt>
                <c:pt idx="8">
                  <c:v>15.643246617893659</c:v>
                </c:pt>
                <c:pt idx="9">
                  <c:v>24.485869978775263</c:v>
                </c:pt>
                <c:pt idx="10">
                  <c:v>24.978792999991185</c:v>
                </c:pt>
                <c:pt idx="11">
                  <c:v>13.908407765563092</c:v>
                </c:pt>
                <c:pt idx="12">
                  <c:v>9.0458040807177476</c:v>
                </c:pt>
                <c:pt idx="13">
                  <c:v>7.680266795360474</c:v>
                </c:pt>
                <c:pt idx="14">
                  <c:v>0</c:v>
                </c:pt>
                <c:pt idx="15">
                  <c:v>74.860015591263178</c:v>
                </c:pt>
                <c:pt idx="16">
                  <c:v>55.800567330306038</c:v>
                </c:pt>
                <c:pt idx="17">
                  <c:v>56.576497913769217</c:v>
                </c:pt>
                <c:pt idx="18">
                  <c:v>65.603567600327025</c:v>
                </c:pt>
                <c:pt idx="19">
                  <c:v>184.54353909641591</c:v>
                </c:pt>
                <c:pt idx="20">
                  <c:v>51.43470806240439</c:v>
                </c:pt>
                <c:pt idx="21">
                  <c:v>67.248316951846931</c:v>
                </c:pt>
                <c:pt idx="22">
                  <c:v>214.55945780076831</c:v>
                </c:pt>
                <c:pt idx="23">
                  <c:v>8.3956970925734034</c:v>
                </c:pt>
                <c:pt idx="24">
                  <c:v>85.01651047695232</c:v>
                </c:pt>
                <c:pt idx="25">
                  <c:v>183.10155336481813</c:v>
                </c:pt>
                <c:pt idx="26">
                  <c:v>35.164745520865637</c:v>
                </c:pt>
                <c:pt idx="27">
                  <c:v>66.777726894984525</c:v>
                </c:pt>
                <c:pt idx="28">
                  <c:v>38.116845939580223</c:v>
                </c:pt>
                <c:pt idx="29">
                  <c:v>79.49775676699619</c:v>
                </c:pt>
                <c:pt idx="30">
                  <c:v>34.099216794986809</c:v>
                </c:pt>
                <c:pt idx="31">
                  <c:v>22.46334447846036</c:v>
                </c:pt>
                <c:pt idx="32">
                  <c:v>34.35383761802413</c:v>
                </c:pt>
                <c:pt idx="33">
                  <c:v>6.0287294560366806</c:v>
                </c:pt>
                <c:pt idx="34">
                  <c:v>11.016449124955717</c:v>
                </c:pt>
                <c:pt idx="35">
                  <c:v>9.3170451241899546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Patm!$AB$2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Patm!$AB$3:$AB$300</c:f>
              <c:numCache>
                <c:formatCode>0.00</c:formatCode>
                <c:ptCount val="298"/>
                <c:pt idx="0">
                  <c:v>31.292543419218234</c:v>
                </c:pt>
                <c:pt idx="1">
                  <c:v>62.68399723884454</c:v>
                </c:pt>
                <c:pt idx="2">
                  <c:v>73.396019916360032</c:v>
                </c:pt>
                <c:pt idx="3">
                  <c:v>62.533445632988276</c:v>
                </c:pt>
                <c:pt idx="4">
                  <c:v>96.350327065530735</c:v>
                </c:pt>
                <c:pt idx="5">
                  <c:v>94.268587732973316</c:v>
                </c:pt>
                <c:pt idx="6">
                  <c:v>95.525228533875023</c:v>
                </c:pt>
                <c:pt idx="7">
                  <c:v>78.15393089401401</c:v>
                </c:pt>
                <c:pt idx="8">
                  <c:v>79.613082872885073</c:v>
                </c:pt>
                <c:pt idx="9">
                  <c:v>69.625292361530882</c:v>
                </c:pt>
                <c:pt idx="10">
                  <c:v>69.105679558967495</c:v>
                </c:pt>
                <c:pt idx="11">
                  <c:v>81.722269329981913</c:v>
                </c:pt>
                <c:pt idx="12">
                  <c:v>87.885252016482511</c:v>
                </c:pt>
                <c:pt idx="13">
                  <c:v>89.677364896147196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Patm!$C$3:$C$300</c:f>
              <c:numCache>
                <c:formatCode>0.00</c:formatCode>
                <c:ptCount val="298"/>
                <c:pt idx="0">
                  <c:v>76.913139651557742</c:v>
                </c:pt>
                <c:pt idx="1">
                  <c:v>31.395045780330864</c:v>
                </c:pt>
                <c:pt idx="2">
                  <c:v>21.013147362767899</c:v>
                </c:pt>
                <c:pt idx="3">
                  <c:v>31.553267271440596</c:v>
                </c:pt>
                <c:pt idx="4">
                  <c:v>2.7189969440287394</c:v>
                </c:pt>
                <c:pt idx="5">
                  <c:v>4.2528632415895844</c:v>
                </c:pt>
                <c:pt idx="6">
                  <c:v>3.3264062199213957</c:v>
                </c:pt>
                <c:pt idx="7">
                  <c:v>16.867659179383207</c:v>
                </c:pt>
                <c:pt idx="8">
                  <c:v>15.643246617893659</c:v>
                </c:pt>
                <c:pt idx="9">
                  <c:v>24.485869978775263</c:v>
                </c:pt>
                <c:pt idx="10">
                  <c:v>24.978792999991185</c:v>
                </c:pt>
                <c:pt idx="11">
                  <c:v>13.908407765563092</c:v>
                </c:pt>
                <c:pt idx="12">
                  <c:v>9.0458040807177476</c:v>
                </c:pt>
                <c:pt idx="13">
                  <c:v>7.680266795360474</c:v>
                </c:pt>
                <c:pt idx="14">
                  <c:v>0</c:v>
                </c:pt>
                <c:pt idx="15">
                  <c:v>74.860015591263178</c:v>
                </c:pt>
                <c:pt idx="16">
                  <c:v>55.800567330306038</c:v>
                </c:pt>
                <c:pt idx="17">
                  <c:v>56.576497913769217</c:v>
                </c:pt>
                <c:pt idx="18">
                  <c:v>65.603567600327025</c:v>
                </c:pt>
                <c:pt idx="19">
                  <c:v>184.54353909641591</c:v>
                </c:pt>
                <c:pt idx="20">
                  <c:v>51.43470806240439</c:v>
                </c:pt>
                <c:pt idx="21">
                  <c:v>67.248316951846931</c:v>
                </c:pt>
                <c:pt idx="22">
                  <c:v>214.55945780076831</c:v>
                </c:pt>
                <c:pt idx="23">
                  <c:v>8.3956970925734034</c:v>
                </c:pt>
                <c:pt idx="24">
                  <c:v>85.01651047695232</c:v>
                </c:pt>
                <c:pt idx="25">
                  <c:v>183.10155336481813</c:v>
                </c:pt>
                <c:pt idx="26">
                  <c:v>35.164745520865637</c:v>
                </c:pt>
                <c:pt idx="27">
                  <c:v>66.777726894984525</c:v>
                </c:pt>
                <c:pt idx="28">
                  <c:v>38.116845939580223</c:v>
                </c:pt>
                <c:pt idx="29">
                  <c:v>79.49775676699619</c:v>
                </c:pt>
                <c:pt idx="30">
                  <c:v>34.099216794986809</c:v>
                </c:pt>
                <c:pt idx="31">
                  <c:v>22.46334447846036</c:v>
                </c:pt>
                <c:pt idx="32">
                  <c:v>34.35383761802413</c:v>
                </c:pt>
                <c:pt idx="33">
                  <c:v>6.0287294560366806</c:v>
                </c:pt>
                <c:pt idx="34">
                  <c:v>11.016449124955717</c:v>
                </c:pt>
                <c:pt idx="35">
                  <c:v>9.3170451241899546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Patm!$AU$2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Patm!$AU$3:$AU$30</c:f>
              <c:numCache>
                <c:formatCode>0.0</c:formatCode>
                <c:ptCount val="28"/>
              </c:numCache>
            </c:numRef>
          </c:xVal>
          <c:yVal>
            <c:numRef>
              <c:f>Patm!$AQ$3:$AQ$30</c:f>
              <c:numCache>
                <c:formatCode>0.00</c:formatCode>
                <c:ptCount val="28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578944"/>
        <c:axId val="154581248"/>
      </c:scatterChart>
      <c:valAx>
        <c:axId val="15457894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581248"/>
        <c:crosses val="autoZero"/>
        <c:crossBetween val="midCat"/>
      </c:valAx>
      <c:valAx>
        <c:axId val="154581248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57894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974056273268881"/>
          <c:y val="0.94200359600719263"/>
          <c:w val="0.41558502156927424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63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'Patm diff'!$Q$1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'Patm diff'!$Q$3:$Q$300</c:f>
              <c:numCache>
                <c:formatCode>General</c:formatCode>
                <c:ptCount val="298"/>
                <c:pt idx="0">
                  <c:v>6.2202703539915166E-2</c:v>
                </c:pt>
                <c:pt idx="1">
                  <c:v>0.1432557417915096</c:v>
                </c:pt>
                <c:pt idx="2">
                  <c:v>0.10085666256549933</c:v>
                </c:pt>
                <c:pt idx="3">
                  <c:v>8.856398659443121E-2</c:v>
                </c:pt>
                <c:pt idx="4">
                  <c:v>2.2612694792533303</c:v>
                </c:pt>
                <c:pt idx="5">
                  <c:v>1.9957063042739289</c:v>
                </c:pt>
                <c:pt idx="6">
                  <c:v>2.1530787614054554</c:v>
                </c:pt>
                <c:pt idx="7">
                  <c:v>1.0024384644265152</c:v>
                </c:pt>
                <c:pt idx="8">
                  <c:v>1.0788138427140901</c:v>
                </c:pt>
                <c:pt idx="9">
                  <c:v>0.62885854912933437</c:v>
                </c:pt>
                <c:pt idx="10">
                  <c:v>0.61666142215907493</c:v>
                </c:pt>
                <c:pt idx="11">
                  <c:v>0.84726375816590871</c:v>
                </c:pt>
                <c:pt idx="12">
                  <c:v>1.2896767790778625</c:v>
                </c:pt>
                <c:pt idx="13">
                  <c:v>1.5118212474663864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'Patm diff'!$C$3:$C$300</c:f>
              <c:numCache>
                <c:formatCode>0.00</c:formatCode>
                <c:ptCount val="298"/>
                <c:pt idx="0">
                  <c:v>77.118569953084247</c:v>
                </c:pt>
                <c:pt idx="1">
                  <c:v>31.536933037414496</c:v>
                </c:pt>
                <c:pt idx="2">
                  <c:v>21.070353432303655</c:v>
                </c:pt>
                <c:pt idx="3">
                  <c:v>31.641326305240884</c:v>
                </c:pt>
                <c:pt idx="4">
                  <c:v>2.7916986661384615</c:v>
                </c:pt>
                <c:pt idx="5">
                  <c:v>4.3756502663227108</c:v>
                </c:pt>
                <c:pt idx="6">
                  <c:v>3.4192411743983446</c:v>
                </c:pt>
                <c:pt idx="7">
                  <c:v>17.301414219347805</c:v>
                </c:pt>
                <c:pt idx="8">
                  <c:v>16.064145679083943</c:v>
                </c:pt>
                <c:pt idx="9">
                  <c:v>24.937606257046529</c:v>
                </c:pt>
                <c:pt idx="10">
                  <c:v>25.433975941913605</c:v>
                </c:pt>
                <c:pt idx="11">
                  <c:v>14.18559844730974</c:v>
                </c:pt>
                <c:pt idx="12">
                  <c:v>9.2777631629902277</c:v>
                </c:pt>
                <c:pt idx="13">
                  <c:v>7.8966929242182733</c:v>
                </c:pt>
                <c:pt idx="14">
                  <c:v>94.195749603074205</c:v>
                </c:pt>
                <c:pt idx="15">
                  <c:v>75.084245695222023</c:v>
                </c:pt>
                <c:pt idx="16">
                  <c:v>56.004111409398959</c:v>
                </c:pt>
                <c:pt idx="17">
                  <c:v>56.765927804617405</c:v>
                </c:pt>
                <c:pt idx="18">
                  <c:v>65.771535045091511</c:v>
                </c:pt>
                <c:pt idx="19">
                  <c:v>185.20206550246351</c:v>
                </c:pt>
                <c:pt idx="20">
                  <c:v>51.594557559874602</c:v>
                </c:pt>
                <c:pt idx="21">
                  <c:v>67.521519892463544</c:v>
                </c:pt>
                <c:pt idx="22">
                  <c:v>214.80590434861952</c:v>
                </c:pt>
                <c:pt idx="23">
                  <c:v>8.42095097017142</c:v>
                </c:pt>
                <c:pt idx="24">
                  <c:v>85.181340026691885</c:v>
                </c:pt>
                <c:pt idx="25">
                  <c:v>183.29973500344522</c:v>
                </c:pt>
                <c:pt idx="26">
                  <c:v>35.29998512091219</c:v>
                </c:pt>
                <c:pt idx="27">
                  <c:v>66.924348239538773</c:v>
                </c:pt>
                <c:pt idx="28">
                  <c:v>39.328562014825465</c:v>
                </c:pt>
                <c:pt idx="29">
                  <c:v>83.911947483325307</c:v>
                </c:pt>
                <c:pt idx="30">
                  <c:v>38.76776463462754</c:v>
                </c:pt>
                <c:pt idx="31">
                  <c:v>24.927413098133119</c:v>
                </c:pt>
                <c:pt idx="32">
                  <c:v>39.130525048331641</c:v>
                </c:pt>
                <c:pt idx="33">
                  <c:v>13.824461255548723</c:v>
                </c:pt>
                <c:pt idx="34">
                  <c:v>27.581959297915308</c:v>
                </c:pt>
                <c:pt idx="35">
                  <c:v>24.387826262690382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'Patm diff'!$AB$2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'Patm diff'!$AB$3:$AB$300</c:f>
              <c:numCache>
                <c:formatCode>0.00</c:formatCode>
                <c:ptCount val="298"/>
                <c:pt idx="0">
                  <c:v>31.19258253974354</c:v>
                </c:pt>
                <c:pt idx="1">
                  <c:v>62.548966212835509</c:v>
                </c:pt>
                <c:pt idx="2">
                  <c:v>73.332331767707061</c:v>
                </c:pt>
                <c:pt idx="3">
                  <c:v>62.449802985548878</c:v>
                </c:pt>
                <c:pt idx="4">
                  <c:v>96.251564308445211</c:v>
                </c:pt>
                <c:pt idx="5">
                  <c:v>94.102350421011892</c:v>
                </c:pt>
                <c:pt idx="6">
                  <c:v>95.399166830926703</c:v>
                </c:pt>
                <c:pt idx="7">
                  <c:v>77.642900518635813</c:v>
                </c:pt>
                <c:pt idx="8">
                  <c:v>79.108726255835947</c:v>
                </c:pt>
                <c:pt idx="9">
                  <c:v>69.148956098625746</c:v>
                </c:pt>
                <c:pt idx="10">
                  <c:v>68.629258030609236</c:v>
                </c:pt>
                <c:pt idx="11">
                  <c:v>81.382003328683822</c:v>
                </c:pt>
                <c:pt idx="12">
                  <c:v>87.583315234743125</c:v>
                </c:pt>
                <c:pt idx="13">
                  <c:v>89.391718142461414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'Patm diff'!$C$3:$C$300</c:f>
              <c:numCache>
                <c:formatCode>0.00</c:formatCode>
                <c:ptCount val="298"/>
                <c:pt idx="0">
                  <c:v>77.118569953084247</c:v>
                </c:pt>
                <c:pt idx="1">
                  <c:v>31.536933037414496</c:v>
                </c:pt>
                <c:pt idx="2">
                  <c:v>21.070353432303655</c:v>
                </c:pt>
                <c:pt idx="3">
                  <c:v>31.641326305240884</c:v>
                </c:pt>
                <c:pt idx="4">
                  <c:v>2.7916986661384615</c:v>
                </c:pt>
                <c:pt idx="5">
                  <c:v>4.3756502663227108</c:v>
                </c:pt>
                <c:pt idx="6">
                  <c:v>3.4192411743983446</c:v>
                </c:pt>
                <c:pt idx="7">
                  <c:v>17.301414219347805</c:v>
                </c:pt>
                <c:pt idx="8">
                  <c:v>16.064145679083943</c:v>
                </c:pt>
                <c:pt idx="9">
                  <c:v>24.937606257046529</c:v>
                </c:pt>
                <c:pt idx="10">
                  <c:v>25.433975941913605</c:v>
                </c:pt>
                <c:pt idx="11">
                  <c:v>14.18559844730974</c:v>
                </c:pt>
                <c:pt idx="12">
                  <c:v>9.2777631629902277</c:v>
                </c:pt>
                <c:pt idx="13">
                  <c:v>7.8966929242182733</c:v>
                </c:pt>
                <c:pt idx="14">
                  <c:v>94.195749603074205</c:v>
                </c:pt>
                <c:pt idx="15">
                  <c:v>75.084245695222023</c:v>
                </c:pt>
                <c:pt idx="16">
                  <c:v>56.004111409398959</c:v>
                </c:pt>
                <c:pt idx="17">
                  <c:v>56.765927804617405</c:v>
                </c:pt>
                <c:pt idx="18">
                  <c:v>65.771535045091511</c:v>
                </c:pt>
                <c:pt idx="19">
                  <c:v>185.20206550246351</c:v>
                </c:pt>
                <c:pt idx="20">
                  <c:v>51.594557559874602</c:v>
                </c:pt>
                <c:pt idx="21">
                  <c:v>67.521519892463544</c:v>
                </c:pt>
                <c:pt idx="22">
                  <c:v>214.80590434861952</c:v>
                </c:pt>
                <c:pt idx="23">
                  <c:v>8.42095097017142</c:v>
                </c:pt>
                <c:pt idx="24">
                  <c:v>85.181340026691885</c:v>
                </c:pt>
                <c:pt idx="25">
                  <c:v>183.29973500344522</c:v>
                </c:pt>
                <c:pt idx="26">
                  <c:v>35.29998512091219</c:v>
                </c:pt>
                <c:pt idx="27">
                  <c:v>66.924348239538773</c:v>
                </c:pt>
                <c:pt idx="28">
                  <c:v>39.328562014825465</c:v>
                </c:pt>
                <c:pt idx="29">
                  <c:v>83.911947483325307</c:v>
                </c:pt>
                <c:pt idx="30">
                  <c:v>38.76776463462754</c:v>
                </c:pt>
                <c:pt idx="31">
                  <c:v>24.927413098133119</c:v>
                </c:pt>
                <c:pt idx="32">
                  <c:v>39.130525048331641</c:v>
                </c:pt>
                <c:pt idx="33">
                  <c:v>13.824461255548723</c:v>
                </c:pt>
                <c:pt idx="34">
                  <c:v>27.581959297915308</c:v>
                </c:pt>
                <c:pt idx="35">
                  <c:v>24.387826262690382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'Patm diff'!$AL$2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'Patm diff'!$AL$3:$AL$30</c:f>
              <c:numCache>
                <c:formatCode>0.0</c:formatCode>
                <c:ptCount val="28"/>
              </c:numCache>
            </c:numRef>
          </c:xVal>
          <c:yVal>
            <c:numRef>
              <c:f>'Patm diff'!$C$3:$C$30</c:f>
              <c:numCache>
                <c:formatCode>0.00</c:formatCode>
                <c:ptCount val="28"/>
                <c:pt idx="0">
                  <c:v>77.118569953084247</c:v>
                </c:pt>
                <c:pt idx="1">
                  <c:v>31.536933037414496</c:v>
                </c:pt>
                <c:pt idx="2">
                  <c:v>21.070353432303655</c:v>
                </c:pt>
                <c:pt idx="3">
                  <c:v>31.641326305240884</c:v>
                </c:pt>
                <c:pt idx="4">
                  <c:v>2.7916986661384615</c:v>
                </c:pt>
                <c:pt idx="5">
                  <c:v>4.3756502663227108</c:v>
                </c:pt>
                <c:pt idx="6">
                  <c:v>3.4192411743983446</c:v>
                </c:pt>
                <c:pt idx="7">
                  <c:v>17.301414219347805</c:v>
                </c:pt>
                <c:pt idx="8">
                  <c:v>16.064145679083943</c:v>
                </c:pt>
                <c:pt idx="9">
                  <c:v>24.937606257046529</c:v>
                </c:pt>
                <c:pt idx="10">
                  <c:v>25.433975941913605</c:v>
                </c:pt>
                <c:pt idx="11">
                  <c:v>14.18559844730974</c:v>
                </c:pt>
                <c:pt idx="12">
                  <c:v>9.2777631629902277</c:v>
                </c:pt>
                <c:pt idx="13">
                  <c:v>7.8966929242182733</c:v>
                </c:pt>
                <c:pt idx="14">
                  <c:v>94.195749603074205</c:v>
                </c:pt>
                <c:pt idx="15">
                  <c:v>75.084245695222023</c:v>
                </c:pt>
                <c:pt idx="16">
                  <c:v>56.004111409398959</c:v>
                </c:pt>
                <c:pt idx="17">
                  <c:v>56.765927804617405</c:v>
                </c:pt>
                <c:pt idx="18">
                  <c:v>65.771535045091511</c:v>
                </c:pt>
                <c:pt idx="19">
                  <c:v>185.20206550246351</c:v>
                </c:pt>
                <c:pt idx="20">
                  <c:v>51.594557559874602</c:v>
                </c:pt>
                <c:pt idx="21">
                  <c:v>67.521519892463544</c:v>
                </c:pt>
                <c:pt idx="22">
                  <c:v>214.80590434861952</c:v>
                </c:pt>
                <c:pt idx="23">
                  <c:v>8.42095097017142</c:v>
                </c:pt>
                <c:pt idx="24">
                  <c:v>85.181340026691885</c:v>
                </c:pt>
                <c:pt idx="25">
                  <c:v>183.29973500344522</c:v>
                </c:pt>
                <c:pt idx="26">
                  <c:v>35.29998512091219</c:v>
                </c:pt>
                <c:pt idx="27">
                  <c:v>66.924348239538773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341760"/>
        <c:axId val="154344064"/>
      </c:scatterChart>
      <c:valAx>
        <c:axId val="154341760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344064"/>
        <c:crosses val="autoZero"/>
        <c:crossBetween val="midCat"/>
      </c:valAx>
      <c:valAx>
        <c:axId val="15434406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341760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974056273268881"/>
          <c:y val="0.94200359600719263"/>
          <c:w val="0.41558502156927424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63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'Patm nodiff'!$Q$1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'Patm nodiff'!$Q$3:$Q$300</c:f>
              <c:numCache>
                <c:formatCode>General</c:formatCode>
                <c:ptCount val="298"/>
                <c:pt idx="0">
                  <c:v>2.0542436967611172E-2</c:v>
                </c:pt>
                <c:pt idx="1">
                  <c:v>4.7430743230932319E-2</c:v>
                </c:pt>
                <c:pt idx="2">
                  <c:v>3.332027677516692E-2</c:v>
                </c:pt>
                <c:pt idx="3">
                  <c:v>2.9258489070878361E-2</c:v>
                </c:pt>
                <c:pt idx="4">
                  <c:v>0.77753473840138221</c:v>
                </c:pt>
                <c:pt idx="5">
                  <c:v>0.68649917627004231</c:v>
                </c:pt>
                <c:pt idx="6">
                  <c:v>0.74068881209255744</c:v>
                </c:pt>
                <c:pt idx="7">
                  <c:v>0.34134977319004112</c:v>
                </c:pt>
                <c:pt idx="8">
                  <c:v>0.36800492713327104</c:v>
                </c:pt>
                <c:pt idx="9">
                  <c:v>0.21197632597721089</c:v>
                </c:pt>
                <c:pt idx="10">
                  <c:v>0.20779783887219805</c:v>
                </c:pt>
                <c:pt idx="11">
                  <c:v>0.28648585671783855</c:v>
                </c:pt>
                <c:pt idx="12">
                  <c:v>0.44001865441024357</c:v>
                </c:pt>
                <c:pt idx="13">
                  <c:v>0.51795709710935023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'Patm nodiff'!$C$3:$C$300</c:f>
              <c:numCache>
                <c:formatCode>0.00</c:formatCode>
                <c:ptCount val="298"/>
                <c:pt idx="0">
                  <c:v>76.895820853895302</c:v>
                </c:pt>
                <c:pt idx="1">
                  <c:v>31.383122281857041</c:v>
                </c:pt>
                <c:pt idx="2">
                  <c:v>21.008332262042849</c:v>
                </c:pt>
                <c:pt idx="3">
                  <c:v>31.54580613167164</c:v>
                </c:pt>
                <c:pt idx="4">
                  <c:v>2.7129042126723015</c:v>
                </c:pt>
                <c:pt idx="5">
                  <c:v>4.242577101895332</c:v>
                </c:pt>
                <c:pt idx="6">
                  <c:v>3.3186248591187302</c:v>
                </c:pt>
                <c:pt idx="7">
                  <c:v>16.831302173691608</c:v>
                </c:pt>
                <c:pt idx="8">
                  <c:v>15.608009772871331</c:v>
                </c:pt>
                <c:pt idx="9">
                  <c:v>24.447932377911577</c:v>
                </c:pt>
                <c:pt idx="10">
                  <c:v>24.940586083749441</c:v>
                </c:pt>
                <c:pt idx="11">
                  <c:v>13.885131104973629</c:v>
                </c:pt>
                <c:pt idx="12">
                  <c:v>9.0263645005904003</c:v>
                </c:pt>
                <c:pt idx="13">
                  <c:v>7.6621395248070989</c:v>
                </c:pt>
                <c:pt idx="14">
                  <c:v>93.786133006359805</c:v>
                </c:pt>
                <c:pt idx="15">
                  <c:v>74.841109618775334</c:v>
                </c:pt>
                <c:pt idx="16">
                  <c:v>55.783405919114948</c:v>
                </c:pt>
                <c:pt idx="17">
                  <c:v>56.560488670575999</c:v>
                </c:pt>
                <c:pt idx="18">
                  <c:v>65.589400481399977</c:v>
                </c:pt>
                <c:pt idx="19">
                  <c:v>184.48797515246719</c:v>
                </c:pt>
                <c:pt idx="20">
                  <c:v>51.421259129929069</c:v>
                </c:pt>
                <c:pt idx="21">
                  <c:v>67.225323771733429</c:v>
                </c:pt>
                <c:pt idx="22">
                  <c:v>214.53869114232751</c:v>
                </c:pt>
                <c:pt idx="23">
                  <c:v>8.3935642122066696</c:v>
                </c:pt>
                <c:pt idx="24">
                  <c:v>85.002588947491333</c:v>
                </c:pt>
                <c:pt idx="25">
                  <c:v>183.08488148976909</c:v>
                </c:pt>
                <c:pt idx="26">
                  <c:v>35.153381353548973</c:v>
                </c:pt>
                <c:pt idx="27">
                  <c:v>66.765330066056976</c:v>
                </c:pt>
                <c:pt idx="28">
                  <c:v>38.015364180208572</c:v>
                </c:pt>
                <c:pt idx="29">
                  <c:v>79.129933539184634</c:v>
                </c:pt>
                <c:pt idx="30">
                  <c:v>33.717078274046656</c:v>
                </c:pt>
                <c:pt idx="31">
                  <c:v>22.260569958025602</c:v>
                </c:pt>
                <c:pt idx="32">
                  <c:v>33.962977560757814</c:v>
                </c:pt>
                <c:pt idx="33">
                  <c:v>5.5049978261296433</c:v>
                </c:pt>
                <c:pt idx="34">
                  <c:v>9.9257314255511595</c:v>
                </c:pt>
                <c:pt idx="35">
                  <c:v>8.3398850807737883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'Patm nodiff'!$AB$2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'Patm nodiff'!$AB$3:$AB$300</c:f>
              <c:numCache>
                <c:formatCode>0.00</c:formatCode>
                <c:ptCount val="298"/>
                <c:pt idx="0">
                  <c:v>31.300982728098315</c:v>
                </c:pt>
                <c:pt idx="1">
                  <c:v>62.695364273788833</c:v>
                </c:pt>
                <c:pt idx="2">
                  <c:v>73.401384238431518</c:v>
                </c:pt>
                <c:pt idx="3">
                  <c:v>62.540529603391533</c:v>
                </c:pt>
                <c:pt idx="4">
                  <c:v>96.358603461765682</c:v>
                </c:pt>
                <c:pt idx="5">
                  <c:v>94.282517449175828</c:v>
                </c:pt>
                <c:pt idx="6">
                  <c:v>95.535795395276963</c:v>
                </c:pt>
                <c:pt idx="7">
                  <c:v>78.196905976360156</c:v>
                </c:pt>
                <c:pt idx="8">
                  <c:v>79.655443711929863</c:v>
                </c:pt>
                <c:pt idx="9">
                  <c:v>69.665442653034475</c:v>
                </c:pt>
                <c:pt idx="10">
                  <c:v>69.145821723809419</c:v>
                </c:pt>
                <c:pt idx="11">
                  <c:v>81.750897272809354</c:v>
                </c:pt>
                <c:pt idx="12">
                  <c:v>87.910590219656555</c:v>
                </c:pt>
                <c:pt idx="13">
                  <c:v>89.701316591757092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'Patm nodiff'!$C$3:$C$300</c:f>
              <c:numCache>
                <c:formatCode>0.00</c:formatCode>
                <c:ptCount val="298"/>
                <c:pt idx="0">
                  <c:v>76.895820853895302</c:v>
                </c:pt>
                <c:pt idx="1">
                  <c:v>31.383122281857041</c:v>
                </c:pt>
                <c:pt idx="2">
                  <c:v>21.008332262042849</c:v>
                </c:pt>
                <c:pt idx="3">
                  <c:v>31.54580613167164</c:v>
                </c:pt>
                <c:pt idx="4">
                  <c:v>2.7129042126723015</c:v>
                </c:pt>
                <c:pt idx="5">
                  <c:v>4.242577101895332</c:v>
                </c:pt>
                <c:pt idx="6">
                  <c:v>3.3186248591187302</c:v>
                </c:pt>
                <c:pt idx="7">
                  <c:v>16.831302173691608</c:v>
                </c:pt>
                <c:pt idx="8">
                  <c:v>15.608009772871331</c:v>
                </c:pt>
                <c:pt idx="9">
                  <c:v>24.447932377911577</c:v>
                </c:pt>
                <c:pt idx="10">
                  <c:v>24.940586083749441</c:v>
                </c:pt>
                <c:pt idx="11">
                  <c:v>13.885131104973629</c:v>
                </c:pt>
                <c:pt idx="12">
                  <c:v>9.0263645005904003</c:v>
                </c:pt>
                <c:pt idx="13">
                  <c:v>7.6621395248070989</c:v>
                </c:pt>
                <c:pt idx="14">
                  <c:v>93.786133006359805</c:v>
                </c:pt>
                <c:pt idx="15">
                  <c:v>74.841109618775334</c:v>
                </c:pt>
                <c:pt idx="16">
                  <c:v>55.783405919114948</c:v>
                </c:pt>
                <c:pt idx="17">
                  <c:v>56.560488670575999</c:v>
                </c:pt>
                <c:pt idx="18">
                  <c:v>65.589400481399977</c:v>
                </c:pt>
                <c:pt idx="19">
                  <c:v>184.48797515246719</c:v>
                </c:pt>
                <c:pt idx="20">
                  <c:v>51.421259129929069</c:v>
                </c:pt>
                <c:pt idx="21">
                  <c:v>67.225323771733429</c:v>
                </c:pt>
                <c:pt idx="22">
                  <c:v>214.53869114232751</c:v>
                </c:pt>
                <c:pt idx="23">
                  <c:v>8.3935642122066696</c:v>
                </c:pt>
                <c:pt idx="24">
                  <c:v>85.002588947491333</c:v>
                </c:pt>
                <c:pt idx="25">
                  <c:v>183.08488148976909</c:v>
                </c:pt>
                <c:pt idx="26">
                  <c:v>35.153381353548973</c:v>
                </c:pt>
                <c:pt idx="27">
                  <c:v>66.765330066056976</c:v>
                </c:pt>
                <c:pt idx="28">
                  <c:v>38.015364180208572</c:v>
                </c:pt>
                <c:pt idx="29">
                  <c:v>79.129933539184634</c:v>
                </c:pt>
                <c:pt idx="30">
                  <c:v>33.717078274046656</c:v>
                </c:pt>
                <c:pt idx="31">
                  <c:v>22.260569958025602</c:v>
                </c:pt>
                <c:pt idx="32">
                  <c:v>33.962977560757814</c:v>
                </c:pt>
                <c:pt idx="33">
                  <c:v>5.5049978261296433</c:v>
                </c:pt>
                <c:pt idx="34">
                  <c:v>9.9257314255511595</c:v>
                </c:pt>
                <c:pt idx="35">
                  <c:v>8.3398850807737883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'Patm nodiff'!$AL$2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'Patm nodiff'!$AL$3:$AL$30</c:f>
              <c:numCache>
                <c:formatCode>General</c:formatCode>
                <c:ptCount val="28"/>
              </c:numCache>
            </c:numRef>
          </c:xVal>
          <c:yVal>
            <c:numRef>
              <c:f>'Patm nodiff'!$C$3:$C$30</c:f>
              <c:numCache>
                <c:formatCode>0.00</c:formatCode>
                <c:ptCount val="28"/>
                <c:pt idx="0">
                  <c:v>76.895820853895302</c:v>
                </c:pt>
                <c:pt idx="1">
                  <c:v>31.383122281857041</c:v>
                </c:pt>
                <c:pt idx="2">
                  <c:v>21.008332262042849</c:v>
                </c:pt>
                <c:pt idx="3">
                  <c:v>31.54580613167164</c:v>
                </c:pt>
                <c:pt idx="4">
                  <c:v>2.7129042126723015</c:v>
                </c:pt>
                <c:pt idx="5">
                  <c:v>4.242577101895332</c:v>
                </c:pt>
                <c:pt idx="6">
                  <c:v>3.3186248591187302</c:v>
                </c:pt>
                <c:pt idx="7">
                  <c:v>16.831302173691608</c:v>
                </c:pt>
                <c:pt idx="8">
                  <c:v>15.608009772871331</c:v>
                </c:pt>
                <c:pt idx="9">
                  <c:v>24.447932377911577</c:v>
                </c:pt>
                <c:pt idx="10">
                  <c:v>24.940586083749441</c:v>
                </c:pt>
                <c:pt idx="11">
                  <c:v>13.885131104973629</c:v>
                </c:pt>
                <c:pt idx="12">
                  <c:v>9.0263645005904003</c:v>
                </c:pt>
                <c:pt idx="13">
                  <c:v>7.6621395248070989</c:v>
                </c:pt>
                <c:pt idx="14">
                  <c:v>93.786133006359805</c:v>
                </c:pt>
                <c:pt idx="15">
                  <c:v>74.841109618775334</c:v>
                </c:pt>
                <c:pt idx="16">
                  <c:v>55.783405919114948</c:v>
                </c:pt>
                <c:pt idx="17">
                  <c:v>56.560488670575999</c:v>
                </c:pt>
                <c:pt idx="18">
                  <c:v>65.589400481399977</c:v>
                </c:pt>
                <c:pt idx="19">
                  <c:v>184.48797515246719</c:v>
                </c:pt>
                <c:pt idx="20">
                  <c:v>51.421259129929069</c:v>
                </c:pt>
                <c:pt idx="21">
                  <c:v>67.225323771733429</c:v>
                </c:pt>
                <c:pt idx="22">
                  <c:v>214.53869114232751</c:v>
                </c:pt>
                <c:pt idx="23">
                  <c:v>8.3935642122066696</c:v>
                </c:pt>
                <c:pt idx="24">
                  <c:v>85.002588947491333</c:v>
                </c:pt>
                <c:pt idx="25">
                  <c:v>183.08488148976909</c:v>
                </c:pt>
                <c:pt idx="26">
                  <c:v>35.153381353548973</c:v>
                </c:pt>
                <c:pt idx="27">
                  <c:v>66.765330066056976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452736"/>
        <c:axId val="154455040"/>
      </c:scatterChart>
      <c:valAx>
        <c:axId val="154452736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360616403685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455040"/>
        <c:crosses val="autoZero"/>
        <c:crossBetween val="midCat"/>
      </c:valAx>
      <c:valAx>
        <c:axId val="15445504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2194698838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452736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974056273268881"/>
          <c:y val="0.94200353711150964"/>
          <c:w val="0.41558502156927424"/>
          <c:h val="4.569407364851930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85"/>
          <c:h val="0.76274165202109367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Case1!$Q$1</c:f>
              <c:strCache>
                <c:ptCount val="1"/>
                <c:pt idx="0">
                  <c:v>Alphai %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Case1!$Q$3:$Q$300</c:f>
              <c:numCache>
                <c:formatCode>0.00</c:formatCode>
                <c:ptCount val="298"/>
                <c:pt idx="0">
                  <c:v>1.4878784737120838</c:v>
                </c:pt>
                <c:pt idx="1">
                  <c:v>3.2420915619392461</c:v>
                </c:pt>
                <c:pt idx="2">
                  <c:v>3.9822865096432705</c:v>
                </c:pt>
                <c:pt idx="3">
                  <c:v>2.9285088258291396</c:v>
                </c:pt>
                <c:pt idx="4">
                  <c:v>19.745747463041461</c:v>
                </c:pt>
                <c:pt idx="5">
                  <c:v>16.190210198820967</c:v>
                </c:pt>
                <c:pt idx="6">
                  <c:v>18.081132038181469</c:v>
                </c:pt>
                <c:pt idx="7">
                  <c:v>8.0386664131228169</c:v>
                </c:pt>
                <c:pt idx="8">
                  <c:v>8.4633865144382163</c:v>
                </c:pt>
                <c:pt idx="9">
                  <c:v>5.9215842101380192</c:v>
                </c:pt>
                <c:pt idx="10">
                  <c:v>5.8338297614375989</c:v>
                </c:pt>
                <c:pt idx="11">
                  <c:v>8.1633263964469176</c:v>
                </c:pt>
                <c:pt idx="12">
                  <c:v>10.922289748073513</c:v>
                </c:pt>
                <c:pt idx="13">
                  <c:v>12.11807700697457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Case1!$C$3:$C$300</c:f>
              <c:numCache>
                <c:formatCode>0.00</c:formatCode>
                <c:ptCount val="298"/>
                <c:pt idx="0">
                  <c:v>86.047723688321511</c:v>
                </c:pt>
                <c:pt idx="1">
                  <c:v>38.092424913139745</c:v>
                </c:pt>
                <c:pt idx="2">
                  <c:v>25.900337998862323</c:v>
                </c:pt>
                <c:pt idx="3">
                  <c:v>37.500677800287505</c:v>
                </c:pt>
                <c:pt idx="4">
                  <c:v>5.8509062175935576</c:v>
                </c:pt>
                <c:pt idx="5">
                  <c:v>8.5226497390758365</c:v>
                </c:pt>
                <c:pt idx="6">
                  <c:v>6.9291844668886666</c:v>
                </c:pt>
                <c:pt idx="7">
                  <c:v>27.147410074892687</c:v>
                </c:pt>
                <c:pt idx="8">
                  <c:v>25.665977863676567</c:v>
                </c:pt>
                <c:pt idx="9">
                  <c:v>35.370510902445673</c:v>
                </c:pt>
                <c:pt idx="10">
                  <c:v>35.936055330390374</c:v>
                </c:pt>
                <c:pt idx="11">
                  <c:v>21.570455815515427</c:v>
                </c:pt>
                <c:pt idx="12">
                  <c:v>15.637441231709207</c:v>
                </c:pt>
                <c:pt idx="13">
                  <c:v>13.905166145605239</c:v>
                </c:pt>
                <c:pt idx="14">
                  <c:v>105.67800968171339</c:v>
                </c:pt>
                <c:pt idx="15">
                  <c:v>84.200656917476778</c:v>
                </c:pt>
                <c:pt idx="16">
                  <c:v>64.322001784546288</c:v>
                </c:pt>
                <c:pt idx="17">
                  <c:v>64.927708701340748</c:v>
                </c:pt>
                <c:pt idx="18">
                  <c:v>73.928371287049401</c:v>
                </c:pt>
                <c:pt idx="19">
                  <c:v>201.47207110903094</c:v>
                </c:pt>
                <c:pt idx="20">
                  <c:v>59.207460819484282</c:v>
                </c:pt>
                <c:pt idx="21">
                  <c:v>77.064933704700948</c:v>
                </c:pt>
                <c:pt idx="22">
                  <c:v>226.2416880757585</c:v>
                </c:pt>
                <c:pt idx="23">
                  <c:v>10.799928833419111</c:v>
                </c:pt>
                <c:pt idx="24">
                  <c:v>93.788316783613084</c:v>
                </c:pt>
                <c:pt idx="25">
                  <c:v>193.83126259438745</c:v>
                </c:pt>
                <c:pt idx="26">
                  <c:v>41.949500911647959</c:v>
                </c:pt>
                <c:pt idx="27">
                  <c:v>74.8439308049863</c:v>
                </c:pt>
                <c:pt idx="28">
                  <c:v>43.95105541337027</c:v>
                </c:pt>
                <c:pt idx="29">
                  <c:v>86.047723688321511</c:v>
                </c:pt>
                <c:pt idx="30">
                  <c:v>38.092424913139745</c:v>
                </c:pt>
                <c:pt idx="31">
                  <c:v>25.900337998647199</c:v>
                </c:pt>
                <c:pt idx="32">
                  <c:v>37.500677800287498</c:v>
                </c:pt>
                <c:pt idx="33">
                  <c:v>5.8509062179997873</c:v>
                </c:pt>
                <c:pt idx="34">
                  <c:v>8.522649739145006</c:v>
                </c:pt>
                <c:pt idx="35">
                  <c:v>6.9291844668901943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Case1!$AB$2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Case1!$AB$3:$AB$300</c:f>
              <c:numCache>
                <c:formatCode>0.00</c:formatCode>
                <c:ptCount val="298"/>
                <c:pt idx="0">
                  <c:v>27.105862660254754</c:v>
                </c:pt>
                <c:pt idx="1">
                  <c:v>56.61989834858516</c:v>
                </c:pt>
                <c:pt idx="2">
                  <c:v>68.144511480873504</c:v>
                </c:pt>
                <c:pt idx="3">
                  <c:v>57.130956751636184</c:v>
                </c:pt>
                <c:pt idx="4">
                  <c:v>92.113730722109921</c:v>
                </c:pt>
                <c:pt idx="5">
                  <c:v>88.568928557577763</c:v>
                </c:pt>
                <c:pt idx="6">
                  <c:v>90.673102856252285</c:v>
                </c:pt>
                <c:pt idx="7">
                  <c:v>66.864904442596981</c:v>
                </c:pt>
                <c:pt idx="8">
                  <c:v>68.387683677205885</c:v>
                </c:pt>
                <c:pt idx="9">
                  <c:v>59.009549726079797</c:v>
                </c:pt>
                <c:pt idx="10">
                  <c:v>58.504795019721584</c:v>
                </c:pt>
                <c:pt idx="11">
                  <c:v>72.777789603299766</c:v>
                </c:pt>
                <c:pt idx="12">
                  <c:v>79.620061445998317</c:v>
                </c:pt>
                <c:pt idx="13">
                  <c:v>81.726259247369384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Case1!$C$3:$C$300</c:f>
              <c:numCache>
                <c:formatCode>0.00</c:formatCode>
                <c:ptCount val="298"/>
                <c:pt idx="0">
                  <c:v>86.047723688321511</c:v>
                </c:pt>
                <c:pt idx="1">
                  <c:v>38.092424913139745</c:v>
                </c:pt>
                <c:pt idx="2">
                  <c:v>25.900337998862323</c:v>
                </c:pt>
                <c:pt idx="3">
                  <c:v>37.500677800287505</c:v>
                </c:pt>
                <c:pt idx="4">
                  <c:v>5.8509062175935576</c:v>
                </c:pt>
                <c:pt idx="5">
                  <c:v>8.5226497390758365</c:v>
                </c:pt>
                <c:pt idx="6">
                  <c:v>6.9291844668886666</c:v>
                </c:pt>
                <c:pt idx="7">
                  <c:v>27.147410074892687</c:v>
                </c:pt>
                <c:pt idx="8">
                  <c:v>25.665977863676567</c:v>
                </c:pt>
                <c:pt idx="9">
                  <c:v>35.370510902445673</c:v>
                </c:pt>
                <c:pt idx="10">
                  <c:v>35.936055330390374</c:v>
                </c:pt>
                <c:pt idx="11">
                  <c:v>21.570455815515427</c:v>
                </c:pt>
                <c:pt idx="12">
                  <c:v>15.637441231709207</c:v>
                </c:pt>
                <c:pt idx="13">
                  <c:v>13.905166145605239</c:v>
                </c:pt>
                <c:pt idx="14">
                  <c:v>105.67800968171339</c:v>
                </c:pt>
                <c:pt idx="15">
                  <c:v>84.200656917476778</c:v>
                </c:pt>
                <c:pt idx="16">
                  <c:v>64.322001784546288</c:v>
                </c:pt>
                <c:pt idx="17">
                  <c:v>64.927708701340748</c:v>
                </c:pt>
                <c:pt idx="18">
                  <c:v>73.928371287049401</c:v>
                </c:pt>
                <c:pt idx="19">
                  <c:v>201.47207110903094</c:v>
                </c:pt>
                <c:pt idx="20">
                  <c:v>59.207460819484282</c:v>
                </c:pt>
                <c:pt idx="21">
                  <c:v>77.064933704700948</c:v>
                </c:pt>
                <c:pt idx="22">
                  <c:v>226.2416880757585</c:v>
                </c:pt>
                <c:pt idx="23">
                  <c:v>10.799928833419111</c:v>
                </c:pt>
                <c:pt idx="24">
                  <c:v>93.788316783613084</c:v>
                </c:pt>
                <c:pt idx="25">
                  <c:v>193.83126259438745</c:v>
                </c:pt>
                <c:pt idx="26">
                  <c:v>41.949500911647959</c:v>
                </c:pt>
                <c:pt idx="27">
                  <c:v>74.8439308049863</c:v>
                </c:pt>
                <c:pt idx="28">
                  <c:v>43.95105541337027</c:v>
                </c:pt>
                <c:pt idx="29">
                  <c:v>86.047723688321511</c:v>
                </c:pt>
                <c:pt idx="30">
                  <c:v>38.092424913139745</c:v>
                </c:pt>
                <c:pt idx="31">
                  <c:v>25.900337998647199</c:v>
                </c:pt>
                <c:pt idx="32">
                  <c:v>37.500677800287498</c:v>
                </c:pt>
                <c:pt idx="33">
                  <c:v>5.8509062179997873</c:v>
                </c:pt>
                <c:pt idx="34">
                  <c:v>8.522649739145006</c:v>
                </c:pt>
                <c:pt idx="35">
                  <c:v>6.9291844668901943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798720"/>
        <c:axId val="150801024"/>
      </c:scatterChart>
      <c:valAx>
        <c:axId val="150798720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801024"/>
        <c:crosses val="autoZero"/>
        <c:crossBetween val="midCat"/>
      </c:valAx>
      <c:valAx>
        <c:axId val="15080102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21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0798720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6823528919"/>
          <c:w val="0.29437274886093839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44" r="0.75000000000000144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85"/>
          <c:h val="0.76274165202109367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'Case1 (Pmin)'!$Q$1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'Case1 (Pmin)'!$Q$3:$Q$300</c:f>
              <c:numCache>
                <c:formatCode>0.00</c:formatCode>
                <c:ptCount val="298"/>
                <c:pt idx="0">
                  <c:v>2.5982351671120103</c:v>
                </c:pt>
                <c:pt idx="1">
                  <c:v>3.9825980713423825</c:v>
                </c:pt>
                <c:pt idx="2">
                  <c:v>5.7630810684129532</c:v>
                </c:pt>
                <c:pt idx="3">
                  <c:v>4.0629569328778956</c:v>
                </c:pt>
                <c:pt idx="4">
                  <c:v>23.401229652021929</c:v>
                </c:pt>
                <c:pt idx="5">
                  <c:v>20.876976036118556</c:v>
                </c:pt>
                <c:pt idx="6">
                  <c:v>19.588296461800518</c:v>
                </c:pt>
                <c:pt idx="7">
                  <c:v>12.023080656010215</c:v>
                </c:pt>
                <c:pt idx="8">
                  <c:v>12.271979314566776</c:v>
                </c:pt>
                <c:pt idx="9">
                  <c:v>8.2918649632285817</c:v>
                </c:pt>
                <c:pt idx="10">
                  <c:v>8.1718647098413175</c:v>
                </c:pt>
                <c:pt idx="11">
                  <c:v>13.358894213539823</c:v>
                </c:pt>
                <c:pt idx="12">
                  <c:v>17.51991625216548</c:v>
                </c:pt>
                <c:pt idx="13">
                  <c:v>18.6833052086895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(Pmin)'!$C$3:$C$300</c:f>
              <c:numCache>
                <c:formatCode>0.00</c:formatCode>
                <c:ptCount val="298"/>
                <c:pt idx="0">
                  <c:v>48.719805275767797</c:v>
                </c:pt>
                <c:pt idx="1">
                  <c:v>30.77236644924994</c:v>
                </c:pt>
                <c:pt idx="2">
                  <c:v>17.565192925142554</c:v>
                </c:pt>
                <c:pt idx="3">
                  <c:v>26.713947203374325</c:v>
                </c:pt>
                <c:pt idx="4">
                  <c:v>4.7120705085730483</c:v>
                </c:pt>
                <c:pt idx="5">
                  <c:v>6.239756763412057</c:v>
                </c:pt>
                <c:pt idx="6">
                  <c:v>6.2783625842382751</c:v>
                </c:pt>
                <c:pt idx="7">
                  <c:v>17.364414300687542</c:v>
                </c:pt>
                <c:pt idx="8">
                  <c:v>16.964101635866061</c:v>
                </c:pt>
                <c:pt idx="9">
                  <c:v>24.623222418869204</c:v>
                </c:pt>
                <c:pt idx="10">
                  <c:v>25.017496312124972</c:v>
                </c:pt>
                <c:pt idx="11">
                  <c:v>12.435516116833714</c:v>
                </c:pt>
                <c:pt idx="12">
                  <c:v>9.0266666894544194</c:v>
                </c:pt>
                <c:pt idx="13">
                  <c:v>8.3451922962179186</c:v>
                </c:pt>
                <c:pt idx="14">
                  <c:v>80.602031013198243</c:v>
                </c:pt>
                <c:pt idx="15">
                  <c:v>47.326007275262704</c:v>
                </c:pt>
                <c:pt idx="16">
                  <c:v>27.484457913653255</c:v>
                </c:pt>
                <c:pt idx="17">
                  <c:v>51.159539210634058</c:v>
                </c:pt>
                <c:pt idx="18">
                  <c:v>50.555411201359313</c:v>
                </c:pt>
                <c:pt idx="19">
                  <c:v>134.90786062405624</c:v>
                </c:pt>
                <c:pt idx="20">
                  <c:v>47.814474948724062</c:v>
                </c:pt>
                <c:pt idx="21">
                  <c:v>62.037510103806355</c:v>
                </c:pt>
                <c:pt idx="22">
                  <c:v>147.78871891881886</c:v>
                </c:pt>
                <c:pt idx="23">
                  <c:v>6.5559045187482488</c:v>
                </c:pt>
                <c:pt idx="24">
                  <c:v>68.648327202880822</c:v>
                </c:pt>
                <c:pt idx="25">
                  <c:v>113.60419464128171</c:v>
                </c:pt>
                <c:pt idx="26">
                  <c:v>26.110490005767446</c:v>
                </c:pt>
                <c:pt idx="27">
                  <c:v>20.570886645863695</c:v>
                </c:pt>
                <c:pt idx="28">
                  <c:v>23.132232830500513</c:v>
                </c:pt>
                <c:pt idx="29">
                  <c:v>48.719805275767797</c:v>
                </c:pt>
                <c:pt idx="30">
                  <c:v>30.77236644924994</c:v>
                </c:pt>
                <c:pt idx="31">
                  <c:v>17.565192925146015</c:v>
                </c:pt>
                <c:pt idx="32">
                  <c:v>26.713947203374325</c:v>
                </c:pt>
                <c:pt idx="33">
                  <c:v>4.712070508558317</c:v>
                </c:pt>
                <c:pt idx="34">
                  <c:v>6.2397567627153085</c:v>
                </c:pt>
                <c:pt idx="35">
                  <c:v>6.2783625846518056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'Case1 (Pmin)'!$AB$2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'Case1 (Pmin)'!$AB$3:$AB$300</c:f>
              <c:numCache>
                <c:formatCode>0.00</c:formatCode>
                <c:ptCount val="298"/>
                <c:pt idx="0">
                  <c:v>48.185474251246546</c:v>
                </c:pt>
                <c:pt idx="1">
                  <c:v>63.280078793421289</c:v>
                </c:pt>
                <c:pt idx="2">
                  <c:v>77.333636485536317</c:v>
                </c:pt>
                <c:pt idx="3">
                  <c:v>67.306941485572963</c:v>
                </c:pt>
                <c:pt idx="4">
                  <c:v>93.64737641337183</c:v>
                </c:pt>
                <c:pt idx="5">
                  <c:v>91.592796936250323</c:v>
                </c:pt>
                <c:pt idx="6">
                  <c:v>91.541158804654216</c:v>
                </c:pt>
                <c:pt idx="7">
                  <c:v>77.568931436554365</c:v>
                </c:pt>
                <c:pt idx="8">
                  <c:v>78.040036589133152</c:v>
                </c:pt>
                <c:pt idx="9">
                  <c:v>69.480114939949416</c:v>
                </c:pt>
                <c:pt idx="10">
                  <c:v>69.065041504738673</c:v>
                </c:pt>
                <c:pt idx="11">
                  <c:v>83.550824623540564</c:v>
                </c:pt>
                <c:pt idx="12">
                  <c:v>87.910198013346616</c:v>
                </c:pt>
                <c:pt idx="13">
                  <c:v>88.801671521808956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(Pmin)'!$C$3:$C$300</c:f>
              <c:numCache>
                <c:formatCode>0.00</c:formatCode>
                <c:ptCount val="298"/>
                <c:pt idx="0">
                  <c:v>48.719805275767797</c:v>
                </c:pt>
                <c:pt idx="1">
                  <c:v>30.77236644924994</c:v>
                </c:pt>
                <c:pt idx="2">
                  <c:v>17.565192925142554</c:v>
                </c:pt>
                <c:pt idx="3">
                  <c:v>26.713947203374325</c:v>
                </c:pt>
                <c:pt idx="4">
                  <c:v>4.7120705085730483</c:v>
                </c:pt>
                <c:pt idx="5">
                  <c:v>6.239756763412057</c:v>
                </c:pt>
                <c:pt idx="6">
                  <c:v>6.2783625842382751</c:v>
                </c:pt>
                <c:pt idx="7">
                  <c:v>17.364414300687542</c:v>
                </c:pt>
                <c:pt idx="8">
                  <c:v>16.964101635866061</c:v>
                </c:pt>
                <c:pt idx="9">
                  <c:v>24.623222418869204</c:v>
                </c:pt>
                <c:pt idx="10">
                  <c:v>25.017496312124972</c:v>
                </c:pt>
                <c:pt idx="11">
                  <c:v>12.435516116833714</c:v>
                </c:pt>
                <c:pt idx="12">
                  <c:v>9.0266666894544194</c:v>
                </c:pt>
                <c:pt idx="13">
                  <c:v>8.3451922962179186</c:v>
                </c:pt>
                <c:pt idx="14">
                  <c:v>80.602031013198243</c:v>
                </c:pt>
                <c:pt idx="15">
                  <c:v>47.326007275262704</c:v>
                </c:pt>
                <c:pt idx="16">
                  <c:v>27.484457913653255</c:v>
                </c:pt>
                <c:pt idx="17">
                  <c:v>51.159539210634058</c:v>
                </c:pt>
                <c:pt idx="18">
                  <c:v>50.555411201359313</c:v>
                </c:pt>
                <c:pt idx="19">
                  <c:v>134.90786062405624</c:v>
                </c:pt>
                <c:pt idx="20">
                  <c:v>47.814474948724062</c:v>
                </c:pt>
                <c:pt idx="21">
                  <c:v>62.037510103806355</c:v>
                </c:pt>
                <c:pt idx="22">
                  <c:v>147.78871891881886</c:v>
                </c:pt>
                <c:pt idx="23">
                  <c:v>6.5559045187482488</c:v>
                </c:pt>
                <c:pt idx="24">
                  <c:v>68.648327202880822</c:v>
                </c:pt>
                <c:pt idx="25">
                  <c:v>113.60419464128171</c:v>
                </c:pt>
                <c:pt idx="26">
                  <c:v>26.110490005767446</c:v>
                </c:pt>
                <c:pt idx="27">
                  <c:v>20.570886645863695</c:v>
                </c:pt>
                <c:pt idx="28">
                  <c:v>23.132232830500513</c:v>
                </c:pt>
                <c:pt idx="29">
                  <c:v>48.719805275767797</c:v>
                </c:pt>
                <c:pt idx="30">
                  <c:v>30.77236644924994</c:v>
                </c:pt>
                <c:pt idx="31">
                  <c:v>17.565192925146015</c:v>
                </c:pt>
                <c:pt idx="32">
                  <c:v>26.713947203374325</c:v>
                </c:pt>
                <c:pt idx="33">
                  <c:v>4.712070508558317</c:v>
                </c:pt>
                <c:pt idx="34">
                  <c:v>6.2397567627153085</c:v>
                </c:pt>
                <c:pt idx="35">
                  <c:v>6.2783625846518056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084352"/>
        <c:axId val="160086656"/>
      </c:scatterChart>
      <c:valAx>
        <c:axId val="160084352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086656"/>
        <c:crosses val="autoZero"/>
        <c:crossBetween val="midCat"/>
      </c:valAx>
      <c:valAx>
        <c:axId val="160086656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21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084352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6823528919"/>
          <c:w val="0.29437274886093839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44" r="0.75000000000000144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85"/>
          <c:h val="0.76274165202109367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'Case1 (Pmax)'!$Q$1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'Case1 (Pmax)'!$Q$3:$Q$300</c:f>
              <c:numCache>
                <c:formatCode>0.00</c:formatCode>
                <c:ptCount val="298"/>
                <c:pt idx="0">
                  <c:v>0.99069526466630109</c:v>
                </c:pt>
                <c:pt idx="1">
                  <c:v>2.7007730207387408</c:v>
                </c:pt>
                <c:pt idx="2">
                  <c:v>2.9406877286417621</c:v>
                </c:pt>
                <c:pt idx="3">
                  <c:v>2.2297198859499376</c:v>
                </c:pt>
                <c:pt idx="4">
                  <c:v>16.862774120968005</c:v>
                </c:pt>
                <c:pt idx="5">
                  <c:v>12.910053154692271</c:v>
                </c:pt>
                <c:pt idx="6">
                  <c:v>16.738055967406233</c:v>
                </c:pt>
                <c:pt idx="7">
                  <c:v>5.7976554764827091</c:v>
                </c:pt>
                <c:pt idx="8">
                  <c:v>6.2290919266499074</c:v>
                </c:pt>
                <c:pt idx="9">
                  <c:v>4.4744245481910134</c:v>
                </c:pt>
                <c:pt idx="10">
                  <c:v>4.4074472022162174</c:v>
                </c:pt>
                <c:pt idx="11">
                  <c:v>5.5527813268368886</c:v>
                </c:pt>
                <c:pt idx="12">
                  <c:v>7.491852972125761</c:v>
                </c:pt>
                <c:pt idx="13">
                  <c:v>8.5160664544055322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(Pmax)'!$C$3:$C$300</c:f>
              <c:numCache>
                <c:formatCode>0.00</c:formatCode>
                <c:ptCount val="298"/>
                <c:pt idx="0">
                  <c:v>129.88323533192161</c:v>
                </c:pt>
                <c:pt idx="1">
                  <c:v>45.983150937837081</c:v>
                </c:pt>
                <c:pt idx="2">
                  <c:v>35.454786537917578</c:v>
                </c:pt>
                <c:pt idx="3">
                  <c:v>49.607861492073177</c:v>
                </c:pt>
                <c:pt idx="4">
                  <c:v>7.0973327546566063</c:v>
                </c:pt>
                <c:pt idx="5">
                  <c:v>11.106375976476974</c:v>
                </c:pt>
                <c:pt idx="6">
                  <c:v>7.6079093584259567</c:v>
                </c:pt>
                <c:pt idx="7">
                  <c:v>38.558173846703333</c:v>
                </c:pt>
                <c:pt idx="8">
                  <c:v>35.723214475497869</c:v>
                </c:pt>
                <c:pt idx="9">
                  <c:v>47.530427517975241</c:v>
                </c:pt>
                <c:pt idx="10">
                  <c:v>48.28655125806678</c:v>
                </c:pt>
                <c:pt idx="11">
                  <c:v>32.612864134624942</c:v>
                </c:pt>
                <c:pt idx="12">
                  <c:v>23.675604430351257</c:v>
                </c:pt>
                <c:pt idx="13">
                  <c:v>20.597576616734244</c:v>
                </c:pt>
                <c:pt idx="14">
                  <c:v>132.84222732922925</c:v>
                </c:pt>
                <c:pt idx="15">
                  <c:v>127.60717141347645</c:v>
                </c:pt>
                <c:pt idx="16">
                  <c:v>110.94622877854503</c:v>
                </c:pt>
                <c:pt idx="17">
                  <c:v>79.800247886950373</c:v>
                </c:pt>
                <c:pt idx="18">
                  <c:v>100.17107564002454</c:v>
                </c:pt>
                <c:pt idx="19">
                  <c:v>275.0424246072148</c:v>
                </c:pt>
                <c:pt idx="20">
                  <c:v>71.434939610101637</c:v>
                </c:pt>
                <c:pt idx="21">
                  <c:v>93.161866434970221</c:v>
                </c:pt>
                <c:pt idx="22">
                  <c:v>313.18706674746232</c:v>
                </c:pt>
                <c:pt idx="23">
                  <c:v>15.716740541446795</c:v>
                </c:pt>
                <c:pt idx="24">
                  <c:v>121.37969933416367</c:v>
                </c:pt>
                <c:pt idx="25">
                  <c:v>285.16445647398695</c:v>
                </c:pt>
                <c:pt idx="26">
                  <c:v>60.416088039393451</c:v>
                </c:pt>
                <c:pt idx="27">
                  <c:v>149.33986906762766</c:v>
                </c:pt>
                <c:pt idx="28">
                  <c:v>69.326835788076323</c:v>
                </c:pt>
                <c:pt idx="29">
                  <c:v>129.88323533192161</c:v>
                </c:pt>
                <c:pt idx="30">
                  <c:v>45.983150937837081</c:v>
                </c:pt>
                <c:pt idx="31">
                  <c:v>35.454786537917578</c:v>
                </c:pt>
                <c:pt idx="32">
                  <c:v>49.607861492073177</c:v>
                </c:pt>
                <c:pt idx="33">
                  <c:v>7.0973327566343594</c:v>
                </c:pt>
                <c:pt idx="34">
                  <c:v>11.106375976305019</c:v>
                </c:pt>
                <c:pt idx="35">
                  <c:v>7.6079093585048838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'Case1 (Pmax)'!$AB$2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'Case1 (Pmax)'!$AB$3:$AB$300</c:f>
              <c:numCache>
                <c:formatCode>0.00</c:formatCode>
                <c:ptCount val="298"/>
                <c:pt idx="0">
                  <c:v>12.577657569032192</c:v>
                </c:pt>
                <c:pt idx="1">
                  <c:v>50.228973200780381</c:v>
                </c:pt>
                <c:pt idx="2">
                  <c:v>58.934058510009947</c:v>
                </c:pt>
                <c:pt idx="3">
                  <c:v>47.54024905429042</c:v>
                </c:pt>
                <c:pt idx="4">
                  <c:v>90.449600082003869</c:v>
                </c:pt>
                <c:pt idx="5">
                  <c:v>85.22998144484103</c:v>
                </c:pt>
                <c:pt idx="6">
                  <c:v>89.772995764575299</c:v>
                </c:pt>
                <c:pt idx="7">
                  <c:v>56.220898071760921</c:v>
                </c:pt>
                <c:pt idx="8">
                  <c:v>58.694243798323797</c:v>
                </c:pt>
                <c:pt idx="9">
                  <c:v>49.063241177807569</c:v>
                </c:pt>
                <c:pt idx="10">
                  <c:v>48.503397904358749</c:v>
                </c:pt>
                <c:pt idx="11">
                  <c:v>61.534504255326844</c:v>
                </c:pt>
                <c:pt idx="12">
                  <c:v>70.487785603470016</c:v>
                </c:pt>
                <c:pt idx="13">
                  <c:v>73.86030537633134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(Pmax)'!$C$3:$C$300</c:f>
              <c:numCache>
                <c:formatCode>0.00</c:formatCode>
                <c:ptCount val="298"/>
                <c:pt idx="0">
                  <c:v>129.88323533192161</c:v>
                </c:pt>
                <c:pt idx="1">
                  <c:v>45.983150937837081</c:v>
                </c:pt>
                <c:pt idx="2">
                  <c:v>35.454786537917578</c:v>
                </c:pt>
                <c:pt idx="3">
                  <c:v>49.607861492073177</c:v>
                </c:pt>
                <c:pt idx="4">
                  <c:v>7.0973327546566063</c:v>
                </c:pt>
                <c:pt idx="5">
                  <c:v>11.106375976476974</c:v>
                </c:pt>
                <c:pt idx="6">
                  <c:v>7.6079093584259567</c:v>
                </c:pt>
                <c:pt idx="7">
                  <c:v>38.558173846703333</c:v>
                </c:pt>
                <c:pt idx="8">
                  <c:v>35.723214475497869</c:v>
                </c:pt>
                <c:pt idx="9">
                  <c:v>47.530427517975241</c:v>
                </c:pt>
                <c:pt idx="10">
                  <c:v>48.28655125806678</c:v>
                </c:pt>
                <c:pt idx="11">
                  <c:v>32.612864134624942</c:v>
                </c:pt>
                <c:pt idx="12">
                  <c:v>23.675604430351257</c:v>
                </c:pt>
                <c:pt idx="13">
                  <c:v>20.597576616734244</c:v>
                </c:pt>
                <c:pt idx="14">
                  <c:v>132.84222732922925</c:v>
                </c:pt>
                <c:pt idx="15">
                  <c:v>127.60717141347645</c:v>
                </c:pt>
                <c:pt idx="16">
                  <c:v>110.94622877854503</c:v>
                </c:pt>
                <c:pt idx="17">
                  <c:v>79.800247886950373</c:v>
                </c:pt>
                <c:pt idx="18">
                  <c:v>100.17107564002454</c:v>
                </c:pt>
                <c:pt idx="19">
                  <c:v>275.0424246072148</c:v>
                </c:pt>
                <c:pt idx="20">
                  <c:v>71.434939610101637</c:v>
                </c:pt>
                <c:pt idx="21">
                  <c:v>93.161866434970221</c:v>
                </c:pt>
                <c:pt idx="22">
                  <c:v>313.18706674746232</c:v>
                </c:pt>
                <c:pt idx="23">
                  <c:v>15.716740541446795</c:v>
                </c:pt>
                <c:pt idx="24">
                  <c:v>121.37969933416367</c:v>
                </c:pt>
                <c:pt idx="25">
                  <c:v>285.16445647398695</c:v>
                </c:pt>
                <c:pt idx="26">
                  <c:v>60.416088039393451</c:v>
                </c:pt>
                <c:pt idx="27">
                  <c:v>149.33986906762766</c:v>
                </c:pt>
                <c:pt idx="28">
                  <c:v>69.326835788076323</c:v>
                </c:pt>
                <c:pt idx="29">
                  <c:v>129.88323533192161</c:v>
                </c:pt>
                <c:pt idx="30">
                  <c:v>45.983150937837081</c:v>
                </c:pt>
                <c:pt idx="31">
                  <c:v>35.454786537917578</c:v>
                </c:pt>
                <c:pt idx="32">
                  <c:v>49.607861492073177</c:v>
                </c:pt>
                <c:pt idx="33">
                  <c:v>7.0973327566343594</c:v>
                </c:pt>
                <c:pt idx="34">
                  <c:v>11.106375976305019</c:v>
                </c:pt>
                <c:pt idx="35">
                  <c:v>7.6079093585048838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445376"/>
        <c:axId val="159447680"/>
      </c:scatterChart>
      <c:valAx>
        <c:axId val="159445376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447680"/>
        <c:crosses val="autoZero"/>
        <c:crossBetween val="midCat"/>
      </c:valAx>
      <c:valAx>
        <c:axId val="15944768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21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445376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6823528919"/>
          <c:w val="0.29437274886093839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44" r="0.75000000000000144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85"/>
          <c:h val="0.76274165202109367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'Case1 (Amin)'!$Q$1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'Case1 (Amin)'!$Q$3:$Q$300</c:f>
              <c:numCache>
                <c:formatCode>0.00</c:formatCode>
                <c:ptCount val="298"/>
                <c:pt idx="0">
                  <c:v>1.4295646996657203</c:v>
                </c:pt>
                <c:pt idx="1">
                  <c:v>3.1237353095957796</c:v>
                </c:pt>
                <c:pt idx="2">
                  <c:v>3.9269241927637086</c:v>
                </c:pt>
                <c:pt idx="3">
                  <c:v>2.8004916612865562</c:v>
                </c:pt>
                <c:pt idx="4">
                  <c:v>19.503430596465382</c:v>
                </c:pt>
                <c:pt idx="5">
                  <c:v>16.038960514827366</c:v>
                </c:pt>
                <c:pt idx="6">
                  <c:v>17.721174555458145</c:v>
                </c:pt>
                <c:pt idx="7">
                  <c:v>7.3369824775917056</c:v>
                </c:pt>
                <c:pt idx="8">
                  <c:v>7.7447161589443283</c:v>
                </c:pt>
                <c:pt idx="9">
                  <c:v>5.6829150600921468</c:v>
                </c:pt>
                <c:pt idx="10">
                  <c:v>5.5973453589757884</c:v>
                </c:pt>
                <c:pt idx="11">
                  <c:v>7.6908725170530401</c:v>
                </c:pt>
                <c:pt idx="12">
                  <c:v>10.38786730770777</c:v>
                </c:pt>
                <c:pt idx="13">
                  <c:v>11.568831142950735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(Amin)'!$C$3:$C$300</c:f>
              <c:numCache>
                <c:formatCode>0.00</c:formatCode>
                <c:ptCount val="298"/>
                <c:pt idx="0">
                  <c:v>85.628610001895865</c:v>
                </c:pt>
                <c:pt idx="1">
                  <c:v>37.770645357370078</c:v>
                </c:pt>
                <c:pt idx="2">
                  <c:v>25.80823950643579</c:v>
                </c:pt>
                <c:pt idx="3">
                  <c:v>37.1702735293551</c:v>
                </c:pt>
                <c:pt idx="4">
                  <c:v>5.7015232834697782</c:v>
                </c:pt>
                <c:pt idx="5">
                  <c:v>8.3907014569725895</c:v>
                </c:pt>
                <c:pt idx="6">
                  <c:v>6.6774116078639034</c:v>
                </c:pt>
                <c:pt idx="7">
                  <c:v>25.412185001514299</c:v>
                </c:pt>
                <c:pt idx="8">
                  <c:v>23.96838628166639</c:v>
                </c:pt>
                <c:pt idx="9">
                  <c:v>34.618976163480163</c:v>
                </c:pt>
                <c:pt idx="10">
                  <c:v>35.180103932198726</c:v>
                </c:pt>
                <c:pt idx="11">
                  <c:v>20.730095100974186</c:v>
                </c:pt>
                <c:pt idx="12">
                  <c:v>14.899533841692429</c:v>
                </c:pt>
                <c:pt idx="13">
                  <c:v>13.202255834396235</c:v>
                </c:pt>
                <c:pt idx="14">
                  <c:v>105.31870651144425</c:v>
                </c:pt>
                <c:pt idx="15">
                  <c:v>83.708586975927844</c:v>
                </c:pt>
                <c:pt idx="16">
                  <c:v>63.547954778845074</c:v>
                </c:pt>
                <c:pt idx="17">
                  <c:v>64.481613543716719</c:v>
                </c:pt>
                <c:pt idx="18">
                  <c:v>73.746331501438519</c:v>
                </c:pt>
                <c:pt idx="19">
                  <c:v>200.80004805432048</c:v>
                </c:pt>
                <c:pt idx="20">
                  <c:v>58.922077692316314</c:v>
                </c:pt>
                <c:pt idx="21">
                  <c:v>76.46550114472906</c:v>
                </c:pt>
                <c:pt idx="22">
                  <c:v>225.70027323263466</c:v>
                </c:pt>
                <c:pt idx="23">
                  <c:v>10.0362328849461</c:v>
                </c:pt>
                <c:pt idx="24">
                  <c:v>93.489385633132827</c:v>
                </c:pt>
                <c:pt idx="25">
                  <c:v>193.53645373494732</c:v>
                </c:pt>
                <c:pt idx="26">
                  <c:v>41.823637338908313</c:v>
                </c:pt>
                <c:pt idx="27">
                  <c:v>74.680771230092148</c:v>
                </c:pt>
                <c:pt idx="28">
                  <c:v>43.779767576288819</c:v>
                </c:pt>
                <c:pt idx="29">
                  <c:v>85.628610001895865</c:v>
                </c:pt>
                <c:pt idx="30">
                  <c:v>37.770645357370086</c:v>
                </c:pt>
                <c:pt idx="31">
                  <c:v>25.808239506591431</c:v>
                </c:pt>
                <c:pt idx="32">
                  <c:v>37.1702735293551</c:v>
                </c:pt>
                <c:pt idx="33">
                  <c:v>5.7015232834634881</c:v>
                </c:pt>
                <c:pt idx="34">
                  <c:v>8.3907014569884648</c:v>
                </c:pt>
                <c:pt idx="35">
                  <c:v>6.6774116078609111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'Case1 (Amin)'!$AB$2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'Case1 (Amin)'!$AB$3:$AB$30</c:f>
              <c:numCache>
                <c:formatCode>0.00</c:formatCode>
                <c:ptCount val="28"/>
                <c:pt idx="0">
                  <c:v>27.286949172762942</c:v>
                </c:pt>
                <c:pt idx="1">
                  <c:v>56.897230520880861</c:v>
                </c:pt>
                <c:pt idx="2">
                  <c:v>68.239967463670624</c:v>
                </c:pt>
                <c:pt idx="3">
                  <c:v>57.418333259314629</c:v>
                </c:pt>
                <c:pt idx="4">
                  <c:v>92.314251241657431</c:v>
                </c:pt>
                <c:pt idx="5">
                  <c:v>88.741942509072146</c:v>
                </c:pt>
                <c:pt idx="6">
                  <c:v>91.008361562610162</c:v>
                </c:pt>
                <c:pt idx="7">
                  <c:v>68.651997466006151</c:v>
                </c:pt>
                <c:pt idx="8">
                  <c:v>70.174923918811274</c:v>
                </c:pt>
                <c:pt idx="9">
                  <c:v>59.687123278256905</c:v>
                </c:pt>
                <c:pt idx="10">
                  <c:v>59.180484725784687</c:v>
                </c:pt>
                <c:pt idx="11">
                  <c:v>73.711951192513794</c:v>
                </c:pt>
                <c:pt idx="12">
                  <c:v>80.51131558293568</c:v>
                </c:pt>
                <c:pt idx="13">
                  <c:v>82.594651933081138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xVal>
          <c:yVal>
            <c:numRef>
              <c:f>'Case1 (Amin)'!$C$3:$C$300</c:f>
              <c:numCache>
                <c:formatCode>0.00</c:formatCode>
                <c:ptCount val="298"/>
                <c:pt idx="0">
                  <c:v>85.628610001895865</c:v>
                </c:pt>
                <c:pt idx="1">
                  <c:v>37.770645357370078</c:v>
                </c:pt>
                <c:pt idx="2">
                  <c:v>25.80823950643579</c:v>
                </c:pt>
                <c:pt idx="3">
                  <c:v>37.1702735293551</c:v>
                </c:pt>
                <c:pt idx="4">
                  <c:v>5.7015232834697782</c:v>
                </c:pt>
                <c:pt idx="5">
                  <c:v>8.3907014569725895</c:v>
                </c:pt>
                <c:pt idx="6">
                  <c:v>6.6774116078639034</c:v>
                </c:pt>
                <c:pt idx="7">
                  <c:v>25.412185001514299</c:v>
                </c:pt>
                <c:pt idx="8">
                  <c:v>23.96838628166639</c:v>
                </c:pt>
                <c:pt idx="9">
                  <c:v>34.618976163480163</c:v>
                </c:pt>
                <c:pt idx="10">
                  <c:v>35.180103932198726</c:v>
                </c:pt>
                <c:pt idx="11">
                  <c:v>20.730095100974186</c:v>
                </c:pt>
                <c:pt idx="12">
                  <c:v>14.899533841692429</c:v>
                </c:pt>
                <c:pt idx="13">
                  <c:v>13.202255834396235</c:v>
                </c:pt>
                <c:pt idx="14">
                  <c:v>105.31870651144425</c:v>
                </c:pt>
                <c:pt idx="15">
                  <c:v>83.708586975927844</c:v>
                </c:pt>
                <c:pt idx="16">
                  <c:v>63.547954778845074</c:v>
                </c:pt>
                <c:pt idx="17">
                  <c:v>64.481613543716719</c:v>
                </c:pt>
                <c:pt idx="18">
                  <c:v>73.746331501438519</c:v>
                </c:pt>
                <c:pt idx="19">
                  <c:v>200.80004805432048</c:v>
                </c:pt>
                <c:pt idx="20">
                  <c:v>58.922077692316314</c:v>
                </c:pt>
                <c:pt idx="21">
                  <c:v>76.46550114472906</c:v>
                </c:pt>
                <c:pt idx="22">
                  <c:v>225.70027323263466</c:v>
                </c:pt>
                <c:pt idx="23">
                  <c:v>10.0362328849461</c:v>
                </c:pt>
                <c:pt idx="24">
                  <c:v>93.489385633132827</c:v>
                </c:pt>
                <c:pt idx="25">
                  <c:v>193.53645373494732</c:v>
                </c:pt>
                <c:pt idx="26">
                  <c:v>41.823637338908313</c:v>
                </c:pt>
                <c:pt idx="27">
                  <c:v>74.680771230092148</c:v>
                </c:pt>
                <c:pt idx="28">
                  <c:v>43.779767576288819</c:v>
                </c:pt>
                <c:pt idx="29">
                  <c:v>85.628610001895865</c:v>
                </c:pt>
                <c:pt idx="30">
                  <c:v>37.770645357370086</c:v>
                </c:pt>
                <c:pt idx="31">
                  <c:v>25.808239506591431</c:v>
                </c:pt>
                <c:pt idx="32">
                  <c:v>37.1702735293551</c:v>
                </c:pt>
                <c:pt idx="33">
                  <c:v>5.7015232834634881</c:v>
                </c:pt>
                <c:pt idx="34">
                  <c:v>8.3907014569884648</c:v>
                </c:pt>
                <c:pt idx="35">
                  <c:v>6.6774116078609111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896320"/>
        <c:axId val="159898240"/>
      </c:scatterChart>
      <c:valAx>
        <c:axId val="159896320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898240"/>
        <c:crosses val="autoZero"/>
        <c:crossBetween val="midCat"/>
      </c:valAx>
      <c:valAx>
        <c:axId val="15989824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21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896320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6823528919"/>
          <c:w val="0.29437274886093839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44" r="0.75000000000000144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85"/>
          <c:h val="0.76274165202109367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'Case1 (Amax)'!$Q$1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'Case1 (Amax)'!$Q$3:$Q$300</c:f>
              <c:numCache>
                <c:formatCode>0.00</c:formatCode>
                <c:ptCount val="298"/>
                <c:pt idx="0">
                  <c:v>1.5508768080304487</c:v>
                </c:pt>
                <c:pt idx="1">
                  <c:v>3.369120465212545</c:v>
                </c:pt>
                <c:pt idx="2">
                  <c:v>4.0391116728320515</c:v>
                </c:pt>
                <c:pt idx="3">
                  <c:v>3.0678867233316551</c:v>
                </c:pt>
                <c:pt idx="4">
                  <c:v>19.988256280819567</c:v>
                </c:pt>
                <c:pt idx="5">
                  <c:v>16.342527282571819</c:v>
                </c:pt>
                <c:pt idx="6">
                  <c:v>18.44403120162886</c:v>
                </c:pt>
                <c:pt idx="7">
                  <c:v>8.8599804543578049</c:v>
                </c:pt>
                <c:pt idx="8">
                  <c:v>9.2976474431911935</c:v>
                </c:pt>
                <c:pt idx="9">
                  <c:v>6.1790643599627879</c:v>
                </c:pt>
                <c:pt idx="10">
                  <c:v>6.0891124641982532</c:v>
                </c:pt>
                <c:pt idx="11">
                  <c:v>8.6874970953818291</c:v>
                </c:pt>
                <c:pt idx="12">
                  <c:v>11.498207225560588</c:v>
                </c:pt>
                <c:pt idx="13">
                  <c:v>12.702329693378845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(Amax)'!$C$3:$C$300</c:f>
              <c:numCache>
                <c:formatCode>0.00</c:formatCode>
                <c:ptCount val="298"/>
                <c:pt idx="0">
                  <c:v>86.506592414406157</c:v>
                </c:pt>
                <c:pt idx="1">
                  <c:v>38.446262786927669</c:v>
                </c:pt>
                <c:pt idx="2">
                  <c:v>25.995770735080999</c:v>
                </c:pt>
                <c:pt idx="3">
                  <c:v>37.869693168686027</c:v>
                </c:pt>
                <c:pt idx="4">
                  <c:v>6.0147766983687569</c:v>
                </c:pt>
                <c:pt idx="5">
                  <c:v>8.6626657212635774</c:v>
                </c:pt>
                <c:pt idx="6">
                  <c:v>7.2185545035378968</c:v>
                </c:pt>
                <c:pt idx="7">
                  <c:v>29.691769238735748</c:v>
                </c:pt>
                <c:pt idx="8">
                  <c:v>28.158220171767319</c:v>
                </c:pt>
                <c:pt idx="9">
                  <c:v>36.234831789032462</c:v>
                </c:pt>
                <c:pt idx="10">
                  <c:v>36.805367476558388</c:v>
                </c:pt>
                <c:pt idx="11">
                  <c:v>22.629708439790743</c:v>
                </c:pt>
                <c:pt idx="12">
                  <c:v>16.571633533183491</c:v>
                </c:pt>
                <c:pt idx="13">
                  <c:v>14.796624646844073</c:v>
                </c:pt>
                <c:pt idx="14">
                  <c:v>106.05929158849324</c:v>
                </c:pt>
                <c:pt idx="15">
                  <c:v>84.747170503496974</c:v>
                </c:pt>
                <c:pt idx="16">
                  <c:v>65.256247664642416</c:v>
                </c:pt>
                <c:pt idx="17">
                  <c:v>65.423828428999343</c:v>
                </c:pt>
                <c:pt idx="18">
                  <c:v>74.118327681545793</c:v>
                </c:pt>
                <c:pt idx="19">
                  <c:v>202.19872033692187</c:v>
                </c:pt>
                <c:pt idx="20">
                  <c:v>59.514130975685831</c:v>
                </c:pt>
                <c:pt idx="21">
                  <c:v>77.74251735452269</c:v>
                </c:pt>
                <c:pt idx="22">
                  <c:v>226.83482892486549</c:v>
                </c:pt>
                <c:pt idx="23">
                  <c:v>11.761394262881712</c:v>
                </c:pt>
                <c:pt idx="24">
                  <c:v>94.107832768867453</c:v>
                </c:pt>
                <c:pt idx="25">
                  <c:v>194.14214808418492</c:v>
                </c:pt>
                <c:pt idx="26">
                  <c:v>42.079963852614618</c:v>
                </c:pt>
                <c:pt idx="27">
                  <c:v>75.013616713280356</c:v>
                </c:pt>
                <c:pt idx="28">
                  <c:v>44.131264280408836</c:v>
                </c:pt>
                <c:pt idx="29">
                  <c:v>86.506592414406157</c:v>
                </c:pt>
                <c:pt idx="30">
                  <c:v>38.446262786927676</c:v>
                </c:pt>
                <c:pt idx="31">
                  <c:v>25.995770735124442</c:v>
                </c:pt>
                <c:pt idx="32">
                  <c:v>37.86969316868602</c:v>
                </c:pt>
                <c:pt idx="33">
                  <c:v>6.0147766983336641</c:v>
                </c:pt>
                <c:pt idx="34">
                  <c:v>8.6626657212694198</c:v>
                </c:pt>
                <c:pt idx="35">
                  <c:v>7.2185545034659935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'Case1 (Amax)'!$AB$2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'Case1 (Amax)'!$AB$3:$AB$300</c:f>
              <c:numCache>
                <c:formatCode>0.00</c:formatCode>
                <c:ptCount val="298"/>
                <c:pt idx="0">
                  <c:v>26.908748045366227</c:v>
                </c:pt>
                <c:pt idx="1">
                  <c:v>56.316505545349109</c:v>
                </c:pt>
                <c:pt idx="2">
                  <c:v>68.045728930034059</c:v>
                </c:pt>
                <c:pt idx="3">
                  <c:v>56.811707425766485</c:v>
                </c:pt>
                <c:pt idx="4">
                  <c:v>91.894010672942997</c:v>
                </c:pt>
                <c:pt idx="5">
                  <c:v>88.385589711572251</c:v>
                </c:pt>
                <c:pt idx="6">
                  <c:v>90.288678620088206</c:v>
                </c:pt>
                <c:pt idx="7">
                  <c:v>64.328071823615474</c:v>
                </c:pt>
                <c:pt idx="8">
                  <c:v>65.845313392164726</c:v>
                </c:pt>
                <c:pt idx="9">
                  <c:v>58.239891513290928</c:v>
                </c:pt>
                <c:pt idx="10">
                  <c:v>57.737409546333389</c:v>
                </c:pt>
                <c:pt idx="11">
                  <c:v>71.616611466709784</c:v>
                </c:pt>
                <c:pt idx="12">
                  <c:v>78.504459452870805</c:v>
                </c:pt>
                <c:pt idx="13">
                  <c:v>80.63631181609334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(Amax)'!$C$3:$C$300</c:f>
              <c:numCache>
                <c:formatCode>0.00</c:formatCode>
                <c:ptCount val="298"/>
                <c:pt idx="0">
                  <c:v>86.506592414406157</c:v>
                </c:pt>
                <c:pt idx="1">
                  <c:v>38.446262786927669</c:v>
                </c:pt>
                <c:pt idx="2">
                  <c:v>25.995770735080999</c:v>
                </c:pt>
                <c:pt idx="3">
                  <c:v>37.869693168686027</c:v>
                </c:pt>
                <c:pt idx="4">
                  <c:v>6.0147766983687569</c:v>
                </c:pt>
                <c:pt idx="5">
                  <c:v>8.6626657212635774</c:v>
                </c:pt>
                <c:pt idx="6">
                  <c:v>7.2185545035378968</c:v>
                </c:pt>
                <c:pt idx="7">
                  <c:v>29.691769238735748</c:v>
                </c:pt>
                <c:pt idx="8">
                  <c:v>28.158220171767319</c:v>
                </c:pt>
                <c:pt idx="9">
                  <c:v>36.234831789032462</c:v>
                </c:pt>
                <c:pt idx="10">
                  <c:v>36.805367476558388</c:v>
                </c:pt>
                <c:pt idx="11">
                  <c:v>22.629708439790743</c:v>
                </c:pt>
                <c:pt idx="12">
                  <c:v>16.571633533183491</c:v>
                </c:pt>
                <c:pt idx="13">
                  <c:v>14.796624646844073</c:v>
                </c:pt>
                <c:pt idx="14">
                  <c:v>106.05929158849324</c:v>
                </c:pt>
                <c:pt idx="15">
                  <c:v>84.747170503496974</c:v>
                </c:pt>
                <c:pt idx="16">
                  <c:v>65.256247664642416</c:v>
                </c:pt>
                <c:pt idx="17">
                  <c:v>65.423828428999343</c:v>
                </c:pt>
                <c:pt idx="18">
                  <c:v>74.118327681545793</c:v>
                </c:pt>
                <c:pt idx="19">
                  <c:v>202.19872033692187</c:v>
                </c:pt>
                <c:pt idx="20">
                  <c:v>59.514130975685831</c:v>
                </c:pt>
                <c:pt idx="21">
                  <c:v>77.74251735452269</c:v>
                </c:pt>
                <c:pt idx="22">
                  <c:v>226.83482892486549</c:v>
                </c:pt>
                <c:pt idx="23">
                  <c:v>11.761394262881712</c:v>
                </c:pt>
                <c:pt idx="24">
                  <c:v>94.107832768867453</c:v>
                </c:pt>
                <c:pt idx="25">
                  <c:v>194.14214808418492</c:v>
                </c:pt>
                <c:pt idx="26">
                  <c:v>42.079963852614618</c:v>
                </c:pt>
                <c:pt idx="27">
                  <c:v>75.013616713280356</c:v>
                </c:pt>
                <c:pt idx="28">
                  <c:v>44.131264280408836</c:v>
                </c:pt>
                <c:pt idx="29">
                  <c:v>86.506592414406157</c:v>
                </c:pt>
                <c:pt idx="30">
                  <c:v>38.446262786927676</c:v>
                </c:pt>
                <c:pt idx="31">
                  <c:v>25.995770735124442</c:v>
                </c:pt>
                <c:pt idx="32">
                  <c:v>37.86969316868602</c:v>
                </c:pt>
                <c:pt idx="33">
                  <c:v>6.0147766983336641</c:v>
                </c:pt>
                <c:pt idx="34">
                  <c:v>8.6626657212694198</c:v>
                </c:pt>
                <c:pt idx="35">
                  <c:v>7.2185545034659935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809344"/>
        <c:axId val="160811648"/>
      </c:scatterChart>
      <c:valAx>
        <c:axId val="16080934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811648"/>
        <c:crosses val="autoZero"/>
        <c:crossBetween val="midCat"/>
      </c:valAx>
      <c:valAx>
        <c:axId val="160811648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21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80934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6823528919"/>
          <c:w val="0.29437274886093839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44" r="0.75000000000000144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63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Case2!$Q$1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Case2!$Q$3:$Q$300</c:f>
              <c:numCache>
                <c:formatCode>0</c:formatCode>
                <c:ptCount val="298"/>
                <c:pt idx="0">
                  <c:v>1.446921097749136</c:v>
                </c:pt>
                <c:pt idx="1">
                  <c:v>3.1518965692602641</c:v>
                </c:pt>
                <c:pt idx="2">
                  <c:v>3.8717968631385267</c:v>
                </c:pt>
                <c:pt idx="3">
                  <c:v>2.8473699251249007</c:v>
                </c:pt>
                <c:pt idx="4">
                  <c:v>19.211579995093054</c:v>
                </c:pt>
                <c:pt idx="5">
                  <c:v>15.740281441022386</c:v>
                </c:pt>
                <c:pt idx="6">
                  <c:v>17.585520142681279</c:v>
                </c:pt>
                <c:pt idx="7">
                  <c:v>7.8068153353800565</c:v>
                </c:pt>
                <c:pt idx="8">
                  <c:v>8.2191477221201108</c:v>
                </c:pt>
                <c:pt idx="9">
                  <c:v>5.7521341521071703</c:v>
                </c:pt>
                <c:pt idx="10">
                  <c:v>5.6669373080849663</c:v>
                </c:pt>
                <c:pt idx="11">
                  <c:v>7.9305996466960842</c:v>
                </c:pt>
                <c:pt idx="12">
                  <c:v>10.611266988222846</c:v>
                </c:pt>
                <c:pt idx="13">
                  <c:v>11.773625788866902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Case2!$C$3:$C$300</c:f>
              <c:numCache>
                <c:formatCode>0.00</c:formatCode>
                <c:ptCount val="298"/>
                <c:pt idx="0">
                  <c:v>86.150791184353409</c:v>
                </c:pt>
                <c:pt idx="1">
                  <c:v>38.169241520932751</c:v>
                </c:pt>
                <c:pt idx="2">
                  <c:v>25.956340998959153</c:v>
                </c:pt>
                <c:pt idx="3">
                  <c:v>37.568406926863517</c:v>
                </c:pt>
                <c:pt idx="4">
                  <c:v>5.8915595104751048</c:v>
                </c:pt>
                <c:pt idx="5">
                  <c:v>8.5773618461916854</c:v>
                </c:pt>
                <c:pt idx="6">
                  <c:v>6.9756860528747247</c:v>
                </c:pt>
                <c:pt idx="7">
                  <c:v>27.273433810271005</c:v>
                </c:pt>
                <c:pt idx="8">
                  <c:v>25.78933893639697</c:v>
                </c:pt>
                <c:pt idx="9">
                  <c:v>35.501013735573011</c:v>
                </c:pt>
                <c:pt idx="10">
                  <c:v>36.067310824223085</c:v>
                </c:pt>
                <c:pt idx="11">
                  <c:v>21.663628667227449</c:v>
                </c:pt>
                <c:pt idx="12">
                  <c:v>15.719453900354344</c:v>
                </c:pt>
                <c:pt idx="13">
                  <c:v>13.983314261790497</c:v>
                </c:pt>
                <c:pt idx="14">
                  <c:v>105.81264134353702</c:v>
                </c:pt>
                <c:pt idx="15">
                  <c:v>84.306233075750043</c:v>
                </c:pt>
                <c:pt idx="16">
                  <c:v>64.418754911308994</c:v>
                </c:pt>
                <c:pt idx="17">
                  <c:v>65.022438412670098</c:v>
                </c:pt>
                <c:pt idx="18">
                  <c:v>74.022362190590144</c:v>
                </c:pt>
                <c:pt idx="19">
                  <c:v>201.6635710041534</c:v>
                </c:pt>
                <c:pt idx="20">
                  <c:v>59.295601393674488</c:v>
                </c:pt>
                <c:pt idx="21">
                  <c:v>77.176504398754147</c:v>
                </c:pt>
                <c:pt idx="22">
                  <c:v>226.3717430426988</c:v>
                </c:pt>
                <c:pt idx="23">
                  <c:v>10.836541757027003</c:v>
                </c:pt>
                <c:pt idx="24">
                  <c:v>93.886883992648109</c:v>
                </c:pt>
                <c:pt idx="25">
                  <c:v>193.95079255520787</c:v>
                </c:pt>
                <c:pt idx="26">
                  <c:v>42.027023990879179</c:v>
                </c:pt>
                <c:pt idx="27">
                  <c:v>74.934756355420859</c:v>
                </c:pt>
                <c:pt idx="28">
                  <c:v>44.025119431162949</c:v>
                </c:pt>
                <c:pt idx="29">
                  <c:v>86.150791184353409</c:v>
                </c:pt>
                <c:pt idx="30">
                  <c:v>38.169241520932751</c:v>
                </c:pt>
                <c:pt idx="31">
                  <c:v>25.956340998821304</c:v>
                </c:pt>
                <c:pt idx="32">
                  <c:v>37.568406926863517</c:v>
                </c:pt>
                <c:pt idx="33">
                  <c:v>5.8915595104744538</c:v>
                </c:pt>
                <c:pt idx="34">
                  <c:v>8.577361846360315</c:v>
                </c:pt>
                <c:pt idx="35">
                  <c:v>6.9756860528747247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Case2!$AB$2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Case2!$AB$3:$AB$300</c:f>
              <c:numCache>
                <c:formatCode>0.00</c:formatCode>
                <c:ptCount val="298"/>
                <c:pt idx="0">
                  <c:v>27.061486100172001</c:v>
                </c:pt>
                <c:pt idx="1">
                  <c:v>56.553892385722982</c:v>
                </c:pt>
                <c:pt idx="2">
                  <c:v>68.086529135561918</c:v>
                </c:pt>
                <c:pt idx="3">
                  <c:v>57.07223126899023</c:v>
                </c:pt>
                <c:pt idx="4">
                  <c:v>92.059197459564558</c:v>
                </c:pt>
                <c:pt idx="5">
                  <c:v>88.497256858205446</c:v>
                </c:pt>
                <c:pt idx="6">
                  <c:v>90.611261181432809</c:v>
                </c:pt>
                <c:pt idx="7">
                  <c:v>66.73693337588081</c:v>
                </c:pt>
                <c:pt idx="8">
                  <c:v>68.259578059404205</c:v>
                </c:pt>
                <c:pt idx="9">
                  <c:v>58.892691298115601</c:v>
                </c:pt>
                <c:pt idx="10">
                  <c:v>58.388277399493241</c:v>
                </c:pt>
                <c:pt idx="11">
                  <c:v>72.674923160340143</c:v>
                </c:pt>
                <c:pt idx="12">
                  <c:v>79.521555410830487</c:v>
                </c:pt>
                <c:pt idx="13">
                  <c:v>81.63019597978132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Case2!$C$3:$C$300</c:f>
              <c:numCache>
                <c:formatCode>0.00</c:formatCode>
                <c:ptCount val="298"/>
                <c:pt idx="0">
                  <c:v>86.150791184353409</c:v>
                </c:pt>
                <c:pt idx="1">
                  <c:v>38.169241520932751</c:v>
                </c:pt>
                <c:pt idx="2">
                  <c:v>25.956340998959153</c:v>
                </c:pt>
                <c:pt idx="3">
                  <c:v>37.568406926863517</c:v>
                </c:pt>
                <c:pt idx="4">
                  <c:v>5.8915595104751048</c:v>
                </c:pt>
                <c:pt idx="5">
                  <c:v>8.5773618461916854</c:v>
                </c:pt>
                <c:pt idx="6">
                  <c:v>6.9756860528747247</c:v>
                </c:pt>
                <c:pt idx="7">
                  <c:v>27.273433810271005</c:v>
                </c:pt>
                <c:pt idx="8">
                  <c:v>25.78933893639697</c:v>
                </c:pt>
                <c:pt idx="9">
                  <c:v>35.501013735573011</c:v>
                </c:pt>
                <c:pt idx="10">
                  <c:v>36.067310824223085</c:v>
                </c:pt>
                <c:pt idx="11">
                  <c:v>21.663628667227449</c:v>
                </c:pt>
                <c:pt idx="12">
                  <c:v>15.719453900354344</c:v>
                </c:pt>
                <c:pt idx="13">
                  <c:v>13.983314261790497</c:v>
                </c:pt>
                <c:pt idx="14">
                  <c:v>105.81264134353702</c:v>
                </c:pt>
                <c:pt idx="15">
                  <c:v>84.306233075750043</c:v>
                </c:pt>
                <c:pt idx="16">
                  <c:v>64.418754911308994</c:v>
                </c:pt>
                <c:pt idx="17">
                  <c:v>65.022438412670098</c:v>
                </c:pt>
                <c:pt idx="18">
                  <c:v>74.022362190590144</c:v>
                </c:pt>
                <c:pt idx="19">
                  <c:v>201.6635710041534</c:v>
                </c:pt>
                <c:pt idx="20">
                  <c:v>59.295601393674488</c:v>
                </c:pt>
                <c:pt idx="21">
                  <c:v>77.176504398754147</c:v>
                </c:pt>
                <c:pt idx="22">
                  <c:v>226.3717430426988</c:v>
                </c:pt>
                <c:pt idx="23">
                  <c:v>10.836541757027003</c:v>
                </c:pt>
                <c:pt idx="24">
                  <c:v>93.886883992648109</c:v>
                </c:pt>
                <c:pt idx="25">
                  <c:v>193.95079255520787</c:v>
                </c:pt>
                <c:pt idx="26">
                  <c:v>42.027023990879179</c:v>
                </c:pt>
                <c:pt idx="27">
                  <c:v>74.934756355420859</c:v>
                </c:pt>
                <c:pt idx="28">
                  <c:v>44.025119431162949</c:v>
                </c:pt>
                <c:pt idx="29">
                  <c:v>86.150791184353409</c:v>
                </c:pt>
                <c:pt idx="30">
                  <c:v>38.169241520932751</c:v>
                </c:pt>
                <c:pt idx="31">
                  <c:v>25.956340998821304</c:v>
                </c:pt>
                <c:pt idx="32">
                  <c:v>37.568406926863517</c:v>
                </c:pt>
                <c:pt idx="33">
                  <c:v>5.8915595104744538</c:v>
                </c:pt>
                <c:pt idx="34">
                  <c:v>8.577361846360315</c:v>
                </c:pt>
                <c:pt idx="35">
                  <c:v>6.9756860528747247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059200"/>
        <c:axId val="161061504"/>
      </c:scatterChart>
      <c:valAx>
        <c:axId val="161059200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061504"/>
        <c:crosses val="autoZero"/>
        <c:crossBetween val="midCat"/>
      </c:valAx>
      <c:valAx>
        <c:axId val="16106150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059200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9600719263"/>
          <c:w val="0.29437274886093839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4127102677306964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Case3!$Q$1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Case3!$Q$3:$Q$300</c:f>
              <c:numCache>
                <c:formatCode>0</c:formatCode>
                <c:ptCount val="298"/>
                <c:pt idx="0">
                  <c:v>1.5285880538788204</c:v>
                </c:pt>
                <c:pt idx="1">
                  <c:v>3.3317937900687862</c:v>
                </c:pt>
                <c:pt idx="2">
                  <c:v>4.0921571802821655</c:v>
                </c:pt>
                <c:pt idx="3">
                  <c:v>3.0091858737203414</c:v>
                </c:pt>
                <c:pt idx="4">
                  <c:v>20.275900279744594</c:v>
                </c:pt>
                <c:pt idx="5">
                  <c:v>16.637390880084229</c:v>
                </c:pt>
                <c:pt idx="6">
                  <c:v>18.573337748251138</c:v>
                </c:pt>
                <c:pt idx="7">
                  <c:v>8.2696698490803051</c:v>
                </c:pt>
                <c:pt idx="8">
                  <c:v>8.7067373729933486</c:v>
                </c:pt>
                <c:pt idx="9">
                  <c:v>6.0903548692656528</c:v>
                </c:pt>
                <c:pt idx="10">
                  <c:v>6.0000516893215723</c:v>
                </c:pt>
                <c:pt idx="11">
                  <c:v>8.3950596818069307</c:v>
                </c:pt>
                <c:pt idx="12">
                  <c:v>11.231897212564947</c:v>
                </c:pt>
                <c:pt idx="13">
                  <c:v>12.46096942305479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Case3!$C$3:$C$300</c:f>
              <c:numCache>
                <c:formatCode>0.00</c:formatCode>
                <c:ptCount val="298"/>
                <c:pt idx="0">
                  <c:v>85.94549560518729</c:v>
                </c:pt>
                <c:pt idx="1">
                  <c:v>38.01622752309504</c:v>
                </c:pt>
                <c:pt idx="2">
                  <c:v>25.844775220348989</c:v>
                </c:pt>
                <c:pt idx="3">
                  <c:v>37.433495871114452</c:v>
                </c:pt>
                <c:pt idx="4">
                  <c:v>5.8106610513397037</c:v>
                </c:pt>
                <c:pt idx="5">
                  <c:v>8.4685211865233327</c:v>
                </c:pt>
                <c:pt idx="6">
                  <c:v>6.8831720746339737</c:v>
                </c:pt>
                <c:pt idx="7">
                  <c:v>27.02259773934961</c:v>
                </c:pt>
                <c:pt idx="8">
                  <c:v>25.54380526200287</c:v>
                </c:pt>
                <c:pt idx="9">
                  <c:v>35.241208303002217</c:v>
                </c:pt>
                <c:pt idx="10">
                  <c:v>35.806000441708406</c:v>
                </c:pt>
                <c:pt idx="11">
                  <c:v>21.478147596552535</c:v>
                </c:pt>
                <c:pt idx="12">
                  <c:v>15.556272133998631</c:v>
                </c:pt>
                <c:pt idx="13">
                  <c:v>13.827753113223775</c:v>
                </c:pt>
                <c:pt idx="14">
                  <c:v>105.54449947569647</c:v>
                </c:pt>
                <c:pt idx="15">
                  <c:v>84.095939358460328</c:v>
                </c:pt>
                <c:pt idx="16">
                  <c:v>64.225928011197425</c:v>
                </c:pt>
                <c:pt idx="17">
                  <c:v>64.833714874545649</c:v>
                </c:pt>
                <c:pt idx="18">
                  <c:v>73.835164454857008</c:v>
                </c:pt>
                <c:pt idx="19">
                  <c:v>201.2820444357298</c:v>
                </c:pt>
                <c:pt idx="20">
                  <c:v>59.120042750389153</c:v>
                </c:pt>
                <c:pt idx="21">
                  <c:v>76.95419650588876</c:v>
                </c:pt>
                <c:pt idx="22">
                  <c:v>226.11242373027241</c:v>
                </c:pt>
                <c:pt idx="23">
                  <c:v>10.763834921526877</c:v>
                </c:pt>
                <c:pt idx="24">
                  <c:v>93.690650187310425</c:v>
                </c:pt>
                <c:pt idx="25">
                  <c:v>193.71271507304792</c:v>
                </c:pt>
                <c:pt idx="26">
                  <c:v>41.872677813404955</c:v>
                </c:pt>
                <c:pt idx="27">
                  <c:v>74.753864970934075</c:v>
                </c:pt>
                <c:pt idx="28">
                  <c:v>43.877582009958203</c:v>
                </c:pt>
                <c:pt idx="29">
                  <c:v>85.94549560518729</c:v>
                </c:pt>
                <c:pt idx="30">
                  <c:v>38.016227523095047</c:v>
                </c:pt>
                <c:pt idx="31">
                  <c:v>25.844775220322695</c:v>
                </c:pt>
                <c:pt idx="32">
                  <c:v>37.433495871114452</c:v>
                </c:pt>
                <c:pt idx="33">
                  <c:v>5.8106610514493102</c:v>
                </c:pt>
                <c:pt idx="34">
                  <c:v>8.4685211864211549</c:v>
                </c:pt>
                <c:pt idx="35">
                  <c:v>6.8831720746374447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Case3!$AB$2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Case3!$AB$3:$AB$300</c:f>
              <c:numCache>
                <c:formatCode>0.00</c:formatCode>
                <c:ptCount val="298"/>
                <c:pt idx="0">
                  <c:v>27.149941314710418</c:v>
                </c:pt>
                <c:pt idx="1">
                  <c:v>56.685444784337562</c:v>
                </c:pt>
                <c:pt idx="2">
                  <c:v>68.202080287576024</c:v>
                </c:pt>
                <c:pt idx="3">
                  <c:v>57.189265611146539</c:v>
                </c:pt>
                <c:pt idx="4">
                  <c:v>92.167730034297009</c:v>
                </c:pt>
                <c:pt idx="5">
                  <c:v>88.639877457677116</c:v>
                </c:pt>
                <c:pt idx="6">
                  <c:v>90.734318656901465</c:v>
                </c:pt>
                <c:pt idx="7">
                  <c:v>66.991893911607491</c:v>
                </c:pt>
                <c:pt idx="8">
                  <c:v>68.514795815480468</c:v>
                </c:pt>
                <c:pt idx="9">
                  <c:v>59.12557227020222</c:v>
                </c:pt>
                <c:pt idx="10">
                  <c:v>58.620485489707086</c:v>
                </c:pt>
                <c:pt idx="11">
                  <c:v>72.87984073958134</c:v>
                </c:pt>
                <c:pt idx="12">
                  <c:v>79.717670311121211</c:v>
                </c:pt>
                <c:pt idx="13">
                  <c:v>81.821509869235143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Case3!$C$3:$C$300</c:f>
              <c:numCache>
                <c:formatCode>0.00</c:formatCode>
                <c:ptCount val="298"/>
                <c:pt idx="0">
                  <c:v>85.94549560518729</c:v>
                </c:pt>
                <c:pt idx="1">
                  <c:v>38.01622752309504</c:v>
                </c:pt>
                <c:pt idx="2">
                  <c:v>25.844775220348989</c:v>
                </c:pt>
                <c:pt idx="3">
                  <c:v>37.433495871114452</c:v>
                </c:pt>
                <c:pt idx="4">
                  <c:v>5.8106610513397037</c:v>
                </c:pt>
                <c:pt idx="5">
                  <c:v>8.4685211865233327</c:v>
                </c:pt>
                <c:pt idx="6">
                  <c:v>6.8831720746339737</c:v>
                </c:pt>
                <c:pt idx="7">
                  <c:v>27.02259773934961</c:v>
                </c:pt>
                <c:pt idx="8">
                  <c:v>25.54380526200287</c:v>
                </c:pt>
                <c:pt idx="9">
                  <c:v>35.241208303002217</c:v>
                </c:pt>
                <c:pt idx="10">
                  <c:v>35.806000441708406</c:v>
                </c:pt>
                <c:pt idx="11">
                  <c:v>21.478147596552535</c:v>
                </c:pt>
                <c:pt idx="12">
                  <c:v>15.556272133998631</c:v>
                </c:pt>
                <c:pt idx="13">
                  <c:v>13.827753113223775</c:v>
                </c:pt>
                <c:pt idx="14">
                  <c:v>105.54449947569647</c:v>
                </c:pt>
                <c:pt idx="15">
                  <c:v>84.095939358460328</c:v>
                </c:pt>
                <c:pt idx="16">
                  <c:v>64.225928011197425</c:v>
                </c:pt>
                <c:pt idx="17">
                  <c:v>64.833714874545649</c:v>
                </c:pt>
                <c:pt idx="18">
                  <c:v>73.835164454857008</c:v>
                </c:pt>
                <c:pt idx="19">
                  <c:v>201.2820444357298</c:v>
                </c:pt>
                <c:pt idx="20">
                  <c:v>59.120042750389153</c:v>
                </c:pt>
                <c:pt idx="21">
                  <c:v>76.95419650588876</c:v>
                </c:pt>
                <c:pt idx="22">
                  <c:v>226.11242373027241</c:v>
                </c:pt>
                <c:pt idx="23">
                  <c:v>10.763834921526877</c:v>
                </c:pt>
                <c:pt idx="24">
                  <c:v>93.690650187310425</c:v>
                </c:pt>
                <c:pt idx="25">
                  <c:v>193.71271507304792</c:v>
                </c:pt>
                <c:pt idx="26">
                  <c:v>41.872677813404955</c:v>
                </c:pt>
                <c:pt idx="27">
                  <c:v>74.753864970934075</c:v>
                </c:pt>
                <c:pt idx="28">
                  <c:v>43.877582009958203</c:v>
                </c:pt>
                <c:pt idx="29">
                  <c:v>85.94549560518729</c:v>
                </c:pt>
                <c:pt idx="30">
                  <c:v>38.016227523095047</c:v>
                </c:pt>
                <c:pt idx="31">
                  <c:v>25.844775220322695</c:v>
                </c:pt>
                <c:pt idx="32">
                  <c:v>37.433495871114452</c:v>
                </c:pt>
                <c:pt idx="33">
                  <c:v>5.8106610514493102</c:v>
                </c:pt>
                <c:pt idx="34">
                  <c:v>8.4685211864211549</c:v>
                </c:pt>
                <c:pt idx="35">
                  <c:v>6.8831720746374447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542528"/>
        <c:axId val="161544832"/>
      </c:scatterChart>
      <c:valAx>
        <c:axId val="161542528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0548401146826407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544832"/>
        <c:crosses val="autoZero"/>
        <c:crossBetween val="midCat"/>
      </c:valAx>
      <c:valAx>
        <c:axId val="161544832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542528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457476906295967"/>
          <c:y val="0.94200359600719263"/>
          <c:w val="0.29437274886093839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63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Case4!$Q$1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Case4!$Q$3:$Q$300</c:f>
              <c:numCache>
                <c:formatCode>0</c:formatCode>
                <c:ptCount val="298"/>
                <c:pt idx="0">
                  <c:v>1.0579070728577094</c:v>
                </c:pt>
                <c:pt idx="1">
                  <c:v>2.2977953413702683</c:v>
                </c:pt>
                <c:pt idx="2">
                  <c:v>2.8246406076873249</c:v>
                </c:pt>
                <c:pt idx="3">
                  <c:v>2.0781314756114098</c:v>
                </c:pt>
                <c:pt idx="4">
                  <c:v>14.099999540696635</c:v>
                </c:pt>
                <c:pt idx="5">
                  <c:v>11.470721964953812</c:v>
                </c:pt>
                <c:pt idx="6">
                  <c:v>12.862270965745303</c:v>
                </c:pt>
                <c:pt idx="7">
                  <c:v>5.6335501573930635</c:v>
                </c:pt>
                <c:pt idx="8">
                  <c:v>5.9300052549950824</c:v>
                </c:pt>
                <c:pt idx="9">
                  <c:v>4.1605303595031424</c:v>
                </c:pt>
                <c:pt idx="10">
                  <c:v>4.0992393684240129</c:v>
                </c:pt>
                <c:pt idx="11">
                  <c:v>5.74153752517676</c:v>
                </c:pt>
                <c:pt idx="12">
                  <c:v>7.6835509828383071</c:v>
                </c:pt>
                <c:pt idx="13">
                  <c:v>8.5286036456764247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Case4!$C$3:$C$300</c:f>
              <c:numCache>
                <c:formatCode>0.00</c:formatCode>
                <c:ptCount val="298"/>
                <c:pt idx="0">
                  <c:v>87.13965852425217</c:v>
                </c:pt>
                <c:pt idx="1">
                  <c:v>38.907883721586664</c:v>
                </c:pt>
                <c:pt idx="2">
                  <c:v>26.495041319938842</c:v>
                </c:pt>
                <c:pt idx="3">
                  <c:v>38.219115727001416</c:v>
                </c:pt>
                <c:pt idx="4">
                  <c:v>6.2871734859476618</c:v>
                </c:pt>
                <c:pt idx="5">
                  <c:v>9.1088373233316791</c:v>
                </c:pt>
                <c:pt idx="6">
                  <c:v>7.4277476449030271</c:v>
                </c:pt>
                <c:pt idx="7">
                  <c:v>28.491325951608733</c:v>
                </c:pt>
                <c:pt idx="8">
                  <c:v>26.981944917020307</c:v>
                </c:pt>
                <c:pt idx="9">
                  <c:v>36.759365304455315</c:v>
                </c:pt>
                <c:pt idx="10">
                  <c:v>37.332843575734934</c:v>
                </c:pt>
                <c:pt idx="11">
                  <c:v>22.563833542365046</c:v>
                </c:pt>
                <c:pt idx="12">
                  <c:v>16.513451565879858</c:v>
                </c:pt>
                <c:pt idx="13">
                  <c:v>14.741039862506758</c:v>
                </c:pt>
                <c:pt idx="14">
                  <c:v>107.1040726558996</c:v>
                </c:pt>
                <c:pt idx="15">
                  <c:v>85.319465955037614</c:v>
                </c:pt>
                <c:pt idx="16">
                  <c:v>65.34835948237648</c:v>
                </c:pt>
                <c:pt idx="17">
                  <c:v>65.931948722309528</c:v>
                </c:pt>
                <c:pt idx="18">
                  <c:v>74.924102760497064</c:v>
                </c:pt>
                <c:pt idx="19">
                  <c:v>203.49994794379242</c:v>
                </c:pt>
                <c:pt idx="20">
                  <c:v>60.141888532606465</c:v>
                </c:pt>
                <c:pt idx="21">
                  <c:v>78.247772712967404</c:v>
                </c:pt>
                <c:pt idx="22">
                  <c:v>227.61951187078168</c:v>
                </c:pt>
                <c:pt idx="23">
                  <c:v>11.204382395734681</c:v>
                </c:pt>
                <c:pt idx="24">
                  <c:v>94.831693067298303</c:v>
                </c:pt>
                <c:pt idx="25">
                  <c:v>195.09605297518812</c:v>
                </c:pt>
                <c:pt idx="26">
                  <c:v>42.771857528586793</c:v>
                </c:pt>
                <c:pt idx="27">
                  <c:v>75.806594154205328</c:v>
                </c:pt>
                <c:pt idx="28">
                  <c:v>44.736696719433482</c:v>
                </c:pt>
                <c:pt idx="29">
                  <c:v>87.13965852425217</c:v>
                </c:pt>
                <c:pt idx="30">
                  <c:v>38.907883721586657</c:v>
                </c:pt>
                <c:pt idx="31">
                  <c:v>26.495041319876577</c:v>
                </c:pt>
                <c:pt idx="32">
                  <c:v>38.219115727001416</c:v>
                </c:pt>
                <c:pt idx="33">
                  <c:v>6.2871734860146864</c:v>
                </c:pt>
                <c:pt idx="34">
                  <c:v>3.1591721909751134</c:v>
                </c:pt>
                <c:pt idx="35">
                  <c:v>7.4277476456412543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Case4!$AB$2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Case4!$AB$3:$AB$300</c:f>
              <c:numCache>
                <c:formatCode>0.00</c:formatCode>
                <c:ptCount val="298"/>
                <c:pt idx="0">
                  <c:v>26.638741148795919</c:v>
                </c:pt>
                <c:pt idx="1">
                  <c:v>55.923175623591533</c:v>
                </c:pt>
                <c:pt idx="2">
                  <c:v>67.531284201375087</c:v>
                </c:pt>
                <c:pt idx="3">
                  <c:v>56.511077594087759</c:v>
                </c:pt>
                <c:pt idx="4">
                  <c:v>91.529378621683264</c:v>
                </c:pt>
                <c:pt idx="5">
                  <c:v>87.803131655308391</c:v>
                </c:pt>
                <c:pt idx="6">
                  <c:v>90.011382045699364</c:v>
                </c:pt>
                <c:pt idx="7">
                  <c:v>65.512732171294061</c:v>
                </c:pt>
                <c:pt idx="8">
                  <c:v>67.033301507132521</c:v>
                </c:pt>
                <c:pt idx="9">
                  <c:v>57.777772510480453</c:v>
                </c:pt>
                <c:pt idx="10">
                  <c:v>57.276749125269077</c:v>
                </c:pt>
                <c:pt idx="11">
                  <c:v>71.688295720598077</c:v>
                </c:pt>
                <c:pt idx="12">
                  <c:v>78.573529333060577</c:v>
                </c:pt>
                <c:pt idx="13">
                  <c:v>80.70390157517231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Case4!$C$3:$C$300</c:f>
              <c:numCache>
                <c:formatCode>0.00</c:formatCode>
                <c:ptCount val="298"/>
                <c:pt idx="0">
                  <c:v>87.13965852425217</c:v>
                </c:pt>
                <c:pt idx="1">
                  <c:v>38.907883721586664</c:v>
                </c:pt>
                <c:pt idx="2">
                  <c:v>26.495041319938842</c:v>
                </c:pt>
                <c:pt idx="3">
                  <c:v>38.219115727001416</c:v>
                </c:pt>
                <c:pt idx="4">
                  <c:v>6.2871734859476618</c:v>
                </c:pt>
                <c:pt idx="5">
                  <c:v>9.1088373233316791</c:v>
                </c:pt>
                <c:pt idx="6">
                  <c:v>7.4277476449030271</c:v>
                </c:pt>
                <c:pt idx="7">
                  <c:v>28.491325951608733</c:v>
                </c:pt>
                <c:pt idx="8">
                  <c:v>26.981944917020307</c:v>
                </c:pt>
                <c:pt idx="9">
                  <c:v>36.759365304455315</c:v>
                </c:pt>
                <c:pt idx="10">
                  <c:v>37.332843575734934</c:v>
                </c:pt>
                <c:pt idx="11">
                  <c:v>22.563833542365046</c:v>
                </c:pt>
                <c:pt idx="12">
                  <c:v>16.513451565879858</c:v>
                </c:pt>
                <c:pt idx="13">
                  <c:v>14.741039862506758</c:v>
                </c:pt>
                <c:pt idx="14">
                  <c:v>107.1040726558996</c:v>
                </c:pt>
                <c:pt idx="15">
                  <c:v>85.319465955037614</c:v>
                </c:pt>
                <c:pt idx="16">
                  <c:v>65.34835948237648</c:v>
                </c:pt>
                <c:pt idx="17">
                  <c:v>65.931948722309528</c:v>
                </c:pt>
                <c:pt idx="18">
                  <c:v>74.924102760497064</c:v>
                </c:pt>
                <c:pt idx="19">
                  <c:v>203.49994794379242</c:v>
                </c:pt>
                <c:pt idx="20">
                  <c:v>60.141888532606465</c:v>
                </c:pt>
                <c:pt idx="21">
                  <c:v>78.247772712967404</c:v>
                </c:pt>
                <c:pt idx="22">
                  <c:v>227.61951187078168</c:v>
                </c:pt>
                <c:pt idx="23">
                  <c:v>11.204382395734681</c:v>
                </c:pt>
                <c:pt idx="24">
                  <c:v>94.831693067298303</c:v>
                </c:pt>
                <c:pt idx="25">
                  <c:v>195.09605297518812</c:v>
                </c:pt>
                <c:pt idx="26">
                  <c:v>42.771857528586793</c:v>
                </c:pt>
                <c:pt idx="27">
                  <c:v>75.806594154205328</c:v>
                </c:pt>
                <c:pt idx="28">
                  <c:v>44.736696719433482</c:v>
                </c:pt>
                <c:pt idx="29">
                  <c:v>87.13965852425217</c:v>
                </c:pt>
                <c:pt idx="30">
                  <c:v>38.907883721586657</c:v>
                </c:pt>
                <c:pt idx="31">
                  <c:v>26.495041319876577</c:v>
                </c:pt>
                <c:pt idx="32">
                  <c:v>38.219115727001416</c:v>
                </c:pt>
                <c:pt idx="33">
                  <c:v>6.2871734860146864</c:v>
                </c:pt>
                <c:pt idx="34">
                  <c:v>3.1591721909751134</c:v>
                </c:pt>
                <c:pt idx="35">
                  <c:v>7.4277476456412543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309056"/>
        <c:axId val="161311360"/>
      </c:scatterChart>
      <c:valAx>
        <c:axId val="161309056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311360"/>
        <c:crosses val="autoZero"/>
        <c:crossBetween val="midCat"/>
      </c:valAx>
      <c:valAx>
        <c:axId val="16131136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309056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9600719263"/>
          <c:w val="0.29437274886093839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63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Case8!$Q$1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Case8!$Q$3:$Q$300</c:f>
              <c:numCache>
                <c:formatCode>0</c:formatCode>
                <c:ptCount val="298"/>
                <c:pt idx="0">
                  <c:v>0.79189634622491278</c:v>
                </c:pt>
                <c:pt idx="1">
                  <c:v>1.808462654874581</c:v>
                </c:pt>
                <c:pt idx="2">
                  <c:v>2.24421545642651</c:v>
                </c:pt>
                <c:pt idx="3">
                  <c:v>1.6148972768967178</c:v>
                </c:pt>
                <c:pt idx="4">
                  <c:v>14.855489872648944</c:v>
                </c:pt>
                <c:pt idx="5">
                  <c:v>11.749210959250107</c:v>
                </c:pt>
                <c:pt idx="6">
                  <c:v>13.383373628078408</c:v>
                </c:pt>
                <c:pt idx="7">
                  <c:v>5.2004987994533636</c:v>
                </c:pt>
                <c:pt idx="8">
                  <c:v>5.5288966857731312</c:v>
                </c:pt>
                <c:pt idx="9">
                  <c:v>3.6240314675005023</c:v>
                </c:pt>
                <c:pt idx="10">
                  <c:v>3.5625717199985045</c:v>
                </c:pt>
                <c:pt idx="11">
                  <c:v>5.1984574673871027</c:v>
                </c:pt>
                <c:pt idx="12">
                  <c:v>7.3541629564519333</c:v>
                </c:pt>
                <c:pt idx="13">
                  <c:v>8.3478175116817486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Case8!$C$3:$C$300</c:f>
              <c:numCache>
                <c:formatCode>0.00</c:formatCode>
                <c:ptCount val="298"/>
                <c:pt idx="0">
                  <c:v>81.369673665797407</c:v>
                </c:pt>
                <c:pt idx="1">
                  <c:v>34.634758815070228</c:v>
                </c:pt>
                <c:pt idx="2">
                  <c:v>23.386560640905614</c:v>
                </c:pt>
                <c:pt idx="3">
                  <c:v>34.448579535346695</c:v>
                </c:pt>
                <c:pt idx="4">
                  <c:v>4.1232819119149706</c:v>
                </c:pt>
                <c:pt idx="5">
                  <c:v>6.1795180235084155</c:v>
                </c:pt>
                <c:pt idx="6">
                  <c:v>4.9464098170909159</c:v>
                </c:pt>
                <c:pt idx="7">
                  <c:v>21.610601408876857</c:v>
                </c:pt>
                <c:pt idx="8">
                  <c:v>20.256588890987558</c:v>
                </c:pt>
                <c:pt idx="9">
                  <c:v>29.579283213413003</c:v>
                </c:pt>
                <c:pt idx="10">
                  <c:v>30.108758928655945</c:v>
                </c:pt>
                <c:pt idx="11">
                  <c:v>17.47113745321834</c:v>
                </c:pt>
                <c:pt idx="12">
                  <c:v>12.069045712471073</c:v>
                </c:pt>
                <c:pt idx="13">
                  <c:v>10.51841099224397</c:v>
                </c:pt>
                <c:pt idx="14">
                  <c:v>99.566765338732296</c:v>
                </c:pt>
                <c:pt idx="15">
                  <c:v>79.410154828606323</c:v>
                </c:pt>
                <c:pt idx="16">
                  <c:v>59.940581454753463</c:v>
                </c:pt>
                <c:pt idx="17">
                  <c:v>60.638792190987502</c:v>
                </c:pt>
                <c:pt idx="18">
                  <c:v>69.667675937678212</c:v>
                </c:pt>
                <c:pt idx="19">
                  <c:v>192.7401877228788</c:v>
                </c:pt>
                <c:pt idx="20">
                  <c:v>55.219304182727456</c:v>
                </c:pt>
                <c:pt idx="21">
                  <c:v>72.009194775976113</c:v>
                </c:pt>
                <c:pt idx="22">
                  <c:v>220.29863569016604</c:v>
                </c:pt>
                <c:pt idx="23">
                  <c:v>9.9593058078318819</c:v>
                </c:pt>
                <c:pt idx="24">
                  <c:v>89.312423630754594</c:v>
                </c:pt>
                <c:pt idx="25">
                  <c:v>188.37958921693192</c:v>
                </c:pt>
                <c:pt idx="26">
                  <c:v>38.4558989239355</c:v>
                </c:pt>
                <c:pt idx="27">
                  <c:v>70.722737417098884</c:v>
                </c:pt>
                <c:pt idx="28">
                  <c:v>40.607709932931698</c:v>
                </c:pt>
                <c:pt idx="29">
                  <c:v>81.369673665797407</c:v>
                </c:pt>
                <c:pt idx="30">
                  <c:v>34.634758815070228</c:v>
                </c:pt>
                <c:pt idx="31">
                  <c:v>23.38656064339542</c:v>
                </c:pt>
                <c:pt idx="32">
                  <c:v>34.448579535346695</c:v>
                </c:pt>
                <c:pt idx="33">
                  <c:v>4.1232819115934367</c:v>
                </c:pt>
                <c:pt idx="34">
                  <c:v>6.1795180190282748</c:v>
                </c:pt>
                <c:pt idx="35">
                  <c:v>4.9464098169406885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Case5!$AB$2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Case5!$AB$3:$AB$300</c:f>
              <c:numCache>
                <c:formatCode>0.00</c:formatCode>
                <c:ptCount val="298"/>
                <c:pt idx="0">
                  <c:v>27.580247426638053</c:v>
                </c:pt>
                <c:pt idx="1">
                  <c:v>57.323385095047627</c:v>
                </c:pt>
                <c:pt idx="2">
                  <c:v>68.760857347639231</c:v>
                </c:pt>
                <c:pt idx="3">
                  <c:v>57.756383684096328</c:v>
                </c:pt>
                <c:pt idx="4">
                  <c:v>92.684113827256482</c:v>
                </c:pt>
                <c:pt idx="5">
                  <c:v>89.320881942371429</c:v>
                </c:pt>
                <c:pt idx="6">
                  <c:v>91.320706391522521</c:v>
                </c:pt>
                <c:pt idx="7">
                  <c:v>68.226102521424977</c:v>
                </c:pt>
                <c:pt idx="8">
                  <c:v>69.74925521496175</c:v>
                </c:pt>
                <c:pt idx="9">
                  <c:v>60.256171256855431</c:v>
                </c:pt>
                <c:pt idx="10">
                  <c:v>59.748014712871871</c:v>
                </c:pt>
                <c:pt idx="11">
                  <c:v>73.869037249209313</c:v>
                </c:pt>
                <c:pt idx="12">
                  <c:v>80.660646142655466</c:v>
                </c:pt>
                <c:pt idx="13">
                  <c:v>82.739921078756012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Case5!$C$3:$C$300</c:f>
              <c:numCache>
                <c:formatCode>0.00</c:formatCode>
                <c:ptCount val="298"/>
                <c:pt idx="0">
                  <c:v>84.954695179632026</c:v>
                </c:pt>
                <c:pt idx="1">
                  <c:v>37.279254573398795</c:v>
                </c:pt>
                <c:pt idx="2">
                  <c:v>25.307932482628917</c:v>
                </c:pt>
                <c:pt idx="3">
                  <c:v>36.78374621002687</c:v>
                </c:pt>
                <c:pt idx="4">
                  <c:v>5.4263897301903388</c:v>
                </c:pt>
                <c:pt idx="5">
                  <c:v>7.950433887075798</c:v>
                </c:pt>
                <c:pt idx="6">
                  <c:v>6.4433198947015065</c:v>
                </c:pt>
                <c:pt idx="7">
                  <c:v>25.821610656824479</c:v>
                </c:pt>
                <c:pt idx="8">
                  <c:v>24.368807882529861</c:v>
                </c:pt>
                <c:pt idx="9">
                  <c:v>33.99441950192081</c:v>
                </c:pt>
                <c:pt idx="10">
                  <c:v>34.551852756899791</c:v>
                </c:pt>
                <c:pt idx="11">
                  <c:v>20.589789323355959</c:v>
                </c:pt>
                <c:pt idx="12">
                  <c:v>14.776604332631385</c:v>
                </c:pt>
                <c:pt idx="13">
                  <c:v>13.085285090202113</c:v>
                </c:pt>
                <c:pt idx="14">
                  <c:v>104.2506990960019</c:v>
                </c:pt>
                <c:pt idx="15">
                  <c:v>83.081077123079254</c:v>
                </c:pt>
                <c:pt idx="16">
                  <c:v>63.295999259623549</c:v>
                </c:pt>
                <c:pt idx="17">
                  <c:v>63.923635152668879</c:v>
                </c:pt>
                <c:pt idx="18">
                  <c:v>72.932180923607774</c:v>
                </c:pt>
                <c:pt idx="19">
                  <c:v>199.43903141781047</c:v>
                </c:pt>
                <c:pt idx="20">
                  <c:v>58.273437882980375</c:v>
                </c:pt>
                <c:pt idx="21">
                  <c:v>75.882084651684082</c:v>
                </c:pt>
                <c:pt idx="22">
                  <c:v>224.85899520948874</c:v>
                </c:pt>
                <c:pt idx="23">
                  <c:v>10.429011936556709</c:v>
                </c:pt>
                <c:pt idx="24">
                  <c:v>92.743396105188069</c:v>
                </c:pt>
                <c:pt idx="25">
                  <c:v>192.56243393930922</c:v>
                </c:pt>
                <c:pt idx="26">
                  <c:v>41.128893113246285</c:v>
                </c:pt>
                <c:pt idx="27">
                  <c:v>73.880605272503985</c:v>
                </c:pt>
                <c:pt idx="28">
                  <c:v>43.166560210876213</c:v>
                </c:pt>
                <c:pt idx="29">
                  <c:v>84.954695179632026</c:v>
                </c:pt>
                <c:pt idx="30">
                  <c:v>37.279254573398802</c:v>
                </c:pt>
                <c:pt idx="31">
                  <c:v>25.307932481864174</c:v>
                </c:pt>
                <c:pt idx="32">
                  <c:v>36.78374621002687</c:v>
                </c:pt>
                <c:pt idx="33">
                  <c:v>5.4263897299873731</c:v>
                </c:pt>
                <c:pt idx="34">
                  <c:v>7.9504338870833369</c:v>
                </c:pt>
                <c:pt idx="35">
                  <c:v>6.4433198950047688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69216"/>
        <c:axId val="162171520"/>
      </c:scatterChart>
      <c:valAx>
        <c:axId val="162169216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171520"/>
        <c:crosses val="autoZero"/>
        <c:crossBetween val="midCat"/>
      </c:valAx>
      <c:valAx>
        <c:axId val="16217152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169216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9600719263"/>
          <c:w val="0.29437274886093839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4127102677306964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Case6!$Q$1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Case6!$Q$3:$Q$300</c:f>
              <c:numCache>
                <c:formatCode>0</c:formatCode>
                <c:ptCount val="298"/>
                <c:pt idx="0">
                  <c:v>1.0618106506288232</c:v>
                </c:pt>
                <c:pt idx="1">
                  <c:v>2.3063424088718065</c:v>
                </c:pt>
                <c:pt idx="2">
                  <c:v>2.8351271326751921</c:v>
                </c:pt>
                <c:pt idx="3">
                  <c:v>2.0858375983484496</c:v>
                </c:pt>
                <c:pt idx="4">
                  <c:v>14.151623769183228</c:v>
                </c:pt>
                <c:pt idx="5">
                  <c:v>11.51353097439463</c:v>
                </c:pt>
                <c:pt idx="6">
                  <c:v>12.909754270430104</c:v>
                </c:pt>
                <c:pt idx="7">
                  <c:v>5.6550938891450233</c:v>
                </c:pt>
                <c:pt idx="8">
                  <c:v>5.9526925329707172</c:v>
                </c:pt>
                <c:pt idx="9">
                  <c:v>4.1763451055025023</c:v>
                </c:pt>
                <c:pt idx="10">
                  <c:v>4.1148099343152689</c:v>
                </c:pt>
                <c:pt idx="11">
                  <c:v>5.7633054974078748</c:v>
                </c:pt>
                <c:pt idx="12">
                  <c:v>7.7126881926064472</c:v>
                </c:pt>
                <c:pt idx="13">
                  <c:v>8.5609279853105118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Case6!$C$3:$C$300</c:f>
              <c:numCache>
                <c:formatCode>0.00</c:formatCode>
                <c:ptCount val="298"/>
                <c:pt idx="0">
                  <c:v>87.12963058522331</c:v>
                </c:pt>
                <c:pt idx="1">
                  <c:v>38.900382015694049</c:v>
                </c:pt>
                <c:pt idx="2">
                  <c:v>26.489570695490492</c:v>
                </c:pt>
                <c:pt idx="3">
                  <c:v>38.212509367873771</c:v>
                </c:pt>
                <c:pt idx="4">
                  <c:v>6.2831005709699053</c:v>
                </c:pt>
                <c:pt idx="5">
                  <c:v>9.1033680044119087</c:v>
                </c:pt>
                <c:pt idx="6">
                  <c:v>7.4231287650843756</c:v>
                </c:pt>
                <c:pt idx="7">
                  <c:v>28.478914167094832</c:v>
                </c:pt>
                <c:pt idx="8">
                  <c:v>26.969798712145355</c:v>
                </c:pt>
                <c:pt idx="9">
                  <c:v>36.746511152776229</c:v>
                </c:pt>
                <c:pt idx="10">
                  <c:v>37.319989485149783</c:v>
                </c:pt>
                <c:pt idx="11">
                  <c:v>22.554663775654522</c:v>
                </c:pt>
                <c:pt idx="12">
                  <c:v>16.505328635170802</c:v>
                </c:pt>
                <c:pt idx="13">
                  <c:v>14.73326228590242</c:v>
                </c:pt>
                <c:pt idx="14">
                  <c:v>107.09100243910449</c:v>
                </c:pt>
                <c:pt idx="15">
                  <c:v>85.309201497825768</c:v>
                </c:pt>
                <c:pt idx="16">
                  <c:v>65.338903604908012</c:v>
                </c:pt>
                <c:pt idx="17">
                  <c:v>65.922701308257018</c:v>
                </c:pt>
                <c:pt idx="18">
                  <c:v>74.914976114946185</c:v>
                </c:pt>
                <c:pt idx="19">
                  <c:v>203.48126806372542</c:v>
                </c:pt>
                <c:pt idx="20">
                  <c:v>60.133285558153602</c:v>
                </c:pt>
                <c:pt idx="21">
                  <c:v>78.236848446765833</c:v>
                </c:pt>
                <c:pt idx="22">
                  <c:v>227.60679987665048</c:v>
                </c:pt>
                <c:pt idx="23">
                  <c:v>11.200450214018547</c:v>
                </c:pt>
                <c:pt idx="24">
                  <c:v>94.822162726813133</c:v>
                </c:pt>
                <c:pt idx="25">
                  <c:v>195.08446852130729</c:v>
                </c:pt>
                <c:pt idx="26">
                  <c:v>42.764304517315381</c:v>
                </c:pt>
                <c:pt idx="27">
                  <c:v>75.7977008597733</c:v>
                </c:pt>
                <c:pt idx="28">
                  <c:v>44.729439018046804</c:v>
                </c:pt>
                <c:pt idx="29">
                  <c:v>87.129630583080356</c:v>
                </c:pt>
                <c:pt idx="30">
                  <c:v>38.900382015769971</c:v>
                </c:pt>
                <c:pt idx="31">
                  <c:v>26.48957069562028</c:v>
                </c:pt>
                <c:pt idx="32">
                  <c:v>38.212509367917008</c:v>
                </c:pt>
                <c:pt idx="33">
                  <c:v>6.2831005706533567</c:v>
                </c:pt>
                <c:pt idx="34">
                  <c:v>3.1657016075566697</c:v>
                </c:pt>
                <c:pt idx="35">
                  <c:v>7.4231287654299249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Case6!$AB$2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Case6!$AB$3:$AB$300</c:f>
              <c:numCache>
                <c:formatCode>0.00</c:formatCode>
                <c:ptCount val="298"/>
                <c:pt idx="0">
                  <c:v>26.642997781612085</c:v>
                </c:pt>
                <c:pt idx="1">
                  <c:v>55.929543490566701</c:v>
                </c:pt>
                <c:pt idx="2">
                  <c:v>67.536899459340972</c:v>
                </c:pt>
                <c:pt idx="3">
                  <c:v>56.516744982278347</c:v>
                </c:pt>
                <c:pt idx="4">
                  <c:v>91.534823214429792</c:v>
                </c:pt>
                <c:pt idx="5">
                  <c:v>87.810251495809524</c:v>
                </c:pt>
                <c:pt idx="6">
                  <c:v>90.01750031456946</c:v>
                </c:pt>
                <c:pt idx="7">
                  <c:v>65.52509422272999</c:v>
                </c:pt>
                <c:pt idx="8">
                  <c:v>67.045681826436763</c:v>
                </c:pt>
                <c:pt idx="9">
                  <c:v>57.789041416089177</c:v>
                </c:pt>
                <c:pt idx="10">
                  <c:v>57.287934696642907</c:v>
                </c:pt>
                <c:pt idx="11">
                  <c:v>71.698280157860708</c:v>
                </c:pt>
                <c:pt idx="12">
                  <c:v>78.583172870421279</c:v>
                </c:pt>
                <c:pt idx="13">
                  <c:v>80.713356529518748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Case6!$C$3:$C$300</c:f>
              <c:numCache>
                <c:formatCode>0.00</c:formatCode>
                <c:ptCount val="298"/>
                <c:pt idx="0">
                  <c:v>87.12963058522331</c:v>
                </c:pt>
                <c:pt idx="1">
                  <c:v>38.900382015694049</c:v>
                </c:pt>
                <c:pt idx="2">
                  <c:v>26.489570695490492</c:v>
                </c:pt>
                <c:pt idx="3">
                  <c:v>38.212509367873771</c:v>
                </c:pt>
                <c:pt idx="4">
                  <c:v>6.2831005709699053</c:v>
                </c:pt>
                <c:pt idx="5">
                  <c:v>9.1033680044119087</c:v>
                </c:pt>
                <c:pt idx="6">
                  <c:v>7.4231287650843756</c:v>
                </c:pt>
                <c:pt idx="7">
                  <c:v>28.478914167094832</c:v>
                </c:pt>
                <c:pt idx="8">
                  <c:v>26.969798712145355</c:v>
                </c:pt>
                <c:pt idx="9">
                  <c:v>36.746511152776229</c:v>
                </c:pt>
                <c:pt idx="10">
                  <c:v>37.319989485149783</c:v>
                </c:pt>
                <c:pt idx="11">
                  <c:v>22.554663775654522</c:v>
                </c:pt>
                <c:pt idx="12">
                  <c:v>16.505328635170802</c:v>
                </c:pt>
                <c:pt idx="13">
                  <c:v>14.73326228590242</c:v>
                </c:pt>
                <c:pt idx="14">
                  <c:v>107.09100243910449</c:v>
                </c:pt>
                <c:pt idx="15">
                  <c:v>85.309201497825768</c:v>
                </c:pt>
                <c:pt idx="16">
                  <c:v>65.338903604908012</c:v>
                </c:pt>
                <c:pt idx="17">
                  <c:v>65.922701308257018</c:v>
                </c:pt>
                <c:pt idx="18">
                  <c:v>74.914976114946185</c:v>
                </c:pt>
                <c:pt idx="19">
                  <c:v>203.48126806372542</c:v>
                </c:pt>
                <c:pt idx="20">
                  <c:v>60.133285558153602</c:v>
                </c:pt>
                <c:pt idx="21">
                  <c:v>78.236848446765833</c:v>
                </c:pt>
                <c:pt idx="22">
                  <c:v>227.60679987665048</c:v>
                </c:pt>
                <c:pt idx="23">
                  <c:v>11.200450214018547</c:v>
                </c:pt>
                <c:pt idx="24">
                  <c:v>94.822162726813133</c:v>
                </c:pt>
                <c:pt idx="25">
                  <c:v>195.08446852130729</c:v>
                </c:pt>
                <c:pt idx="26">
                  <c:v>42.764304517315381</c:v>
                </c:pt>
                <c:pt idx="27">
                  <c:v>75.7977008597733</c:v>
                </c:pt>
                <c:pt idx="28">
                  <c:v>44.729439018046804</c:v>
                </c:pt>
                <c:pt idx="29">
                  <c:v>87.129630583080356</c:v>
                </c:pt>
                <c:pt idx="30">
                  <c:v>38.900382015769971</c:v>
                </c:pt>
                <c:pt idx="31">
                  <c:v>26.48957069562028</c:v>
                </c:pt>
                <c:pt idx="32">
                  <c:v>38.212509367917008</c:v>
                </c:pt>
                <c:pt idx="33">
                  <c:v>6.2831005706533567</c:v>
                </c:pt>
                <c:pt idx="34">
                  <c:v>3.1657016075566697</c:v>
                </c:pt>
                <c:pt idx="35">
                  <c:v>7.4231287654299249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288000"/>
        <c:axId val="162290304"/>
      </c:scatterChart>
      <c:valAx>
        <c:axId val="162288000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0548401146826407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290304"/>
        <c:crosses val="autoZero"/>
        <c:crossBetween val="midCat"/>
      </c:valAx>
      <c:valAx>
        <c:axId val="16229030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288000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3910579359398335"/>
          <c:y val="0.94200359600719263"/>
          <c:w val="0.24531054830267424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63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Case7!$Q$1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Case7!$Q$3:$Q$300</c:f>
              <c:numCache>
                <c:formatCode>0</c:formatCode>
                <c:ptCount val="298"/>
                <c:pt idx="0">
                  <c:v>1.9151844211319389</c:v>
                </c:pt>
                <c:pt idx="1">
                  <c:v>4.1861149239597397</c:v>
                </c:pt>
                <c:pt idx="2">
                  <c:v>5.1375977015630534</c:v>
                </c:pt>
                <c:pt idx="3">
                  <c:v>3.7766401030676642</c:v>
                </c:pt>
                <c:pt idx="4">
                  <c:v>25.263128473872527</c:v>
                </c:pt>
                <c:pt idx="5">
                  <c:v>20.880845111323183</c:v>
                </c:pt>
                <c:pt idx="6">
                  <c:v>23.223055541733757</c:v>
                </c:pt>
                <c:pt idx="7">
                  <c:v>10.490948755553591</c:v>
                </c:pt>
                <c:pt idx="8">
                  <c:v>11.046800795223675</c:v>
                </c:pt>
                <c:pt idx="9">
                  <c:v>7.7103037546206847</c:v>
                </c:pt>
                <c:pt idx="10">
                  <c:v>7.5954441822420478</c:v>
                </c:pt>
                <c:pt idx="11">
                  <c:v>10.615666430379916</c:v>
                </c:pt>
                <c:pt idx="12">
                  <c:v>14.195477645354552</c:v>
                </c:pt>
                <c:pt idx="13">
                  <c:v>15.739915644814729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Case7!$C$3:$C$300</c:f>
              <c:numCache>
                <c:formatCode>0.00</c:formatCode>
                <c:ptCount val="298"/>
                <c:pt idx="0">
                  <c:v>84.984379822584387</c:v>
                </c:pt>
                <c:pt idx="1">
                  <c:v>37.301257203579823</c:v>
                </c:pt>
                <c:pt idx="2">
                  <c:v>25.323972602424039</c:v>
                </c:pt>
                <c:pt idx="3">
                  <c:v>36.803155272468153</c:v>
                </c:pt>
                <c:pt idx="4">
                  <c:v>5.4377510134423153</c:v>
                </c:pt>
                <c:pt idx="5">
                  <c:v>7.9657510327580221</c:v>
                </c:pt>
                <c:pt idx="6">
                  <c:v>6.4563329145266843</c:v>
                </c:pt>
                <c:pt idx="7">
                  <c:v>25.857292964353263</c:v>
                </c:pt>
                <c:pt idx="8">
                  <c:v>24.403713484905346</c:v>
                </c:pt>
                <c:pt idx="9">
                  <c:v>34.031570096800948</c:v>
                </c:pt>
                <c:pt idx="10">
                  <c:v>34.589195805673185</c:v>
                </c:pt>
                <c:pt idx="11">
                  <c:v>20.616205567721572</c:v>
                </c:pt>
                <c:pt idx="12">
                  <c:v>14.799763006853063</c:v>
                </c:pt>
                <c:pt idx="13">
                  <c:v>13.107325423973</c:v>
                </c:pt>
                <c:pt idx="14">
                  <c:v>104.28940178908944</c:v>
                </c:pt>
                <c:pt idx="15">
                  <c:v>83.111468615645279</c:v>
                </c:pt>
                <c:pt idx="16">
                  <c:v>63.323833279530021</c:v>
                </c:pt>
                <c:pt idx="17">
                  <c:v>63.95087465017334</c:v>
                </c:pt>
                <c:pt idx="18">
                  <c:v>72.959181857636722</c:v>
                </c:pt>
                <c:pt idx="19">
                  <c:v>199.49412682206994</c:v>
                </c:pt>
                <c:pt idx="20">
                  <c:v>58.298769768271441</c:v>
                </c:pt>
                <c:pt idx="21">
                  <c:v>75.914149333637056</c:v>
                </c:pt>
                <c:pt idx="22">
                  <c:v>224.8965051228376</c:v>
                </c:pt>
                <c:pt idx="23">
                  <c:v>10.438673052358741</c:v>
                </c:pt>
                <c:pt idx="24">
                  <c:v>92.771768570760784</c:v>
                </c:pt>
                <c:pt idx="25">
                  <c:v>192.59687222192349</c:v>
                </c:pt>
                <c:pt idx="26">
                  <c:v>41.151138192485469</c:v>
                </c:pt>
                <c:pt idx="27">
                  <c:v>73.906738949806325</c:v>
                </c:pt>
                <c:pt idx="28">
                  <c:v>43.187808371676731</c:v>
                </c:pt>
                <c:pt idx="29">
                  <c:v>84.984379822584387</c:v>
                </c:pt>
                <c:pt idx="30">
                  <c:v>37.301257203579823</c:v>
                </c:pt>
                <c:pt idx="31">
                  <c:v>25.323972602340962</c:v>
                </c:pt>
                <c:pt idx="32">
                  <c:v>36.803155272496817</c:v>
                </c:pt>
                <c:pt idx="33">
                  <c:v>5.4377510131111864</c:v>
                </c:pt>
                <c:pt idx="34">
                  <c:v>7.9657510327507817</c:v>
                </c:pt>
                <c:pt idx="35">
                  <c:v>6.4563329152660947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Case7!$AB$2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Case7!$AB$3:$AB$300</c:f>
              <c:numCache>
                <c:formatCode>0.00</c:formatCode>
                <c:ptCount val="298"/>
                <c:pt idx="0">
                  <c:v>27.567279421726337</c:v>
                </c:pt>
                <c:pt idx="1">
                  <c:v>57.304231101552844</c:v>
                </c:pt>
                <c:pt idx="2">
                  <c:v>68.744097980007197</c:v>
                </c:pt>
                <c:pt idx="3">
                  <c:v>57.739358728126319</c:v>
                </c:pt>
                <c:pt idx="4">
                  <c:v>92.668828071569237</c:v>
                </c:pt>
                <c:pt idx="5">
                  <c:v>89.300697099456983</c:v>
                </c:pt>
                <c:pt idx="6">
                  <c:v>91.303328684882374</c:v>
                </c:pt>
                <c:pt idx="7">
                  <c:v>68.189104908734365</c:v>
                </c:pt>
                <c:pt idx="8">
                  <c:v>69.7122658815302</c:v>
                </c:pt>
                <c:pt idx="9">
                  <c:v>60.222171019137399</c:v>
                </c:pt>
                <c:pt idx="10">
                  <c:v>59.714122949019774</c:v>
                </c:pt>
                <c:pt idx="11">
                  <c:v>73.839436361761685</c:v>
                </c:pt>
                <c:pt idx="12">
                  <c:v>80.632497760128345</c:v>
                </c:pt>
                <c:pt idx="13">
                  <c:v>82.71253548607622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Case7!$C$3:$C$300</c:f>
              <c:numCache>
                <c:formatCode>0.00</c:formatCode>
                <c:ptCount val="298"/>
                <c:pt idx="0">
                  <c:v>84.984379822584387</c:v>
                </c:pt>
                <c:pt idx="1">
                  <c:v>37.301257203579823</c:v>
                </c:pt>
                <c:pt idx="2">
                  <c:v>25.323972602424039</c:v>
                </c:pt>
                <c:pt idx="3">
                  <c:v>36.803155272468153</c:v>
                </c:pt>
                <c:pt idx="4">
                  <c:v>5.4377510134423153</c:v>
                </c:pt>
                <c:pt idx="5">
                  <c:v>7.9657510327580221</c:v>
                </c:pt>
                <c:pt idx="6">
                  <c:v>6.4563329145266843</c:v>
                </c:pt>
                <c:pt idx="7">
                  <c:v>25.857292964353263</c:v>
                </c:pt>
                <c:pt idx="8">
                  <c:v>24.403713484905346</c:v>
                </c:pt>
                <c:pt idx="9">
                  <c:v>34.031570096800948</c:v>
                </c:pt>
                <c:pt idx="10">
                  <c:v>34.589195805673185</c:v>
                </c:pt>
                <c:pt idx="11">
                  <c:v>20.616205567721572</c:v>
                </c:pt>
                <c:pt idx="12">
                  <c:v>14.799763006853063</c:v>
                </c:pt>
                <c:pt idx="13">
                  <c:v>13.107325423973</c:v>
                </c:pt>
                <c:pt idx="14">
                  <c:v>104.28940178908944</c:v>
                </c:pt>
                <c:pt idx="15">
                  <c:v>83.111468615645279</c:v>
                </c:pt>
                <c:pt idx="16">
                  <c:v>63.323833279530021</c:v>
                </c:pt>
                <c:pt idx="17">
                  <c:v>63.95087465017334</c:v>
                </c:pt>
                <c:pt idx="18">
                  <c:v>72.959181857636722</c:v>
                </c:pt>
                <c:pt idx="19">
                  <c:v>199.49412682206994</c:v>
                </c:pt>
                <c:pt idx="20">
                  <c:v>58.298769768271441</c:v>
                </c:pt>
                <c:pt idx="21">
                  <c:v>75.914149333637056</c:v>
                </c:pt>
                <c:pt idx="22">
                  <c:v>224.8965051228376</c:v>
                </c:pt>
                <c:pt idx="23">
                  <c:v>10.438673052358741</c:v>
                </c:pt>
                <c:pt idx="24">
                  <c:v>92.771768570760784</c:v>
                </c:pt>
                <c:pt idx="25">
                  <c:v>192.59687222192349</c:v>
                </c:pt>
                <c:pt idx="26">
                  <c:v>41.151138192485469</c:v>
                </c:pt>
                <c:pt idx="27">
                  <c:v>73.906738949806325</c:v>
                </c:pt>
                <c:pt idx="28">
                  <c:v>43.187808371676731</c:v>
                </c:pt>
                <c:pt idx="29">
                  <c:v>84.984379822584387</c:v>
                </c:pt>
                <c:pt idx="30">
                  <c:v>37.301257203579823</c:v>
                </c:pt>
                <c:pt idx="31">
                  <c:v>25.323972602340962</c:v>
                </c:pt>
                <c:pt idx="32">
                  <c:v>36.803155272496817</c:v>
                </c:pt>
                <c:pt idx="33">
                  <c:v>5.4377510131111864</c:v>
                </c:pt>
                <c:pt idx="34">
                  <c:v>7.9657510327507817</c:v>
                </c:pt>
                <c:pt idx="35">
                  <c:v>6.4563329152660947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833344"/>
        <c:axId val="161835648"/>
      </c:scatterChart>
      <c:valAx>
        <c:axId val="16183334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835648"/>
        <c:crosses val="autoZero"/>
        <c:crossBetween val="midCat"/>
      </c:valAx>
      <c:valAx>
        <c:axId val="161835648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83334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9600719263"/>
          <c:w val="0.29437274886093839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63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Case8!$Q$1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Case8!$Q$3:$Q$300</c:f>
              <c:numCache>
                <c:formatCode>0</c:formatCode>
                <c:ptCount val="298"/>
                <c:pt idx="0">
                  <c:v>0.79189634622491278</c:v>
                </c:pt>
                <c:pt idx="1">
                  <c:v>1.808462654874581</c:v>
                </c:pt>
                <c:pt idx="2">
                  <c:v>2.24421545642651</c:v>
                </c:pt>
                <c:pt idx="3">
                  <c:v>1.6148972768967178</c:v>
                </c:pt>
                <c:pt idx="4">
                  <c:v>14.855489872648944</c:v>
                </c:pt>
                <c:pt idx="5">
                  <c:v>11.749210959250107</c:v>
                </c:pt>
                <c:pt idx="6">
                  <c:v>13.383373628078408</c:v>
                </c:pt>
                <c:pt idx="7">
                  <c:v>5.2004987994533636</c:v>
                </c:pt>
                <c:pt idx="8">
                  <c:v>5.5288966857731312</c:v>
                </c:pt>
                <c:pt idx="9">
                  <c:v>3.6240314675005023</c:v>
                </c:pt>
                <c:pt idx="10">
                  <c:v>3.5625717199985045</c:v>
                </c:pt>
                <c:pt idx="11">
                  <c:v>5.1984574673871027</c:v>
                </c:pt>
                <c:pt idx="12">
                  <c:v>7.3541629564519333</c:v>
                </c:pt>
                <c:pt idx="13">
                  <c:v>8.3478175116817486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Case8!$C$3:$C$300</c:f>
              <c:numCache>
                <c:formatCode>0.00</c:formatCode>
                <c:ptCount val="298"/>
                <c:pt idx="0">
                  <c:v>81.369673665797407</c:v>
                </c:pt>
                <c:pt idx="1">
                  <c:v>34.634758815070228</c:v>
                </c:pt>
                <c:pt idx="2">
                  <c:v>23.386560640905614</c:v>
                </c:pt>
                <c:pt idx="3">
                  <c:v>34.448579535346695</c:v>
                </c:pt>
                <c:pt idx="4">
                  <c:v>4.1232819119149706</c:v>
                </c:pt>
                <c:pt idx="5">
                  <c:v>6.1795180235084155</c:v>
                </c:pt>
                <c:pt idx="6">
                  <c:v>4.9464098170909159</c:v>
                </c:pt>
                <c:pt idx="7">
                  <c:v>21.610601408876857</c:v>
                </c:pt>
                <c:pt idx="8">
                  <c:v>20.256588890987558</c:v>
                </c:pt>
                <c:pt idx="9">
                  <c:v>29.579283213413003</c:v>
                </c:pt>
                <c:pt idx="10">
                  <c:v>30.108758928655945</c:v>
                </c:pt>
                <c:pt idx="11">
                  <c:v>17.47113745321834</c:v>
                </c:pt>
                <c:pt idx="12">
                  <c:v>12.069045712471073</c:v>
                </c:pt>
                <c:pt idx="13">
                  <c:v>10.51841099224397</c:v>
                </c:pt>
                <c:pt idx="14">
                  <c:v>99.566765338732296</c:v>
                </c:pt>
                <c:pt idx="15">
                  <c:v>79.410154828606323</c:v>
                </c:pt>
                <c:pt idx="16">
                  <c:v>59.940581454753463</c:v>
                </c:pt>
                <c:pt idx="17">
                  <c:v>60.638792190987502</c:v>
                </c:pt>
                <c:pt idx="18">
                  <c:v>69.667675937678212</c:v>
                </c:pt>
                <c:pt idx="19">
                  <c:v>192.7401877228788</c:v>
                </c:pt>
                <c:pt idx="20">
                  <c:v>55.219304182727456</c:v>
                </c:pt>
                <c:pt idx="21">
                  <c:v>72.009194775976113</c:v>
                </c:pt>
                <c:pt idx="22">
                  <c:v>220.29863569016604</c:v>
                </c:pt>
                <c:pt idx="23">
                  <c:v>9.9593058078318819</c:v>
                </c:pt>
                <c:pt idx="24">
                  <c:v>89.312423630754594</c:v>
                </c:pt>
                <c:pt idx="25">
                  <c:v>188.37958921693192</c:v>
                </c:pt>
                <c:pt idx="26">
                  <c:v>38.4558989239355</c:v>
                </c:pt>
                <c:pt idx="27">
                  <c:v>70.722737417098884</c:v>
                </c:pt>
                <c:pt idx="28">
                  <c:v>40.607709932931698</c:v>
                </c:pt>
                <c:pt idx="29">
                  <c:v>81.369673665797407</c:v>
                </c:pt>
                <c:pt idx="30">
                  <c:v>34.634758815070228</c:v>
                </c:pt>
                <c:pt idx="31">
                  <c:v>23.38656064339542</c:v>
                </c:pt>
                <c:pt idx="32">
                  <c:v>34.448579535346695</c:v>
                </c:pt>
                <c:pt idx="33">
                  <c:v>4.1232819115934367</c:v>
                </c:pt>
                <c:pt idx="34">
                  <c:v>6.1795180190282748</c:v>
                </c:pt>
                <c:pt idx="35">
                  <c:v>4.9464098169406885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Case8!$AB$2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Case8!$AB$3:$AB$300</c:f>
              <c:numCache>
                <c:formatCode>0.00</c:formatCode>
                <c:ptCount val="298"/>
                <c:pt idx="0">
                  <c:v>29.185610447745436</c:v>
                </c:pt>
                <c:pt idx="1">
                  <c:v>59.672804401087284</c:v>
                </c:pt>
                <c:pt idx="2">
                  <c:v>70.797999789430961</c:v>
                </c:pt>
                <c:pt idx="3">
                  <c:v>59.841836972507565</c:v>
                </c:pt>
                <c:pt idx="4">
                  <c:v>94.444116914037309</c:v>
                </c:pt>
                <c:pt idx="5">
                  <c:v>91.67339735943429</c:v>
                </c:pt>
                <c:pt idx="6">
                  <c:v>93.330923231335305</c:v>
                </c:pt>
                <c:pt idx="7">
                  <c:v>72.733447147117275</c:v>
                </c:pt>
                <c:pt idx="8">
                  <c:v>74.243372429445486</c:v>
                </c:pt>
                <c:pt idx="9">
                  <c:v>64.438153932906644</c:v>
                </c:pt>
                <c:pt idx="10">
                  <c:v>63.921612057540123</c:v>
                </c:pt>
                <c:pt idx="11">
                  <c:v>77.443780623489999</c:v>
                </c:pt>
                <c:pt idx="12">
                  <c:v>84.01108521129855</c:v>
                </c:pt>
                <c:pt idx="13">
                  <c:v>85.981331787111586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Case8!$C$3:$C$300</c:f>
              <c:numCache>
                <c:formatCode>0.00</c:formatCode>
                <c:ptCount val="298"/>
                <c:pt idx="0">
                  <c:v>81.369673665797407</c:v>
                </c:pt>
                <c:pt idx="1">
                  <c:v>34.634758815070228</c:v>
                </c:pt>
                <c:pt idx="2">
                  <c:v>23.386560640905614</c:v>
                </c:pt>
                <c:pt idx="3">
                  <c:v>34.448579535346695</c:v>
                </c:pt>
                <c:pt idx="4">
                  <c:v>4.1232819119149706</c:v>
                </c:pt>
                <c:pt idx="5">
                  <c:v>6.1795180235084155</c:v>
                </c:pt>
                <c:pt idx="6">
                  <c:v>4.9464098170909159</c:v>
                </c:pt>
                <c:pt idx="7">
                  <c:v>21.610601408876857</c:v>
                </c:pt>
                <c:pt idx="8">
                  <c:v>20.256588890987558</c:v>
                </c:pt>
                <c:pt idx="9">
                  <c:v>29.579283213413003</c:v>
                </c:pt>
                <c:pt idx="10">
                  <c:v>30.108758928655945</c:v>
                </c:pt>
                <c:pt idx="11">
                  <c:v>17.47113745321834</c:v>
                </c:pt>
                <c:pt idx="12">
                  <c:v>12.069045712471073</c:v>
                </c:pt>
                <c:pt idx="13">
                  <c:v>10.51841099224397</c:v>
                </c:pt>
                <c:pt idx="14">
                  <c:v>99.566765338732296</c:v>
                </c:pt>
                <c:pt idx="15">
                  <c:v>79.410154828606323</c:v>
                </c:pt>
                <c:pt idx="16">
                  <c:v>59.940581454753463</c:v>
                </c:pt>
                <c:pt idx="17">
                  <c:v>60.638792190987502</c:v>
                </c:pt>
                <c:pt idx="18">
                  <c:v>69.667675937678212</c:v>
                </c:pt>
                <c:pt idx="19">
                  <c:v>192.7401877228788</c:v>
                </c:pt>
                <c:pt idx="20">
                  <c:v>55.219304182727456</c:v>
                </c:pt>
                <c:pt idx="21">
                  <c:v>72.009194775976113</c:v>
                </c:pt>
                <c:pt idx="22">
                  <c:v>220.29863569016604</c:v>
                </c:pt>
                <c:pt idx="23">
                  <c:v>9.9593058078318819</c:v>
                </c:pt>
                <c:pt idx="24">
                  <c:v>89.312423630754594</c:v>
                </c:pt>
                <c:pt idx="25">
                  <c:v>188.37958921693192</c:v>
                </c:pt>
                <c:pt idx="26">
                  <c:v>38.4558989239355</c:v>
                </c:pt>
                <c:pt idx="27">
                  <c:v>70.722737417098884</c:v>
                </c:pt>
                <c:pt idx="28">
                  <c:v>40.607709932931698</c:v>
                </c:pt>
                <c:pt idx="29">
                  <c:v>81.369673665797407</c:v>
                </c:pt>
                <c:pt idx="30">
                  <c:v>34.634758815070228</c:v>
                </c:pt>
                <c:pt idx="31">
                  <c:v>23.38656064339542</c:v>
                </c:pt>
                <c:pt idx="32">
                  <c:v>34.448579535346695</c:v>
                </c:pt>
                <c:pt idx="33">
                  <c:v>4.1232819115934367</c:v>
                </c:pt>
                <c:pt idx="34">
                  <c:v>6.1795180190282748</c:v>
                </c:pt>
                <c:pt idx="35">
                  <c:v>4.9464098169406885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217792"/>
        <c:axId val="163220096"/>
      </c:scatterChart>
      <c:valAx>
        <c:axId val="163217792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220096"/>
        <c:crosses val="autoZero"/>
        <c:crossBetween val="midCat"/>
      </c:valAx>
      <c:valAx>
        <c:axId val="163220096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21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217792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543"/>
          <c:y val="0.94200356823528919"/>
          <c:w val="0.29437274886093839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4127102677306964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Case9!$Q$1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Case9!$Q$3:$Q$30</c:f>
              <c:numCache>
                <c:formatCode>0</c:formatCode>
                <c:ptCount val="28"/>
                <c:pt idx="0">
                  <c:v>2.6473287873301667</c:v>
                </c:pt>
                <c:pt idx="1">
                  <c:v>5.3303619391711106</c:v>
                </c:pt>
                <c:pt idx="2">
                  <c:v>6.4412241579003302</c:v>
                </c:pt>
                <c:pt idx="3">
                  <c:v>4.9054535161423285</c:v>
                </c:pt>
                <c:pt idx="4">
                  <c:v>22.226402132110362</c:v>
                </c:pt>
                <c:pt idx="5">
                  <c:v>18.889074233498061</c:v>
                </c:pt>
                <c:pt idx="6">
                  <c:v>20.678063211172208</c:v>
                </c:pt>
                <c:pt idx="7">
                  <c:v>10.702921082143236</c:v>
                </c:pt>
                <c:pt idx="8">
                  <c:v>11.131305100302679</c:v>
                </c:pt>
                <c:pt idx="9">
                  <c:v>8.4830640120454941</c:v>
                </c:pt>
                <c:pt idx="10">
                  <c:v>8.3824447762022807</c:v>
                </c:pt>
                <c:pt idx="11">
                  <c:v>11.090536212199819</c:v>
                </c:pt>
                <c:pt idx="12">
                  <c:v>13.849603848602088</c:v>
                </c:pt>
                <c:pt idx="13">
                  <c:v>14.961879851407769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xVal>
          <c:yVal>
            <c:numRef>
              <c:f>Case9!$C$3:$C$30</c:f>
              <c:numCache>
                <c:formatCode>0.00</c:formatCode>
                <c:ptCount val="28"/>
                <c:pt idx="0">
                  <c:v>95.674075374139719</c:v>
                </c:pt>
                <c:pt idx="1">
                  <c:v>45.379662769729563</c:v>
                </c:pt>
                <c:pt idx="2">
                  <c:v>31.229796926264019</c:v>
                </c:pt>
                <c:pt idx="3">
                  <c:v>43.899014750054519</c:v>
                </c:pt>
                <c:pt idx="4">
                  <c:v>10.084924485584287</c:v>
                </c:pt>
                <c:pt idx="5">
                  <c:v>14.156205582535561</c:v>
                </c:pt>
                <c:pt idx="6">
                  <c:v>11.746713610877016</c:v>
                </c:pt>
                <c:pt idx="7">
                  <c:v>39.665755721172154</c:v>
                </c:pt>
                <c:pt idx="8">
                  <c:v>37.956269305642792</c:v>
                </c:pt>
                <c:pt idx="9">
                  <c:v>48.113351709262894</c:v>
                </c:pt>
                <c:pt idx="10">
                  <c:v>48.744417232951477</c:v>
                </c:pt>
                <c:pt idx="11">
                  <c:v>30.784814961517597</c:v>
                </c:pt>
                <c:pt idx="12">
                  <c:v>23.886968036697663</c:v>
                </c:pt>
                <c:pt idx="13">
                  <c:v>21.825720478538251</c:v>
                </c:pt>
                <c:pt idx="14">
                  <c:v>118.26664993737108</c:v>
                </c:pt>
                <c:pt idx="15">
                  <c:v>94.072417192919318</c:v>
                </c:pt>
                <c:pt idx="16">
                  <c:v>73.415085646107826</c:v>
                </c:pt>
                <c:pt idx="17">
                  <c:v>73.818357324822571</c:v>
                </c:pt>
                <c:pt idx="18">
                  <c:v>82.716291403511633</c:v>
                </c:pt>
                <c:pt idx="19">
                  <c:v>219.29555990392086</c:v>
                </c:pt>
                <c:pt idx="20">
                  <c:v>67.484141654255239</c:v>
                </c:pt>
                <c:pt idx="21">
                  <c:v>87.534830713812056</c:v>
                </c:pt>
                <c:pt idx="22">
                  <c:v>238.27349053726351</c:v>
                </c:pt>
                <c:pt idx="23">
                  <c:v>10.799928833419111</c:v>
                </c:pt>
                <c:pt idx="24">
                  <c:v>102.96437191226175</c:v>
                </c:pt>
                <c:pt idx="25">
                  <c:v>204.88078349270211</c:v>
                </c:pt>
                <c:pt idx="26">
                  <c:v>49.277153731856288</c:v>
                </c:pt>
                <c:pt idx="27">
                  <c:v>83.331915123581439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Case9!$AB$2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Case9!$AB$3:$AB$300</c:f>
              <c:numCache>
                <c:formatCode>0.00</c:formatCode>
                <c:ptCount val="298"/>
                <c:pt idx="0">
                  <c:v>23.20833018067658</c:v>
                </c:pt>
                <c:pt idx="1">
                  <c:v>50.691110753417775</c:v>
                </c:pt>
                <c:pt idx="2">
                  <c:v>62.841638945950237</c:v>
                </c:pt>
                <c:pt idx="3">
                  <c:v>51.843028712272528</c:v>
                </c:pt>
                <c:pt idx="4">
                  <c:v>86.538549619027179</c:v>
                </c:pt>
                <c:pt idx="5">
                  <c:v>81.418028147121063</c:v>
                </c:pt>
                <c:pt idx="6">
                  <c:v>84.417628790690614</c:v>
                </c:pt>
                <c:pt idx="7">
                  <c:v>55.283416434807265</c:v>
                </c:pt>
                <c:pt idx="8">
                  <c:v>56.737078443355379</c:v>
                </c:pt>
                <c:pt idx="9">
                  <c:v>48.631060589301484</c:v>
                </c:pt>
                <c:pt idx="10">
                  <c:v>48.167469676822705</c:v>
                </c:pt>
                <c:pt idx="11">
                  <c:v>63.268108528013784</c:v>
                </c:pt>
                <c:pt idx="12">
                  <c:v>70.26179073180235</c:v>
                </c:pt>
                <c:pt idx="13">
                  <c:v>72.49630306376109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Case9!$C$3:$C$300</c:f>
              <c:numCache>
                <c:formatCode>0.00</c:formatCode>
                <c:ptCount val="298"/>
                <c:pt idx="0">
                  <c:v>95.674075374139719</c:v>
                </c:pt>
                <c:pt idx="1">
                  <c:v>45.379662769729563</c:v>
                </c:pt>
                <c:pt idx="2">
                  <c:v>31.229796926264019</c:v>
                </c:pt>
                <c:pt idx="3">
                  <c:v>43.899014750054519</c:v>
                </c:pt>
                <c:pt idx="4">
                  <c:v>10.084924485584287</c:v>
                </c:pt>
                <c:pt idx="5">
                  <c:v>14.156205582535561</c:v>
                </c:pt>
                <c:pt idx="6">
                  <c:v>11.746713610877016</c:v>
                </c:pt>
                <c:pt idx="7">
                  <c:v>39.665755721172154</c:v>
                </c:pt>
                <c:pt idx="8">
                  <c:v>37.956269305642792</c:v>
                </c:pt>
                <c:pt idx="9">
                  <c:v>48.113351709262894</c:v>
                </c:pt>
                <c:pt idx="10">
                  <c:v>48.744417232951477</c:v>
                </c:pt>
                <c:pt idx="11">
                  <c:v>30.784814961517597</c:v>
                </c:pt>
                <c:pt idx="12">
                  <c:v>23.886968036697663</c:v>
                </c:pt>
                <c:pt idx="13">
                  <c:v>21.825720478538251</c:v>
                </c:pt>
                <c:pt idx="14">
                  <c:v>118.26664993737108</c:v>
                </c:pt>
                <c:pt idx="15">
                  <c:v>94.072417192919318</c:v>
                </c:pt>
                <c:pt idx="16">
                  <c:v>73.415085646107826</c:v>
                </c:pt>
                <c:pt idx="17">
                  <c:v>73.818357324822571</c:v>
                </c:pt>
                <c:pt idx="18">
                  <c:v>82.716291403511633</c:v>
                </c:pt>
                <c:pt idx="19">
                  <c:v>219.29555990392086</c:v>
                </c:pt>
                <c:pt idx="20">
                  <c:v>67.484141654255239</c:v>
                </c:pt>
                <c:pt idx="21">
                  <c:v>87.534830713812056</c:v>
                </c:pt>
                <c:pt idx="22">
                  <c:v>238.27349053726351</c:v>
                </c:pt>
                <c:pt idx="23">
                  <c:v>10.799928833419111</c:v>
                </c:pt>
                <c:pt idx="24">
                  <c:v>102.96437191226175</c:v>
                </c:pt>
                <c:pt idx="25">
                  <c:v>204.88078349270211</c:v>
                </c:pt>
                <c:pt idx="26">
                  <c:v>49.277153731856288</c:v>
                </c:pt>
                <c:pt idx="27">
                  <c:v>83.331915123581439</c:v>
                </c:pt>
                <c:pt idx="28">
                  <c:v>50.932958461401611</c:v>
                </c:pt>
                <c:pt idx="29">
                  <c:v>95.674075374139719</c:v>
                </c:pt>
                <c:pt idx="30">
                  <c:v>45.379662769729563</c:v>
                </c:pt>
                <c:pt idx="31">
                  <c:v>31.22979692647429</c:v>
                </c:pt>
                <c:pt idx="32">
                  <c:v>43.899014750054519</c:v>
                </c:pt>
                <c:pt idx="33">
                  <c:v>10.084924485549811</c:v>
                </c:pt>
                <c:pt idx="34">
                  <c:v>4.0116956518423086</c:v>
                </c:pt>
                <c:pt idx="35">
                  <c:v>11.746713610593025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349440"/>
        <c:axId val="162351744"/>
      </c:scatterChart>
      <c:valAx>
        <c:axId val="162349440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0548401146826407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351744"/>
        <c:crosses val="autoZero"/>
        <c:crossBetween val="midCat"/>
      </c:valAx>
      <c:valAx>
        <c:axId val="16235174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349440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457476906295967"/>
          <c:y val="0.94200359600719263"/>
          <c:w val="0.29437274886093839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4127102677306964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Case10!$Q$1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Case10!$Q$3:$Q$300</c:f>
              <c:numCache>
                <c:formatCode>0</c:formatCode>
                <c:ptCount val="298"/>
                <c:pt idx="0">
                  <c:v>0.86678495706416436</c:v>
                </c:pt>
                <c:pt idx="1">
                  <c:v>1.968730802112558</c:v>
                </c:pt>
                <c:pt idx="2">
                  <c:v>2.4406502392078351</c:v>
                </c:pt>
                <c:pt idx="3">
                  <c:v>1.7606532432100079</c:v>
                </c:pt>
                <c:pt idx="4">
                  <c:v>15.458176616454894</c:v>
                </c:pt>
                <c:pt idx="5">
                  <c:v>12.365303855608413</c:v>
                </c:pt>
                <c:pt idx="6">
                  <c:v>14.047911390709245</c:v>
                </c:pt>
                <c:pt idx="7">
                  <c:v>5.5536166713012296</c:v>
                </c:pt>
                <c:pt idx="8">
                  <c:v>5.8969731298653105</c:v>
                </c:pt>
                <c:pt idx="9">
                  <c:v>3.8976431162233145</c:v>
                </c:pt>
                <c:pt idx="10">
                  <c:v>3.8325741764437158</c:v>
                </c:pt>
                <c:pt idx="11">
                  <c:v>5.5647822981474793</c:v>
                </c:pt>
                <c:pt idx="12">
                  <c:v>7.8161189692438189</c:v>
                </c:pt>
                <c:pt idx="13">
                  <c:v>8.8455645451696476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Case10!$C$3:$C$300</c:f>
              <c:numCache>
                <c:formatCode>0.00</c:formatCode>
                <c:ptCount val="298"/>
                <c:pt idx="0">
                  <c:v>81.891164611657572</c:v>
                </c:pt>
                <c:pt idx="1">
                  <c:v>35.017258272711146</c:v>
                </c:pt>
                <c:pt idx="2">
                  <c:v>23.664721637508766</c:v>
                </c:pt>
                <c:pt idx="3">
                  <c:v>34.787379720163436</c:v>
                </c:pt>
                <c:pt idx="4">
                  <c:v>4.2801383568291129</c:v>
                </c:pt>
                <c:pt idx="5">
                  <c:v>6.4254169996395731</c:v>
                </c:pt>
                <c:pt idx="6">
                  <c:v>5.1539290663920116</c:v>
                </c:pt>
                <c:pt idx="7">
                  <c:v>22.200629781264745</c:v>
                </c:pt>
                <c:pt idx="8">
                  <c:v>20.831968332389092</c:v>
                </c:pt>
                <c:pt idx="9">
                  <c:v>30.203727058246034</c:v>
                </c:pt>
                <c:pt idx="10">
                  <c:v>30.737319488305324</c:v>
                </c:pt>
                <c:pt idx="11">
                  <c:v>17.911267311971041</c:v>
                </c:pt>
                <c:pt idx="12">
                  <c:v>12.448136320184782</c:v>
                </c:pt>
                <c:pt idx="13">
                  <c:v>10.876590011166714</c:v>
                </c:pt>
                <c:pt idx="14">
                  <c:v>100.24552553769945</c:v>
                </c:pt>
                <c:pt idx="15">
                  <c:v>79.943650301015097</c:v>
                </c:pt>
                <c:pt idx="16">
                  <c:v>60.427374788646269</c:v>
                </c:pt>
                <c:pt idx="17">
                  <c:v>61.115656083590125</c:v>
                </c:pt>
                <c:pt idx="18">
                  <c:v>70.142475492433107</c:v>
                </c:pt>
                <c:pt idx="19">
                  <c:v>193.70947194480516</c:v>
                </c:pt>
                <c:pt idx="20">
                  <c:v>55.662849237520419</c:v>
                </c:pt>
                <c:pt idx="21">
                  <c:v>72.570590879800434</c:v>
                </c:pt>
                <c:pt idx="22">
                  <c:v>220.96481189980591</c:v>
                </c:pt>
                <c:pt idx="23">
                  <c:v>9.536138790290078</c:v>
                </c:pt>
                <c:pt idx="24">
                  <c:v>89.812421932966757</c:v>
                </c:pt>
                <c:pt idx="25">
                  <c:v>188.99081733063267</c:v>
                </c:pt>
                <c:pt idx="26">
                  <c:v>38.843143590086683</c:v>
                </c:pt>
                <c:pt idx="27">
                  <c:v>71.182508857685136</c:v>
                </c:pt>
                <c:pt idx="28">
                  <c:v>40.979162746536801</c:v>
                </c:pt>
                <c:pt idx="29">
                  <c:v>81.891166198162864</c:v>
                </c:pt>
                <c:pt idx="30">
                  <c:v>35.017258272711153</c:v>
                </c:pt>
                <c:pt idx="31">
                  <c:v>23.664721637516003</c:v>
                </c:pt>
                <c:pt idx="32">
                  <c:v>34.787379720163422</c:v>
                </c:pt>
                <c:pt idx="33">
                  <c:v>4.2801383567837243</c:v>
                </c:pt>
                <c:pt idx="34">
                  <c:v>6.4254169996173287</c:v>
                </c:pt>
                <c:pt idx="35">
                  <c:v>5.1539290663920116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Case10!$AB$2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Case10!$AB$3:$AB$300</c:f>
              <c:numCache>
                <c:formatCode>0.00</c:formatCode>
                <c:ptCount val="298"/>
                <c:pt idx="0">
                  <c:v>28.947283038830502</c:v>
                </c:pt>
                <c:pt idx="1">
                  <c:v>59.327055583890875</c:v>
                </c:pt>
                <c:pt idx="2">
                  <c:v>70.499442249890265</c:v>
                </c:pt>
                <c:pt idx="3">
                  <c:v>59.534614289674316</c:v>
                </c:pt>
                <c:pt idx="4">
                  <c:v>94.231653867929069</c:v>
                </c:pt>
                <c:pt idx="5">
                  <c:v>91.344618251916188</c:v>
                </c:pt>
                <c:pt idx="6">
                  <c:v>93.051042305877999</c:v>
                </c:pt>
                <c:pt idx="7">
                  <c:v>72.084790285347893</c:v>
                </c:pt>
                <c:pt idx="8">
                  <c:v>73.598095843828048</c:v>
                </c:pt>
                <c:pt idx="9">
                  <c:v>63.829397412336242</c:v>
                </c:pt>
                <c:pt idx="10">
                  <c:v>63.313792324751091</c:v>
                </c:pt>
                <c:pt idx="11">
                  <c:v>76.929616567779647</c:v>
                </c:pt>
                <c:pt idx="12">
                  <c:v>83.535011146519665</c:v>
                </c:pt>
                <c:pt idx="13">
                  <c:v>85.523007751446684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Case10!$C$3:$C$300</c:f>
              <c:numCache>
                <c:formatCode>0.00</c:formatCode>
                <c:ptCount val="298"/>
                <c:pt idx="0">
                  <c:v>81.891164611657572</c:v>
                </c:pt>
                <c:pt idx="1">
                  <c:v>35.017258272711146</c:v>
                </c:pt>
                <c:pt idx="2">
                  <c:v>23.664721637508766</c:v>
                </c:pt>
                <c:pt idx="3">
                  <c:v>34.787379720163436</c:v>
                </c:pt>
                <c:pt idx="4">
                  <c:v>4.2801383568291129</c:v>
                </c:pt>
                <c:pt idx="5">
                  <c:v>6.4254169996395731</c:v>
                </c:pt>
                <c:pt idx="6">
                  <c:v>5.1539290663920116</c:v>
                </c:pt>
                <c:pt idx="7">
                  <c:v>22.200629781264745</c:v>
                </c:pt>
                <c:pt idx="8">
                  <c:v>20.831968332389092</c:v>
                </c:pt>
                <c:pt idx="9">
                  <c:v>30.203727058246034</c:v>
                </c:pt>
                <c:pt idx="10">
                  <c:v>30.737319488305324</c:v>
                </c:pt>
                <c:pt idx="11">
                  <c:v>17.911267311971041</c:v>
                </c:pt>
                <c:pt idx="12">
                  <c:v>12.448136320184782</c:v>
                </c:pt>
                <c:pt idx="13">
                  <c:v>10.876590011166714</c:v>
                </c:pt>
                <c:pt idx="14">
                  <c:v>100.24552553769945</c:v>
                </c:pt>
                <c:pt idx="15">
                  <c:v>79.943650301015097</c:v>
                </c:pt>
                <c:pt idx="16">
                  <c:v>60.427374788646269</c:v>
                </c:pt>
                <c:pt idx="17">
                  <c:v>61.115656083590125</c:v>
                </c:pt>
                <c:pt idx="18">
                  <c:v>70.142475492433107</c:v>
                </c:pt>
                <c:pt idx="19">
                  <c:v>193.70947194480516</c:v>
                </c:pt>
                <c:pt idx="20">
                  <c:v>55.662849237520419</c:v>
                </c:pt>
                <c:pt idx="21">
                  <c:v>72.570590879800434</c:v>
                </c:pt>
                <c:pt idx="22">
                  <c:v>220.96481189980591</c:v>
                </c:pt>
                <c:pt idx="23">
                  <c:v>9.536138790290078</c:v>
                </c:pt>
                <c:pt idx="24">
                  <c:v>89.812421932966757</c:v>
                </c:pt>
                <c:pt idx="25">
                  <c:v>188.99081733063267</c:v>
                </c:pt>
                <c:pt idx="26">
                  <c:v>38.843143590086683</c:v>
                </c:pt>
                <c:pt idx="27">
                  <c:v>71.182508857685136</c:v>
                </c:pt>
                <c:pt idx="28">
                  <c:v>40.979162746536801</c:v>
                </c:pt>
                <c:pt idx="29">
                  <c:v>81.891166198162864</c:v>
                </c:pt>
                <c:pt idx="30">
                  <c:v>35.017258272711153</c:v>
                </c:pt>
                <c:pt idx="31">
                  <c:v>23.664721637516003</c:v>
                </c:pt>
                <c:pt idx="32">
                  <c:v>34.787379720163422</c:v>
                </c:pt>
                <c:pt idx="33">
                  <c:v>4.2801383567837243</c:v>
                </c:pt>
                <c:pt idx="34">
                  <c:v>6.4254169996173287</c:v>
                </c:pt>
                <c:pt idx="35">
                  <c:v>5.1539290663920116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572160"/>
        <c:axId val="160574080"/>
      </c:scatterChart>
      <c:valAx>
        <c:axId val="160572160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0548401146826407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574080"/>
        <c:crosses val="autoZero"/>
        <c:crossBetween val="midCat"/>
      </c:valAx>
      <c:valAx>
        <c:axId val="16057408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572160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3910579359398335"/>
          <c:y val="0.94200359600719263"/>
          <c:w val="0.24531054830267424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863"/>
          <c:h val="0.762741652021093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Case11!$Q$1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Case11!$Q$3:$Q$300</c:f>
              <c:numCache>
                <c:formatCode>0</c:formatCode>
                <c:ptCount val="298"/>
                <c:pt idx="0">
                  <c:v>4.2509709826981465</c:v>
                </c:pt>
                <c:pt idx="1">
                  <c:v>7.6561642184456158</c:v>
                </c:pt>
                <c:pt idx="2">
                  <c:v>9.0492187763318608</c:v>
                </c:pt>
                <c:pt idx="3">
                  <c:v>7.2198050840329016</c:v>
                </c:pt>
                <c:pt idx="4">
                  <c:v>21.552375961942577</c:v>
                </c:pt>
                <c:pt idx="5">
                  <c:v>18.86972088476438</c:v>
                </c:pt>
                <c:pt idx="6">
                  <c:v>20.312354464263045</c:v>
                </c:pt>
                <c:pt idx="7">
                  <c:v>12.105601953932952</c:v>
                </c:pt>
                <c:pt idx="8">
                  <c:v>12.437010337638556</c:v>
                </c:pt>
                <c:pt idx="9">
                  <c:v>10.35828165377343</c:v>
                </c:pt>
                <c:pt idx="10">
                  <c:v>10.269319635163182</c:v>
                </c:pt>
                <c:pt idx="11">
                  <c:v>12.787965944150134</c:v>
                </c:pt>
                <c:pt idx="12">
                  <c:v>14.919002173712432</c:v>
                </c:pt>
                <c:pt idx="13">
                  <c:v>15.721046038560811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Case11!$C$3:$C$300</c:f>
              <c:numCache>
                <c:formatCode>0.00</c:formatCode>
                <c:ptCount val="298"/>
                <c:pt idx="0">
                  <c:v>114.62027704092176</c:v>
                </c:pt>
                <c:pt idx="1">
                  <c:v>60.266891158196785</c:v>
                </c:pt>
                <c:pt idx="2">
                  <c:v>42.186720744885413</c:v>
                </c:pt>
                <c:pt idx="3">
                  <c:v>56.839025518621398</c:v>
                </c:pt>
                <c:pt idx="4">
                  <c:v>20.54345996935773</c:v>
                </c:pt>
                <c:pt idx="5">
                  <c:v>27.806257237820294</c:v>
                </c:pt>
                <c:pt idx="6">
                  <c:v>23.543781897653847</c:v>
                </c:pt>
                <c:pt idx="7">
                  <c:v>68.141504930510195</c:v>
                </c:pt>
                <c:pt idx="8">
                  <c:v>66.075658566747592</c:v>
                </c:pt>
                <c:pt idx="9">
                  <c:v>76.093371523106612</c:v>
                </c:pt>
                <c:pt idx="10">
                  <c:v>76.828730860540645</c:v>
                </c:pt>
                <c:pt idx="11">
                  <c:v>51.495702473947489</c:v>
                </c:pt>
                <c:pt idx="12">
                  <c:v>43.061468838827196</c:v>
                </c:pt>
                <c:pt idx="13">
                  <c:v>40.47936949953143</c:v>
                </c:pt>
                <c:pt idx="14">
                  <c:v>124.86817623092577</c:v>
                </c:pt>
                <c:pt idx="15">
                  <c:v>99.226997079515755</c:v>
                </c:pt>
                <c:pt idx="16">
                  <c:v>78.193440117523593</c:v>
                </c:pt>
                <c:pt idx="17">
                  <c:v>78.482723840204301</c:v>
                </c:pt>
                <c:pt idx="18">
                  <c:v>87.300385353677015</c:v>
                </c:pt>
                <c:pt idx="19">
                  <c:v>228.61830272946372</c:v>
                </c:pt>
                <c:pt idx="20">
                  <c:v>71.826459074697482</c:v>
                </c:pt>
                <c:pt idx="21">
                  <c:v>93.037801124103694</c:v>
                </c:pt>
                <c:pt idx="22">
                  <c:v>244.44471222740827</c:v>
                </c:pt>
                <c:pt idx="23">
                  <c:v>17.421467019639561</c:v>
                </c:pt>
                <c:pt idx="24">
                  <c:v>107.72175244663069</c:v>
                </c:pt>
                <c:pt idx="25">
                  <c:v>210.54782284686897</c:v>
                </c:pt>
                <c:pt idx="26">
                  <c:v>53.156644469813664</c:v>
                </c:pt>
                <c:pt idx="27">
                  <c:v>87.750240034540823</c:v>
                </c:pt>
                <c:pt idx="28">
                  <c:v>54.610498687468372</c:v>
                </c:pt>
                <c:pt idx="29">
                  <c:v>100.69036625997897</c:v>
                </c:pt>
                <c:pt idx="30">
                  <c:v>49.256235198581138</c:v>
                </c:pt>
                <c:pt idx="31">
                  <c:v>34.068953054213999</c:v>
                </c:pt>
                <c:pt idx="32">
                  <c:v>47.278179369085429</c:v>
                </c:pt>
                <c:pt idx="33">
                  <c:v>12.610619903972177</c:v>
                </c:pt>
                <c:pt idx="34">
                  <c:v>17.485035712600283</c:v>
                </c:pt>
                <c:pt idx="35">
                  <c:v>14.608150671293556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Case11!$AB$2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Case11!$AB$3:$AB$300</c:f>
              <c:numCache>
                <c:formatCode>0.00</c:formatCode>
                <c:ptCount val="298"/>
                <c:pt idx="0">
                  <c:v>16.790471627078013</c:v>
                </c:pt>
                <c:pt idx="1">
                  <c:v>40.426152946753632</c:v>
                </c:pt>
                <c:pt idx="2">
                  <c:v>53.20790308677482</c:v>
                </c:pt>
                <c:pt idx="3">
                  <c:v>42.593054921559947</c:v>
                </c:pt>
                <c:pt idx="4">
                  <c:v>73.920974446427621</c:v>
                </c:pt>
                <c:pt idx="5">
                  <c:v>66.198563707917103</c:v>
                </c:pt>
                <c:pt idx="6">
                  <c:v>70.629097996187895</c:v>
                </c:pt>
                <c:pt idx="7">
                  <c:v>35.837228091108329</c:v>
                </c:pt>
                <c:pt idx="8">
                  <c:v>36.991478434208382</c:v>
                </c:pt>
                <c:pt idx="9">
                  <c:v>31.694245461310615</c:v>
                </c:pt>
                <c:pt idx="10">
                  <c:v>31.333700856447447</c:v>
                </c:pt>
                <c:pt idx="11">
                  <c:v>46.196870132054585</c:v>
                </c:pt>
                <c:pt idx="12">
                  <c:v>52.50619195106021</c:v>
                </c:pt>
                <c:pt idx="13">
                  <c:v>54.604804732623485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Case11!$C$3:$C$300</c:f>
              <c:numCache>
                <c:formatCode>0.00</c:formatCode>
                <c:ptCount val="298"/>
                <c:pt idx="0">
                  <c:v>114.62027704092176</c:v>
                </c:pt>
                <c:pt idx="1">
                  <c:v>60.266891158196785</c:v>
                </c:pt>
                <c:pt idx="2">
                  <c:v>42.186720744885413</c:v>
                </c:pt>
                <c:pt idx="3">
                  <c:v>56.839025518621398</c:v>
                </c:pt>
                <c:pt idx="4">
                  <c:v>20.54345996935773</c:v>
                </c:pt>
                <c:pt idx="5">
                  <c:v>27.806257237820294</c:v>
                </c:pt>
                <c:pt idx="6">
                  <c:v>23.543781897653847</c:v>
                </c:pt>
                <c:pt idx="7">
                  <c:v>68.141504930510195</c:v>
                </c:pt>
                <c:pt idx="8">
                  <c:v>66.075658566747592</c:v>
                </c:pt>
                <c:pt idx="9">
                  <c:v>76.093371523106612</c:v>
                </c:pt>
                <c:pt idx="10">
                  <c:v>76.828730860540645</c:v>
                </c:pt>
                <c:pt idx="11">
                  <c:v>51.495702473947489</c:v>
                </c:pt>
                <c:pt idx="12">
                  <c:v>43.061468838827196</c:v>
                </c:pt>
                <c:pt idx="13">
                  <c:v>40.47936949953143</c:v>
                </c:pt>
                <c:pt idx="14">
                  <c:v>124.86817623092577</c:v>
                </c:pt>
                <c:pt idx="15">
                  <c:v>99.226997079515755</c:v>
                </c:pt>
                <c:pt idx="16">
                  <c:v>78.193440117523593</c:v>
                </c:pt>
                <c:pt idx="17">
                  <c:v>78.482723840204301</c:v>
                </c:pt>
                <c:pt idx="18">
                  <c:v>87.300385353677015</c:v>
                </c:pt>
                <c:pt idx="19">
                  <c:v>228.61830272946372</c:v>
                </c:pt>
                <c:pt idx="20">
                  <c:v>71.826459074697482</c:v>
                </c:pt>
                <c:pt idx="21">
                  <c:v>93.037801124103694</c:v>
                </c:pt>
                <c:pt idx="22">
                  <c:v>244.44471222740827</c:v>
                </c:pt>
                <c:pt idx="23">
                  <c:v>17.421467019639561</c:v>
                </c:pt>
                <c:pt idx="24">
                  <c:v>107.72175244663069</c:v>
                </c:pt>
                <c:pt idx="25">
                  <c:v>210.54782284686897</c:v>
                </c:pt>
                <c:pt idx="26">
                  <c:v>53.156644469813664</c:v>
                </c:pt>
                <c:pt idx="27">
                  <c:v>87.750240034540823</c:v>
                </c:pt>
                <c:pt idx="28">
                  <c:v>54.610498687468372</c:v>
                </c:pt>
                <c:pt idx="29">
                  <c:v>100.69036625997897</c:v>
                </c:pt>
                <c:pt idx="30">
                  <c:v>49.256235198581138</c:v>
                </c:pt>
                <c:pt idx="31">
                  <c:v>34.068953054213999</c:v>
                </c:pt>
                <c:pt idx="32">
                  <c:v>47.278179369085429</c:v>
                </c:pt>
                <c:pt idx="33">
                  <c:v>12.610619903972177</c:v>
                </c:pt>
                <c:pt idx="34">
                  <c:v>17.485035712600283</c:v>
                </c:pt>
                <c:pt idx="35">
                  <c:v>14.608150671293556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860864"/>
        <c:axId val="163863168"/>
      </c:scatterChart>
      <c:valAx>
        <c:axId val="16386086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72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863168"/>
        <c:crosses val="autoZero"/>
        <c:crossBetween val="midCat"/>
      </c:valAx>
      <c:valAx>
        <c:axId val="163863168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5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86086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4487779936598945"/>
          <c:y val="0.94200359600719263"/>
          <c:w val="0.24531054830267424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122" r="0.75000000000000122" t="1" header="0.5" footer="0.5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5" fmlaLink="$J$18" fmlaRange="$O$13:$O$31" noThreeD="1" sel="19" val="1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10</xdr:row>
          <xdr:rowOff>104775</xdr:rowOff>
        </xdr:from>
        <xdr:to>
          <xdr:col>10</xdr:col>
          <xdr:colOff>409575</xdr:colOff>
          <xdr:row>13</xdr:row>
          <xdr:rowOff>133350</xdr:rowOff>
        </xdr:to>
        <xdr:sp macro="" textlink="">
          <xdr:nvSpPr>
            <xdr:cNvPr id="7303169" name="Button 1" hidden="1">
              <a:extLst>
                <a:ext uri="{63B3BB69-23CF-44E3-9099-C40C66FF867C}">
                  <a14:compatExt spid="_x0000_s730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Calculate all pre-explosive conditions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18</xdr:row>
          <xdr:rowOff>104775</xdr:rowOff>
        </xdr:from>
        <xdr:to>
          <xdr:col>10</xdr:col>
          <xdr:colOff>180975</xdr:colOff>
          <xdr:row>21</xdr:row>
          <xdr:rowOff>9525</xdr:rowOff>
        </xdr:to>
        <xdr:sp macro="" textlink="">
          <xdr:nvSpPr>
            <xdr:cNvPr id="7303170" name="Button 2" hidden="1">
              <a:extLst>
                <a:ext uri="{63B3BB69-23CF-44E3-9099-C40C66FF867C}">
                  <a14:compatExt spid="_x0000_s730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Calculate selected case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17</xdr:row>
          <xdr:rowOff>0</xdr:rowOff>
        </xdr:from>
        <xdr:to>
          <xdr:col>10</xdr:col>
          <xdr:colOff>352425</xdr:colOff>
          <xdr:row>18</xdr:row>
          <xdr:rowOff>19050</xdr:rowOff>
        </xdr:to>
        <xdr:sp macro="" textlink="">
          <xdr:nvSpPr>
            <xdr:cNvPr id="7303173" name="Drop Down 5" hidden="1">
              <a:extLst>
                <a:ext uri="{63B3BB69-23CF-44E3-9099-C40C66FF867C}">
                  <a14:compatExt spid="_x0000_s730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7</xdr:row>
      <xdr:rowOff>134408</xdr:rowOff>
    </xdr:from>
    <xdr:to>
      <xdr:col>13</xdr:col>
      <xdr:colOff>304800</xdr:colOff>
      <xdr:row>37</xdr:row>
      <xdr:rowOff>58208</xdr:rowOff>
    </xdr:to>
    <xdr:graphicFrame macro="">
      <xdr:nvGraphicFramePr>
        <xdr:cNvPr id="8687638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724958</xdr:colOff>
      <xdr:row>37</xdr:row>
      <xdr:rowOff>121708</xdr:rowOff>
    </xdr:from>
    <xdr:to>
      <xdr:col>13</xdr:col>
      <xdr:colOff>311150</xdr:colOff>
      <xdr:row>67</xdr:row>
      <xdr:rowOff>45508</xdr:rowOff>
    </xdr:to>
    <xdr:graphicFrame macro="">
      <xdr:nvGraphicFramePr>
        <xdr:cNvPr id="4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8467</xdr:colOff>
      <xdr:row>8</xdr:row>
      <xdr:rowOff>0</xdr:rowOff>
    </xdr:from>
    <xdr:to>
      <xdr:col>25</xdr:col>
      <xdr:colOff>225425</xdr:colOff>
      <xdr:row>37</xdr:row>
      <xdr:rowOff>82550</xdr:rowOff>
    </xdr:to>
    <xdr:graphicFrame macro="">
      <xdr:nvGraphicFramePr>
        <xdr:cNvPr id="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37</xdr:row>
      <xdr:rowOff>146050</xdr:rowOff>
    </xdr:from>
    <xdr:to>
      <xdr:col>25</xdr:col>
      <xdr:colOff>231775</xdr:colOff>
      <xdr:row>67</xdr:row>
      <xdr:rowOff>69850</xdr:rowOff>
    </xdr:to>
    <xdr:graphicFrame macro="">
      <xdr:nvGraphicFramePr>
        <xdr:cNvPr id="6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106914</xdr:colOff>
      <xdr:row>1</xdr:row>
      <xdr:rowOff>126352</xdr:rowOff>
    </xdr:from>
    <xdr:to>
      <xdr:col>21</xdr:col>
      <xdr:colOff>573639</xdr:colOff>
      <xdr:row>31</xdr:row>
      <xdr:rowOff>126353</xdr:rowOff>
    </xdr:to>
    <xdr:graphicFrame macro="">
      <xdr:nvGraphicFramePr>
        <xdr:cNvPr id="3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31</xdr:row>
      <xdr:rowOff>142875</xdr:rowOff>
    </xdr:from>
    <xdr:to>
      <xdr:col>13</xdr:col>
      <xdr:colOff>104775</xdr:colOff>
      <xdr:row>62</xdr:row>
      <xdr:rowOff>104775</xdr:rowOff>
    </xdr:to>
    <xdr:graphicFrame macro="">
      <xdr:nvGraphicFramePr>
        <xdr:cNvPr id="13262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361950</xdr:colOff>
      <xdr:row>34</xdr:row>
      <xdr:rowOff>57150</xdr:rowOff>
    </xdr:from>
    <xdr:to>
      <xdr:col>20</xdr:col>
      <xdr:colOff>390525</xdr:colOff>
      <xdr:row>53</xdr:row>
      <xdr:rowOff>142875</xdr:rowOff>
    </xdr:to>
    <xdr:graphicFrame macro="">
      <xdr:nvGraphicFramePr>
        <xdr:cNvPr id="13263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32</xdr:row>
      <xdr:rowOff>95250</xdr:rowOff>
    </xdr:from>
    <xdr:to>
      <xdr:col>11</xdr:col>
      <xdr:colOff>142875</xdr:colOff>
      <xdr:row>66</xdr:row>
      <xdr:rowOff>28575</xdr:rowOff>
    </xdr:to>
    <xdr:graphicFrame macro="">
      <xdr:nvGraphicFramePr>
        <xdr:cNvPr id="1053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31</xdr:row>
      <xdr:rowOff>38100</xdr:rowOff>
    </xdr:from>
    <xdr:to>
      <xdr:col>10</xdr:col>
      <xdr:colOff>295275</xdr:colOff>
      <xdr:row>64</xdr:row>
      <xdr:rowOff>114300</xdr:rowOff>
    </xdr:to>
    <xdr:graphicFrame macro="">
      <xdr:nvGraphicFramePr>
        <xdr:cNvPr id="1158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31</xdr:row>
      <xdr:rowOff>47625</xdr:rowOff>
    </xdr:from>
    <xdr:to>
      <xdr:col>10</xdr:col>
      <xdr:colOff>238125</xdr:colOff>
      <xdr:row>64</xdr:row>
      <xdr:rowOff>123825</xdr:rowOff>
    </xdr:to>
    <xdr:graphicFrame macro="">
      <xdr:nvGraphicFramePr>
        <xdr:cNvPr id="2282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31</xdr:row>
      <xdr:rowOff>28575</xdr:rowOff>
    </xdr:from>
    <xdr:to>
      <xdr:col>10</xdr:col>
      <xdr:colOff>314325</xdr:colOff>
      <xdr:row>55</xdr:row>
      <xdr:rowOff>123825</xdr:rowOff>
    </xdr:to>
    <xdr:graphicFrame macro="">
      <xdr:nvGraphicFramePr>
        <xdr:cNvPr id="2384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41</xdr:row>
      <xdr:rowOff>9525</xdr:rowOff>
    </xdr:from>
    <xdr:to>
      <xdr:col>9</xdr:col>
      <xdr:colOff>647700</xdr:colOff>
      <xdr:row>74</xdr:row>
      <xdr:rowOff>104775</xdr:rowOff>
    </xdr:to>
    <xdr:graphicFrame macro="">
      <xdr:nvGraphicFramePr>
        <xdr:cNvPr id="955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31</xdr:row>
      <xdr:rowOff>133350</xdr:rowOff>
    </xdr:from>
    <xdr:to>
      <xdr:col>9</xdr:col>
      <xdr:colOff>781050</xdr:colOff>
      <xdr:row>65</xdr:row>
      <xdr:rowOff>47625</xdr:rowOff>
    </xdr:to>
    <xdr:graphicFrame macro="">
      <xdr:nvGraphicFramePr>
        <xdr:cNvPr id="461837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31</xdr:row>
      <xdr:rowOff>133350</xdr:rowOff>
    </xdr:from>
    <xdr:to>
      <xdr:col>9</xdr:col>
      <xdr:colOff>781050</xdr:colOff>
      <xdr:row>65</xdr:row>
      <xdr:rowOff>47625</xdr:rowOff>
    </xdr:to>
    <xdr:graphicFrame macro="">
      <xdr:nvGraphicFramePr>
        <xdr:cNvPr id="46194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31</xdr:row>
      <xdr:rowOff>133350</xdr:rowOff>
    </xdr:from>
    <xdr:to>
      <xdr:col>9</xdr:col>
      <xdr:colOff>781050</xdr:colOff>
      <xdr:row>65</xdr:row>
      <xdr:rowOff>47625</xdr:rowOff>
    </xdr:to>
    <xdr:graphicFrame macro="">
      <xdr:nvGraphicFramePr>
        <xdr:cNvPr id="46204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31</xdr:row>
      <xdr:rowOff>133350</xdr:rowOff>
    </xdr:from>
    <xdr:to>
      <xdr:col>9</xdr:col>
      <xdr:colOff>781050</xdr:colOff>
      <xdr:row>65</xdr:row>
      <xdr:rowOff>47625</xdr:rowOff>
    </xdr:to>
    <xdr:graphicFrame macro="">
      <xdr:nvGraphicFramePr>
        <xdr:cNvPr id="46214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31</xdr:row>
      <xdr:rowOff>66675</xdr:rowOff>
    </xdr:from>
    <xdr:to>
      <xdr:col>9</xdr:col>
      <xdr:colOff>219075</xdr:colOff>
      <xdr:row>64</xdr:row>
      <xdr:rowOff>142875</xdr:rowOff>
    </xdr:to>
    <xdr:graphicFrame macro="">
      <xdr:nvGraphicFramePr>
        <xdr:cNvPr id="34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30</xdr:row>
      <xdr:rowOff>47625</xdr:rowOff>
    </xdr:from>
    <xdr:to>
      <xdr:col>9</xdr:col>
      <xdr:colOff>219075</xdr:colOff>
      <xdr:row>63</xdr:row>
      <xdr:rowOff>123825</xdr:rowOff>
    </xdr:to>
    <xdr:graphicFrame macro="">
      <xdr:nvGraphicFramePr>
        <xdr:cNvPr id="44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31</xdr:row>
      <xdr:rowOff>28575</xdr:rowOff>
    </xdr:from>
    <xdr:to>
      <xdr:col>9</xdr:col>
      <xdr:colOff>238125</xdr:colOff>
      <xdr:row>64</xdr:row>
      <xdr:rowOff>104775</xdr:rowOff>
    </xdr:to>
    <xdr:graphicFrame macro="">
      <xdr:nvGraphicFramePr>
        <xdr:cNvPr id="7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31</xdr:row>
      <xdr:rowOff>76200</xdr:rowOff>
    </xdr:from>
    <xdr:to>
      <xdr:col>9</xdr:col>
      <xdr:colOff>581025</xdr:colOff>
      <xdr:row>64</xdr:row>
      <xdr:rowOff>152400</xdr:rowOff>
    </xdr:to>
    <xdr:graphicFrame macro="">
      <xdr:nvGraphicFramePr>
        <xdr:cNvPr id="850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31</xdr:row>
      <xdr:rowOff>28575</xdr:rowOff>
    </xdr:from>
    <xdr:to>
      <xdr:col>9</xdr:col>
      <xdr:colOff>704850</xdr:colOff>
      <xdr:row>64</xdr:row>
      <xdr:rowOff>104775</xdr:rowOff>
    </xdr:to>
    <xdr:graphicFrame macro="">
      <xdr:nvGraphicFramePr>
        <xdr:cNvPr id="1874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30</xdr:row>
      <xdr:rowOff>0</xdr:rowOff>
    </xdr:from>
    <xdr:to>
      <xdr:col>9</xdr:col>
      <xdr:colOff>628650</xdr:colOff>
      <xdr:row>63</xdr:row>
      <xdr:rowOff>76200</xdr:rowOff>
    </xdr:to>
    <xdr:graphicFrame macro="">
      <xdr:nvGraphicFramePr>
        <xdr:cNvPr id="166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30</xdr:row>
      <xdr:rowOff>142875</xdr:rowOff>
    </xdr:from>
    <xdr:to>
      <xdr:col>9</xdr:col>
      <xdr:colOff>723900</xdr:colOff>
      <xdr:row>64</xdr:row>
      <xdr:rowOff>57150</xdr:rowOff>
    </xdr:to>
    <xdr:graphicFrame macro="">
      <xdr:nvGraphicFramePr>
        <xdr:cNvPr id="133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31</xdr:row>
      <xdr:rowOff>38100</xdr:rowOff>
    </xdr:from>
    <xdr:to>
      <xdr:col>9</xdr:col>
      <xdr:colOff>628650</xdr:colOff>
      <xdr:row>64</xdr:row>
      <xdr:rowOff>114300</xdr:rowOff>
    </xdr:to>
    <xdr:graphicFrame macro="">
      <xdr:nvGraphicFramePr>
        <xdr:cNvPr id="2590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31</xdr:row>
      <xdr:rowOff>38100</xdr:rowOff>
    </xdr:from>
    <xdr:to>
      <xdr:col>9</xdr:col>
      <xdr:colOff>657225</xdr:colOff>
      <xdr:row>64</xdr:row>
      <xdr:rowOff>114300</xdr:rowOff>
    </xdr:to>
    <xdr:graphicFrame macro="">
      <xdr:nvGraphicFramePr>
        <xdr:cNvPr id="2693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39</xdr:row>
      <xdr:rowOff>114300</xdr:rowOff>
    </xdr:from>
    <xdr:to>
      <xdr:col>9</xdr:col>
      <xdr:colOff>257175</xdr:colOff>
      <xdr:row>73</xdr:row>
      <xdr:rowOff>9525</xdr:rowOff>
    </xdr:to>
    <xdr:graphicFrame macro="">
      <xdr:nvGraphicFramePr>
        <xdr:cNvPr id="2078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A99"/>
  <sheetViews>
    <sheetView tabSelected="1" workbookViewId="0">
      <selection activeCell="W26" sqref="W26"/>
    </sheetView>
  </sheetViews>
  <sheetFormatPr defaultColWidth="9.140625" defaultRowHeight="12.75" x14ac:dyDescent="0.2"/>
  <cols>
    <col min="1" max="1" width="2.28515625" customWidth="1"/>
    <col min="2" max="2" width="13.5703125" style="10" customWidth="1"/>
    <col min="3" max="3" width="13.5703125" customWidth="1"/>
    <col min="4" max="4" width="10.42578125" customWidth="1"/>
    <col min="5" max="5" width="2.85546875" customWidth="1"/>
    <col min="6" max="6" width="13.42578125" customWidth="1"/>
    <col min="7" max="7" width="9.85546875" customWidth="1"/>
    <col min="8" max="8" width="3.7109375" customWidth="1"/>
    <col min="10" max="10" width="9.140625" customWidth="1"/>
    <col min="12" max="12" width="12.28515625" customWidth="1"/>
    <col min="14" max="14" width="4.140625" customWidth="1"/>
    <col min="15" max="15" width="15.5703125" customWidth="1"/>
    <col min="16" max="16" width="10.7109375" customWidth="1"/>
    <col min="17" max="18" width="10.5703125" customWidth="1"/>
    <col min="19" max="19" width="9.42578125" customWidth="1"/>
    <col min="20" max="20" width="4.85546875" customWidth="1"/>
    <col min="21" max="21" width="10" customWidth="1"/>
    <col min="22" max="22" width="19.85546875" customWidth="1"/>
    <col min="23" max="23" width="12.42578125" customWidth="1"/>
    <col min="24" max="24" width="12.42578125" bestFit="1" customWidth="1"/>
    <col min="25" max="25" width="10.140625" customWidth="1"/>
  </cols>
  <sheetData>
    <row r="1" spans="1:27" ht="7.5" customHeight="1" thickBot="1" x14ac:dyDescent="0.25"/>
    <row r="2" spans="1:27" x14ac:dyDescent="0.2">
      <c r="B2" s="117" t="s">
        <v>102</v>
      </c>
      <c r="C2" s="118"/>
      <c r="D2" s="118"/>
      <c r="E2" s="118"/>
      <c r="F2" s="118"/>
      <c r="G2" s="119"/>
      <c r="I2" s="117" t="s">
        <v>111</v>
      </c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9"/>
    </row>
    <row r="3" spans="1:27" s="39" customFormat="1" ht="37.5" customHeight="1" x14ac:dyDescent="0.2">
      <c r="A3" s="53"/>
      <c r="B3" s="56" t="s">
        <v>80</v>
      </c>
      <c r="C3" s="44" t="s">
        <v>81</v>
      </c>
      <c r="D3" s="44" t="s">
        <v>52</v>
      </c>
      <c r="E3" s="45"/>
      <c r="F3" s="44" t="s">
        <v>82</v>
      </c>
      <c r="G3" s="57" t="s">
        <v>83</v>
      </c>
      <c r="I3" s="72" t="s">
        <v>126</v>
      </c>
      <c r="J3" s="40"/>
      <c r="K3" s="40"/>
      <c r="L3" s="54" t="s">
        <v>72</v>
      </c>
      <c r="M3" s="44" t="s">
        <v>78</v>
      </c>
      <c r="N3" s="40"/>
      <c r="O3" s="40"/>
      <c r="P3" s="54" t="s">
        <v>122</v>
      </c>
      <c r="Q3" s="54" t="s">
        <v>123</v>
      </c>
      <c r="R3" s="54" t="s">
        <v>124</v>
      </c>
      <c r="S3" s="54" t="s">
        <v>107</v>
      </c>
      <c r="T3" s="55"/>
      <c r="U3" s="55"/>
      <c r="V3" s="54" t="s">
        <v>68</v>
      </c>
      <c r="W3" s="54" t="s">
        <v>69</v>
      </c>
      <c r="X3" s="54" t="s">
        <v>71</v>
      </c>
      <c r="Y3" s="73" t="s">
        <v>121</v>
      </c>
    </row>
    <row r="4" spans="1:27" s="83" customFormat="1" ht="25.5" customHeight="1" x14ac:dyDescent="0.2">
      <c r="B4" s="84"/>
      <c r="C4" s="82" t="s">
        <v>14</v>
      </c>
      <c r="D4" s="85"/>
      <c r="E4" s="85"/>
      <c r="F4" s="82" t="s">
        <v>41</v>
      </c>
      <c r="G4" s="86"/>
      <c r="H4" s="87"/>
      <c r="I4" s="84" t="s">
        <v>125</v>
      </c>
      <c r="J4" s="88"/>
      <c r="K4" s="85" t="s">
        <v>74</v>
      </c>
      <c r="L4" s="54" t="s">
        <v>73</v>
      </c>
      <c r="M4" s="82" t="s">
        <v>49</v>
      </c>
      <c r="N4" s="89"/>
      <c r="O4" s="85" t="s">
        <v>74</v>
      </c>
      <c r="P4" s="82" t="s">
        <v>75</v>
      </c>
      <c r="Q4" s="82" t="s">
        <v>76</v>
      </c>
      <c r="R4" s="82" t="s">
        <v>77</v>
      </c>
      <c r="S4" s="82" t="s">
        <v>108</v>
      </c>
      <c r="T4" s="88"/>
      <c r="U4" s="85" t="s">
        <v>104</v>
      </c>
      <c r="V4" s="90" t="s">
        <v>67</v>
      </c>
      <c r="W4" s="90" t="s">
        <v>66</v>
      </c>
      <c r="X4" s="90" t="s">
        <v>70</v>
      </c>
      <c r="Y4" s="91" t="s">
        <v>87</v>
      </c>
    </row>
    <row r="5" spans="1:27" ht="13.5" customHeight="1" x14ac:dyDescent="0.2">
      <c r="B5" s="58" t="s">
        <v>134</v>
      </c>
      <c r="C5" s="42">
        <v>29.794450518706501</v>
      </c>
      <c r="D5" s="42">
        <v>10.458299139536924</v>
      </c>
      <c r="E5" s="42"/>
      <c r="F5" s="42">
        <v>3.1467272481479185</v>
      </c>
      <c r="G5" s="59">
        <v>30.569829880092581</v>
      </c>
      <c r="I5" s="74">
        <v>14</v>
      </c>
      <c r="J5" s="38"/>
      <c r="K5" s="46" t="s">
        <v>103</v>
      </c>
      <c r="L5" s="42">
        <v>50</v>
      </c>
      <c r="M5" s="42">
        <v>1</v>
      </c>
      <c r="N5" s="38"/>
      <c r="O5" s="92" t="s">
        <v>109</v>
      </c>
      <c r="P5" s="42">
        <v>1.6</v>
      </c>
      <c r="Q5" s="42">
        <v>69.599999999999994</v>
      </c>
      <c r="R5" s="42">
        <v>28.8</v>
      </c>
      <c r="S5" s="49" t="str">
        <f>IF(SUM(P5:R5)&lt;&gt;100,SUM(P5:R5),"OK")</f>
        <v>OK</v>
      </c>
      <c r="T5" s="38"/>
      <c r="U5" s="46" t="s">
        <v>105</v>
      </c>
      <c r="V5" s="50">
        <v>950</v>
      </c>
      <c r="W5" s="50">
        <v>2455</v>
      </c>
      <c r="X5" s="50">
        <v>200</v>
      </c>
      <c r="Y5" s="75">
        <f>(354.94*SQRT(X5)+9.623*X5-1.5223*POWER(X5,1.5))/(V5+273)+0.0012439*POWER(X5,1.5)</f>
        <v>5.6756762537718171</v>
      </c>
    </row>
    <row r="6" spans="1:27" ht="15" customHeight="1" x14ac:dyDescent="0.2">
      <c r="B6" s="58" t="s">
        <v>135</v>
      </c>
      <c r="C6" s="42">
        <v>28.572456749383498</v>
      </c>
      <c r="D6" s="42">
        <v>11.445136728496646</v>
      </c>
      <c r="E6" s="42"/>
      <c r="F6" s="42">
        <v>1.870031476168776</v>
      </c>
      <c r="G6" s="59">
        <v>12.799801929206984</v>
      </c>
      <c r="I6" s="67"/>
      <c r="J6" s="38"/>
      <c r="K6" s="46" t="s">
        <v>51</v>
      </c>
      <c r="L6" s="42">
        <v>10</v>
      </c>
      <c r="M6" s="42">
        <v>0.5</v>
      </c>
      <c r="N6" s="38"/>
      <c r="O6" s="93" t="s">
        <v>110</v>
      </c>
      <c r="P6" s="42">
        <v>0.9</v>
      </c>
      <c r="Q6" s="42">
        <v>8.1</v>
      </c>
      <c r="R6" s="38"/>
      <c r="S6" s="38"/>
      <c r="T6" s="38"/>
      <c r="U6" s="38"/>
      <c r="V6" s="38"/>
      <c r="W6" s="38"/>
      <c r="X6" s="38"/>
      <c r="Y6" s="68"/>
    </row>
    <row r="7" spans="1:27" ht="14.25" x14ac:dyDescent="0.2">
      <c r="B7" s="58" t="s">
        <v>136</v>
      </c>
      <c r="C7" s="42">
        <v>15.831191098096211</v>
      </c>
      <c r="D7" s="42">
        <v>9.2162465311265311</v>
      </c>
      <c r="E7" s="42"/>
      <c r="F7" s="42">
        <v>1.4942206567466678</v>
      </c>
      <c r="G7" s="59">
        <v>21.872044900337638</v>
      </c>
      <c r="I7" s="67"/>
      <c r="J7" s="38"/>
      <c r="K7" s="46" t="s">
        <v>50</v>
      </c>
      <c r="L7" s="42">
        <v>87</v>
      </c>
      <c r="M7" s="42">
        <v>2</v>
      </c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68"/>
    </row>
    <row r="8" spans="1:27" ht="15" thickBot="1" x14ac:dyDescent="0.25">
      <c r="B8" s="58" t="s">
        <v>137</v>
      </c>
      <c r="C8" s="42">
        <v>19.871320738200794</v>
      </c>
      <c r="D8" s="42">
        <v>21.55406731923609</v>
      </c>
      <c r="E8" s="42"/>
      <c r="F8" s="42">
        <v>1.8765050082812738</v>
      </c>
      <c r="G8" s="59">
        <v>19.331014521248306</v>
      </c>
      <c r="I8" s="69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1"/>
    </row>
    <row r="9" spans="1:27" ht="15" thickBot="1" x14ac:dyDescent="0.25">
      <c r="B9" s="58" t="s">
        <v>138</v>
      </c>
      <c r="C9" s="42">
        <v>36.347859146227677</v>
      </c>
      <c r="D9" s="42">
        <v>7.0653738168239606</v>
      </c>
      <c r="E9" s="42"/>
      <c r="F9" s="42">
        <v>0.49561099014584009</v>
      </c>
      <c r="G9" s="59">
        <v>16.37926358198629</v>
      </c>
    </row>
    <row r="10" spans="1:27" ht="15" thickBot="1" x14ac:dyDescent="0.25">
      <c r="B10" s="58" t="s">
        <v>139</v>
      </c>
      <c r="C10" s="42">
        <v>44.063593598960473</v>
      </c>
      <c r="D10" s="42">
        <v>3.3225029085514652</v>
      </c>
      <c r="E10" s="42"/>
      <c r="F10" s="42">
        <v>0.6259900046222302</v>
      </c>
      <c r="G10" s="59">
        <v>22.470906688892597</v>
      </c>
      <c r="O10" s="117" t="s">
        <v>106</v>
      </c>
      <c r="P10" s="120"/>
      <c r="Q10" s="120"/>
      <c r="R10" s="120"/>
      <c r="S10" s="120"/>
      <c r="T10" s="76"/>
      <c r="U10" s="118" t="s">
        <v>128</v>
      </c>
      <c r="V10" s="120"/>
      <c r="W10" s="120"/>
      <c r="X10" s="120"/>
      <c r="Y10" s="65"/>
      <c r="Z10" s="65"/>
      <c r="AA10" s="66"/>
    </row>
    <row r="11" spans="1:27" ht="14.25" x14ac:dyDescent="0.2">
      <c r="B11" s="58" t="s">
        <v>140</v>
      </c>
      <c r="C11" s="42">
        <v>39.94676814964658</v>
      </c>
      <c r="D11" s="42">
        <v>9.1559137437655682</v>
      </c>
      <c r="E11" s="42"/>
      <c r="F11" s="42">
        <v>0.55043804566249044</v>
      </c>
      <c r="G11" s="59">
        <v>7.629001541813099</v>
      </c>
      <c r="I11" s="64"/>
      <c r="J11" s="65"/>
      <c r="K11" s="66"/>
      <c r="O11" s="67"/>
      <c r="P11" s="41" t="s">
        <v>79</v>
      </c>
      <c r="Q11" s="38"/>
      <c r="R11" s="38"/>
      <c r="S11" s="38"/>
      <c r="T11" s="38"/>
      <c r="U11" s="115" t="s">
        <v>118</v>
      </c>
      <c r="V11" s="82" t="s">
        <v>119</v>
      </c>
      <c r="W11" s="116" t="s">
        <v>88</v>
      </c>
      <c r="X11" s="46" t="s">
        <v>85</v>
      </c>
      <c r="Y11" s="38"/>
      <c r="Z11" s="38"/>
      <c r="AA11" s="68"/>
    </row>
    <row r="12" spans="1:27" ht="14.25" x14ac:dyDescent="0.2">
      <c r="B12" s="58" t="s">
        <v>141</v>
      </c>
      <c r="C12" s="42">
        <v>60.762500000000003</v>
      </c>
      <c r="D12" s="42">
        <v>11.238949718224807</v>
      </c>
      <c r="E12" s="42"/>
      <c r="F12" s="42">
        <v>1.3129468487782137</v>
      </c>
      <c r="G12" s="59">
        <v>29.040590447942584</v>
      </c>
      <c r="I12" s="67"/>
      <c r="J12" s="38"/>
      <c r="K12" s="68"/>
      <c r="O12" s="67"/>
      <c r="P12" s="46" t="s">
        <v>35</v>
      </c>
      <c r="Q12" s="46" t="s">
        <v>29</v>
      </c>
      <c r="R12" s="46" t="s">
        <v>34</v>
      </c>
      <c r="S12" s="46" t="s">
        <v>49</v>
      </c>
      <c r="T12" s="38"/>
      <c r="U12" s="115"/>
      <c r="V12" s="82" t="s">
        <v>120</v>
      </c>
      <c r="W12" s="116"/>
      <c r="X12" s="38"/>
      <c r="Y12" s="38"/>
      <c r="Z12" s="38"/>
      <c r="AA12" s="68"/>
    </row>
    <row r="13" spans="1:27" ht="14.25" x14ac:dyDescent="0.2">
      <c r="B13" s="58" t="s">
        <v>142</v>
      </c>
      <c r="C13" s="42">
        <v>60.762500000000003</v>
      </c>
      <c r="D13" s="42">
        <v>11.238949718224807</v>
      </c>
      <c r="E13" s="42"/>
      <c r="F13" s="42">
        <v>1.2592377807624839</v>
      </c>
      <c r="G13" s="59">
        <v>27.383196809442538</v>
      </c>
      <c r="I13" s="67"/>
      <c r="J13" s="38"/>
      <c r="K13" s="68"/>
      <c r="O13" s="77" t="s">
        <v>47</v>
      </c>
      <c r="P13" s="49">
        <v>0</v>
      </c>
      <c r="Q13" s="49">
        <v>0</v>
      </c>
      <c r="R13" s="49">
        <v>0</v>
      </c>
      <c r="S13" s="49">
        <v>0</v>
      </c>
      <c r="T13" s="38"/>
      <c r="U13" s="51">
        <f ca="1">100/((1+P13)/Pi!$AG$1+1)</f>
        <v>97.88768715075058</v>
      </c>
      <c r="V13" s="51">
        <f ca="1">Pi!$AI$1</f>
        <v>5.442155526718496</v>
      </c>
      <c r="W13" s="52">
        <f ca="1">Pi!$D$2/Control!$I$5</f>
        <v>3.9817730328779124E-7</v>
      </c>
      <c r="X13" s="110" t="s">
        <v>112</v>
      </c>
      <c r="Y13" s="111"/>
      <c r="Z13" s="111"/>
      <c r="AA13" s="112"/>
    </row>
    <row r="14" spans="1:27" ht="14.25" x14ac:dyDescent="0.2">
      <c r="B14" s="58" t="s">
        <v>143</v>
      </c>
      <c r="C14" s="42">
        <v>58.246750000000006</v>
      </c>
      <c r="D14" s="42">
        <v>4.6872369130888742</v>
      </c>
      <c r="E14" s="42"/>
      <c r="F14" s="42">
        <v>1.6181962952603022</v>
      </c>
      <c r="G14" s="59">
        <v>22.979630597101892</v>
      </c>
      <c r="I14" s="67"/>
      <c r="J14" s="38"/>
      <c r="K14" s="68"/>
      <c r="O14" s="77" t="s">
        <v>33</v>
      </c>
      <c r="P14" s="49">
        <f>($P$5+$Q$5)/$R$5</f>
        <v>2.4722222222222219</v>
      </c>
      <c r="Q14" s="49">
        <f>$P$5/$R$5</f>
        <v>5.5555555555555559E-2</v>
      </c>
      <c r="R14" s="49">
        <v>1.7</v>
      </c>
      <c r="S14" s="49">
        <v>0</v>
      </c>
      <c r="T14" s="38"/>
      <c r="U14" s="51">
        <f ca="1">100/((1+P14)/Patm!$AG$1+1)</f>
        <v>99.968054918478515</v>
      </c>
      <c r="V14" s="51">
        <f ca="1">Patm!$AI$1</f>
        <v>3.1511830087529438</v>
      </c>
      <c r="W14" s="52">
        <f ca="1">Patm!$D$2/Control!$I$5</f>
        <v>3.7610706425463191E-7</v>
      </c>
      <c r="X14" s="110" t="s">
        <v>113</v>
      </c>
      <c r="Y14" s="111"/>
      <c r="Z14" s="111"/>
      <c r="AA14" s="112"/>
    </row>
    <row r="15" spans="1:27" ht="14.25" x14ac:dyDescent="0.2">
      <c r="B15" s="58" t="s">
        <v>144</v>
      </c>
      <c r="C15" s="42">
        <v>58.246750000000006</v>
      </c>
      <c r="D15" s="42">
        <v>4.6872369130888742</v>
      </c>
      <c r="E15" s="42"/>
      <c r="F15" s="42">
        <v>1.6364578714401581</v>
      </c>
      <c r="G15" s="59">
        <v>22.944366133777379</v>
      </c>
      <c r="I15" s="67"/>
      <c r="J15" s="38"/>
      <c r="K15" s="68"/>
      <c r="O15" s="77" t="s">
        <v>53</v>
      </c>
      <c r="P15" s="49">
        <f>($P$5+$Q$5)/$R$5</f>
        <v>2.4722222222222219</v>
      </c>
      <c r="Q15" s="49">
        <f>$P$5/$R$5</f>
        <v>5.5555555555555559E-2</v>
      </c>
      <c r="R15" s="49">
        <v>10</v>
      </c>
      <c r="S15" s="49">
        <v>0</v>
      </c>
      <c r="T15" s="38"/>
      <c r="U15" s="51">
        <f ca="1">100/((1+P15)/'Patm diff'!$AG$1+1)</f>
        <v>99.968053882958657</v>
      </c>
      <c r="V15" s="51">
        <f ca="1">'Patm diff'!$AI$1</f>
        <v>3.1583350306842894</v>
      </c>
      <c r="W15" s="52">
        <f ca="1">'Patm diff'!$D$2/Control!$I$5</f>
        <v>4.3261198099228284E-7</v>
      </c>
      <c r="X15" s="110" t="s">
        <v>113</v>
      </c>
      <c r="Y15" s="111"/>
      <c r="Z15" s="111"/>
      <c r="AA15" s="112"/>
    </row>
    <row r="16" spans="1:27" ht="14.25" x14ac:dyDescent="0.2">
      <c r="B16" s="58" t="s">
        <v>145</v>
      </c>
      <c r="C16" s="42">
        <v>51.72775</v>
      </c>
      <c r="D16" s="42">
        <v>9.9298668323139658</v>
      </c>
      <c r="E16" s="42"/>
      <c r="F16" s="42">
        <v>1.1836631342023636</v>
      </c>
      <c r="G16" s="59">
        <v>33.5940428828874</v>
      </c>
      <c r="I16" s="67"/>
      <c r="J16" s="38"/>
      <c r="K16" s="68"/>
      <c r="O16" s="77" t="s">
        <v>54</v>
      </c>
      <c r="P16" s="49">
        <f>($P$5+$Q$5)/$R$5</f>
        <v>2.4722222222222219</v>
      </c>
      <c r="Q16" s="49">
        <f>$P$5/$R$5</f>
        <v>5.5555555555555559E-2</v>
      </c>
      <c r="R16" s="49">
        <v>1</v>
      </c>
      <c r="S16" s="49">
        <v>0</v>
      </c>
      <c r="T16" s="38"/>
      <c r="U16" s="51">
        <f ca="1">100/((1+P16)/'Patm nodiff'!$AG$1+1)</f>
        <v>99.968055005808452</v>
      </c>
      <c r="V16" s="51">
        <f ca="1">'Patm nodiff'!$AI$1</f>
        <v>3.1505798838259413</v>
      </c>
      <c r="W16" s="52">
        <f ca="1">'Patm nodiff'!$D$2/Control!$I$5</f>
        <v>4.3661085204006943E-7</v>
      </c>
      <c r="X16" s="110" t="s">
        <v>113</v>
      </c>
      <c r="Y16" s="111"/>
      <c r="Z16" s="111"/>
      <c r="AA16" s="112"/>
    </row>
    <row r="17" spans="2:27" ht="14.25" x14ac:dyDescent="0.2">
      <c r="B17" s="58" t="s">
        <v>146</v>
      </c>
      <c r="C17" s="42">
        <v>51.72775</v>
      </c>
      <c r="D17" s="42">
        <v>9.9298668323139658</v>
      </c>
      <c r="E17" s="42"/>
      <c r="F17" s="42">
        <v>0.93592868096104698</v>
      </c>
      <c r="G17" s="59">
        <v>35.131233389089822</v>
      </c>
      <c r="I17" s="67"/>
      <c r="J17" s="38"/>
      <c r="K17" s="68"/>
      <c r="O17" s="77" t="s">
        <v>55</v>
      </c>
      <c r="P17" s="49">
        <f>($P$5+$Q$5)/$R$5</f>
        <v>2.4722222222222219</v>
      </c>
      <c r="Q17" s="49">
        <f>$P$5/$R$5</f>
        <v>5.5555555555555559E-2</v>
      </c>
      <c r="R17" s="49">
        <f t="shared" ref="R17:R29" si="0">$L$5/100*(1+P17)/(1-$L$5/100)</f>
        <v>3.4722222222222219</v>
      </c>
      <c r="S17" s="49">
        <f t="shared" ref="S17:S27" si="1">$M$5</f>
        <v>1</v>
      </c>
      <c r="T17" s="38"/>
      <c r="U17" s="51">
        <f ca="1">100/((1+P17)/Case1!$AG$1+1)</f>
        <v>96.860533146730162</v>
      </c>
      <c r="V17" s="51">
        <f ca="1">Case1!$AI$1</f>
        <v>3.4621475009593454</v>
      </c>
      <c r="W17" s="52">
        <f ca="1">Case1!$D$2/Control!$I$5</f>
        <v>2.8525951972779851E-7</v>
      </c>
      <c r="X17" s="113" t="s">
        <v>114</v>
      </c>
      <c r="Y17" s="113"/>
      <c r="Z17" s="113"/>
      <c r="AA17" s="114"/>
    </row>
    <row r="18" spans="2:27" ht="14.25" x14ac:dyDescent="0.2">
      <c r="B18" s="58" t="s">
        <v>147</v>
      </c>
      <c r="C18" s="42">
        <v>51.72775</v>
      </c>
      <c r="D18" s="42">
        <v>9.9298668323139658</v>
      </c>
      <c r="E18" s="42"/>
      <c r="F18" s="42">
        <v>0.85660513659939153</v>
      </c>
      <c r="G18" s="59">
        <v>33.6831011574752</v>
      </c>
      <c r="I18" s="67">
        <v>2</v>
      </c>
      <c r="J18" s="38">
        <v>19</v>
      </c>
      <c r="K18" s="68"/>
      <c r="O18" s="103" t="s">
        <v>148</v>
      </c>
      <c r="P18" s="49">
        <f>P17</f>
        <v>2.4722222222222219</v>
      </c>
      <c r="Q18" s="49">
        <f t="shared" ref="Q18:S21" si="2">Q17</f>
        <v>5.5555555555555559E-2</v>
      </c>
      <c r="R18" s="49">
        <f t="shared" si="2"/>
        <v>3.4722222222222219</v>
      </c>
      <c r="S18" s="49">
        <f t="shared" si="2"/>
        <v>1</v>
      </c>
      <c r="T18" s="38"/>
      <c r="U18" s="51">
        <f ca="1">100/((1+P18)/'Case1 (Pmin)'!$AG$1+1)</f>
        <v>97.078460570483387</v>
      </c>
      <c r="V18" s="51">
        <f ca="1">'Case1 (Pmin)'!$AI$1</f>
        <v>2.5024013625357329</v>
      </c>
      <c r="W18" s="52">
        <f ca="1">'Case1 (Pmin)'!$D$2/Control!$I$5</f>
        <v>5.5355463750889863E-7</v>
      </c>
      <c r="X18" s="104" t="s">
        <v>149</v>
      </c>
      <c r="Y18" s="104"/>
      <c r="Z18" s="104"/>
      <c r="AA18" s="105"/>
    </row>
    <row r="19" spans="2:27" ht="14.25" x14ac:dyDescent="0.2">
      <c r="B19" s="58"/>
      <c r="C19" s="42"/>
      <c r="D19" s="42"/>
      <c r="E19" s="42"/>
      <c r="F19" s="42"/>
      <c r="G19" s="59"/>
      <c r="I19" s="67"/>
      <c r="J19" s="38"/>
      <c r="K19" s="68"/>
      <c r="O19" s="103" t="s">
        <v>150</v>
      </c>
      <c r="P19" s="49">
        <f t="shared" ref="P19:P21" si="3">P18</f>
        <v>2.4722222222222219</v>
      </c>
      <c r="Q19" s="49">
        <f t="shared" si="2"/>
        <v>5.5555555555555559E-2</v>
      </c>
      <c r="R19" s="49">
        <f t="shared" si="2"/>
        <v>3.4722222222222219</v>
      </c>
      <c r="S19" s="49">
        <f t="shared" si="2"/>
        <v>1</v>
      </c>
      <c r="T19" s="38"/>
      <c r="U19" s="51">
        <f ca="1">100/((1+P19)/'Case1 (Pmax)'!$AG$1+1)</f>
        <v>96.605651651379006</v>
      </c>
      <c r="V19" s="51">
        <f ca="1">'Case1 (Pmax)'!$AI$1</f>
        <v>4.4218936393829571</v>
      </c>
      <c r="W19" s="52">
        <f ca="1">'Case1 (Pmax)'!$D$2/Control!$I$5</f>
        <v>3.8882020280445975E-7</v>
      </c>
      <c r="X19" s="104" t="s">
        <v>149</v>
      </c>
      <c r="Y19" s="104"/>
      <c r="Z19" s="104"/>
      <c r="AA19" s="105"/>
    </row>
    <row r="20" spans="2:27" ht="14.25" x14ac:dyDescent="0.2">
      <c r="B20" s="58"/>
      <c r="C20" s="42"/>
      <c r="D20" s="42"/>
      <c r="E20" s="42"/>
      <c r="F20" s="42"/>
      <c r="G20" s="59"/>
      <c r="I20" s="67"/>
      <c r="J20" s="38"/>
      <c r="K20" s="68"/>
      <c r="O20" s="103" t="s">
        <v>151</v>
      </c>
      <c r="P20" s="49">
        <f t="shared" si="3"/>
        <v>2.4722222222222219</v>
      </c>
      <c r="Q20" s="49">
        <f t="shared" si="2"/>
        <v>5.5555555555555559E-2</v>
      </c>
      <c r="R20" s="49">
        <f t="shared" si="2"/>
        <v>3.4722222222222219</v>
      </c>
      <c r="S20" s="49">
        <f t="shared" si="2"/>
        <v>1</v>
      </c>
      <c r="T20" s="38"/>
      <c r="U20" s="51">
        <f ca="1">100/((1+P20)/'Case1 (Amin)'!$AG$1+1)</f>
        <v>96.916921578676053</v>
      </c>
      <c r="V20" s="51">
        <f ca="1">'Case1 (Amin)'!$AI$1</f>
        <v>3.4481345699947332</v>
      </c>
      <c r="W20" s="52">
        <f ca="1">'Case1 (Amin)'!$D$2/Control!$I$5</f>
        <v>5.0525388900490853E-7</v>
      </c>
      <c r="X20" s="104" t="s">
        <v>152</v>
      </c>
      <c r="Y20" s="104"/>
      <c r="Z20" s="104"/>
      <c r="AA20" s="105"/>
    </row>
    <row r="21" spans="2:27" ht="14.25" x14ac:dyDescent="0.2">
      <c r="B21" s="58"/>
      <c r="C21" s="42"/>
      <c r="D21" s="42"/>
      <c r="E21" s="42"/>
      <c r="F21" s="42"/>
      <c r="G21" s="59"/>
      <c r="I21" s="67"/>
      <c r="J21" s="38"/>
      <c r="K21" s="68"/>
      <c r="O21" s="103" t="s">
        <v>153</v>
      </c>
      <c r="P21" s="49">
        <f t="shared" si="3"/>
        <v>2.4722222222222219</v>
      </c>
      <c r="Q21" s="49">
        <f t="shared" si="2"/>
        <v>5.5555555555555559E-2</v>
      </c>
      <c r="R21" s="49">
        <f t="shared" si="2"/>
        <v>3.4722222222222219</v>
      </c>
      <c r="S21" s="49">
        <f t="shared" si="2"/>
        <v>1</v>
      </c>
      <c r="T21" s="38"/>
      <c r="U21" s="51">
        <f ca="1">100/((1+P21)/'Case1 (Amax)'!$AG$1+1)</f>
        <v>96.802155273528157</v>
      </c>
      <c r="V21" s="51">
        <f ca="1">'Case1 (Amax)'!$AI$1</f>
        <v>3.4774630390841268</v>
      </c>
      <c r="W21" s="52">
        <f ca="1">'Case1 (Amax)'!$D$2/Control!$I$5</f>
        <v>5.911317885425633E-7</v>
      </c>
      <c r="X21" s="104" t="s">
        <v>152</v>
      </c>
      <c r="Y21" s="104"/>
      <c r="Z21" s="104"/>
      <c r="AA21" s="105"/>
    </row>
    <row r="22" spans="2:27" ht="15" thickBot="1" x14ac:dyDescent="0.25">
      <c r="B22" s="58"/>
      <c r="C22" s="42"/>
      <c r="D22" s="42"/>
      <c r="E22" s="42"/>
      <c r="F22" s="42"/>
      <c r="G22" s="59"/>
      <c r="I22" s="69"/>
      <c r="J22" s="70"/>
      <c r="K22" s="71"/>
      <c r="O22" s="77" t="s">
        <v>56</v>
      </c>
      <c r="P22" s="49">
        <f>($P$5+$P$6+$Q$5)/($R$5-$P$6)</f>
        <v>2.5842293906810032</v>
      </c>
      <c r="Q22" s="49">
        <f>($P$5+$P$6)/($R$5-$P$6)</f>
        <v>8.9605734767025089E-2</v>
      </c>
      <c r="R22" s="49">
        <f t="shared" si="0"/>
        <v>3.5842293906810032</v>
      </c>
      <c r="S22" s="49">
        <f t="shared" si="1"/>
        <v>1</v>
      </c>
      <c r="T22" s="38"/>
      <c r="U22" s="51">
        <f ca="1">100/((1+P22)/Case2!$AG$1+1)</f>
        <v>96.860533146730162</v>
      </c>
      <c r="V22" s="51">
        <f ca="1">Case2!$AI$1</f>
        <v>3.4620653794392453</v>
      </c>
      <c r="W22" s="52">
        <f ca="1">Case2!$D$2/Control!$I$5</f>
        <v>3.2808187454071357E-7</v>
      </c>
      <c r="X22" s="106" t="s">
        <v>115</v>
      </c>
      <c r="Y22" s="106"/>
      <c r="Z22" s="106"/>
      <c r="AA22" s="107"/>
    </row>
    <row r="23" spans="2:27" ht="14.25" x14ac:dyDescent="0.2">
      <c r="B23" s="58"/>
      <c r="C23" s="42"/>
      <c r="D23" s="42"/>
      <c r="E23" s="42"/>
      <c r="F23" s="42"/>
      <c r="G23" s="59"/>
      <c r="O23" s="77" t="s">
        <v>57</v>
      </c>
      <c r="P23" s="49">
        <f>($P$5-$P$6+$Q$5)/($R$5+$P$6)</f>
        <v>2.3670033670033668</v>
      </c>
      <c r="Q23" s="49">
        <f>($P$5-$P$6)/($R$5+$P$6)</f>
        <v>2.3569023569023573E-2</v>
      </c>
      <c r="R23" s="49">
        <f t="shared" si="0"/>
        <v>3.3670033670033668</v>
      </c>
      <c r="S23" s="49">
        <f t="shared" si="1"/>
        <v>1</v>
      </c>
      <c r="T23" s="38"/>
      <c r="U23" s="51">
        <f ca="1">100/((1+P23)/Case3!$AG$1+1)</f>
        <v>96.860533146730162</v>
      </c>
      <c r="V23" s="51">
        <f ca="1">Case3!$AI$1</f>
        <v>3.4622288766460541</v>
      </c>
      <c r="W23" s="52">
        <f ca="1">Case3!$D$2/Control!$I$5</f>
        <v>4.9482743639092265E-7</v>
      </c>
      <c r="X23" s="106" t="s">
        <v>115</v>
      </c>
      <c r="Y23" s="106"/>
      <c r="Z23" s="106"/>
      <c r="AA23" s="107"/>
    </row>
    <row r="24" spans="2:27" ht="14.25" x14ac:dyDescent="0.2">
      <c r="B24" s="58"/>
      <c r="C24" s="42"/>
      <c r="D24" s="42"/>
      <c r="E24" s="42"/>
      <c r="F24" s="42"/>
      <c r="G24" s="59"/>
      <c r="O24" s="77" t="s">
        <v>58</v>
      </c>
      <c r="P24" s="49">
        <f>($P$5+$Q$5+$Q$6)/($R$5-$Q$6)</f>
        <v>3.8309178743961341</v>
      </c>
      <c r="Q24" s="49">
        <f>$P$5/$R$5</f>
        <v>5.5555555555555559E-2</v>
      </c>
      <c r="R24" s="49">
        <f t="shared" si="0"/>
        <v>4.8309178743961336</v>
      </c>
      <c r="S24" s="49">
        <f t="shared" si="1"/>
        <v>1</v>
      </c>
      <c r="T24" s="38"/>
      <c r="U24" s="51">
        <f ca="1">100/((1+P24)/Case4!$AG$1+1)</f>
        <v>96.860533146730162</v>
      </c>
      <c r="V24" s="51">
        <f ca="1">Case4!$AI$1</f>
        <v>3.4612726307065693</v>
      </c>
      <c r="W24" s="52">
        <f ca="1">Case4!$D$2/Control!$I$5</f>
        <v>4.7727737635077409E-7</v>
      </c>
      <c r="X24" s="106" t="s">
        <v>115</v>
      </c>
      <c r="Y24" s="106"/>
      <c r="Z24" s="106"/>
      <c r="AA24" s="107"/>
    </row>
    <row r="25" spans="2:27" ht="14.25" x14ac:dyDescent="0.2">
      <c r="B25" s="58"/>
      <c r="C25" s="42"/>
      <c r="D25" s="42"/>
      <c r="E25" s="42"/>
      <c r="F25" s="42"/>
      <c r="G25" s="59"/>
      <c r="M25" s="13"/>
      <c r="N25" s="9"/>
      <c r="O25" s="77" t="s">
        <v>59</v>
      </c>
      <c r="P25" s="49">
        <f>($P$5+$Q$5-$Q$6)/($R$5+$Q$6)</f>
        <v>1.7100271002710024</v>
      </c>
      <c r="Q25" s="49">
        <f>$P$5/$R$5</f>
        <v>5.5555555555555559E-2</v>
      </c>
      <c r="R25" s="49">
        <f t="shared" si="0"/>
        <v>2.7100271002710024</v>
      </c>
      <c r="S25" s="49">
        <f t="shared" si="1"/>
        <v>1</v>
      </c>
      <c r="T25" s="38"/>
      <c r="U25" s="51">
        <f ca="1">100/((1+P25)/Case5!$AG$1+1)</f>
        <v>96.860533146730162</v>
      </c>
      <c r="V25" s="51">
        <f ca="1">Case5!$AI$1</f>
        <v>3.4630127721652375</v>
      </c>
      <c r="W25" s="52">
        <f ca="1">Case5!$D$2/Control!$I$5</f>
        <v>5.1085780962610378E-7</v>
      </c>
      <c r="X25" s="106" t="s">
        <v>115</v>
      </c>
      <c r="Y25" s="106"/>
      <c r="Z25" s="106"/>
      <c r="AA25" s="107"/>
    </row>
    <row r="26" spans="2:27" ht="14.25" x14ac:dyDescent="0.2">
      <c r="B26" s="58"/>
      <c r="C26" s="42"/>
      <c r="D26" s="42"/>
      <c r="E26" s="42"/>
      <c r="F26" s="42"/>
      <c r="G26" s="59"/>
      <c r="M26" s="10"/>
      <c r="O26" s="77" t="s">
        <v>60</v>
      </c>
      <c r="P26" s="49">
        <f>($P$5+$Q$5+$Q$6)/($R$5-$Q$6)</f>
        <v>3.8309178743961341</v>
      </c>
      <c r="Q26" s="49">
        <f>($P$5+$P$6)/($R$5-$P$6)</f>
        <v>8.9605734767025089E-2</v>
      </c>
      <c r="R26" s="49">
        <f t="shared" si="0"/>
        <v>4.8309178743961336</v>
      </c>
      <c r="S26" s="49">
        <f t="shared" si="1"/>
        <v>1</v>
      </c>
      <c r="T26" s="38"/>
      <c r="U26" s="51">
        <f ca="1">100/((1+P26)/Case6!$AG$1+1)</f>
        <v>96.860533146730162</v>
      </c>
      <c r="V26" s="51">
        <f ca="1">Case6!$AI$1</f>
        <v>3.4612807014288163</v>
      </c>
      <c r="W26" s="52">
        <f ca="1">Case6!$D$2/Control!$I$5</f>
        <v>4.0762751561475496E-7</v>
      </c>
      <c r="X26" s="106" t="s">
        <v>115</v>
      </c>
      <c r="Y26" s="106"/>
      <c r="Z26" s="106"/>
      <c r="AA26" s="107"/>
    </row>
    <row r="27" spans="2:27" ht="14.25" x14ac:dyDescent="0.2">
      <c r="B27" s="58"/>
      <c r="C27" s="42"/>
      <c r="D27" s="42"/>
      <c r="E27" s="42"/>
      <c r="F27" s="42"/>
      <c r="G27" s="59"/>
      <c r="O27" s="77" t="s">
        <v>61</v>
      </c>
      <c r="P27" s="49">
        <f>($P$5+$Q$5-$Q$6)/($R$5+$Q$6)</f>
        <v>1.7100271002710024</v>
      </c>
      <c r="Q27" s="49">
        <f>($P$5-$P$6)/($R$5+$P$6)</f>
        <v>2.3569023569023573E-2</v>
      </c>
      <c r="R27" s="49">
        <f t="shared" si="0"/>
        <v>2.7100271002710024</v>
      </c>
      <c r="S27" s="49">
        <f t="shared" si="1"/>
        <v>1</v>
      </c>
      <c r="T27" s="38"/>
      <c r="U27" s="51">
        <f ca="1">100/((1+P27)/Case7!$AG$1+1)</f>
        <v>96.860533146730162</v>
      </c>
      <c r="V27" s="51">
        <f ca="1">Case7!$AI$1</f>
        <v>3.4629894369661809</v>
      </c>
      <c r="W27" s="52">
        <f ca="1">Case7!$D$2/Control!$I$5</f>
        <v>4.8576266609939059E-7</v>
      </c>
      <c r="X27" s="106" t="s">
        <v>115</v>
      </c>
      <c r="Y27" s="106"/>
      <c r="Z27" s="106"/>
      <c r="AA27" s="107"/>
    </row>
    <row r="28" spans="2:27" ht="14.25" x14ac:dyDescent="0.2">
      <c r="B28" s="58"/>
      <c r="C28" s="42"/>
      <c r="D28" s="42"/>
      <c r="E28" s="42"/>
      <c r="F28" s="42"/>
      <c r="G28" s="59"/>
      <c r="I28" s="94" t="s">
        <v>51</v>
      </c>
      <c r="J28">
        <f>MIN(C5:C32)</f>
        <v>15.831191098096211</v>
      </c>
      <c r="K28">
        <f>MIN(F5:F32)</f>
        <v>0.49561099014584009</v>
      </c>
      <c r="O28" s="77" t="s">
        <v>62</v>
      </c>
      <c r="P28" s="49">
        <f>($P$5+$Q$5)/$R$5</f>
        <v>2.4722222222222219</v>
      </c>
      <c r="Q28" s="49">
        <f>$P$5/$R$5</f>
        <v>5.5555555555555559E-2</v>
      </c>
      <c r="R28" s="49">
        <f t="shared" si="0"/>
        <v>3.4722222222222219</v>
      </c>
      <c r="S28" s="49">
        <f>$M$6</f>
        <v>0.5</v>
      </c>
      <c r="T28" s="38"/>
      <c r="U28" s="51">
        <f ca="1">100/((1+P28)/Case8!$AG$1+1)</f>
        <v>98.430266573365074</v>
      </c>
      <c r="V28" s="51">
        <f ca="1">Case8!$AI$1</f>
        <v>3.3043854412005511</v>
      </c>
      <c r="W28" s="52">
        <f ca="1">Case8!$D$2/Control!$I$5</f>
        <v>4.8296995763014957E-7</v>
      </c>
      <c r="X28" s="106" t="s">
        <v>116</v>
      </c>
      <c r="Y28" s="106"/>
      <c r="Z28" s="106"/>
      <c r="AA28" s="107"/>
    </row>
    <row r="29" spans="2:27" ht="14.25" x14ac:dyDescent="0.2">
      <c r="B29" s="58"/>
      <c r="C29" s="42"/>
      <c r="D29" s="42"/>
      <c r="E29" s="42"/>
      <c r="F29" s="42"/>
      <c r="G29" s="59"/>
      <c r="I29" s="94" t="s">
        <v>50</v>
      </c>
      <c r="J29">
        <f>MAX(C5:C32)</f>
        <v>60.762500000000003</v>
      </c>
      <c r="K29">
        <f>MAX(F5:F32)</f>
        <v>3.1467272481479185</v>
      </c>
      <c r="O29" s="77" t="s">
        <v>63</v>
      </c>
      <c r="P29" s="49">
        <f>($P$5+$Q$5)/$R$5</f>
        <v>2.4722222222222219</v>
      </c>
      <c r="Q29" s="49">
        <f>$P$5/$R$5</f>
        <v>5.5555555555555559E-2</v>
      </c>
      <c r="R29" s="49">
        <f t="shared" si="0"/>
        <v>3.4722222222222219</v>
      </c>
      <c r="S29" s="49">
        <f>$M$7</f>
        <v>2</v>
      </c>
      <c r="T29" s="38"/>
      <c r="U29" s="51">
        <f ca="1">100/((1+P29)/Case9!$AG$1+1)</f>
        <v>93.721066293460311</v>
      </c>
      <c r="V29" s="51">
        <f ca="1">Case9!$AI$1</f>
        <v>3.7779838050654773</v>
      </c>
      <c r="W29" s="52">
        <f ca="1">Case9!$D$2/Control!$I$5</f>
        <v>4.554885639773687E-7</v>
      </c>
      <c r="X29" s="106" t="s">
        <v>116</v>
      </c>
      <c r="Y29" s="106"/>
      <c r="Z29" s="106"/>
      <c r="AA29" s="107"/>
    </row>
    <row r="30" spans="2:27" ht="14.25" x14ac:dyDescent="0.2">
      <c r="B30" s="58"/>
      <c r="C30" s="42"/>
      <c r="D30" s="42"/>
      <c r="E30" s="42"/>
      <c r="F30" s="42"/>
      <c r="G30" s="59"/>
      <c r="O30" s="77" t="s">
        <v>64</v>
      </c>
      <c r="P30" s="49">
        <f>($P$5+$Q$5)/$R$5</f>
        <v>2.4722222222222219</v>
      </c>
      <c r="Q30" s="49">
        <f>$P$5/$R$5</f>
        <v>5.5555555555555559E-2</v>
      </c>
      <c r="R30" s="49">
        <f>$L$6/100*(1+P30)/(1-$L$6/100)</f>
        <v>0.38580246913580246</v>
      </c>
      <c r="S30" s="49">
        <f>$M$5</f>
        <v>1</v>
      </c>
      <c r="T30" s="38"/>
      <c r="U30" s="51">
        <f ca="1">100/((1+P30)/Case10!$AG$1+1)</f>
        <v>96.864247736873992</v>
      </c>
      <c r="V30" s="51">
        <f ca="1">Case10!$AI$1</f>
        <v>3.3216478808669212</v>
      </c>
      <c r="W30" s="52">
        <f ca="1">Case10!$D$2/Control!$I$5</f>
        <v>5.0605989705885896E-7</v>
      </c>
      <c r="X30" s="106" t="s">
        <v>117</v>
      </c>
      <c r="Y30" s="106"/>
      <c r="Z30" s="106"/>
      <c r="AA30" s="107"/>
    </row>
    <row r="31" spans="2:27" ht="15" thickBot="1" x14ac:dyDescent="0.25">
      <c r="B31" s="58"/>
      <c r="C31" s="42"/>
      <c r="D31" s="42"/>
      <c r="E31" s="42"/>
      <c r="F31" s="42"/>
      <c r="G31" s="59"/>
      <c r="O31" s="78" t="s">
        <v>65</v>
      </c>
      <c r="P31" s="79">
        <f>($P$5+$Q$5)/$R$5</f>
        <v>2.4722222222222219</v>
      </c>
      <c r="Q31" s="79">
        <f>$P$5/$R$5</f>
        <v>5.5555555555555559E-2</v>
      </c>
      <c r="R31" s="79">
        <f>$L$7/100*(1+P31)/(1-$L$7/100)</f>
        <v>23.237179487179485</v>
      </c>
      <c r="S31" s="79">
        <f>$M$5</f>
        <v>1</v>
      </c>
      <c r="T31" s="70"/>
      <c r="U31" s="80">
        <f ca="1">100/((1+P31)/Case11!$AG$1+1)</f>
        <v>96.836535257406126</v>
      </c>
      <c r="V31" s="80">
        <f ca="1">Case11!$AI$1</f>
        <v>4.3735279980917756</v>
      </c>
      <c r="W31" s="81">
        <f ca="1">Case11!$D$2/Control!$I$5</f>
        <v>3.1848785765818478E-7</v>
      </c>
      <c r="X31" s="108" t="s">
        <v>117</v>
      </c>
      <c r="Y31" s="108"/>
      <c r="Z31" s="108"/>
      <c r="AA31" s="109"/>
    </row>
    <row r="32" spans="2:27" ht="14.25" x14ac:dyDescent="0.2">
      <c r="B32" s="58"/>
      <c r="C32" s="43"/>
      <c r="D32" s="42"/>
      <c r="E32" s="42"/>
      <c r="F32" s="42"/>
      <c r="G32" s="59"/>
    </row>
    <row r="33" spans="2:15" ht="14.25" x14ac:dyDescent="0.2">
      <c r="B33" s="58"/>
      <c r="C33" s="42"/>
      <c r="D33" s="42"/>
      <c r="E33" s="42"/>
      <c r="F33" s="42"/>
      <c r="G33" s="59"/>
    </row>
    <row r="34" spans="2:15" x14ac:dyDescent="0.2">
      <c r="B34" s="60"/>
      <c r="C34" s="42"/>
      <c r="D34" s="42"/>
      <c r="E34" s="42"/>
      <c r="F34" s="42"/>
      <c r="G34" s="59"/>
      <c r="O34" s="10" t="s">
        <v>89</v>
      </c>
    </row>
    <row r="35" spans="2:15" x14ac:dyDescent="0.2">
      <c r="B35" s="60"/>
      <c r="C35" s="42"/>
      <c r="D35" s="42"/>
      <c r="E35" s="42"/>
      <c r="F35" s="42"/>
      <c r="G35" s="59"/>
      <c r="J35" s="10" t="s">
        <v>99</v>
      </c>
      <c r="K35" s="47"/>
      <c r="L35" s="10" t="s">
        <v>100</v>
      </c>
      <c r="O35" s="10" t="s">
        <v>97</v>
      </c>
    </row>
    <row r="36" spans="2:15" x14ac:dyDescent="0.2">
      <c r="B36" s="60"/>
      <c r="C36" s="42"/>
      <c r="D36" s="42"/>
      <c r="E36" s="42"/>
      <c r="F36" s="42"/>
      <c r="G36" s="59"/>
      <c r="K36" s="48"/>
      <c r="L36" s="10" t="s">
        <v>101</v>
      </c>
      <c r="O36" s="10" t="s">
        <v>90</v>
      </c>
    </row>
    <row r="37" spans="2:15" x14ac:dyDescent="0.2">
      <c r="B37" s="60"/>
      <c r="C37" s="42"/>
      <c r="D37" s="42"/>
      <c r="E37" s="42"/>
      <c r="F37" s="42"/>
      <c r="G37" s="59"/>
    </row>
    <row r="38" spans="2:15" x14ac:dyDescent="0.2">
      <c r="B38" s="60"/>
      <c r="C38" s="42"/>
      <c r="D38" s="42"/>
      <c r="E38" s="42"/>
      <c r="F38" s="42"/>
      <c r="G38" s="59"/>
    </row>
    <row r="39" spans="2:15" ht="15" x14ac:dyDescent="0.25">
      <c r="B39" s="60"/>
      <c r="C39" s="42"/>
      <c r="D39" s="42"/>
      <c r="E39" s="42"/>
      <c r="F39" s="42"/>
      <c r="G39" s="59"/>
      <c r="K39" s="97"/>
    </row>
    <row r="40" spans="2:15" ht="15" x14ac:dyDescent="0.25">
      <c r="B40" s="60"/>
      <c r="C40" s="42"/>
      <c r="D40" s="42"/>
      <c r="E40" s="42"/>
      <c r="F40" s="42"/>
      <c r="G40" s="59"/>
      <c r="K40" s="97"/>
    </row>
    <row r="41" spans="2:15" ht="15" x14ac:dyDescent="0.25">
      <c r="B41" s="60"/>
      <c r="C41" s="42"/>
      <c r="D41" s="42"/>
      <c r="E41" s="42"/>
      <c r="F41" s="42"/>
      <c r="G41" s="59"/>
      <c r="K41" s="97"/>
    </row>
    <row r="42" spans="2:15" x14ac:dyDescent="0.2">
      <c r="B42" s="60"/>
      <c r="C42" s="42"/>
      <c r="D42" s="42"/>
      <c r="E42" s="42"/>
      <c r="F42" s="42"/>
      <c r="G42" s="59"/>
    </row>
    <row r="43" spans="2:15" x14ac:dyDescent="0.2">
      <c r="B43" s="60"/>
      <c r="C43" s="42"/>
      <c r="D43" s="42"/>
      <c r="E43" s="42"/>
      <c r="F43" s="42"/>
      <c r="G43" s="59"/>
    </row>
    <row r="44" spans="2:15" x14ac:dyDescent="0.2">
      <c r="B44" s="60"/>
      <c r="C44" s="42"/>
      <c r="D44" s="42"/>
      <c r="E44" s="42"/>
      <c r="F44" s="42"/>
      <c r="G44" s="59"/>
    </row>
    <row r="45" spans="2:15" x14ac:dyDescent="0.2">
      <c r="B45" s="60"/>
      <c r="C45" s="42"/>
      <c r="D45" s="42"/>
      <c r="E45" s="42"/>
      <c r="F45" s="42"/>
      <c r="G45" s="59"/>
    </row>
    <row r="46" spans="2:15" x14ac:dyDescent="0.2">
      <c r="B46" s="60"/>
      <c r="C46" s="42"/>
      <c r="D46" s="42"/>
      <c r="E46" s="42"/>
      <c r="F46" s="42"/>
      <c r="G46" s="59"/>
    </row>
    <row r="47" spans="2:15" x14ac:dyDescent="0.2">
      <c r="B47" s="60"/>
      <c r="C47" s="42"/>
      <c r="D47" s="42"/>
      <c r="E47" s="42"/>
      <c r="F47" s="42"/>
      <c r="G47" s="59"/>
    </row>
    <row r="48" spans="2:15" x14ac:dyDescent="0.2">
      <c r="B48" s="60"/>
      <c r="C48" s="42"/>
      <c r="D48" s="42"/>
      <c r="E48" s="42"/>
      <c r="F48" s="42"/>
      <c r="G48" s="59"/>
    </row>
    <row r="49" spans="2:7" x14ac:dyDescent="0.2">
      <c r="B49" s="60"/>
      <c r="C49" s="42"/>
      <c r="D49" s="42"/>
      <c r="E49" s="42"/>
      <c r="F49" s="42"/>
      <c r="G49" s="59"/>
    </row>
    <row r="50" spans="2:7" x14ac:dyDescent="0.2">
      <c r="B50" s="60"/>
      <c r="C50" s="42"/>
      <c r="D50" s="42"/>
      <c r="E50" s="42"/>
      <c r="F50" s="42"/>
      <c r="G50" s="59"/>
    </row>
    <row r="51" spans="2:7" x14ac:dyDescent="0.2">
      <c r="B51" s="60"/>
      <c r="C51" s="42"/>
      <c r="D51" s="42"/>
      <c r="E51" s="42"/>
      <c r="F51" s="42"/>
      <c r="G51" s="59"/>
    </row>
    <row r="52" spans="2:7" x14ac:dyDescent="0.2">
      <c r="B52" s="60"/>
      <c r="C52" s="42"/>
      <c r="D52" s="42"/>
      <c r="E52" s="42"/>
      <c r="F52" s="42"/>
      <c r="G52" s="59"/>
    </row>
    <row r="53" spans="2:7" x14ac:dyDescent="0.2">
      <c r="B53" s="60"/>
      <c r="C53" s="42"/>
      <c r="D53" s="42"/>
      <c r="E53" s="42"/>
      <c r="F53" s="42"/>
      <c r="G53" s="59"/>
    </row>
    <row r="54" spans="2:7" x14ac:dyDescent="0.2">
      <c r="B54" s="60"/>
      <c r="C54" s="42"/>
      <c r="D54" s="42"/>
      <c r="E54" s="42"/>
      <c r="F54" s="42"/>
      <c r="G54" s="59"/>
    </row>
    <row r="55" spans="2:7" x14ac:dyDescent="0.2">
      <c r="B55" s="60"/>
      <c r="C55" s="42"/>
      <c r="D55" s="42"/>
      <c r="E55" s="42"/>
      <c r="F55" s="42"/>
      <c r="G55" s="59"/>
    </row>
    <row r="56" spans="2:7" x14ac:dyDescent="0.2">
      <c r="B56" s="60"/>
      <c r="C56" s="42"/>
      <c r="D56" s="42"/>
      <c r="E56" s="42"/>
      <c r="F56" s="42"/>
      <c r="G56" s="59"/>
    </row>
    <row r="57" spans="2:7" x14ac:dyDescent="0.2">
      <c r="B57" s="60"/>
      <c r="C57" s="42"/>
      <c r="D57" s="42"/>
      <c r="E57" s="42"/>
      <c r="F57" s="42"/>
      <c r="G57" s="59"/>
    </row>
    <row r="58" spans="2:7" x14ac:dyDescent="0.2">
      <c r="B58" s="60"/>
      <c r="C58" s="42"/>
      <c r="D58" s="42"/>
      <c r="E58" s="42"/>
      <c r="F58" s="42"/>
      <c r="G58" s="59"/>
    </row>
    <row r="59" spans="2:7" x14ac:dyDescent="0.2">
      <c r="B59" s="60"/>
      <c r="C59" s="42"/>
      <c r="D59" s="42"/>
      <c r="E59" s="42"/>
      <c r="F59" s="42"/>
      <c r="G59" s="59"/>
    </row>
    <row r="60" spans="2:7" x14ac:dyDescent="0.2">
      <c r="B60" s="60"/>
      <c r="C60" s="42"/>
      <c r="D60" s="42"/>
      <c r="E60" s="42"/>
      <c r="F60" s="42"/>
      <c r="G60" s="59"/>
    </row>
    <row r="61" spans="2:7" x14ac:dyDescent="0.2">
      <c r="B61" s="60"/>
      <c r="C61" s="42"/>
      <c r="D61" s="42"/>
      <c r="E61" s="42"/>
      <c r="F61" s="42"/>
      <c r="G61" s="59"/>
    </row>
    <row r="62" spans="2:7" x14ac:dyDescent="0.2">
      <c r="B62" s="60"/>
      <c r="C62" s="42"/>
      <c r="D62" s="42"/>
      <c r="E62" s="42"/>
      <c r="F62" s="42"/>
      <c r="G62" s="59"/>
    </row>
    <row r="63" spans="2:7" x14ac:dyDescent="0.2">
      <c r="B63" s="60"/>
      <c r="C63" s="42"/>
      <c r="D63" s="42"/>
      <c r="E63" s="42"/>
      <c r="F63" s="42"/>
      <c r="G63" s="59"/>
    </row>
    <row r="64" spans="2:7" x14ac:dyDescent="0.2">
      <c r="B64" s="60"/>
      <c r="C64" s="42"/>
      <c r="D64" s="42"/>
      <c r="E64" s="42"/>
      <c r="F64" s="42"/>
      <c r="G64" s="59"/>
    </row>
    <row r="65" spans="2:7" x14ac:dyDescent="0.2">
      <c r="B65" s="60"/>
      <c r="C65" s="42"/>
      <c r="D65" s="42"/>
      <c r="E65" s="42"/>
      <c r="F65" s="42"/>
      <c r="G65" s="59"/>
    </row>
    <row r="66" spans="2:7" x14ac:dyDescent="0.2">
      <c r="B66" s="60"/>
      <c r="C66" s="42"/>
      <c r="D66" s="42"/>
      <c r="E66" s="42"/>
      <c r="F66" s="42"/>
      <c r="G66" s="59"/>
    </row>
    <row r="67" spans="2:7" x14ac:dyDescent="0.2">
      <c r="B67" s="60"/>
      <c r="C67" s="42"/>
      <c r="D67" s="42"/>
      <c r="E67" s="42"/>
      <c r="F67" s="42"/>
      <c r="G67" s="59"/>
    </row>
    <row r="68" spans="2:7" x14ac:dyDescent="0.2">
      <c r="B68" s="60"/>
      <c r="C68" s="42"/>
      <c r="D68" s="42"/>
      <c r="E68" s="42"/>
      <c r="F68" s="42"/>
      <c r="G68" s="59"/>
    </row>
    <row r="69" spans="2:7" x14ac:dyDescent="0.2">
      <c r="B69" s="60"/>
      <c r="C69" s="42"/>
      <c r="D69" s="42"/>
      <c r="E69" s="42"/>
      <c r="F69" s="42"/>
      <c r="G69" s="59"/>
    </row>
    <row r="70" spans="2:7" x14ac:dyDescent="0.2">
      <c r="B70" s="60"/>
      <c r="C70" s="42"/>
      <c r="D70" s="42"/>
      <c r="E70" s="42"/>
      <c r="F70" s="42"/>
      <c r="G70" s="59"/>
    </row>
    <row r="71" spans="2:7" x14ac:dyDescent="0.2">
      <c r="B71" s="60"/>
      <c r="C71" s="42"/>
      <c r="D71" s="42"/>
      <c r="E71" s="42"/>
      <c r="F71" s="42"/>
      <c r="G71" s="59"/>
    </row>
    <row r="72" spans="2:7" x14ac:dyDescent="0.2">
      <c r="B72" s="60"/>
      <c r="C72" s="42"/>
      <c r="D72" s="42"/>
      <c r="E72" s="42"/>
      <c r="F72" s="42"/>
      <c r="G72" s="59"/>
    </row>
    <row r="73" spans="2:7" x14ac:dyDescent="0.2">
      <c r="B73" s="60"/>
      <c r="C73" s="42"/>
      <c r="D73" s="42"/>
      <c r="E73" s="42"/>
      <c r="F73" s="42"/>
      <c r="G73" s="59"/>
    </row>
    <row r="74" spans="2:7" x14ac:dyDescent="0.2">
      <c r="B74" s="60"/>
      <c r="C74" s="42"/>
      <c r="D74" s="42"/>
      <c r="E74" s="42"/>
      <c r="F74" s="42"/>
      <c r="G74" s="59"/>
    </row>
    <row r="75" spans="2:7" x14ac:dyDescent="0.2">
      <c r="B75" s="60"/>
      <c r="C75" s="42"/>
      <c r="D75" s="42"/>
      <c r="E75" s="42"/>
      <c r="F75" s="42"/>
      <c r="G75" s="59"/>
    </row>
    <row r="76" spans="2:7" x14ac:dyDescent="0.2">
      <c r="B76" s="60"/>
      <c r="C76" s="42"/>
      <c r="D76" s="42"/>
      <c r="E76" s="42"/>
      <c r="F76" s="42"/>
      <c r="G76" s="59"/>
    </row>
    <row r="77" spans="2:7" x14ac:dyDescent="0.2">
      <c r="B77" s="60"/>
      <c r="C77" s="42"/>
      <c r="D77" s="42"/>
      <c r="E77" s="42"/>
      <c r="F77" s="42"/>
      <c r="G77" s="59"/>
    </row>
    <row r="78" spans="2:7" x14ac:dyDescent="0.2">
      <c r="B78" s="60"/>
      <c r="C78" s="42"/>
      <c r="D78" s="42"/>
      <c r="E78" s="42"/>
      <c r="F78" s="42"/>
      <c r="G78" s="59"/>
    </row>
    <row r="79" spans="2:7" x14ac:dyDescent="0.2">
      <c r="B79" s="60"/>
      <c r="C79" s="42"/>
      <c r="D79" s="42"/>
      <c r="E79" s="42"/>
      <c r="F79" s="42"/>
      <c r="G79" s="59"/>
    </row>
    <row r="80" spans="2:7" x14ac:dyDescent="0.2">
      <c r="B80" s="60"/>
      <c r="C80" s="42"/>
      <c r="D80" s="42"/>
      <c r="E80" s="42"/>
      <c r="F80" s="42"/>
      <c r="G80" s="59"/>
    </row>
    <row r="81" spans="2:7" x14ac:dyDescent="0.2">
      <c r="B81" s="60"/>
      <c r="C81" s="42"/>
      <c r="D81" s="42"/>
      <c r="E81" s="42"/>
      <c r="F81" s="42"/>
      <c r="G81" s="59"/>
    </row>
    <row r="82" spans="2:7" x14ac:dyDescent="0.2">
      <c r="B82" s="60"/>
      <c r="C82" s="42"/>
      <c r="D82" s="42"/>
      <c r="E82" s="42"/>
      <c r="F82" s="42"/>
      <c r="G82" s="59"/>
    </row>
    <row r="83" spans="2:7" x14ac:dyDescent="0.2">
      <c r="B83" s="60"/>
      <c r="C83" s="42"/>
      <c r="D83" s="42"/>
      <c r="E83" s="42"/>
      <c r="F83" s="42"/>
      <c r="G83" s="59"/>
    </row>
    <row r="84" spans="2:7" x14ac:dyDescent="0.2">
      <c r="B84" s="60"/>
      <c r="C84" s="42"/>
      <c r="D84" s="42"/>
      <c r="E84" s="42"/>
      <c r="F84" s="42"/>
      <c r="G84" s="59"/>
    </row>
    <row r="85" spans="2:7" x14ac:dyDescent="0.2">
      <c r="B85" s="60"/>
      <c r="C85" s="42"/>
      <c r="D85" s="42"/>
      <c r="E85" s="42"/>
      <c r="F85" s="42"/>
      <c r="G85" s="59"/>
    </row>
    <row r="86" spans="2:7" x14ac:dyDescent="0.2">
      <c r="B86" s="60"/>
      <c r="C86" s="42"/>
      <c r="D86" s="42"/>
      <c r="E86" s="42"/>
      <c r="F86" s="42"/>
      <c r="G86" s="59"/>
    </row>
    <row r="87" spans="2:7" x14ac:dyDescent="0.2">
      <c r="B87" s="60"/>
      <c r="C87" s="42"/>
      <c r="D87" s="42"/>
      <c r="E87" s="42"/>
      <c r="F87" s="42"/>
      <c r="G87" s="59"/>
    </row>
    <row r="88" spans="2:7" x14ac:dyDescent="0.2">
      <c r="B88" s="60"/>
      <c r="C88" s="42"/>
      <c r="D88" s="42"/>
      <c r="E88" s="42"/>
      <c r="F88" s="42"/>
      <c r="G88" s="59"/>
    </row>
    <row r="89" spans="2:7" x14ac:dyDescent="0.2">
      <c r="B89" s="60"/>
      <c r="C89" s="42"/>
      <c r="D89" s="42"/>
      <c r="E89" s="42"/>
      <c r="F89" s="42"/>
      <c r="G89" s="59"/>
    </row>
    <row r="90" spans="2:7" x14ac:dyDescent="0.2">
      <c r="B90" s="60"/>
      <c r="C90" s="42"/>
      <c r="D90" s="42"/>
      <c r="E90" s="42"/>
      <c r="F90" s="42"/>
      <c r="G90" s="59"/>
    </row>
    <row r="91" spans="2:7" x14ac:dyDescent="0.2">
      <c r="B91" s="60"/>
      <c r="C91" s="42"/>
      <c r="D91" s="42"/>
      <c r="E91" s="42"/>
      <c r="F91" s="42"/>
      <c r="G91" s="59"/>
    </row>
    <row r="92" spans="2:7" x14ac:dyDescent="0.2">
      <c r="B92" s="60"/>
      <c r="C92" s="42"/>
      <c r="D92" s="42"/>
      <c r="E92" s="42"/>
      <c r="F92" s="42"/>
      <c r="G92" s="59"/>
    </row>
    <row r="93" spans="2:7" x14ac:dyDescent="0.2">
      <c r="B93" s="60"/>
      <c r="C93" s="42"/>
      <c r="D93" s="42"/>
      <c r="E93" s="42"/>
      <c r="F93" s="42"/>
      <c r="G93" s="59"/>
    </row>
    <row r="94" spans="2:7" x14ac:dyDescent="0.2">
      <c r="B94" s="60"/>
      <c r="C94" s="42"/>
      <c r="D94" s="42"/>
      <c r="E94" s="42"/>
      <c r="F94" s="42"/>
      <c r="G94" s="59"/>
    </row>
    <row r="95" spans="2:7" x14ac:dyDescent="0.2">
      <c r="B95" s="60"/>
      <c r="C95" s="42"/>
      <c r="D95" s="42"/>
      <c r="E95" s="42"/>
      <c r="F95" s="42"/>
      <c r="G95" s="59"/>
    </row>
    <row r="96" spans="2:7" x14ac:dyDescent="0.2">
      <c r="B96" s="60"/>
      <c r="C96" s="42"/>
      <c r="D96" s="42"/>
      <c r="E96" s="42"/>
      <c r="F96" s="42"/>
      <c r="G96" s="59"/>
    </row>
    <row r="97" spans="2:7" x14ac:dyDescent="0.2">
      <c r="B97" s="60"/>
      <c r="C97" s="42"/>
      <c r="D97" s="42"/>
      <c r="E97" s="42"/>
      <c r="F97" s="42"/>
      <c r="G97" s="59"/>
    </row>
    <row r="98" spans="2:7" x14ac:dyDescent="0.2">
      <c r="B98" s="60"/>
      <c r="C98" s="42"/>
      <c r="D98" s="42"/>
      <c r="E98" s="42"/>
      <c r="F98" s="42"/>
      <c r="G98" s="59"/>
    </row>
    <row r="99" spans="2:7" ht="13.5" thickBot="1" x14ac:dyDescent="0.25">
      <c r="B99" s="61"/>
      <c r="C99" s="62"/>
      <c r="D99" s="62"/>
      <c r="E99" s="62"/>
      <c r="F99" s="62"/>
      <c r="G99" s="63"/>
    </row>
  </sheetData>
  <mergeCells count="21">
    <mergeCell ref="U11:U12"/>
    <mergeCell ref="W11:W12"/>
    <mergeCell ref="B2:G2"/>
    <mergeCell ref="O10:S10"/>
    <mergeCell ref="U10:X10"/>
    <mergeCell ref="I2:Y2"/>
    <mergeCell ref="X13:AA13"/>
    <mergeCell ref="X14:AA14"/>
    <mergeCell ref="X15:AA15"/>
    <mergeCell ref="X16:AA16"/>
    <mergeCell ref="X17:AA17"/>
    <mergeCell ref="X22:AA22"/>
    <mergeCell ref="X23:AA23"/>
    <mergeCell ref="X24:AA24"/>
    <mergeCell ref="X25:AA25"/>
    <mergeCell ref="X26:AA26"/>
    <mergeCell ref="X27:AA27"/>
    <mergeCell ref="X28:AA28"/>
    <mergeCell ref="X29:AA29"/>
    <mergeCell ref="X30:AA30"/>
    <mergeCell ref="X31:AA31"/>
  </mergeCells>
  <pageMargins left="0.7" right="0.7" top="0.75" bottom="0.75" header="0.3" footer="0.3"/>
  <pageSetup paperSize="9" orientation="portrait" r:id="rId1"/>
  <ignoredErrors>
    <ignoredError sqref="P25:P26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303169" r:id="rId4" name="Button 1">
              <controlPr defaultSize="0" print="0" autoFill="0" autoPict="0" macro="[0]!AutoSolveP">
                <anchor moveWithCells="1" sizeWithCells="1">
                  <from>
                    <xdr:col>8</xdr:col>
                    <xdr:colOff>219075</xdr:colOff>
                    <xdr:row>10</xdr:row>
                    <xdr:rowOff>104775</xdr:rowOff>
                  </from>
                  <to>
                    <xdr:col>10</xdr:col>
                    <xdr:colOff>409575</xdr:colOff>
                    <xdr:row>13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3170" r:id="rId5" name="Button 2">
              <controlPr defaultSize="0" print="0" autoFill="0" autoPict="0" macro="[0]!AutoSolveOneSheet">
                <anchor moveWithCells="1" sizeWithCells="1">
                  <from>
                    <xdr:col>8</xdr:col>
                    <xdr:colOff>438150</xdr:colOff>
                    <xdr:row>18</xdr:row>
                    <xdr:rowOff>104775</xdr:rowOff>
                  </from>
                  <to>
                    <xdr:col>10</xdr:col>
                    <xdr:colOff>180975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3173" r:id="rId6" name="Drop Down 5">
              <controlPr defaultSize="0" autoLine="0" autoPict="0">
                <anchor moveWithCells="1">
                  <from>
                    <xdr:col>8</xdr:col>
                    <xdr:colOff>152400</xdr:colOff>
                    <xdr:row>17</xdr:row>
                    <xdr:rowOff>0</xdr:rowOff>
                  </from>
                  <to>
                    <xdr:col>10</xdr:col>
                    <xdr:colOff>352425</xdr:colOff>
                    <xdr:row>18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Q512"/>
  <sheetViews>
    <sheetView topLeftCell="A7" zoomScale="90" zoomScaleNormal="90" workbookViewId="0">
      <selection activeCell="CT16" sqref="CT3:CT16"/>
    </sheetView>
  </sheetViews>
  <sheetFormatPr defaultColWidth="11.42578125" defaultRowHeight="12.75" x14ac:dyDescent="0.2"/>
  <cols>
    <col min="1" max="3" width="11.42578125" customWidth="1"/>
    <col min="4" max="4" width="11.5703125" customWidth="1"/>
    <col min="5" max="6" width="11.42578125" customWidth="1"/>
    <col min="7" max="7" width="12.42578125" bestFit="1" customWidth="1"/>
    <col min="8" max="11" width="11.42578125" customWidth="1"/>
    <col min="12" max="12" width="12.42578125" bestFit="1" customWidth="1"/>
    <col min="13" max="13" width="10" customWidth="1"/>
    <col min="14" max="14" width="9.42578125" customWidth="1"/>
    <col min="15" max="16" width="11.42578125" customWidth="1"/>
    <col min="17" max="17" width="12.42578125" customWidth="1"/>
    <col min="19" max="22" width="11.42578125" customWidth="1"/>
    <col min="23" max="23" width="12.42578125" customWidth="1"/>
    <col min="24" max="24" width="11.85546875" customWidth="1"/>
    <col min="25" max="28" width="11.42578125" customWidth="1"/>
    <col min="29" max="29" width="12.140625" customWidth="1"/>
    <col min="30" max="33" width="11.42578125" customWidth="1"/>
    <col min="34" max="34" width="11.5703125" customWidth="1"/>
    <col min="36" max="50" width="11.42578125" customWidth="1"/>
    <col min="56" max="56" width="10.42578125" customWidth="1"/>
    <col min="61" max="61" width="11.85546875" customWidth="1"/>
    <col min="66" max="66" width="11.42578125" customWidth="1"/>
  </cols>
  <sheetData>
    <row r="1" spans="1:121" x14ac:dyDescent="0.2">
      <c r="C1" t="str">
        <f ca="1">MID(CELL("filename",Pi!$C$1),FIND("]",CELL("filename",Pi!$C$1))+1,256)</f>
        <v>Pi</v>
      </c>
      <c r="D1" t="str">
        <f ca="1">MID(CELL("filename",Patm!A1),FIND("]",CELL("filename",Patm!A1))+1,256)</f>
        <v>Patm</v>
      </c>
      <c r="E1" t="str">
        <f ca="1">MID(CELL("filename",'Patm diff'!A1),FIND("]",CELL("filename",'Patm diff'!A1))+1,256)</f>
        <v>Patm diff</v>
      </c>
      <c r="F1" t="str">
        <f ca="1">MID(CELL("filename",'Patm nodiff'!A1),FIND("]",CELL("filename",'Patm nodiff'!A1))+1,256)</f>
        <v>Patm nodiff</v>
      </c>
      <c r="G1" t="str">
        <f ca="1">MID(CELL("filename",Case1!A1),FIND("]",CELL("filename",Case1!A1))+1,256)</f>
        <v>Case1</v>
      </c>
      <c r="H1" t="str">
        <f ca="1">MID(CELL("filename",Case2!$C$1),FIND("]",CELL("filename",Case2!$C$1))+1,256)</f>
        <v>Case2</v>
      </c>
      <c r="I1" t="str">
        <f ca="1">MID(CELL("filename",Case3!$C$1),FIND("]",CELL("filename",Case3!$C$1))+1,256)</f>
        <v>Case3</v>
      </c>
      <c r="J1" t="str">
        <f ca="1">MID(CELL("filename",Case4!$C$1),FIND("]",CELL("filename",Case4!$C$1))+1,256)</f>
        <v>Case4</v>
      </c>
      <c r="K1" t="str">
        <f ca="1">MID(CELL("filename",Case5!$C$1),FIND("]",CELL("filename",Case5!$C$1))+1,256)</f>
        <v>Case5</v>
      </c>
      <c r="L1" t="str">
        <f ca="1">MID(CELL("filename",Case6!A1),FIND("]",CELL("filename",Case6!A1))+1,256)</f>
        <v>Case6</v>
      </c>
      <c r="M1" t="str">
        <f ca="1">MID(CELL("filename",Case7!B1),FIND("]",CELL("filename",Case7!B1))+1,256)</f>
        <v>Case7</v>
      </c>
      <c r="N1" t="str">
        <f ca="1">MID(CELL("filename",Case8!A1),FIND("]",CELL("filename",Case8!A1))+1,256)</f>
        <v>Case8</v>
      </c>
      <c r="O1" t="str">
        <f ca="1">MID(CELL("filename",Case9!B1),FIND("]",CELL("filename",Case9!B1))+1,256)</f>
        <v>Case9</v>
      </c>
      <c r="P1" t="str">
        <f ca="1">MID(CELL("filename",Case10!$C$1),FIND("]",CELL("filename",Case10!$C$1))+1,256)</f>
        <v>Case10</v>
      </c>
      <c r="Q1" t="str">
        <f ca="1">MID(CELL("filename",Case11!A1),FIND("]",CELL("filename",Case11!A1))+1,256)</f>
        <v>Case11</v>
      </c>
      <c r="AJ1" s="23" t="s">
        <v>50</v>
      </c>
      <c r="AK1">
        <f t="shared" ref="AK1:AX1" si="0">MAX(AK7:AK34)</f>
        <v>1252.2740252807084</v>
      </c>
      <c r="AL1">
        <f t="shared" si="0"/>
        <v>478.98963908518141</v>
      </c>
      <c r="AM1">
        <f t="shared" si="0"/>
        <v>1450.3853932073778</v>
      </c>
      <c r="AN1">
        <f t="shared" si="0"/>
        <v>20.024787672593185</v>
      </c>
      <c r="AO1">
        <f t="shared" si="0"/>
        <v>20.59162076291198</v>
      </c>
      <c r="AP1">
        <f t="shared" si="0"/>
        <v>19.491484604437758</v>
      </c>
      <c r="AQ1">
        <f t="shared" si="0"/>
        <v>28.163580037538811</v>
      </c>
      <c r="AR1">
        <f t="shared" si="0"/>
        <v>15.459771870669313</v>
      </c>
      <c r="AS1">
        <f t="shared" si="0"/>
        <v>28.060041120384032</v>
      </c>
      <c r="AT1">
        <f t="shared" si="0"/>
        <v>15.556961611611779</v>
      </c>
      <c r="AU1">
        <f t="shared" si="0"/>
        <v>37.624179806790451</v>
      </c>
      <c r="AV1">
        <f t="shared" si="0"/>
        <v>11.254533498558835</v>
      </c>
      <c r="AW1">
        <f t="shared" si="0"/>
        <v>34.373520532268472</v>
      </c>
      <c r="AX1">
        <f t="shared" si="0"/>
        <v>7.008857656279643</v>
      </c>
      <c r="CG1" t="str">
        <f ca="1">MID(CELL("filename",Case1!CF1),FIND("]",CELL("filename",Case1!CF1))+1,256)</f>
        <v>Case1</v>
      </c>
      <c r="CH1" t="str">
        <f ca="1">MID(CELL("filename",Case2!$C$1),FIND("]",CELL("filename",Case2!$C$1))+1,256)</f>
        <v>Case2</v>
      </c>
      <c r="CI1" t="str">
        <f ca="1">MID(CELL("filename",Case3!$C$1),FIND("]",CELL("filename",Case3!$C$1))+1,256)</f>
        <v>Case3</v>
      </c>
      <c r="CJ1" t="str">
        <f ca="1">MID(CELL("filename",Case4!$C$1),FIND("]",CELL("filename",Case4!$C$1))+1,256)</f>
        <v>Case4</v>
      </c>
      <c r="CK1" t="str">
        <f ca="1">MID(CELL("filename",Case5!$C$1),FIND("]",CELL("filename",Case5!$C$1))+1,256)</f>
        <v>Case5</v>
      </c>
      <c r="CL1" t="str">
        <f ca="1">MID(CELL("filename",Case6!CF1),FIND("]",CELL("filename",Case6!CF1))+1,256)</f>
        <v>Case6</v>
      </c>
      <c r="CM1" t="str">
        <f ca="1">MID(CELL("filename",Case7!CG1),FIND("]",CELL("filename",Case7!CG1))+1,256)</f>
        <v>Case7</v>
      </c>
      <c r="CN1" t="str">
        <f ca="1">MID(CELL("filename",Case8!CF1),FIND("]",CELL("filename",Case8!CF1))+1,256)</f>
        <v>Case8</v>
      </c>
      <c r="CO1" t="str">
        <f ca="1">MID(CELL("filename",Case9!CG1),FIND("]",CELL("filename",Case9!CG1))+1,256)</f>
        <v>Case9</v>
      </c>
      <c r="CP1" t="str">
        <f ca="1">MID(CELL("filename",Case10!$C$1),FIND("]",CELL("filename",Case10!$C$1))+1,256)</f>
        <v>Case10</v>
      </c>
      <c r="CQ1" t="str">
        <f ca="1">MID(CELL("filename",Case11!CF1),FIND("]",CELL("filename",Case11!CF1))+1,256)</f>
        <v>Case11</v>
      </c>
      <c r="CT1" t="str">
        <f ca="1">MID(CELL("filename",Case1!CS1),FIND("]",CELL("filename",Case1!CS1))+1,256)</f>
        <v>Case1</v>
      </c>
      <c r="CU1" t="str">
        <f ca="1">MID(CELL("filename",Case2!$C$1),FIND("]",CELL("filename",Case2!$C$1))+1,256)</f>
        <v>Case2</v>
      </c>
      <c r="CV1" t="str">
        <f ca="1">MID(CELL("filename",Case3!$C$1),FIND("]",CELL("filename",Case3!$C$1))+1,256)</f>
        <v>Case3</v>
      </c>
      <c r="CW1" t="str">
        <f ca="1">MID(CELL("filename",Case4!$C$1),FIND("]",CELL("filename",Case4!$C$1))+1,256)</f>
        <v>Case4</v>
      </c>
      <c r="CX1" t="str">
        <f ca="1">MID(CELL("filename",Case5!$C$1),FIND("]",CELL("filename",Case5!$C$1))+1,256)</f>
        <v>Case5</v>
      </c>
      <c r="CY1" t="str">
        <f ca="1">MID(CELL("filename",Case6!CS1),FIND("]",CELL("filename",Case6!CS1))+1,256)</f>
        <v>Case6</v>
      </c>
      <c r="CZ1" t="str">
        <f ca="1">MID(CELL("filename",Case7!CT1),FIND("]",CELL("filename",Case7!CT1))+1,256)</f>
        <v>Case7</v>
      </c>
      <c r="DA1" t="str">
        <f ca="1">MID(CELL("filename",Case8!CS1),FIND("]",CELL("filename",Case8!CS1))+1,256)</f>
        <v>Case8</v>
      </c>
      <c r="DB1" t="str">
        <f ca="1">MID(CELL("filename",Case9!CT1),FIND("]",CELL("filename",Case9!CT1))+1,256)</f>
        <v>Case9</v>
      </c>
      <c r="DC1" t="str">
        <f ca="1">MID(CELL("filename",Case10!$C$1),FIND("]",CELL("filename",Case10!$C$1))+1,256)</f>
        <v>Case10</v>
      </c>
      <c r="DD1" t="str">
        <f ca="1">MID(CELL("filename",Case11!CS1),FIND("]",CELL("filename",Case11!CS1))+1,256)</f>
        <v>Case11</v>
      </c>
      <c r="DG1" t="str">
        <f ca="1">MID(CELL("filename",Case1!DF1),FIND("]",CELL("filename",Case1!DF1))+1,256)</f>
        <v>Case1</v>
      </c>
      <c r="DH1" t="str">
        <f ca="1">MID(CELL("filename",Case2!$C$1),FIND("]",CELL("filename",Case2!$C$1))+1,256)</f>
        <v>Case2</v>
      </c>
      <c r="DI1" t="str">
        <f ca="1">MID(CELL("filename",Case3!$C$1),FIND("]",CELL("filename",Case3!$C$1))+1,256)</f>
        <v>Case3</v>
      </c>
      <c r="DJ1" t="str">
        <f ca="1">MID(CELL("filename",Case4!$C$1),FIND("]",CELL("filename",Case4!$C$1))+1,256)</f>
        <v>Case4</v>
      </c>
      <c r="DK1" t="str">
        <f ca="1">MID(CELL("filename",Case5!$C$1),FIND("]",CELL("filename",Case5!$C$1))+1,256)</f>
        <v>Case5</v>
      </c>
      <c r="DL1" t="str">
        <f ca="1">MID(CELL("filename",Case6!DF1),FIND("]",CELL("filename",Case6!DF1))+1,256)</f>
        <v>Case6</v>
      </c>
      <c r="DM1" t="str">
        <f ca="1">MID(CELL("filename",Case7!DG1),FIND("]",CELL("filename",Case7!DG1))+1,256)</f>
        <v>Case7</v>
      </c>
      <c r="DN1" t="str">
        <f ca="1">MID(CELL("filename",Case8!DF1),FIND("]",CELL("filename",Case8!DF1))+1,256)</f>
        <v>Case8</v>
      </c>
      <c r="DO1" t="str">
        <f ca="1">MID(CELL("filename",Case9!DG1),FIND("]",CELL("filename",Case9!DG1))+1,256)</f>
        <v>Case9</v>
      </c>
      <c r="DP1" t="str">
        <f ca="1">MID(CELL("filename",Case10!$C$1),FIND("]",CELL("filename",Case10!$C$1))+1,256)</f>
        <v>Case10</v>
      </c>
      <c r="DQ1" t="str">
        <f ca="1">MID(CELL("filename",Case11!DF1),FIND("]",CELL("filename",Case11!DF1))+1,256)</f>
        <v>Case11</v>
      </c>
    </row>
    <row r="2" spans="1:121" x14ac:dyDescent="0.2">
      <c r="B2" s="30" t="str">
        <f>Case8!K1</f>
        <v>wtH2Oq</v>
      </c>
      <c r="C2" t="str">
        <f>Pi!$B1</f>
        <v>wtH2Oi (wt%)</v>
      </c>
      <c r="D2" s="22" t="str">
        <f>Patm!B1</f>
        <v>wtH2Oi (wt%)</v>
      </c>
      <c r="E2" s="10" t="str">
        <f>'Patm diff'!B1</f>
        <v>wtH2Oi (wt%)</v>
      </c>
      <c r="F2" t="str">
        <f>'Patm nodiff'!B1</f>
        <v>wtH2Oi (wt%)</v>
      </c>
      <c r="G2" s="22" t="str">
        <f>Case1!B1</f>
        <v>wtH2Oi (wt%)</v>
      </c>
      <c r="H2" t="str">
        <f>Case2!$B1</f>
        <v>wtH2Oi (wt%)</v>
      </c>
      <c r="I2" t="str">
        <f>Case3!$B1</f>
        <v>wtH2Oi (wt%)</v>
      </c>
      <c r="J2" t="str">
        <f>Case4!$B1</f>
        <v>wtH2Oi (wt%)</v>
      </c>
      <c r="K2" t="str">
        <f>Case5!$B1</f>
        <v>wtH2Oi (wt%)</v>
      </c>
      <c r="L2" s="22" t="str">
        <f>Case6!B1</f>
        <v>wtH2Oi (wt%)</v>
      </c>
      <c r="M2" s="22" t="str">
        <f>Case7!B1</f>
        <v>wtH2Oi (wt%)</v>
      </c>
      <c r="N2" s="30" t="str">
        <f>Case8!B1</f>
        <v>wtH2Oi (wt%)</v>
      </c>
      <c r="O2" t="str">
        <f>Case9!B1</f>
        <v>wtH2Oi (wt%)</v>
      </c>
      <c r="P2" t="str">
        <f>Case10!$B1</f>
        <v>wtH2Oi (wt%)</v>
      </c>
      <c r="Q2" s="22" t="str">
        <f>Case11!B1</f>
        <v>wtH2Oi (wt%)</v>
      </c>
      <c r="AJ2" s="23" t="s">
        <v>51</v>
      </c>
      <c r="AK2">
        <f t="shared" ref="AK2:AX2" si="1">MIN(AK7:AK34)</f>
        <v>40.491352185885503</v>
      </c>
      <c r="AL2">
        <f t="shared" si="1"/>
        <v>16.074094432225618</v>
      </c>
      <c r="AM2">
        <f t="shared" si="1"/>
        <v>46.747569402441329</v>
      </c>
      <c r="AN2">
        <f t="shared" si="1"/>
        <v>1.8407942882010795</v>
      </c>
      <c r="AO2">
        <f t="shared" si="1"/>
        <v>1.8919765659831989</v>
      </c>
      <c r="AP2">
        <f t="shared" si="1"/>
        <v>1.7926631441632606</v>
      </c>
      <c r="AQ2">
        <f t="shared" si="1"/>
        <v>2.5778624347694019</v>
      </c>
      <c r="AR2">
        <f t="shared" si="1"/>
        <v>1.4300615899310027</v>
      </c>
      <c r="AS2">
        <f t="shared" si="1"/>
        <v>2.568458555644991</v>
      </c>
      <c r="AT2">
        <f t="shared" si="1"/>
        <v>1.4387711000962977</v>
      </c>
      <c r="AU2">
        <f t="shared" si="1"/>
        <v>2.4467627427856971</v>
      </c>
      <c r="AV2">
        <f t="shared" si="1"/>
        <v>1.6353460596178147</v>
      </c>
      <c r="AW2">
        <f t="shared" si="1"/>
        <v>2.3513678261080395</v>
      </c>
      <c r="AX2">
        <f t="shared" si="1"/>
        <v>1.6864896571223111</v>
      </c>
      <c r="CG2" s="22" t="str">
        <f>Case1!$O1</f>
        <v>Xout</v>
      </c>
      <c r="CH2" t="str">
        <f>Case2!$O1</f>
        <v>Xout</v>
      </c>
      <c r="CI2" t="str">
        <f>Case3!$O1</f>
        <v>Xout</v>
      </c>
      <c r="CJ2" t="str">
        <f>Case4!$O1</f>
        <v>Xout</v>
      </c>
      <c r="CK2" t="str">
        <f>Case5!$O1</f>
        <v>Xout</v>
      </c>
      <c r="CL2" s="22" t="str">
        <f>Case6!$O1</f>
        <v>Xout</v>
      </c>
      <c r="CM2" s="22" t="str">
        <f>Case7!$O1</f>
        <v>Xout</v>
      </c>
      <c r="CN2" s="98" t="str">
        <f>Case8!$O1</f>
        <v>Xout</v>
      </c>
      <c r="CO2" t="str">
        <f>Case9!$O1</f>
        <v>Xout</v>
      </c>
      <c r="CP2" t="str">
        <f>Case10!$O1</f>
        <v>Xout</v>
      </c>
      <c r="CQ2" s="22" t="str">
        <f>Case11!$O1</f>
        <v>Xout</v>
      </c>
      <c r="CT2" s="98" t="s">
        <v>131</v>
      </c>
      <c r="CU2" s="98" t="s">
        <v>131</v>
      </c>
      <c r="CV2" s="98" t="s">
        <v>131</v>
      </c>
      <c r="CW2" s="98" t="s">
        <v>131</v>
      </c>
      <c r="CX2" s="98" t="s">
        <v>131</v>
      </c>
      <c r="CY2" s="98" t="s">
        <v>131</v>
      </c>
      <c r="CZ2" s="98" t="s">
        <v>131</v>
      </c>
      <c r="DA2" s="98" t="s">
        <v>131</v>
      </c>
      <c r="DB2" s="98" t="s">
        <v>131</v>
      </c>
      <c r="DC2" s="98" t="s">
        <v>131</v>
      </c>
      <c r="DD2" s="98" t="s">
        <v>131</v>
      </c>
      <c r="DG2" s="98" t="s">
        <v>132</v>
      </c>
      <c r="DH2" s="98" t="s">
        <v>132</v>
      </c>
      <c r="DI2" s="98" t="s">
        <v>132</v>
      </c>
      <c r="DJ2" s="98" t="s">
        <v>132</v>
      </c>
      <c r="DK2" s="98" t="s">
        <v>132</v>
      </c>
      <c r="DL2" s="98" t="s">
        <v>132</v>
      </c>
      <c r="DM2" s="98" t="s">
        <v>132</v>
      </c>
      <c r="DN2" s="98" t="s">
        <v>132</v>
      </c>
      <c r="DO2" s="98" t="s">
        <v>132</v>
      </c>
      <c r="DP2" s="98" t="s">
        <v>132</v>
      </c>
      <c r="DQ2" s="98" t="s">
        <v>132</v>
      </c>
    </row>
    <row r="3" spans="1:121" x14ac:dyDescent="0.2">
      <c r="A3" s="4" t="str">
        <f>Case8!V2</f>
        <v>Xout/Xq+h</v>
      </c>
      <c r="B3" s="4"/>
      <c r="C3" s="5">
        <f>Pi!W2</f>
        <v>0</v>
      </c>
      <c r="D3" s="5">
        <f>Patm!W2</f>
        <v>0.4975609756097561</v>
      </c>
      <c r="E3" s="5">
        <f>'Patm diff'!W2</f>
        <v>2.9268292682926829</v>
      </c>
      <c r="F3" s="5">
        <f>'Patm nodiff'!W2</f>
        <v>0.29268292682926833</v>
      </c>
      <c r="G3" s="5">
        <f>Case1!W2</f>
        <v>1.0162601626016259</v>
      </c>
      <c r="H3" s="5">
        <f>Case2!$W2</f>
        <v>1.0256410256410258</v>
      </c>
      <c r="I3" s="5">
        <f>Case3!$W2</f>
        <v>1.0070493454179255</v>
      </c>
      <c r="J3" s="5">
        <f>Case4!$W2</f>
        <v>1.0116337885685383</v>
      </c>
      <c r="K3" s="5">
        <f>Case5!$W2</f>
        <v>1.0209290454313424</v>
      </c>
      <c r="L3" s="5">
        <f>Case6!W2</f>
        <v>1.018898931799507</v>
      </c>
      <c r="M3" s="5">
        <f>Case7!W2</f>
        <v>1.0087732705652186</v>
      </c>
      <c r="N3" s="5">
        <f>Case8!W2</f>
        <v>1.0162601626016259</v>
      </c>
      <c r="O3" s="5">
        <f>Case9!W2</f>
        <v>1.0162601626016259</v>
      </c>
      <c r="P3" s="5">
        <f>Case10!$W2</f>
        <v>0.11291779584462512</v>
      </c>
      <c r="Q3" s="5">
        <f>Case11!W2</f>
        <v>6.8011257035647281</v>
      </c>
      <c r="CF3" t="str">
        <f>OutputSummary!A3</f>
        <v>AME 19 A2</v>
      </c>
      <c r="CG3" s="22">
        <f>IF($CF3="",CG2,Case1!$O3)</f>
        <v>1.6120620711395507E-3</v>
      </c>
      <c r="CH3" s="22">
        <f>IF($CF3="",CH2,Case2!$O3)</f>
        <v>1.6120620711395509E-3</v>
      </c>
      <c r="CI3" s="22">
        <f>IF($CF3="",CI2,Case3!$O3)</f>
        <v>1.6120620711395507E-3</v>
      </c>
      <c r="CJ3" s="22">
        <f>IF($CF3="",CJ2,Case4!$O3)</f>
        <v>1.6120620711395507E-3</v>
      </c>
      <c r="CK3" s="22">
        <f>IF($CF3="",CK2,Case5!$O3)</f>
        <v>1.6120620711395509E-3</v>
      </c>
      <c r="CL3" s="22">
        <f>IF($CF3="",CL2,Case6!$O3)</f>
        <v>1.6120620711395507E-3</v>
      </c>
      <c r="CM3" s="22">
        <f>IF($CF3="",CM2,Case7!$O3)</f>
        <v>1.6120620711395509E-3</v>
      </c>
      <c r="CN3" s="22">
        <f>IF($CF3="",CN2,Case8!$O3)</f>
        <v>8.0603103556977534E-4</v>
      </c>
      <c r="CO3" s="22">
        <f>IF($CF3="",CO2,Case9!$O3)</f>
        <v>3.2241241422791013E-3</v>
      </c>
      <c r="CP3" s="22">
        <f>IF($CF3="",CP2,Case10!$O3)</f>
        <v>1.7886170908022793E-4</v>
      </c>
      <c r="CQ3" s="22">
        <f>IF($CF3="",CQ2,Case11!$O3)</f>
        <v>1.0888330567605371E-2</v>
      </c>
      <c r="CS3" t="str">
        <f>OutputSummary!A3</f>
        <v>AME 19 A2</v>
      </c>
      <c r="CT3" s="22">
        <f>IF($CS3="",CT2,Case1!$S3+Case1!$F3+Case1!$P3)</f>
        <v>3.2241241422791013E-3</v>
      </c>
      <c r="CU3" s="22">
        <f>IF($CS3="",CU2,Case2!$S3+Case2!$F3+Case2!$P3)</f>
        <v>3.2241241422791018E-3</v>
      </c>
      <c r="CV3" s="22">
        <f>IF($CS3="",CV2,Case3!$S3+Case3!$F3+Case3!$P3)</f>
        <v>3.2241241422791018E-3</v>
      </c>
      <c r="CW3" s="22">
        <f>IF($CS3="",CW2,Case4!$S3+Case4!$F3+Case4!$P3)</f>
        <v>3.2241241422791022E-3</v>
      </c>
      <c r="CX3" s="22">
        <f>IF($CS3="",CX2,Case5!$S3+Case5!$F3+Case5!$P3)</f>
        <v>3.2241241422791018E-3</v>
      </c>
      <c r="CY3" s="22">
        <f>IF($CS3="",CY2,Case6!$S3+Case6!$F3+Case6!$P3)</f>
        <v>3.2241241422791013E-3</v>
      </c>
      <c r="CZ3" s="22">
        <f>IF($CS3="",CZ2,Case7!$S3+Case7!$F3+Case7!$P3)</f>
        <v>3.2241241422791018E-3</v>
      </c>
      <c r="DA3" s="22">
        <f>IF($CS3="",DA2,Case8!$S3+Case8!$F3+Case8!$P3)</f>
        <v>1.6120620711395507E-3</v>
      </c>
      <c r="DB3" s="22">
        <f>IF($CS3="",DB2,Case9!$S3+Case9!$F3+Case9!$P3)</f>
        <v>6.4482482845582027E-3</v>
      </c>
      <c r="DC3" s="22">
        <f>IF($CS3="",DC2,Case10!$S3+Case10!$F3+Case10!$P3)</f>
        <v>1.788617090802279E-3</v>
      </c>
      <c r="DD3" s="22">
        <f>IF($CS3="",DD2,Case11!$S3+Case11!$F3+Case11!$P3)</f>
        <v>1.2515322491500428E-2</v>
      </c>
      <c r="DF3" t="str">
        <f>CS3</f>
        <v>AME 19 A2</v>
      </c>
      <c r="DG3" s="22">
        <f>CT3-CG3</f>
        <v>1.6120620711395507E-3</v>
      </c>
      <c r="DH3" s="22">
        <f t="shared" ref="DH3:DQ18" si="2">CU3-CH3</f>
        <v>1.6120620711395509E-3</v>
      </c>
      <c r="DI3" s="22">
        <f t="shared" si="2"/>
        <v>1.6120620711395511E-3</v>
      </c>
      <c r="DJ3" s="22">
        <f t="shared" si="2"/>
        <v>1.6120620711395515E-3</v>
      </c>
      <c r="DK3" s="22">
        <f t="shared" si="2"/>
        <v>1.6120620711395509E-3</v>
      </c>
      <c r="DL3" s="22">
        <f t="shared" si="2"/>
        <v>1.6120620711395507E-3</v>
      </c>
      <c r="DM3" s="22">
        <f t="shared" si="2"/>
        <v>1.6120620711395509E-3</v>
      </c>
      <c r="DN3" s="22">
        <f t="shared" si="2"/>
        <v>8.0603103556977534E-4</v>
      </c>
      <c r="DO3" s="22">
        <f t="shared" si="2"/>
        <v>3.2241241422791013E-3</v>
      </c>
      <c r="DP3" s="22">
        <f t="shared" si="2"/>
        <v>1.6097553817220511E-3</v>
      </c>
      <c r="DQ3" s="22">
        <f t="shared" si="2"/>
        <v>1.6269919238950572E-3</v>
      </c>
    </row>
    <row r="4" spans="1:121" x14ac:dyDescent="0.2">
      <c r="A4" s="4" t="str">
        <f>Case11!R2</f>
        <v>max Xi%</v>
      </c>
      <c r="B4" s="4"/>
      <c r="C4" s="95">
        <f ca="1">Pi!S2</f>
        <v>2.4235807472881583</v>
      </c>
      <c r="D4" s="95">
        <f ca="1">Patm!S2</f>
        <v>4.8150071349057372E-3</v>
      </c>
      <c r="E4" s="95">
        <f ca="1">'Patm diff'!S2</f>
        <v>1.2629040414879132E-2</v>
      </c>
      <c r="F4" s="95">
        <f ca="1">'Patm nodiff'!S2</f>
        <v>4.1561829754309249E-3</v>
      </c>
      <c r="G4" s="95">
        <f ca="1">Case1!$S2</f>
        <v>0.17079499373592177</v>
      </c>
      <c r="H4" s="95">
        <f ca="1">Case2!$S2</f>
        <v>0.16622745934815222</v>
      </c>
      <c r="I4" s="95">
        <f ca="1">Case3!$S2</f>
        <v>0.17532771753473841</v>
      </c>
      <c r="J4" s="95">
        <f ca="1">Case4!$S2</f>
        <v>0.12247722748466461</v>
      </c>
      <c r="K4" s="95">
        <f ca="1">Case5!$S2</f>
        <v>0.21933781432876956</v>
      </c>
      <c r="L4" s="95">
        <f ca="1">Case6!S2</f>
        <v>0.12291956177297524</v>
      </c>
      <c r="M4" s="95">
        <f ca="1">Case7!S2</f>
        <v>0.21801850967696321</v>
      </c>
      <c r="N4" s="95">
        <f ca="1">Case8!S2</f>
        <v>8.5397496867960887E-2</v>
      </c>
      <c r="O4" s="95">
        <f ca="1">Case9!S2</f>
        <v>0.34158998747184349</v>
      </c>
      <c r="P4" s="95">
        <f ca="1">Case10!S2</f>
        <v>9.4028105593357308E-2</v>
      </c>
      <c r="Q4" s="95">
        <f ca="1">Case11!S2</f>
        <v>0.67207640093888243</v>
      </c>
      <c r="T4" t="str">
        <f ca="1">MID(CELL("filename",Pi!V4),FIND("]",CELL("filename",Pi!V4))+1,256)</f>
        <v>Pi</v>
      </c>
      <c r="U4" t="str">
        <f ca="1">MID(CELL("filename",Patm!U4),FIND("]",CELL("filename",Patm!U4))+1,256)</f>
        <v>Patm</v>
      </c>
      <c r="V4" t="str">
        <f ca="1">MID(CELL("filename",'Patm diff'!S4),FIND("]",CELL("filename",'Patm diff'!S4))+1,256)</f>
        <v>Patm diff</v>
      </c>
      <c r="W4" t="str">
        <f ca="1">MID(CELL("filename",'Patm nodiff'!S4),FIND("]",CELL("filename",'Patm nodiff'!S4))+1,256)</f>
        <v>Patm nodiff</v>
      </c>
      <c r="X4" t="str">
        <f ca="1">MID(CELL("filename",Case1!U4),FIND("]",CELL("filename",Case1!U4))+1,256)</f>
        <v>Case1</v>
      </c>
      <c r="Y4" t="str">
        <f ca="1">MID(CELL("filename",Case2!V4),FIND("]",CELL("filename",Case2!V4))+1,256)</f>
        <v>Case2</v>
      </c>
      <c r="Z4" t="str">
        <f ca="1">MID(CELL("filename",Case3!V4),FIND("]",CELL("filename",Case3!V4))+1,256)</f>
        <v>Case3</v>
      </c>
      <c r="AA4" t="str">
        <f ca="1">MID(CELL("filename",Case4!V4),FIND("]",CELL("filename",Case4!V4))+1,256)</f>
        <v>Case4</v>
      </c>
      <c r="AB4" t="str">
        <f ca="1">MID(CELL("filename",Case5!V4),FIND("]",CELL("filename",Case5!V4))+1,256)</f>
        <v>Case5</v>
      </c>
      <c r="AC4" t="str">
        <f ca="1">MID(CELL("filename",Case6!Q4),FIND("]",CELL("filename",Case6!Q4))+1,256)</f>
        <v>Case6</v>
      </c>
      <c r="AD4" t="str">
        <f ca="1">MID(CELL("filename",Case7!U4),FIND("]",CELL("filename",Case7!U4))+1,256)</f>
        <v>Case7</v>
      </c>
      <c r="AE4" t="str">
        <f ca="1">MID(CELL("filename",Case8!W4),FIND("]",CELL("filename",Case8!W4))+1,256)</f>
        <v>Case8</v>
      </c>
      <c r="AF4" t="str">
        <f ca="1">MID(CELL("filename",Case9!T4),FIND("]",CELL("filename",Case9!T4))+1,256)</f>
        <v>Case9</v>
      </c>
      <c r="AG4" t="str">
        <f ca="1">MID(CELL("filename",Case10!V4),FIND("]",CELL("filename",Case10!V4))+1,256)</f>
        <v>Case10</v>
      </c>
      <c r="AH4" t="str">
        <f ca="1">MID(CELL("filename",Case11!O4),FIND("]",CELL("filename",Case11!O4))+1,256)</f>
        <v>Case11</v>
      </c>
      <c r="AJ4" t="str">
        <f t="shared" ref="AJ4:AX4" ca="1" si="3">T4</f>
        <v>Pi</v>
      </c>
      <c r="AK4" t="str">
        <f t="shared" ca="1" si="3"/>
        <v>Patm</v>
      </c>
      <c r="AL4" t="str">
        <f t="shared" ca="1" si="3"/>
        <v>Patm diff</v>
      </c>
      <c r="AM4" t="str">
        <f t="shared" ca="1" si="3"/>
        <v>Patm nodiff</v>
      </c>
      <c r="AN4" t="str">
        <f t="shared" ca="1" si="3"/>
        <v>Case1</v>
      </c>
      <c r="AO4" t="str">
        <f t="shared" ca="1" si="3"/>
        <v>Case2</v>
      </c>
      <c r="AP4" t="str">
        <f t="shared" ca="1" si="3"/>
        <v>Case3</v>
      </c>
      <c r="AQ4" t="str">
        <f t="shared" ca="1" si="3"/>
        <v>Case4</v>
      </c>
      <c r="AR4" t="str">
        <f t="shared" ca="1" si="3"/>
        <v>Case5</v>
      </c>
      <c r="AS4" t="str">
        <f t="shared" ca="1" si="3"/>
        <v>Case6</v>
      </c>
      <c r="AT4" t="str">
        <f t="shared" ca="1" si="3"/>
        <v>Case7</v>
      </c>
      <c r="AU4" t="str">
        <f t="shared" ca="1" si="3"/>
        <v>Case8</v>
      </c>
      <c r="AV4" t="str">
        <f t="shared" ca="1" si="3"/>
        <v>Case9</v>
      </c>
      <c r="AW4" t="str">
        <f t="shared" ca="1" si="3"/>
        <v>Case10</v>
      </c>
      <c r="AX4" t="str">
        <f t="shared" ca="1" si="3"/>
        <v>Case11</v>
      </c>
      <c r="AZ4" t="str">
        <f t="shared" ref="AZ4:BN4" ca="1" si="4">T4</f>
        <v>Pi</v>
      </c>
      <c r="BA4" t="str">
        <f t="shared" ca="1" si="4"/>
        <v>Patm</v>
      </c>
      <c r="BB4" t="str">
        <f t="shared" ca="1" si="4"/>
        <v>Patm diff</v>
      </c>
      <c r="BC4" t="str">
        <f t="shared" ca="1" si="4"/>
        <v>Patm nodiff</v>
      </c>
      <c r="BD4" t="str">
        <f t="shared" ca="1" si="4"/>
        <v>Case1</v>
      </c>
      <c r="BE4" t="str">
        <f t="shared" ca="1" si="4"/>
        <v>Case2</v>
      </c>
      <c r="BF4" t="str">
        <f t="shared" ca="1" si="4"/>
        <v>Case3</v>
      </c>
      <c r="BG4" t="str">
        <f t="shared" ca="1" si="4"/>
        <v>Case4</v>
      </c>
      <c r="BH4" t="str">
        <f t="shared" ca="1" si="4"/>
        <v>Case5</v>
      </c>
      <c r="BI4" t="str">
        <f t="shared" ca="1" si="4"/>
        <v>Case6</v>
      </c>
      <c r="BJ4" t="str">
        <f t="shared" ca="1" si="4"/>
        <v>Case7</v>
      </c>
      <c r="BK4" t="str">
        <f t="shared" ca="1" si="4"/>
        <v>Case8</v>
      </c>
      <c r="BL4" t="str">
        <f t="shared" ca="1" si="4"/>
        <v>Case9</v>
      </c>
      <c r="BM4" t="str">
        <f t="shared" ca="1" si="4"/>
        <v>Case10</v>
      </c>
      <c r="BN4" t="str">
        <f t="shared" ca="1" si="4"/>
        <v>Case11</v>
      </c>
      <c r="BP4" t="str">
        <f t="shared" ref="BP4:CD4" ca="1" si="5">AZ4</f>
        <v>Pi</v>
      </c>
      <c r="BQ4" t="str">
        <f t="shared" ca="1" si="5"/>
        <v>Patm</v>
      </c>
      <c r="BR4" t="str">
        <f t="shared" ca="1" si="5"/>
        <v>Patm diff</v>
      </c>
      <c r="BS4" t="str">
        <f t="shared" ca="1" si="5"/>
        <v>Patm nodiff</v>
      </c>
      <c r="BT4" t="str">
        <f t="shared" ca="1" si="5"/>
        <v>Case1</v>
      </c>
      <c r="BU4" t="str">
        <f t="shared" ca="1" si="5"/>
        <v>Case2</v>
      </c>
      <c r="BV4" t="str">
        <f t="shared" ca="1" si="5"/>
        <v>Case3</v>
      </c>
      <c r="BW4" t="str">
        <f t="shared" ca="1" si="5"/>
        <v>Case4</v>
      </c>
      <c r="BX4" t="str">
        <f t="shared" ca="1" si="5"/>
        <v>Case5</v>
      </c>
      <c r="BY4" t="str">
        <f t="shared" ca="1" si="5"/>
        <v>Case6</v>
      </c>
      <c r="BZ4" t="str">
        <f t="shared" ca="1" si="5"/>
        <v>Case7</v>
      </c>
      <c r="CA4" t="str">
        <f t="shared" ca="1" si="5"/>
        <v>Case8</v>
      </c>
      <c r="CB4" t="str">
        <f t="shared" ca="1" si="5"/>
        <v>Case9</v>
      </c>
      <c r="CC4" t="str">
        <f t="shared" ca="1" si="5"/>
        <v>Case10</v>
      </c>
      <c r="CD4" t="str">
        <f t="shared" ca="1" si="5"/>
        <v>Case11</v>
      </c>
      <c r="CF4" t="str">
        <f>OutputSummary!A4</f>
        <v>AME 19 A3</v>
      </c>
      <c r="CG4" s="22">
        <f>IF($CF4="",CG3,Case1!$O4)</f>
        <v>1.5832492193285171E-3</v>
      </c>
      <c r="CH4" s="22">
        <f>IF($CF4="",CH3,Case2!$O4)</f>
        <v>1.5832492193285175E-3</v>
      </c>
      <c r="CI4" s="22">
        <f>IF($CF4="",CI3,Case3!$O4)</f>
        <v>1.5832492193285171E-3</v>
      </c>
      <c r="CJ4" s="22">
        <f>IF($CF4="",CJ3,Case4!$O4)</f>
        <v>1.5832492193285173E-3</v>
      </c>
      <c r="CK4" s="22">
        <f>IF($CF4="",CK3,Case5!$O4)</f>
        <v>1.5832492193285171E-3</v>
      </c>
      <c r="CL4" s="22">
        <f>IF($CF4="",CL3,Case6!$O4)</f>
        <v>1.5832492193285173E-3</v>
      </c>
      <c r="CM4" s="22">
        <f>IF($CF4="",CM3,Case7!$O4)</f>
        <v>1.5832492193285171E-3</v>
      </c>
      <c r="CN4" s="22">
        <f>IF($CF4="",CN3,Case8!$O4)</f>
        <v>7.9162460966425863E-4</v>
      </c>
      <c r="CO4" s="22">
        <f>IF($CF4="",CO3,Case9!$O4)</f>
        <v>3.1664984386570341E-3</v>
      </c>
      <c r="CP4" s="22">
        <f>IF($CF4="",CP3,Case10!$O4)</f>
        <v>1.7566935470876625E-4</v>
      </c>
      <c r="CQ4" s="22">
        <f>IF($CF4="",CQ3,Case11!$O4)</f>
        <v>1.0691950440266707E-2</v>
      </c>
      <c r="CS4" t="str">
        <f>OutputSummary!A4</f>
        <v>AME 19 A3</v>
      </c>
      <c r="CT4" s="22">
        <f>IF($CS4="",CT3,Case1!$S4+Case1!$F4+Case1!$P4)</f>
        <v>3.1664984386570337E-3</v>
      </c>
      <c r="CU4" s="22">
        <f>IF($CS4="",CU3,Case2!$S4+Case2!$F4+Case2!$P4)</f>
        <v>3.166498438657035E-3</v>
      </c>
      <c r="CV4" s="22">
        <f>IF($CS4="",CV3,Case3!$S4+Case3!$F4+Case3!$P4)</f>
        <v>3.1664984386570345E-3</v>
      </c>
      <c r="CW4" s="22">
        <f>IF($CS4="",CW3,Case4!$S4+Case4!$F4+Case4!$P4)</f>
        <v>3.166498438657035E-3</v>
      </c>
      <c r="CX4" s="22">
        <f>IF($CS4="",CX3,Case5!$S4+Case5!$F4+Case5!$P4)</f>
        <v>3.1664984386570337E-3</v>
      </c>
      <c r="CY4" s="22">
        <f>IF($CS4="",CY3,Case6!$S4+Case6!$F4+Case6!$P4)</f>
        <v>3.166498438657035E-3</v>
      </c>
      <c r="CZ4" s="22">
        <f>IF($CS4="",CZ3,Case7!$S4+Case7!$F4+Case7!$P4)</f>
        <v>3.1664984386570337E-3</v>
      </c>
      <c r="DA4" s="22">
        <f>IF($CS4="",DA3,Case8!$S4+Case8!$F4+Case8!$P4)</f>
        <v>1.5832492193285173E-3</v>
      </c>
      <c r="DB4" s="22">
        <f>IF($CS4="",DB3,Case9!$S4+Case9!$F4+Case9!$P4)</f>
        <v>6.3329968773140673E-3</v>
      </c>
      <c r="DC4" s="22">
        <f>IF($CS4="",DC3,Case10!$S4+Case10!$F4+Case10!$P4)</f>
        <v>1.7566935470876624E-3</v>
      </c>
      <c r="DD4" s="22">
        <f>IF($CS4="",DD3,Case11!$S4+Case11!$F4+Case11!$P4)</f>
        <v>1.2289598207203115E-2</v>
      </c>
      <c r="DF4" t="str">
        <f t="shared" ref="DF4:DF67" si="6">CS4</f>
        <v>AME 19 A3</v>
      </c>
      <c r="DG4" s="22">
        <f t="shared" ref="DG4:DQ40" si="7">CT4-CG4</f>
        <v>1.5832492193285166E-3</v>
      </c>
      <c r="DH4" s="22">
        <f t="shared" si="2"/>
        <v>1.5832492193285175E-3</v>
      </c>
      <c r="DI4" s="22">
        <f t="shared" si="2"/>
        <v>1.5832492193285175E-3</v>
      </c>
      <c r="DJ4" s="22">
        <f t="shared" si="2"/>
        <v>1.5832492193285177E-3</v>
      </c>
      <c r="DK4" s="22">
        <f t="shared" si="2"/>
        <v>1.5832492193285166E-3</v>
      </c>
      <c r="DL4" s="22">
        <f t="shared" si="2"/>
        <v>1.5832492193285177E-3</v>
      </c>
      <c r="DM4" s="22">
        <f t="shared" si="2"/>
        <v>1.5832492193285166E-3</v>
      </c>
      <c r="DN4" s="22">
        <f t="shared" si="2"/>
        <v>7.9162460966425863E-4</v>
      </c>
      <c r="DO4" s="22">
        <f t="shared" si="2"/>
        <v>3.1664984386570332E-3</v>
      </c>
      <c r="DP4" s="22">
        <f t="shared" si="2"/>
        <v>1.5810241923788961E-3</v>
      </c>
      <c r="DQ4" s="22">
        <f t="shared" si="2"/>
        <v>1.5976477669364074E-3</v>
      </c>
    </row>
    <row r="5" spans="1:121" x14ac:dyDescent="0.2">
      <c r="A5" s="4" t="s">
        <v>127</v>
      </c>
      <c r="B5" s="4"/>
      <c r="C5" s="34">
        <f>100*Control!$R14/(1+Control!$P14+Control!$R14)</f>
        <v>32.867883995703551</v>
      </c>
      <c r="D5" s="34">
        <f>100*Control!$R14/(1+Control!$P14+Control!$R14)</f>
        <v>32.867883995703551</v>
      </c>
      <c r="E5" s="34">
        <f>100*Control!$R15/(1+Control!$P15+Control!$R15)</f>
        <v>74.226804123711347</v>
      </c>
      <c r="F5" s="34">
        <f>100*Control!$R16/(1+Control!$P16+Control!$R16)</f>
        <v>22.360248447204974</v>
      </c>
      <c r="G5" s="34">
        <f>100*Control!$R17/(1+Control!$P17+Control!$R17)</f>
        <v>50</v>
      </c>
      <c r="H5" s="34">
        <f>100*Control!$R22/(1+Control!$P22+Control!$R22)</f>
        <v>50</v>
      </c>
      <c r="I5" s="34">
        <f>100*Control!$R23/(1+Control!$P23+Control!$R23)</f>
        <v>50</v>
      </c>
      <c r="J5" s="34">
        <f>100*Control!$R24/(1+Control!$P24+Control!$R24)</f>
        <v>50</v>
      </c>
      <c r="K5" s="34">
        <f>100*Control!$R25/(1+Control!$P25+Control!$R25)</f>
        <v>50</v>
      </c>
      <c r="L5" s="34">
        <f>100*Control!$R26/(1+Control!$P26+Control!$R26)</f>
        <v>50</v>
      </c>
      <c r="M5" s="34">
        <f>100*Control!$R27/(1+Control!$P27+Control!$R27)</f>
        <v>50</v>
      </c>
      <c r="N5" s="34">
        <f>100*Control!$R28/(1+Control!$P28+Control!$R28)</f>
        <v>50</v>
      </c>
      <c r="O5" s="34">
        <f>100*Control!$R29/(1+Control!$P29+Control!$R29)</f>
        <v>50</v>
      </c>
      <c r="P5" s="34">
        <f>100*Control!$R30/(1+Control!$P30+Control!$R30)</f>
        <v>10</v>
      </c>
      <c r="Q5" s="34">
        <f>100*Control!$R31/(1+Control!$P31+Control!$R31)</f>
        <v>87.000000000000014</v>
      </c>
      <c r="S5" t="str">
        <f>Case11!E1</f>
        <v>Alphaq</v>
      </c>
      <c r="T5" s="17" t="str">
        <f>Pi!$Q1</f>
        <v>Alphai %</v>
      </c>
      <c r="U5" s="17" t="str">
        <f>Patm!Q1</f>
        <v>Alphai %</v>
      </c>
      <c r="V5" s="17" t="str">
        <f>'Patm diff'!Q1</f>
        <v>Alphai %</v>
      </c>
      <c r="W5" s="17" t="str">
        <f>'Patm nodiff'!Q1</f>
        <v>Alphai %</v>
      </c>
      <c r="X5" s="17" t="str">
        <f>Case1!Q1</f>
        <v>Alphai %</v>
      </c>
      <c r="Y5" s="17" t="str">
        <f>Case2!$Q1</f>
        <v>Alphai %</v>
      </c>
      <c r="Z5" s="17" t="str">
        <f>Case3!$Q1</f>
        <v>Alphai %</v>
      </c>
      <c r="AA5" s="17" t="str">
        <f>Case4!$Q1</f>
        <v>Alphai %</v>
      </c>
      <c r="AB5" s="17" t="str">
        <f>Case5!$Q1</f>
        <v>Alphai %</v>
      </c>
      <c r="AC5" s="17" t="str">
        <f>Case6!Q1</f>
        <v>Alphai %</v>
      </c>
      <c r="AD5" s="17" t="str">
        <f>Case7!Q1</f>
        <v>Alphai %</v>
      </c>
      <c r="AE5" s="17" t="str">
        <f>Case8!Q1</f>
        <v>Alphai %</v>
      </c>
      <c r="AF5" s="17" t="str">
        <f>Case9!Q1</f>
        <v>Alphai %</v>
      </c>
      <c r="AG5" s="17" t="str">
        <f>Case10!Q1</f>
        <v>Alphai %</v>
      </c>
      <c r="AH5" s="17" t="str">
        <f>Case11!Q1</f>
        <v>Alphai %</v>
      </c>
      <c r="CF5" t="str">
        <f>OutputSummary!A5</f>
        <v>AME 19 A4</v>
      </c>
      <c r="CG5" s="22">
        <f>IF($CF5="",CG4,Case1!$O5)</f>
        <v>1.3326671117981702E-3</v>
      </c>
      <c r="CH5" s="22">
        <f>IF($CF5="",CH4,Case2!$O5)</f>
        <v>1.3326671117981702E-3</v>
      </c>
      <c r="CI5" s="22">
        <f>IF($CF5="",CI4,Case3!$O5)</f>
        <v>1.3326671117981699E-3</v>
      </c>
      <c r="CJ5" s="22">
        <f>IF($CF5="",CJ4,Case4!$O5)</f>
        <v>1.3326671117981702E-3</v>
      </c>
      <c r="CK5" s="22">
        <f>IF($CF5="",CK4,Case5!$O5)</f>
        <v>1.3326671117981699E-3</v>
      </c>
      <c r="CL5" s="22">
        <f>IF($CF5="",CL4,Case6!$O5)</f>
        <v>1.3326671117981702E-3</v>
      </c>
      <c r="CM5" s="22">
        <f>IF($CF5="",CM4,Case7!$O5)</f>
        <v>1.3326671117981699E-3</v>
      </c>
      <c r="CN5" s="22">
        <f>IF($CF5="",CN4,Case8!$O5)</f>
        <v>6.6633355589908508E-4</v>
      </c>
      <c r="CO5" s="22">
        <f>IF($CF5="",CO4,Case9!$O5)</f>
        <v>2.6653342235963403E-3</v>
      </c>
      <c r="CP5" s="22">
        <f>IF($CF5="",CP4,Case10!$O5)</f>
        <v>1.4789892350537361E-4</v>
      </c>
      <c r="CQ5" s="22">
        <f>IF($CF5="",CQ4,Case11!$O5)</f>
        <v>8.986791727527239E-3</v>
      </c>
      <c r="CS5" t="str">
        <f>OutputSummary!A5</f>
        <v>AME 19 A4</v>
      </c>
      <c r="CT5" s="22">
        <f>IF($CS5="",CT4,Case1!$S5+Case1!$F5+Case1!$P5)</f>
        <v>2.6653342235963399E-3</v>
      </c>
      <c r="CU5" s="22">
        <f>IF($CS5="",CU4,Case2!$S5+Case2!$F5+Case2!$P5)</f>
        <v>2.6653342235963399E-3</v>
      </c>
      <c r="CV5" s="22">
        <f>IF($CS5="",CV4,Case3!$S5+Case3!$F5+Case3!$P5)</f>
        <v>2.6653342235963403E-3</v>
      </c>
      <c r="CW5" s="22">
        <f>IF($CS5="",CW4,Case4!$S5+Case4!$F5+Case4!$P5)</f>
        <v>2.6653342235963408E-3</v>
      </c>
      <c r="CX5" s="22">
        <f>IF($CS5="",CX4,Case5!$S5+Case5!$F5+Case5!$P5)</f>
        <v>2.6653342235963395E-3</v>
      </c>
      <c r="CY5" s="22">
        <f>IF($CS5="",CY4,Case6!$S5+Case6!$F5+Case6!$P5)</f>
        <v>2.6653342235963403E-3</v>
      </c>
      <c r="CZ5" s="22">
        <f>IF($CS5="",CZ4,Case7!$S5+Case7!$F5+Case7!$P5)</f>
        <v>2.6653342235963399E-3</v>
      </c>
      <c r="DA5" s="22">
        <f>IF($CS5="",DA4,Case8!$S5+Case8!$F5+Case8!$P5)</f>
        <v>1.3326671117981699E-3</v>
      </c>
      <c r="DB5" s="22">
        <f>IF($CS5="",DB4,Case9!$S5+Case9!$F5+Case9!$P5)</f>
        <v>5.3306684471926798E-3</v>
      </c>
      <c r="DC5" s="22">
        <f>IF($CS5="",DC4,Case10!$S5+Case10!$F5+Case10!$P5)</f>
        <v>1.478989235053736E-3</v>
      </c>
      <c r="DD5" s="22">
        <f>IF($CS5="",DD4,Case11!$S5+Case11!$F5+Case11!$P5)</f>
        <v>1.0329645663824414E-2</v>
      </c>
      <c r="DF5" t="str">
        <f t="shared" si="6"/>
        <v>AME 19 A4</v>
      </c>
      <c r="DG5" s="22">
        <f t="shared" si="7"/>
        <v>1.3326671117981697E-3</v>
      </c>
      <c r="DH5" s="22">
        <f t="shared" si="2"/>
        <v>1.3326671117981697E-3</v>
      </c>
      <c r="DI5" s="22">
        <f t="shared" si="2"/>
        <v>1.3326671117981704E-3</v>
      </c>
      <c r="DJ5" s="22">
        <f t="shared" si="2"/>
        <v>1.3326671117981706E-3</v>
      </c>
      <c r="DK5" s="22">
        <f t="shared" si="2"/>
        <v>1.3326671117981695E-3</v>
      </c>
      <c r="DL5" s="22">
        <f t="shared" si="2"/>
        <v>1.3326671117981702E-3</v>
      </c>
      <c r="DM5" s="22">
        <f t="shared" si="2"/>
        <v>1.3326671117981699E-3</v>
      </c>
      <c r="DN5" s="22">
        <f t="shared" si="2"/>
        <v>6.6633355589908487E-4</v>
      </c>
      <c r="DO5" s="22">
        <f t="shared" si="2"/>
        <v>2.6653342235963395E-3</v>
      </c>
      <c r="DP5" s="22">
        <f t="shared" si="2"/>
        <v>1.3310903115483625E-3</v>
      </c>
      <c r="DQ5" s="22">
        <f t="shared" si="2"/>
        <v>1.342853936297175E-3</v>
      </c>
    </row>
    <row r="6" spans="1:121" x14ac:dyDescent="0.2">
      <c r="A6" s="4" t="s">
        <v>98</v>
      </c>
      <c r="B6" s="4"/>
      <c r="C6" s="5">
        <f ca="1">MEDIAN(Pi!$I$3:OFFSET(Pi!$I$3,Control!$I$5-1,0))</f>
        <v>15.990461226217374</v>
      </c>
      <c r="D6" s="5">
        <f ca="1">MEDIAN(Patm!$I$3:OFFSET(Patm!$I$3,Control!$I$5-1,0))</f>
        <v>0.1</v>
      </c>
      <c r="E6" s="5">
        <f ca="1">MEDIAN('Patm diff'!$I$3:OFFSET('Patm diff'!$I$3,Control!$I$5-1,0))</f>
        <v>0.1</v>
      </c>
      <c r="F6" s="5">
        <f ca="1">MEDIAN('Patm nodiff'!$I$3:OFFSET('Patm nodiff'!$I$3,Control!$I$5-1,0))</f>
        <v>0.1</v>
      </c>
      <c r="G6" s="5">
        <f ca="1">MEDIAN(Case1!$I$3:OFFSET(Case1!$I$3,Control!$I$5-1,0))</f>
        <v>3.3360377428996175</v>
      </c>
      <c r="H6" s="5">
        <f ca="1">MEDIAN(Case2!$I$3:OFFSET(Case2!$I$3,Control!$I$5-1,0))</f>
        <v>3.3360377428996175</v>
      </c>
      <c r="I6" s="5">
        <f ca="1">MEDIAN(Case3!$I$3:OFFSET(Case3!$I$3,Control!$I$5-1,0))</f>
        <v>3.3360377428996175</v>
      </c>
      <c r="J6" s="5">
        <f ca="1">MEDIAN(Case4!$I$3:OFFSET(Case4!$I$3,Control!$I$5-1,0))</f>
        <v>3.3360377428996175</v>
      </c>
      <c r="K6" s="5">
        <f ca="1">MEDIAN(Case5!$I$3:OFFSET(Case5!$I$3,Control!$I$5-1,0))</f>
        <v>3.3360377428996175</v>
      </c>
      <c r="L6" s="5">
        <f ca="1">MEDIAN(Case6!$I$3:OFFSET(Case6!$I$3,Control!$I$5-1,0))</f>
        <v>3.3360377428996175</v>
      </c>
      <c r="M6" s="5">
        <f ca="1">MEDIAN(Case7!$I$3:OFFSET(Case7!$I$3,Control!$I$5-1,0))</f>
        <v>3.3360377428996175</v>
      </c>
      <c r="N6" s="5">
        <f ca="1">MEDIAN(Case8!$I$3:OFFSET(Case8!$I$3,Control!$I$5-1,0))</f>
        <v>1.6680188714498088</v>
      </c>
      <c r="O6" s="5">
        <f ca="1">MEDIAN(Case9!$I$3:OFFSET(Case9!$I$3,Control!$I$5-1,0))</f>
        <v>6.672075485799235</v>
      </c>
      <c r="P6" s="5">
        <f ca="1">MEDIAN(Case10!$I$3:OFFSET(Case10!$I$3,Control!$I$5-1,0))</f>
        <v>3.3360377428996175</v>
      </c>
      <c r="Q6" s="5">
        <f ca="1">MEDIAN(Case11!$I$3:OFFSET(Case11!$I$3,Control!$I$5-1,0))</f>
        <v>3.3360377428996175</v>
      </c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J6" t="s">
        <v>46</v>
      </c>
      <c r="BP6" s="94" t="s">
        <v>129</v>
      </c>
      <c r="CF6" t="str">
        <f>OutputSummary!A6</f>
        <v>AME 19 A5</v>
      </c>
      <c r="CG6" s="22">
        <f>IF($CF6="",CG5,Case1!$O6)</f>
        <v>1.4034960113743443E-3</v>
      </c>
      <c r="CH6" s="22">
        <f>IF($CF6="",CH5,Case2!$O6)</f>
        <v>1.4034960113743446E-3</v>
      </c>
      <c r="CI6" s="22">
        <f>IF($CF6="",CI5,Case3!$O6)</f>
        <v>1.4034960113743446E-3</v>
      </c>
      <c r="CJ6" s="22">
        <f>IF($CF6="",CJ5,Case4!$O6)</f>
        <v>1.4034960113743446E-3</v>
      </c>
      <c r="CK6" s="22">
        <f>IF($CF6="",CK5,Case5!$O6)</f>
        <v>1.4034960113743446E-3</v>
      </c>
      <c r="CL6" s="22">
        <f>IF($CF6="",CL5,Case6!$O6)</f>
        <v>1.4034960113743446E-3</v>
      </c>
      <c r="CM6" s="22">
        <f>IF($CF6="",CM5,Case7!$O6)</f>
        <v>1.4034960113743446E-3</v>
      </c>
      <c r="CN6" s="22">
        <f>IF($CF6="",CN5,Case8!$O6)</f>
        <v>7.0174800568717239E-4</v>
      </c>
      <c r="CO6" s="22">
        <f>IF($CF6="",CO5,Case9!$O6)</f>
        <v>2.8069920227486887E-3</v>
      </c>
      <c r="CP6" s="22">
        <f>IF($CF6="",CP5,Case10!$O6)</f>
        <v>1.5574969541822296E-4</v>
      </c>
      <c r="CQ6" s="22">
        <f>IF($CF6="",CQ5,Case11!$O6)</f>
        <v>9.4682704070100827E-3</v>
      </c>
      <c r="CS6" t="str">
        <f>OutputSummary!A6</f>
        <v>AME 19 A5</v>
      </c>
      <c r="CT6" s="22">
        <f>IF($CS6="",CT5,Case1!$S6+Case1!$F6+Case1!$P6)</f>
        <v>2.8069920227486887E-3</v>
      </c>
      <c r="CU6" s="22">
        <f>IF($CS6="",CU5,Case2!$S6+Case2!$F6+Case2!$P6)</f>
        <v>2.8069920227486891E-3</v>
      </c>
      <c r="CV6" s="22">
        <f>IF($CS6="",CV5,Case3!$S6+Case3!$F6+Case3!$P6)</f>
        <v>2.8069920227486896E-3</v>
      </c>
      <c r="CW6" s="22">
        <f>IF($CS6="",CW5,Case4!$S6+Case4!$F6+Case4!$P6)</f>
        <v>2.8069920227486891E-3</v>
      </c>
      <c r="CX6" s="22">
        <f>IF($CS6="",CX5,Case5!$S6+Case5!$F6+Case5!$P6)</f>
        <v>2.8069920227486887E-3</v>
      </c>
      <c r="CY6" s="22">
        <f>IF($CS6="",CY5,Case6!$S6+Case6!$F6+Case6!$P6)</f>
        <v>2.8069920227486896E-3</v>
      </c>
      <c r="CZ6" s="22">
        <f>IF($CS6="",CZ5,Case7!$S6+Case7!$F6+Case7!$P6)</f>
        <v>2.8069920227486896E-3</v>
      </c>
      <c r="DA6" s="22">
        <f>IF($CS6="",DA5,Case8!$S6+Case8!$F6+Case8!$P6)</f>
        <v>1.4034960113743448E-3</v>
      </c>
      <c r="DB6" s="22">
        <f>IF($CS6="",DB5,Case9!$S6+Case9!$F6+Case9!$P6)</f>
        <v>5.6139840454973774E-3</v>
      </c>
      <c r="DC6" s="22">
        <f>IF($CS6="",DC5,Case10!$S6+Case10!$F6+Case10!$P6)</f>
        <v>1.5574969541822293E-3</v>
      </c>
      <c r="DD6" s="22">
        <f>IF($CS6="",DD5,Case11!$S6+Case11!$F6+Case11!$P6)</f>
        <v>1.0883069433344923E-2</v>
      </c>
      <c r="DF6" t="str">
        <f t="shared" si="6"/>
        <v>AME 19 A5</v>
      </c>
      <c r="DG6" s="22">
        <f t="shared" si="7"/>
        <v>1.4034960113743443E-3</v>
      </c>
      <c r="DH6" s="22">
        <f t="shared" si="2"/>
        <v>1.4034960113743446E-3</v>
      </c>
      <c r="DI6" s="22">
        <f t="shared" si="2"/>
        <v>1.403496011374345E-3</v>
      </c>
      <c r="DJ6" s="22">
        <f t="shared" si="2"/>
        <v>1.4034960113743446E-3</v>
      </c>
      <c r="DK6" s="22">
        <f t="shared" si="2"/>
        <v>1.4034960113743441E-3</v>
      </c>
      <c r="DL6" s="22">
        <f t="shared" si="2"/>
        <v>1.403496011374345E-3</v>
      </c>
      <c r="DM6" s="22">
        <f t="shared" si="2"/>
        <v>1.403496011374345E-3</v>
      </c>
      <c r="DN6" s="22">
        <f t="shared" si="2"/>
        <v>7.0174800568717239E-4</v>
      </c>
      <c r="DO6" s="22">
        <f t="shared" si="2"/>
        <v>2.8069920227486887E-3</v>
      </c>
      <c r="DP6" s="22">
        <f t="shared" si="2"/>
        <v>1.4017472587640064E-3</v>
      </c>
      <c r="DQ6" s="22">
        <f t="shared" si="2"/>
        <v>1.4147990263348401E-3</v>
      </c>
    </row>
    <row r="7" spans="1:121" x14ac:dyDescent="0.2">
      <c r="A7" t="str">
        <f>OutputSummary!A3</f>
        <v>AME 19 A2</v>
      </c>
      <c r="B7" s="13">
        <f>IF($A7="",B6,Case8!K3*100)</f>
        <v>3.1467272481479189</v>
      </c>
      <c r="C7" s="7">
        <f>IF($A7="",C6,Pi!$B3)</f>
        <v>3.1467272481479189</v>
      </c>
      <c r="D7" s="7">
        <f>IF($A7="",D6,Patm!B3)</f>
        <v>3.1498634019908098</v>
      </c>
      <c r="E7" s="13">
        <f>IF($A7="",E6,'Patm diff'!B3)</f>
        <v>3.1548745709396715</v>
      </c>
      <c r="F7" s="7">
        <f>IF($A7="",F6,'Patm nodiff'!B3)</f>
        <v>3.1494408166109995</v>
      </c>
      <c r="G7" s="7">
        <f>IF($A7="",G6,Case1!$B3)</f>
        <v>3.3685378087893687</v>
      </c>
      <c r="H7" s="7">
        <f>IF($A7="",H6,Case2!$B3)</f>
        <v>3.3709590714649202</v>
      </c>
      <c r="I7" s="7">
        <f>IF($A7="",I6,Case3!$B3)</f>
        <v>3.3661348793438393</v>
      </c>
      <c r="J7" s="7">
        <f>IF($A7="",J6,Case4!$B3)</f>
        <v>3.3941450451029853</v>
      </c>
      <c r="K7" s="7">
        <f>IF($A7="",K6,Case5!$B3)</f>
        <v>3.3427976251551454</v>
      </c>
      <c r="L7" s="7">
        <f>IF($A7="",L6,Case6!$B3)</f>
        <v>3.3939106802850607</v>
      </c>
      <c r="M7" s="7">
        <f>IF($A7="",M6,Case7!$B3)</f>
        <v>3.3434973773231866</v>
      </c>
      <c r="N7" s="7">
        <f>IF($A7="",N6,Case8!$B3)</f>
        <v>3.257580595115563</v>
      </c>
      <c r="O7" s="7">
        <f>IF($A7="",O6,Case9!$B3)</f>
        <v>3.5907644207255238</v>
      </c>
      <c r="P7" s="7">
        <f>IF($A7="",P6,Case10!$B3)</f>
        <v>3.2700519490221973</v>
      </c>
      <c r="Q7" s="7">
        <f>IF($A7="",Q6,Case11!$B3)</f>
        <v>4.0079877848024648</v>
      </c>
      <c r="S7" s="7">
        <f>IF($A7="",S6,Case1!E3*100)</f>
        <v>29.794450518706501</v>
      </c>
      <c r="T7" s="7">
        <f>IF($A7="",T6,Pi!$Q3)</f>
        <v>29.794450518706498</v>
      </c>
      <c r="U7" s="7">
        <f>IF($A7="",U6,Patm!Q3)</f>
        <v>2.3792277023415707E-2</v>
      </c>
      <c r="V7" s="7">
        <f>IF($A7="",V6,'Patm diff'!Q3)</f>
        <v>6.2202703539915166E-2</v>
      </c>
      <c r="W7" s="7">
        <f>IF($A7="",W6,'Patm nodiff'!Q3)</f>
        <v>2.0542436967611172E-2</v>
      </c>
      <c r="X7" s="7">
        <f>IF($A7="",X6,Case1!$Q3)</f>
        <v>1.4878784737120838</v>
      </c>
      <c r="Y7" s="7">
        <f>IF($A7="",Y6,Case2!$Q3)</f>
        <v>1.446921097749136</v>
      </c>
      <c r="Z7" s="7">
        <f>IF($A7="",Z6,Case3!$Q3)</f>
        <v>1.5285880538788204</v>
      </c>
      <c r="AA7" s="7">
        <f>IF($A7="",AA6,Case4!$Q3)</f>
        <v>1.0579070728577094</v>
      </c>
      <c r="AB7" s="7">
        <f>IF($A7="",AB6,Case5!$Q3)</f>
        <v>1.9272244615221858</v>
      </c>
      <c r="AC7" s="7">
        <f>IF($A7="",AC6,Case6!$Q3)</f>
        <v>1.0618106506288232</v>
      </c>
      <c r="AD7" s="7">
        <f>IF($A7="",AD6,Case7!$Q3)</f>
        <v>1.9151844211319389</v>
      </c>
      <c r="AE7" s="7">
        <f>IF($A7="",AE6,Case8!$Q3)</f>
        <v>0.79189634622491278</v>
      </c>
      <c r="AF7" s="7">
        <f>IF($A7="",AF6,Case9!$Q3)</f>
        <v>2.6473287873301667</v>
      </c>
      <c r="AG7" s="7">
        <f>IF($A7="",AG6,Case10!$Q3)</f>
        <v>0.86678495706416436</v>
      </c>
      <c r="AH7" s="7">
        <f>IF($A7="",AH6,Case11!$Q3)</f>
        <v>4.2509709826981465</v>
      </c>
      <c r="AJ7" s="25">
        <f>$S7/T7</f>
        <v>1.0000000000000002</v>
      </c>
      <c r="AK7" s="25">
        <f t="shared" ref="AK7:AX7" si="8">$S7/U7</f>
        <v>1252.2740252807084</v>
      </c>
      <c r="AL7" s="25">
        <f t="shared" si="8"/>
        <v>478.98963908518141</v>
      </c>
      <c r="AM7" s="25">
        <f t="shared" si="8"/>
        <v>1450.3853932073778</v>
      </c>
      <c r="AN7" s="25">
        <f t="shared" si="8"/>
        <v>20.024787672593185</v>
      </c>
      <c r="AO7" s="25">
        <f t="shared" si="8"/>
        <v>20.59162076291198</v>
      </c>
      <c r="AP7" s="25">
        <f t="shared" si="8"/>
        <v>19.491484604437758</v>
      </c>
      <c r="AQ7" s="25">
        <f t="shared" si="8"/>
        <v>28.163580037538811</v>
      </c>
      <c r="AR7" s="25">
        <f t="shared" si="8"/>
        <v>15.459771870669313</v>
      </c>
      <c r="AS7" s="25">
        <f t="shared" si="8"/>
        <v>28.060041120384032</v>
      </c>
      <c r="AT7" s="25">
        <f t="shared" si="8"/>
        <v>15.556961611611779</v>
      </c>
      <c r="AU7" s="25">
        <f t="shared" si="8"/>
        <v>37.624179806790451</v>
      </c>
      <c r="AV7" s="25">
        <f t="shared" si="8"/>
        <v>11.254533498558835</v>
      </c>
      <c r="AW7" s="25">
        <f t="shared" si="8"/>
        <v>34.373520532268472</v>
      </c>
      <c r="AX7" s="25">
        <f t="shared" si="8"/>
        <v>7.008857656279643</v>
      </c>
      <c r="AZ7" s="7">
        <f>C$5</f>
        <v>32.867883995703551</v>
      </c>
      <c r="BA7" s="7">
        <f t="shared" ref="BA7:BN7" si="9">D$5</f>
        <v>32.867883995703551</v>
      </c>
      <c r="BB7" s="7">
        <f t="shared" si="9"/>
        <v>74.226804123711347</v>
      </c>
      <c r="BC7" s="7">
        <f t="shared" si="9"/>
        <v>22.360248447204974</v>
      </c>
      <c r="BD7" s="7">
        <f t="shared" si="9"/>
        <v>50</v>
      </c>
      <c r="BE7" s="7">
        <f t="shared" si="9"/>
        <v>50</v>
      </c>
      <c r="BF7" s="7">
        <f t="shared" si="9"/>
        <v>50</v>
      </c>
      <c r="BG7" s="7">
        <f t="shared" si="9"/>
        <v>50</v>
      </c>
      <c r="BH7" s="7">
        <f t="shared" si="9"/>
        <v>50</v>
      </c>
      <c r="BI7" s="7">
        <f t="shared" si="9"/>
        <v>50</v>
      </c>
      <c r="BJ7" s="7">
        <f t="shared" si="9"/>
        <v>50</v>
      </c>
      <c r="BK7" s="7">
        <f t="shared" si="9"/>
        <v>50</v>
      </c>
      <c r="BL7" s="7">
        <f t="shared" si="9"/>
        <v>50</v>
      </c>
      <c r="BM7" s="7">
        <f t="shared" si="9"/>
        <v>10</v>
      </c>
      <c r="BN7" s="7">
        <f t="shared" si="9"/>
        <v>87.000000000000014</v>
      </c>
      <c r="BP7" s="7">
        <f>100*(C7-$B7)/$B7</f>
        <v>0</v>
      </c>
      <c r="BQ7" s="7">
        <f t="shared" ref="BQ7:CD7" si="10">100*(D7-$B7)/$B7</f>
        <v>9.9663987234252877E-2</v>
      </c>
      <c r="BR7" s="7">
        <f t="shared" si="10"/>
        <v>0.25891417174932668</v>
      </c>
      <c r="BS7" s="7">
        <f t="shared" si="10"/>
        <v>8.6234625663146006E-2</v>
      </c>
      <c r="BT7" s="7">
        <f t="shared" si="10"/>
        <v>7.0489287170345518</v>
      </c>
      <c r="BU7" s="7">
        <f t="shared" si="10"/>
        <v>7.1258741426978869</v>
      </c>
      <c r="BV7" s="7">
        <f t="shared" si="10"/>
        <v>6.9725659039898646</v>
      </c>
      <c r="BW7" s="7">
        <f t="shared" si="10"/>
        <v>7.8627023394127971</v>
      </c>
      <c r="BX7" s="7">
        <f t="shared" si="10"/>
        <v>6.2309301552153391</v>
      </c>
      <c r="BY7" s="7">
        <f t="shared" si="10"/>
        <v>7.8552544483360434</v>
      </c>
      <c r="BZ7" s="7">
        <f t="shared" si="10"/>
        <v>6.2531676137829058</v>
      </c>
      <c r="CA7" s="7">
        <f t="shared" si="10"/>
        <v>3.522813965935224</v>
      </c>
      <c r="CB7" s="7">
        <f t="shared" si="10"/>
        <v>14.111079148628262</v>
      </c>
      <c r="CC7" s="7">
        <f t="shared" si="10"/>
        <v>3.9191417351746662</v>
      </c>
      <c r="CD7" s="7">
        <f t="shared" si="10"/>
        <v>27.370040957997269</v>
      </c>
      <c r="CF7" t="str">
        <f>OutputSummary!A7</f>
        <v>MER 13-01-1</v>
      </c>
      <c r="CG7" s="22">
        <f>IF($CF7="",CG6,Case1!$O7)</f>
        <v>1.7854573286365625E-3</v>
      </c>
      <c r="CH7" s="22">
        <f>IF($CF7="",CH6,Case2!$O7)</f>
        <v>1.7854573286365625E-3</v>
      </c>
      <c r="CI7" s="22">
        <f>IF($CF7="",CI6,Case3!$O7)</f>
        <v>1.7854573286365629E-3</v>
      </c>
      <c r="CJ7" s="22">
        <f>IF($CF7="",CJ6,Case4!$O7)</f>
        <v>1.7854573286365625E-3</v>
      </c>
      <c r="CK7" s="22">
        <f>IF($CF7="",CK6,Case5!$O7)</f>
        <v>1.7854573286365625E-3</v>
      </c>
      <c r="CL7" s="22">
        <f>IF($CF7="",CL6,Case6!$O7)</f>
        <v>1.7854573286365625E-3</v>
      </c>
      <c r="CM7" s="22">
        <f>IF($CF7="",CM6,Case7!$O7)</f>
        <v>1.7854573286365625E-3</v>
      </c>
      <c r="CN7" s="22">
        <f>IF($CF7="",CN6,Case8!$O7)</f>
        <v>8.9272866431828123E-4</v>
      </c>
      <c r="CO7" s="22">
        <f>IF($CF7="",CO6,Case9!$O7)</f>
        <v>3.5709146572731249E-3</v>
      </c>
      <c r="CP7" s="22">
        <f>IF($CF7="",CP6,Case10!$O7)</f>
        <v>1.9548425387312315E-4</v>
      </c>
      <c r="CQ7" s="22">
        <f>IF($CF7="",CQ6,Case11!$O7)</f>
        <v>1.2071517139886436E-2</v>
      </c>
      <c r="CS7" t="str">
        <f>OutputSummary!A7</f>
        <v>MER 13-01-1</v>
      </c>
      <c r="CT7" s="22">
        <f>IF($CS7="",CT6,Case1!$S7+Case1!$F7+Case1!$P7)</f>
        <v>3.5709146572731249E-3</v>
      </c>
      <c r="CU7" s="22">
        <f>IF($CS7="",CU6,Case2!$S7+Case2!$F7+Case2!$P7)</f>
        <v>3.5709146572731245E-3</v>
      </c>
      <c r="CV7" s="22">
        <f>IF($CS7="",CV6,Case3!$S7+Case3!$F7+Case3!$P7)</f>
        <v>3.5709146572731267E-3</v>
      </c>
      <c r="CW7" s="22">
        <f>IF($CS7="",CW6,Case4!$S7+Case4!$F7+Case4!$P7)</f>
        <v>3.5709146572731254E-3</v>
      </c>
      <c r="CX7" s="22">
        <f>IF($CS7="",CX6,Case5!$S7+Case5!$F7+Case5!$P7)</f>
        <v>3.5709146572731245E-3</v>
      </c>
      <c r="CY7" s="22">
        <f>IF($CS7="",CY6,Case6!$S7+Case6!$F7+Case6!$P7)</f>
        <v>3.5709146572731249E-3</v>
      </c>
      <c r="CZ7" s="22">
        <f>IF($CS7="",CZ6,Case7!$S7+Case7!$F7+Case7!$P7)</f>
        <v>3.5709146572731245E-3</v>
      </c>
      <c r="DA7" s="22">
        <f>IF($CS7="",DA6,Case8!$S7+Case8!$F7+Case8!$P7)</f>
        <v>1.7854573286365625E-3</v>
      </c>
      <c r="DB7" s="22">
        <f>IF($CS7="",DB6,Case9!$S7+Case9!$F7+Case9!$P7)</f>
        <v>7.1418293145462499E-3</v>
      </c>
      <c r="DC7" s="22">
        <f>IF($CS7="",DC6,Case10!$S7+Case10!$F7+Case10!$P7)</f>
        <v>1.9548425387312311E-3</v>
      </c>
      <c r="DD7" s="22">
        <f>IF($CS7="",DD6,Case11!$S7+Case11!$F7+Case11!$P7)</f>
        <v>1.3875307057340733E-2</v>
      </c>
      <c r="DF7" t="str">
        <f t="shared" si="6"/>
        <v>MER 13-01-1</v>
      </c>
      <c r="DG7" s="22">
        <f t="shared" si="7"/>
        <v>1.7854573286365625E-3</v>
      </c>
      <c r="DH7" s="22">
        <f t="shared" si="2"/>
        <v>1.785457328636562E-3</v>
      </c>
      <c r="DI7" s="22">
        <f t="shared" si="2"/>
        <v>1.7854573286365638E-3</v>
      </c>
      <c r="DJ7" s="22">
        <f t="shared" si="2"/>
        <v>1.7854573286365629E-3</v>
      </c>
      <c r="DK7" s="22">
        <f t="shared" si="2"/>
        <v>1.785457328636562E-3</v>
      </c>
      <c r="DL7" s="22">
        <f t="shared" si="2"/>
        <v>1.7854573286365625E-3</v>
      </c>
      <c r="DM7" s="22">
        <f t="shared" si="2"/>
        <v>1.785457328636562E-3</v>
      </c>
      <c r="DN7" s="22">
        <f t="shared" si="2"/>
        <v>8.9272866431828123E-4</v>
      </c>
      <c r="DO7" s="22">
        <f t="shared" si="2"/>
        <v>3.5709146572731249E-3</v>
      </c>
      <c r="DP7" s="22">
        <f t="shared" si="2"/>
        <v>1.759358284858108E-3</v>
      </c>
      <c r="DQ7" s="22">
        <f t="shared" si="2"/>
        <v>1.8037899174542966E-3</v>
      </c>
    </row>
    <row r="8" spans="1:121" x14ac:dyDescent="0.2">
      <c r="A8" t="str">
        <f>OutputSummary!A4</f>
        <v>AME 19 A3</v>
      </c>
      <c r="B8" s="13">
        <f>IF($A8="",B7,Case8!K4*100)</f>
        <v>1.870031476168776</v>
      </c>
      <c r="C8" s="7">
        <f>IF($A8="",C7,Pi!$B4)</f>
        <v>1.870031476168776</v>
      </c>
      <c r="D8" s="7">
        <f>IF($A8="",D7,Patm!B4)</f>
        <v>1.8730265167531885</v>
      </c>
      <c r="E8" s="13">
        <f>IF($A8="",E7,'Patm diff'!B4)</f>
        <v>1.8778121626896993</v>
      </c>
      <c r="F8" s="7">
        <f>IF($A8="",F7,'Patm nodiff'!B4)</f>
        <v>1.8726229470607276</v>
      </c>
      <c r="G8" s="7">
        <f>IF($A8="",G7,Case1!$B4)</f>
        <v>2.0907454490696531</v>
      </c>
      <c r="H8" s="7">
        <f>IF($A8="",H7,Case2!$B4)</f>
        <v>2.0931548415159091</v>
      </c>
      <c r="I8" s="7">
        <f>IF($A8="",I7,Case3!$B4)</f>
        <v>2.0883543021104254</v>
      </c>
      <c r="J8" s="7">
        <f>IF($A8="",J7,Case4!$B4)</f>
        <v>2.116227255404084</v>
      </c>
      <c r="K8" s="7">
        <f>IF($A8="",K7,Case5!$B4)</f>
        <v>2.0651315901103504</v>
      </c>
      <c r="L8" s="7">
        <f>IF($A8="",L7,Case6!$B4)</f>
        <v>2.1159940374620212</v>
      </c>
      <c r="M8" s="7">
        <f>IF($A8="",M7,Case7!$B4)</f>
        <v>2.0658279048882169</v>
      </c>
      <c r="N8" s="7">
        <f>IF($A8="",N7,Case8!$B4)</f>
        <v>1.9803377100700892</v>
      </c>
      <c r="O8" s="7">
        <f>IF($A8="",O7,Case9!$B4)</f>
        <v>2.3118660033168679</v>
      </c>
      <c r="P8" s="7">
        <f>IF($A8="",P7,Case10!$B4)</f>
        <v>1.9927505469343916</v>
      </c>
      <c r="Q8" s="7">
        <f>IF($A8="",Q7,Case11!$B4)</f>
        <v>2.7268499275457612</v>
      </c>
      <c r="S8" s="7">
        <f>IF($A8="",S7,Case1!E4*100)</f>
        <v>28.572456749383495</v>
      </c>
      <c r="T8" s="7">
        <f>IF($A8="",T7,Pi!$Q4)</f>
        <v>28.572456749383498</v>
      </c>
      <c r="U8" s="7">
        <f>IF($A8="",U7,Patm!Q4)</f>
        <v>5.4923495169423617E-2</v>
      </c>
      <c r="V8" s="7">
        <f>IF($A8="",V7,'Patm diff'!Q4)</f>
        <v>0.1432557417915096</v>
      </c>
      <c r="W8" s="7">
        <f>IF($A8="",W7,'Patm nodiff'!Q4)</f>
        <v>4.7430743230932319E-2</v>
      </c>
      <c r="X8" s="7">
        <f>IF($A8="",X7,Case1!$Q4)</f>
        <v>3.2420915619392461</v>
      </c>
      <c r="Y8" s="7">
        <f>IF($A8="",Y7,Case2!$Q4)</f>
        <v>3.1518965692602641</v>
      </c>
      <c r="Z8" s="7">
        <f>IF($A8="",Z7,Case3!$Q4)</f>
        <v>3.3317937900687862</v>
      </c>
      <c r="AA8" s="7">
        <f>IF($A8="",AA7,Case4!$Q4)</f>
        <v>2.2977953413702683</v>
      </c>
      <c r="AB8" s="7">
        <f>IF($A8="",AB7,Case5!$Q4)</f>
        <v>4.2127889978502058</v>
      </c>
      <c r="AC8" s="7">
        <f>IF($A8="",AC7,Case6!$Q4)</f>
        <v>2.3063424088718065</v>
      </c>
      <c r="AD8" s="7">
        <f>IF($A8="",AD7,Case7!$Q4)</f>
        <v>4.1861149239597397</v>
      </c>
      <c r="AE8" s="7">
        <f>IF($A8="",AE7,Case8!$Q4)</f>
        <v>1.808462654874581</v>
      </c>
      <c r="AF8" s="7">
        <f>IF($A8="",AF7,Case9!$Q4)</f>
        <v>5.3303619391711106</v>
      </c>
      <c r="AG8" s="7">
        <f>IF($A8="",AG7,Case10!$Q4)</f>
        <v>1.968730802112558</v>
      </c>
      <c r="AH8" s="7">
        <f>IF($A8="",AH7,Case11!$Q4)</f>
        <v>7.6561642184456158</v>
      </c>
      <c r="AJ8" s="25">
        <f t="shared" ref="AJ8:AJ71" si="11">$S8/T8</f>
        <v>0.99999999999999989</v>
      </c>
      <c r="AK8" s="25">
        <f t="shared" ref="AK8:AK71" si="12">$S8/U8</f>
        <v>520.2228419958609</v>
      </c>
      <c r="AL8" s="25">
        <f t="shared" ref="AL8:AL71" si="13">$S8/V8</f>
        <v>199.45069141428934</v>
      </c>
      <c r="AM8" s="25">
        <f t="shared" ref="AM8:AM71" si="14">$S8/W8</f>
        <v>602.40373232755394</v>
      </c>
      <c r="AN8" s="25">
        <f t="shared" ref="AN8:AN71" si="15">$S8/X8</f>
        <v>8.8129703321188675</v>
      </c>
      <c r="AO8" s="25">
        <f t="shared" ref="AO8:AO71" si="16">$S8/Y8</f>
        <v>9.0651631871566529</v>
      </c>
      <c r="AP8" s="25">
        <f t="shared" ref="AP8:AP71" si="17">$S8/Z8</f>
        <v>8.5756978221613185</v>
      </c>
      <c r="AQ8" s="25">
        <f t="shared" ref="AQ8:AQ71" si="18">$S8/AA8</f>
        <v>12.434726555039747</v>
      </c>
      <c r="AR8" s="25">
        <f t="shared" ref="AR8:AR71" si="19">$S8/AB8</f>
        <v>6.7823137508107036</v>
      </c>
      <c r="AS8" s="25">
        <f t="shared" ref="AS8:AS71" si="20">$S8/AC8</f>
        <v>12.388644738731697</v>
      </c>
      <c r="AT8" s="25">
        <f t="shared" ref="AT8:AT71" si="21">$S8/AD8</f>
        <v>6.8255308964036203</v>
      </c>
      <c r="AU8" s="25">
        <f t="shared" ref="AU8:AU71" si="22">$S8/AE8</f>
        <v>15.799307037039716</v>
      </c>
      <c r="AV8" s="25">
        <f t="shared" ref="AV8:AV71" si="23">$S8/AF8</f>
        <v>5.3603220710799633</v>
      </c>
      <c r="AW8" s="25">
        <f t="shared" ref="AW8:AW71" si="24">$S8/AG8</f>
        <v>14.513135426501</v>
      </c>
      <c r="AX8" s="25">
        <f t="shared" ref="AX8:AX71" si="25">$S8/AH8</f>
        <v>3.7319545315584133</v>
      </c>
      <c r="AZ8" s="7">
        <f t="shared" ref="AZ8:AZ71" si="26">C$5</f>
        <v>32.867883995703551</v>
      </c>
      <c r="BA8" s="7">
        <f t="shared" ref="BA8:BA71" si="27">D$5</f>
        <v>32.867883995703551</v>
      </c>
      <c r="BB8" s="7">
        <f t="shared" ref="BB8:BB71" si="28">E$5</f>
        <v>74.226804123711347</v>
      </c>
      <c r="BC8" s="7">
        <f t="shared" ref="BC8:BC71" si="29">F$5</f>
        <v>22.360248447204974</v>
      </c>
      <c r="BD8" s="7">
        <f t="shared" ref="BD8:BD71" si="30">G$5</f>
        <v>50</v>
      </c>
      <c r="BE8" s="7">
        <f t="shared" ref="BE8:BE71" si="31">H$5</f>
        <v>50</v>
      </c>
      <c r="BF8" s="7">
        <f t="shared" ref="BF8:BF71" si="32">I$5</f>
        <v>50</v>
      </c>
      <c r="BG8" s="7">
        <f t="shared" ref="BG8:BG71" si="33">J$5</f>
        <v>50</v>
      </c>
      <c r="BH8" s="7">
        <f t="shared" ref="BH8:BH71" si="34">K$5</f>
        <v>50</v>
      </c>
      <c r="BI8" s="7">
        <f t="shared" ref="BI8:BI71" si="35">L$5</f>
        <v>50</v>
      </c>
      <c r="BJ8" s="7">
        <f t="shared" ref="BJ8:BJ71" si="36">M$5</f>
        <v>50</v>
      </c>
      <c r="BK8" s="7">
        <f t="shared" ref="BK8:BK71" si="37">N$5</f>
        <v>50</v>
      </c>
      <c r="BL8" s="7">
        <f t="shared" ref="BL8:BL71" si="38">O$5</f>
        <v>50</v>
      </c>
      <c r="BM8" s="7">
        <f t="shared" ref="BM8:BM71" si="39">P$5</f>
        <v>10</v>
      </c>
      <c r="BN8" s="7">
        <f t="shared" ref="BN8:BN71" si="40">Q$5</f>
        <v>87.000000000000014</v>
      </c>
      <c r="BP8" s="7">
        <f t="shared" ref="BP8:BP71" si="41">100*(C8-$B8)/$B8</f>
        <v>0</v>
      </c>
      <c r="BQ8" s="7">
        <f t="shared" ref="BQ8:BQ71" si="42">100*(D8-$B8)/$B8</f>
        <v>0.16015990225729584</v>
      </c>
      <c r="BR8" s="7">
        <f t="shared" ref="BR8:BR71" si="43">100*(E8-$B8)/$B8</f>
        <v>0.41607248969220617</v>
      </c>
      <c r="BS8" s="7">
        <f t="shared" ref="BS8:BS71" si="44">100*(F8-$B8)/$B8</f>
        <v>0.13857899853434208</v>
      </c>
      <c r="BT8" s="7">
        <f t="shared" ref="BT8:BT71" si="45">100*(G8-$B8)/$B8</f>
        <v>11.802687586471247</v>
      </c>
      <c r="BU8" s="7">
        <f t="shared" ref="BU8:BU71" si="46">100*(H8-$B8)/$B8</f>
        <v>11.931529933616776</v>
      </c>
      <c r="BV8" s="7">
        <f t="shared" ref="BV8:BV71" si="47">100*(I8-$B8)/$B8</f>
        <v>11.674820917396428</v>
      </c>
      <c r="BW8" s="7">
        <f t="shared" ref="BW8:BW71" si="48">100*(J8-$B8)/$B8</f>
        <v>13.165328090610602</v>
      </c>
      <c r="BX8" s="7">
        <f t="shared" ref="BX8:BX71" si="49">100*(K8-$B8)/$B8</f>
        <v>10.432985563498937</v>
      </c>
      <c r="BY8" s="7">
        <f t="shared" ref="BY8:BY71" si="50">100*(L8-$B8)/$B8</f>
        <v>13.152856752826462</v>
      </c>
      <c r="BZ8" s="7">
        <f t="shared" ref="BZ8:BZ71" si="51">100*(M8-$B8)/$B8</f>
        <v>10.470221021123054</v>
      </c>
      <c r="CA8" s="7">
        <f t="shared" ref="CA8:CA71" si="52">100*(N8-$B8)/$B8</f>
        <v>5.8986297988578746</v>
      </c>
      <c r="CB8" s="7">
        <f t="shared" ref="CB8:CB71" si="53">100*(O8-$B8)/$B8</f>
        <v>23.627117124964105</v>
      </c>
      <c r="CC8" s="7">
        <f t="shared" ref="CC8:CC71" si="54">100*(P8-$B8)/$B8</f>
        <v>6.5624066936582324</v>
      </c>
      <c r="CD8" s="7">
        <f t="shared" ref="CD8:CD71" si="55">100*(Q8-$B8)/$B8</f>
        <v>45.81839729951448</v>
      </c>
      <c r="CF8" t="str">
        <f>OutputSummary!A8</f>
        <v>MER 13-01-3</v>
      </c>
      <c r="CG8" s="22">
        <f>IF($CF8="",CG7,Case1!$O8)</f>
        <v>2.0416838870488583E-3</v>
      </c>
      <c r="CH8" s="22">
        <f>IF($CF8="",CH7,Case2!$O8)</f>
        <v>2.0416838870488587E-3</v>
      </c>
      <c r="CI8" s="22">
        <f>IF($CF8="",CI7,Case3!$O8)</f>
        <v>2.0416838870488587E-3</v>
      </c>
      <c r="CJ8" s="22">
        <f>IF($CF8="",CJ7,Case4!$O8)</f>
        <v>2.0416838870488583E-3</v>
      </c>
      <c r="CK8" s="22">
        <f>IF($CF8="",CK7,Case5!$O8)</f>
        <v>2.0416838870488587E-3</v>
      </c>
      <c r="CL8" s="22">
        <f>IF($CF8="",CL7,Case6!$O8)</f>
        <v>2.0416838870488583E-3</v>
      </c>
      <c r="CM8" s="22">
        <f>IF($CF8="",CM7,Case7!$O8)</f>
        <v>2.0416838870488587E-3</v>
      </c>
      <c r="CN8" s="22">
        <f>IF($CF8="",CN7,Case8!$O8)</f>
        <v>1.0208419435244291E-3</v>
      </c>
      <c r="CO8" s="22">
        <f>IF($CF8="",CO7,Case9!$O8)</f>
        <v>4.0833677740977166E-3</v>
      </c>
      <c r="CP8" s="22">
        <f>IF($CF8="",CP7,Case10!$O8)</f>
        <v>2.2644280999520181E-4</v>
      </c>
      <c r="CQ8" s="22">
        <f>IF($CF8="",CQ7,Case11!$O8)</f>
        <v>1.3824240626480444E-2</v>
      </c>
      <c r="CS8" t="str">
        <f>OutputSummary!A8</f>
        <v>MER 13-01-3</v>
      </c>
      <c r="CT8" s="22">
        <f>IF($CS8="",CT7,Case1!$S8+Case1!$F8+Case1!$P8)</f>
        <v>4.0833677740977174E-3</v>
      </c>
      <c r="CU8" s="22">
        <f>IF($CS8="",CU7,Case2!$S8+Case2!$F8+Case2!$P8)</f>
        <v>4.0833677740977166E-3</v>
      </c>
      <c r="CV8" s="22">
        <f>IF($CS8="",CV7,Case3!$S8+Case3!$F8+Case3!$P8)</f>
        <v>4.0833677740977183E-3</v>
      </c>
      <c r="CW8" s="22">
        <f>IF($CS8="",CW7,Case4!$S8+Case4!$F8+Case4!$P8)</f>
        <v>4.0833677740977174E-3</v>
      </c>
      <c r="CX8" s="22">
        <f>IF($CS8="",CX7,Case5!$S8+Case5!$F8+Case5!$P8)</f>
        <v>4.0833677740977174E-3</v>
      </c>
      <c r="CY8" s="22">
        <f>IF($CS8="",CY7,Case6!$S8+Case6!$F8+Case6!$P8)</f>
        <v>4.0833677740977174E-3</v>
      </c>
      <c r="CZ8" s="22">
        <f>IF($CS8="",CZ7,Case7!$S8+Case7!$F8+Case7!$P8)</f>
        <v>4.0833677740977174E-3</v>
      </c>
      <c r="DA8" s="22">
        <f>IF($CS8="",DA7,Case8!$S8+Case8!$F8+Case8!$P8)</f>
        <v>2.0416838870488587E-3</v>
      </c>
      <c r="DB8" s="22">
        <f>IF($CS8="",DB7,Case9!$S8+Case9!$F8+Case9!$P8)</f>
        <v>8.1667355481954348E-3</v>
      </c>
      <c r="DC8" s="22">
        <f>IF($CS8="",DC7,Case10!$S8+Case10!$F8+Case10!$P8)</f>
        <v>2.2644280999520178E-3</v>
      </c>
      <c r="DD8" s="22">
        <f>IF($CS8="",DD7,Case11!$S8+Case11!$F8+Case11!$P8)</f>
        <v>1.5889931754575225E-2</v>
      </c>
      <c r="DF8" t="str">
        <f t="shared" si="6"/>
        <v>MER 13-01-3</v>
      </c>
      <c r="DG8" s="22">
        <f t="shared" si="7"/>
        <v>2.0416838870488591E-3</v>
      </c>
      <c r="DH8" s="22">
        <f t="shared" si="2"/>
        <v>2.0416838870488578E-3</v>
      </c>
      <c r="DI8" s="22">
        <f t="shared" si="2"/>
        <v>2.0416838870488596E-3</v>
      </c>
      <c r="DJ8" s="22">
        <f t="shared" si="2"/>
        <v>2.0416838870488591E-3</v>
      </c>
      <c r="DK8" s="22">
        <f t="shared" si="2"/>
        <v>2.0416838870488587E-3</v>
      </c>
      <c r="DL8" s="22">
        <f t="shared" si="2"/>
        <v>2.0416838870488591E-3</v>
      </c>
      <c r="DM8" s="22">
        <f t="shared" si="2"/>
        <v>2.0416838870488587E-3</v>
      </c>
      <c r="DN8" s="22">
        <f t="shared" si="2"/>
        <v>1.0208419435244296E-3</v>
      </c>
      <c r="DO8" s="22">
        <f t="shared" si="2"/>
        <v>4.0833677740977183E-3</v>
      </c>
      <c r="DP8" s="22">
        <f t="shared" si="2"/>
        <v>2.0379852899568159E-3</v>
      </c>
      <c r="DQ8" s="22">
        <f t="shared" si="2"/>
        <v>2.065691128094781E-3</v>
      </c>
    </row>
    <row r="9" spans="1:121" x14ac:dyDescent="0.2">
      <c r="A9" t="str">
        <f>OutputSummary!A5</f>
        <v>AME 19 A4</v>
      </c>
      <c r="B9" s="13">
        <f>IF($A9="",B8,Case8!K5*100)</f>
        <v>1.4942206567466678</v>
      </c>
      <c r="C9" s="7">
        <f>IF($A9="",C8,Pi!$B5)</f>
        <v>1.4942206567466678</v>
      </c>
      <c r="D9" s="7">
        <f>IF($A9="",D8,Patm!B5)</f>
        <v>1.4956343130276848</v>
      </c>
      <c r="E9" s="13">
        <f>IF($A9="",E8,'Patm diff'!B5)</f>
        <v>1.4978929599180235</v>
      </c>
      <c r="F9" s="7">
        <f>IF($A9="",F8,'Patm nodiff'!B5)</f>
        <v>1.4954438333907085</v>
      </c>
      <c r="G9" s="7">
        <f>IF($A9="",G8,Case1!$B5)</f>
        <v>1.6806863887476937</v>
      </c>
      <c r="H9" s="7">
        <f>IF($A9="",H8,Case2!$B5)</f>
        <v>1.6827226499267449</v>
      </c>
      <c r="I9" s="7">
        <f>IF($A9="",I8,Case3!$B5)</f>
        <v>1.6786655631569809</v>
      </c>
      <c r="J9" s="7">
        <f>IF($A9="",J8,Case4!$B5)</f>
        <v>1.7022227515371382</v>
      </c>
      <c r="K9" s="7">
        <f>IF($A9="",K8,Case5!$B5)</f>
        <v>1.6590402088908551</v>
      </c>
      <c r="L9" s="7">
        <f>IF($A9="",L8,Case6!$B5)</f>
        <v>1.7020256355514054</v>
      </c>
      <c r="M9" s="7">
        <f>IF($A9="",M8,Case7!$B5)</f>
        <v>1.6596286382791974</v>
      </c>
      <c r="N9" s="7">
        <f>IF($A9="",N8,Case8!$B5)</f>
        <v>1.5874174343287335</v>
      </c>
      <c r="O9" s="7">
        <f>IF($A9="",O8,Case9!$B5)</f>
        <v>1.8674411637431014</v>
      </c>
      <c r="P9" s="7">
        <f>IF($A9="",P8,Case10!$B5)</f>
        <v>1.5979272361048353</v>
      </c>
      <c r="Q9" s="7">
        <f>IF($A9="",Q8,Case11!$B5)</f>
        <v>2.216736151986705</v>
      </c>
      <c r="S9" s="7">
        <f>IF($A9="",S8,Case1!E5*100)</f>
        <v>15.831191098096212</v>
      </c>
      <c r="T9" s="7">
        <f>IF($A9="",T8,Pi!$Q5)</f>
        <v>15.831191098096209</v>
      </c>
      <c r="U9" s="7">
        <f>IF($A9="",U8,Patm!Q5)</f>
        <v>3.8590482743396069E-2</v>
      </c>
      <c r="V9" s="7">
        <f>IF($A9="",V8,'Patm diff'!Q5)</f>
        <v>0.10085666256549933</v>
      </c>
      <c r="W9" s="7">
        <f>IF($A9="",W8,'Patm nodiff'!Q5)</f>
        <v>3.332027677516692E-2</v>
      </c>
      <c r="X9" s="7">
        <f>IF($A9="",X8,Case1!$Q5)</f>
        <v>3.9822865096432705</v>
      </c>
      <c r="Y9" s="7">
        <f>IF($A9="",Y8,Case2!$Q5)</f>
        <v>3.8717968631385267</v>
      </c>
      <c r="Z9" s="7">
        <f>IF($A9="",Z8,Case3!$Q5)</f>
        <v>4.0921571802821655</v>
      </c>
      <c r="AA9" s="7">
        <f>IF($A9="",AA8,Case4!$Q5)</f>
        <v>2.8246406076873249</v>
      </c>
      <c r="AB9" s="7">
        <f>IF($A9="",AB8,Case5!$Q5)</f>
        <v>5.1702155570247532</v>
      </c>
      <c r="AC9" s="7">
        <f>IF($A9="",AC8,Case6!$Q5)</f>
        <v>2.8351271326751921</v>
      </c>
      <c r="AD9" s="7">
        <f>IF($A9="",AD8,Case7!$Q5)</f>
        <v>5.1375977015630534</v>
      </c>
      <c r="AE9" s="7">
        <f>IF($A9="",AE8,Case8!$Q5)</f>
        <v>2.24421545642651</v>
      </c>
      <c r="AF9" s="7">
        <f>IF($A9="",AF8,Case9!$Q5)</f>
        <v>6.4412241579003302</v>
      </c>
      <c r="AG9" s="7">
        <f>IF($A9="",AG8,Case10!$Q5)</f>
        <v>2.4406502392078351</v>
      </c>
      <c r="AH9" s="7">
        <f>IF($A9="",AH8,Case11!$Q5)</f>
        <v>9.0492187763318608</v>
      </c>
      <c r="AJ9" s="25">
        <f t="shared" si="11"/>
        <v>1.0000000000000002</v>
      </c>
      <c r="AK9" s="25">
        <f t="shared" si="12"/>
        <v>410.23563253572877</v>
      </c>
      <c r="AL9" s="25">
        <f t="shared" si="13"/>
        <v>156.96723146886765</v>
      </c>
      <c r="AM9" s="25">
        <f t="shared" si="14"/>
        <v>475.12183661976513</v>
      </c>
      <c r="AN9" s="25">
        <f t="shared" si="15"/>
        <v>3.9754023372653706</v>
      </c>
      <c r="AO9" s="25">
        <f t="shared" si="16"/>
        <v>4.0888485779864112</v>
      </c>
      <c r="AP9" s="25">
        <f t="shared" si="17"/>
        <v>3.8686664271787841</v>
      </c>
      <c r="AQ9" s="25">
        <f t="shared" si="18"/>
        <v>5.6046744690320098</v>
      </c>
      <c r="AR9" s="25">
        <f t="shared" si="19"/>
        <v>3.061998271346043</v>
      </c>
      <c r="AS9" s="25">
        <f t="shared" si="20"/>
        <v>5.5839439846064645</v>
      </c>
      <c r="AT9" s="25">
        <f t="shared" si="21"/>
        <v>3.0814384499743448</v>
      </c>
      <c r="AU9" s="25">
        <f t="shared" si="22"/>
        <v>7.054220686682374</v>
      </c>
      <c r="AV9" s="25">
        <f t="shared" si="23"/>
        <v>2.4577922938264525</v>
      </c>
      <c r="AW9" s="25">
        <f t="shared" si="24"/>
        <v>6.4864644854784936</v>
      </c>
      <c r="AX9" s="25">
        <f t="shared" si="25"/>
        <v>1.7494539019768791</v>
      </c>
      <c r="AZ9" s="7">
        <f t="shared" si="26"/>
        <v>32.867883995703551</v>
      </c>
      <c r="BA9" s="7">
        <f t="shared" si="27"/>
        <v>32.867883995703551</v>
      </c>
      <c r="BB9" s="7">
        <f t="shared" si="28"/>
        <v>74.226804123711347</v>
      </c>
      <c r="BC9" s="7">
        <f t="shared" si="29"/>
        <v>22.360248447204974</v>
      </c>
      <c r="BD9" s="7">
        <f t="shared" si="30"/>
        <v>50</v>
      </c>
      <c r="BE9" s="7">
        <f t="shared" si="31"/>
        <v>50</v>
      </c>
      <c r="BF9" s="7">
        <f t="shared" si="32"/>
        <v>50</v>
      </c>
      <c r="BG9" s="7">
        <f t="shared" si="33"/>
        <v>50</v>
      </c>
      <c r="BH9" s="7">
        <f t="shared" si="34"/>
        <v>50</v>
      </c>
      <c r="BI9" s="7">
        <f t="shared" si="35"/>
        <v>50</v>
      </c>
      <c r="BJ9" s="7">
        <f t="shared" si="36"/>
        <v>50</v>
      </c>
      <c r="BK9" s="7">
        <f t="shared" si="37"/>
        <v>50</v>
      </c>
      <c r="BL9" s="7">
        <f t="shared" si="38"/>
        <v>50</v>
      </c>
      <c r="BM9" s="7">
        <f t="shared" si="39"/>
        <v>10</v>
      </c>
      <c r="BN9" s="7">
        <f t="shared" si="40"/>
        <v>87.000000000000014</v>
      </c>
      <c r="BP9" s="7">
        <f t="shared" si="41"/>
        <v>0</v>
      </c>
      <c r="BQ9" s="7">
        <f t="shared" si="42"/>
        <v>9.4608267837421961E-2</v>
      </c>
      <c r="BR9" s="7">
        <f t="shared" si="43"/>
        <v>0.24576712647992141</v>
      </c>
      <c r="BS9" s="7">
        <f t="shared" si="44"/>
        <v>8.1860509591929781E-2</v>
      </c>
      <c r="BT9" s="7">
        <f t="shared" si="45"/>
        <v>12.479129582307706</v>
      </c>
      <c r="BU9" s="7">
        <f t="shared" si="46"/>
        <v>12.615405384001193</v>
      </c>
      <c r="BV9" s="7">
        <f t="shared" si="47"/>
        <v>12.343886799952339</v>
      </c>
      <c r="BW9" s="7">
        <f t="shared" si="48"/>
        <v>13.920440321267446</v>
      </c>
      <c r="BX9" s="7">
        <f t="shared" si="49"/>
        <v>11.03046938884148</v>
      </c>
      <c r="BY9" s="7">
        <f t="shared" si="50"/>
        <v>13.907248428567879</v>
      </c>
      <c r="BZ9" s="7">
        <f t="shared" si="51"/>
        <v>11.069849743120843</v>
      </c>
      <c r="CA9" s="7">
        <f t="shared" si="52"/>
        <v>6.2371495910771895</v>
      </c>
      <c r="CB9" s="7">
        <f t="shared" si="53"/>
        <v>24.977603228229896</v>
      </c>
      <c r="CC9" s="7">
        <f t="shared" si="54"/>
        <v>6.9405130286423331</v>
      </c>
      <c r="CD9" s="7">
        <f t="shared" si="55"/>
        <v>48.354002601808055</v>
      </c>
      <c r="CF9" t="str">
        <f>OutputSummary!A9</f>
        <v>MER 13-01-6</v>
      </c>
      <c r="CG9" s="22">
        <f>IF($CF9="",CG8,Case1!$O9)</f>
        <v>1.8967780232347728E-3</v>
      </c>
      <c r="CH9" s="22">
        <f>IF($CF9="",CH8,Case2!$O9)</f>
        <v>1.8967780232347728E-3</v>
      </c>
      <c r="CI9" s="22">
        <f>IF($CF9="",CI8,Case3!$O9)</f>
        <v>1.8967780232347733E-3</v>
      </c>
      <c r="CJ9" s="22">
        <f>IF($CF9="",CJ8,Case4!$O9)</f>
        <v>1.8967780232347731E-3</v>
      </c>
      <c r="CK9" s="22">
        <f>IF($CF9="",CK8,Case5!$O9)</f>
        <v>1.8967780232347726E-3</v>
      </c>
      <c r="CL9" s="22">
        <f>IF($CF9="",CL8,Case6!$O9)</f>
        <v>1.8967780232347731E-3</v>
      </c>
      <c r="CM9" s="22">
        <f>IF($CF9="",CM8,Case7!$O9)</f>
        <v>1.8967780232347726E-3</v>
      </c>
      <c r="CN9" s="22">
        <f>IF($CF9="",CN8,Case8!$O9)</f>
        <v>9.4838901161738642E-4</v>
      </c>
      <c r="CO9" s="22">
        <f>IF($CF9="",CO8,Case9!$O9)</f>
        <v>3.7935560464695457E-3</v>
      </c>
      <c r="CP9" s="22">
        <f>IF($CF9="",CP8,Case10!$O9)</f>
        <v>2.1039837678855981E-4</v>
      </c>
      <c r="CQ9" s="22">
        <f>IF($CF9="",CQ8,Case11!$O9)</f>
        <v>1.2832373862408325E-2</v>
      </c>
      <c r="CS9" t="str">
        <f>OutputSummary!A9</f>
        <v>MER 13-01-6</v>
      </c>
      <c r="CT9" s="22">
        <f>IF($CS9="",CT8,Case1!$S9+Case1!$F9+Case1!$P9)</f>
        <v>3.7935560464695452E-3</v>
      </c>
      <c r="CU9" s="22">
        <f>IF($CS9="",CU8,Case2!$S9+Case2!$F9+Case2!$P9)</f>
        <v>3.7935560464695452E-3</v>
      </c>
      <c r="CV9" s="22">
        <f>IF($CS9="",CV8,Case3!$S9+Case3!$F9+Case3!$P9)</f>
        <v>3.793556046469547E-3</v>
      </c>
      <c r="CW9" s="22">
        <f>IF($CS9="",CW8,Case4!$S9+Case4!$F9+Case4!$P9)</f>
        <v>3.793556046469547E-3</v>
      </c>
      <c r="CX9" s="22">
        <f>IF($CS9="",CX8,Case5!$S9+Case5!$F9+Case5!$P9)</f>
        <v>3.7935560464695452E-3</v>
      </c>
      <c r="CY9" s="22">
        <f>IF($CS9="",CY8,Case6!$S9+Case6!$F9+Case6!$P9)</f>
        <v>3.7935560464695461E-3</v>
      </c>
      <c r="CZ9" s="22">
        <f>IF($CS9="",CZ8,Case7!$S9+Case7!$F9+Case7!$P9)</f>
        <v>3.7935560464695452E-3</v>
      </c>
      <c r="DA9" s="22">
        <f>IF($CS9="",DA8,Case8!$S9+Case8!$F9+Case8!$P9)</f>
        <v>1.8967780232347726E-3</v>
      </c>
      <c r="DB9" s="22">
        <f>IF($CS9="",DB8,Case9!$S9+Case9!$F9+Case9!$P9)</f>
        <v>7.5871120929390905E-3</v>
      </c>
      <c r="DC9" s="22">
        <f>IF($CS9="",DC8,Case10!$S9+Case10!$F9+Case10!$P9)</f>
        <v>2.1039837678855982E-3</v>
      </c>
      <c r="DD9" s="22">
        <f>IF($CS9="",DD8,Case11!$S9+Case11!$F9+Case11!$P9)</f>
        <v>1.4749855014262441E-2</v>
      </c>
      <c r="DF9" t="str">
        <f t="shared" si="6"/>
        <v>MER 13-01-6</v>
      </c>
      <c r="DG9" s="22">
        <f t="shared" si="7"/>
        <v>1.8967780232347724E-3</v>
      </c>
      <c r="DH9" s="22">
        <f t="shared" si="2"/>
        <v>1.8967780232347724E-3</v>
      </c>
      <c r="DI9" s="22">
        <f t="shared" si="2"/>
        <v>1.8967780232347737E-3</v>
      </c>
      <c r="DJ9" s="22">
        <f t="shared" si="2"/>
        <v>1.8967780232347739E-3</v>
      </c>
      <c r="DK9" s="22">
        <f t="shared" si="2"/>
        <v>1.8967780232347726E-3</v>
      </c>
      <c r="DL9" s="22">
        <f t="shared" si="2"/>
        <v>1.8967780232347731E-3</v>
      </c>
      <c r="DM9" s="22">
        <f t="shared" si="2"/>
        <v>1.8967780232347726E-3</v>
      </c>
      <c r="DN9" s="22">
        <f t="shared" si="2"/>
        <v>9.483890116173862E-4</v>
      </c>
      <c r="DO9" s="22">
        <f t="shared" si="2"/>
        <v>3.7935560464695448E-3</v>
      </c>
      <c r="DP9" s="22">
        <f t="shared" si="2"/>
        <v>1.8935853910970384E-3</v>
      </c>
      <c r="DQ9" s="22">
        <f t="shared" si="2"/>
        <v>1.9174811518541165E-3</v>
      </c>
    </row>
    <row r="10" spans="1:121" x14ac:dyDescent="0.2">
      <c r="A10" t="str">
        <f>OutputSummary!A6</f>
        <v>AME 19 A5</v>
      </c>
      <c r="B10" s="13">
        <f>IF($A10="",B9,Case8!K6*100)</f>
        <v>1.8765050082812738</v>
      </c>
      <c r="C10" s="7">
        <f>IF($A10="",C9,Pi!$B6)</f>
        <v>1.8765050082812738</v>
      </c>
      <c r="D10" s="7">
        <f>IF($A10="",D9,Patm!B6)</f>
        <v>1.8783616637236726</v>
      </c>
      <c r="E10" s="13">
        <f>IF($A10="",E9,'Patm diff'!B6)</f>
        <v>1.8813281698635496</v>
      </c>
      <c r="F10" s="7">
        <f>IF($A10="",F9,'Patm nodiff'!B6)</f>
        <v>1.8781114914466919</v>
      </c>
      <c r="G10" s="7">
        <f>IF($A10="",G9,Case1!$B6)</f>
        <v>2.0721270136615382</v>
      </c>
      <c r="H10" s="7">
        <f>IF($A10="",H9,Case2!$B6)</f>
        <v>2.0742630462084768</v>
      </c>
      <c r="I10" s="7">
        <f>IF($A10="",I9,Case3!$B6)</f>
        <v>2.0700071683527237</v>
      </c>
      <c r="J10" s="7">
        <f>IF($A10="",J9,Case4!$B6)</f>
        <v>2.0947183624667391</v>
      </c>
      <c r="K10" s="7">
        <f>IF($A10="",K9,Case5!$B6)</f>
        <v>2.049419937781487</v>
      </c>
      <c r="L10" s="7">
        <f>IF($A10="",L9,Case6!$B6)</f>
        <v>2.0945115928918137</v>
      </c>
      <c r="M10" s="7">
        <f>IF($A10="",M9,Case7!$B6)</f>
        <v>2.0500372135817075</v>
      </c>
      <c r="N10" s="7">
        <f>IF($A10="",N9,Case8!$B6)</f>
        <v>1.9742761374158924</v>
      </c>
      <c r="O10" s="7">
        <f>IF($A10="",O9,Case9!$B6)</f>
        <v>2.2680683980793219</v>
      </c>
      <c r="P10" s="7">
        <f>IF($A10="",P9,Case10!$B6)</f>
        <v>1.985295174407028</v>
      </c>
      <c r="Q10" s="7">
        <f>IF($A10="",Q9,Case11!$B6)</f>
        <v>2.6348989522597077</v>
      </c>
      <c r="S10" s="7">
        <f>IF($A10="",S9,Case1!E6*100)</f>
        <v>19.871320738200794</v>
      </c>
      <c r="T10" s="7">
        <f>IF($A10="",T9,Pi!$Q6)</f>
        <v>19.87132073820079</v>
      </c>
      <c r="U10" s="7">
        <f>IF($A10="",U9,Patm!Q6)</f>
        <v>3.388625772097998E-2</v>
      </c>
      <c r="V10" s="7">
        <f>IF($A10="",V9,'Patm diff'!Q6)</f>
        <v>8.856398659443121E-2</v>
      </c>
      <c r="W10" s="7">
        <f>IF($A10="",W9,'Patm nodiff'!Q6)</f>
        <v>2.9258489070878361E-2</v>
      </c>
      <c r="X10" s="7">
        <f>IF($A10="",X9,Case1!$Q6)</f>
        <v>2.9285088258291396</v>
      </c>
      <c r="Y10" s="7">
        <f>IF($A10="",Y9,Case2!$Q6)</f>
        <v>2.8473699251249007</v>
      </c>
      <c r="Z10" s="7">
        <f>IF($A10="",Z9,Case3!$Q6)</f>
        <v>3.0091858737203414</v>
      </c>
      <c r="AA10" s="7">
        <f>IF($A10="",AA9,Case4!$Q6)</f>
        <v>2.0781314756114098</v>
      </c>
      <c r="AB10" s="7">
        <f>IF($A10="",AB9,Case5!$Q6)</f>
        <v>3.8005769384008166</v>
      </c>
      <c r="AC10" s="7">
        <f>IF($A10="",AC9,Case6!$Q6)</f>
        <v>2.0858375983484496</v>
      </c>
      <c r="AD10" s="7">
        <f>IF($A10="",AD9,Case7!$Q6)</f>
        <v>3.7766401030676642</v>
      </c>
      <c r="AE10" s="7">
        <f>IF($A10="",AE9,Case8!$Q6)</f>
        <v>1.6148972768967178</v>
      </c>
      <c r="AF10" s="7">
        <f>IF($A10="",AF9,Case9!$Q6)</f>
        <v>4.9054535161423285</v>
      </c>
      <c r="AG10" s="7">
        <f>IF($A10="",AG9,Case10!$Q6)</f>
        <v>1.7606532432100079</v>
      </c>
      <c r="AH10" s="7">
        <f>IF($A10="",AH9,Case11!$Q6)</f>
        <v>7.2198050840329016</v>
      </c>
      <c r="AJ10" s="25">
        <f t="shared" si="11"/>
        <v>1.0000000000000002</v>
      </c>
      <c r="AK10" s="25">
        <f t="shared" si="12"/>
        <v>586.41237110989312</v>
      </c>
      <c r="AL10" s="25">
        <f t="shared" si="13"/>
        <v>224.37247353373178</v>
      </c>
      <c r="AM10" s="25">
        <f t="shared" si="14"/>
        <v>679.16428254592176</v>
      </c>
      <c r="AN10" s="25">
        <f t="shared" si="15"/>
        <v>6.7854740825562265</v>
      </c>
      <c r="AO10" s="25">
        <f t="shared" si="16"/>
        <v>6.9788335413878944</v>
      </c>
      <c r="AP10" s="25">
        <f t="shared" si="17"/>
        <v>6.6035537757038982</v>
      </c>
      <c r="AQ10" s="25">
        <f t="shared" si="18"/>
        <v>9.5621095062594286</v>
      </c>
      <c r="AR10" s="25">
        <f t="shared" si="19"/>
        <v>5.2285011092453049</v>
      </c>
      <c r="AS10" s="25">
        <f t="shared" si="20"/>
        <v>9.5267823122637907</v>
      </c>
      <c r="AT10" s="25">
        <f t="shared" si="21"/>
        <v>5.2616400281456128</v>
      </c>
      <c r="AU10" s="25">
        <f t="shared" si="22"/>
        <v>12.305006035050539</v>
      </c>
      <c r="AV10" s="25">
        <f t="shared" si="23"/>
        <v>4.0508631205678398</v>
      </c>
      <c r="AW10" s="25">
        <f t="shared" si="24"/>
        <v>11.286334100615731</v>
      </c>
      <c r="AX10" s="25">
        <f t="shared" si="25"/>
        <v>2.75233479393337</v>
      </c>
      <c r="AZ10" s="7">
        <f t="shared" si="26"/>
        <v>32.867883995703551</v>
      </c>
      <c r="BA10" s="7">
        <f t="shared" si="27"/>
        <v>32.867883995703551</v>
      </c>
      <c r="BB10" s="7">
        <f t="shared" si="28"/>
        <v>74.226804123711347</v>
      </c>
      <c r="BC10" s="7">
        <f t="shared" si="29"/>
        <v>22.360248447204974</v>
      </c>
      <c r="BD10" s="7">
        <f t="shared" si="30"/>
        <v>50</v>
      </c>
      <c r="BE10" s="7">
        <f t="shared" si="31"/>
        <v>50</v>
      </c>
      <c r="BF10" s="7">
        <f t="shared" si="32"/>
        <v>50</v>
      </c>
      <c r="BG10" s="7">
        <f t="shared" si="33"/>
        <v>50</v>
      </c>
      <c r="BH10" s="7">
        <f t="shared" si="34"/>
        <v>50</v>
      </c>
      <c r="BI10" s="7">
        <f t="shared" si="35"/>
        <v>50</v>
      </c>
      <c r="BJ10" s="7">
        <f t="shared" si="36"/>
        <v>50</v>
      </c>
      <c r="BK10" s="7">
        <f t="shared" si="37"/>
        <v>50</v>
      </c>
      <c r="BL10" s="7">
        <f t="shared" si="38"/>
        <v>50</v>
      </c>
      <c r="BM10" s="7">
        <f t="shared" si="39"/>
        <v>10</v>
      </c>
      <c r="BN10" s="7">
        <f t="shared" si="40"/>
        <v>87.000000000000014</v>
      </c>
      <c r="BP10" s="7">
        <f t="shared" si="41"/>
        <v>0</v>
      </c>
      <c r="BQ10" s="7">
        <f t="shared" si="42"/>
        <v>9.8942205547291648E-2</v>
      </c>
      <c r="BR10" s="7">
        <f t="shared" si="43"/>
        <v>0.25702897466249919</v>
      </c>
      <c r="BS10" s="7">
        <f t="shared" si="44"/>
        <v>8.5610385175018733E-2</v>
      </c>
      <c r="BT10" s="7">
        <f t="shared" si="45"/>
        <v>10.424805930011255</v>
      </c>
      <c r="BU10" s="7">
        <f t="shared" si="46"/>
        <v>10.538636297503588</v>
      </c>
      <c r="BV10" s="7">
        <f t="shared" si="47"/>
        <v>10.311838189479825</v>
      </c>
      <c r="BW10" s="7">
        <f t="shared" si="48"/>
        <v>11.628711526079599</v>
      </c>
      <c r="BX10" s="7">
        <f t="shared" si="49"/>
        <v>9.2147331734856017</v>
      </c>
      <c r="BY10" s="7">
        <f t="shared" si="50"/>
        <v>11.617692659942126</v>
      </c>
      <c r="BZ10" s="7">
        <f t="shared" si="51"/>
        <v>9.2476281456544154</v>
      </c>
      <c r="CA10" s="7">
        <f t="shared" si="52"/>
        <v>5.2102780809612126</v>
      </c>
      <c r="CB10" s="7">
        <f t="shared" si="53"/>
        <v>20.866631747318831</v>
      </c>
      <c r="CC10" s="7">
        <f t="shared" si="54"/>
        <v>5.797488716824537</v>
      </c>
      <c r="CD10" s="7">
        <f t="shared" si="55"/>
        <v>40.415236870220838</v>
      </c>
      <c r="CF10" t="str">
        <f>OutputSummary!A10</f>
        <v>AME_19-Ad</v>
      </c>
      <c r="CG10" s="22">
        <f>IF($CF10="",CG9,Case1!$O10)</f>
        <v>2.9412780339267441E-3</v>
      </c>
      <c r="CH10" s="22">
        <f>IF($CF10="",CH9,Case2!$O10)</f>
        <v>2.9412780339267441E-3</v>
      </c>
      <c r="CI10" s="22">
        <f>IF($CF10="",CI9,Case3!$O10)</f>
        <v>2.9412780339267441E-3</v>
      </c>
      <c r="CJ10" s="22">
        <f>IF($CF10="",CJ9,Case4!$O10)</f>
        <v>2.9412780339267437E-3</v>
      </c>
      <c r="CK10" s="22">
        <f>IF($CF10="",CK9,Case5!$O10)</f>
        <v>2.9412780339267437E-3</v>
      </c>
      <c r="CL10" s="22">
        <f>IF($CF10="",CL9,Case6!$O10)</f>
        <v>2.9412780339267437E-3</v>
      </c>
      <c r="CM10" s="22">
        <f>IF($CF10="",CM9,Case7!$O10)</f>
        <v>2.9412780339267437E-3</v>
      </c>
      <c r="CN10" s="22">
        <f>IF($CF10="",CN9,Case8!$O10)</f>
        <v>1.470639016963372E-3</v>
      </c>
      <c r="CO10" s="22">
        <f>IF($CF10="",CO9,Case9!$O10)</f>
        <v>5.8825560678534873E-3</v>
      </c>
      <c r="CP10" s="22">
        <f>IF($CF10="",CP9,Case10!$O10)</f>
        <v>3.2595646723887733E-4</v>
      </c>
      <c r="CQ10" s="22">
        <f>IF($CF10="",CQ9,Case11!$O10)</f>
        <v>2.0019110768306356E-2</v>
      </c>
      <c r="CS10" t="str">
        <f>OutputSummary!A10</f>
        <v>AME_19-Ad</v>
      </c>
      <c r="CT10" s="22">
        <f>IF($CS10="",CT9,Case1!$S10+Case1!$F10+Case1!$P10)</f>
        <v>5.8825560678534873E-3</v>
      </c>
      <c r="CU10" s="22">
        <f>IF($CS10="",CU9,Case2!$S10+Case2!$F10+Case2!$P10)</f>
        <v>5.8825560678534873E-3</v>
      </c>
      <c r="CV10" s="22">
        <f>IF($CS10="",CV9,Case3!$S10+Case3!$F10+Case3!$P10)</f>
        <v>5.8825560678534882E-3</v>
      </c>
      <c r="CW10" s="22">
        <f>IF($CS10="",CW9,Case4!$S10+Case4!$F10+Case4!$P10)</f>
        <v>5.8825560678534882E-3</v>
      </c>
      <c r="CX10" s="22">
        <f>IF($CS10="",CX9,Case5!$S10+Case5!$F10+Case5!$P10)</f>
        <v>5.8825560678534864E-3</v>
      </c>
      <c r="CY10" s="22">
        <f>IF($CS10="",CY9,Case6!$S10+Case6!$F10+Case6!$P10)</f>
        <v>5.8825560678534882E-3</v>
      </c>
      <c r="CZ10" s="22">
        <f>IF($CS10="",CZ9,Case7!$S10+Case7!$F10+Case7!$P10)</f>
        <v>5.8825560678534873E-3</v>
      </c>
      <c r="DA10" s="22">
        <f>IF($CS10="",DA9,Case8!$S10+Case8!$F10+Case8!$P10)</f>
        <v>2.9412780339267437E-3</v>
      </c>
      <c r="DB10" s="22">
        <f>IF($CS10="",DB9,Case9!$S10+Case9!$F10+Case9!$P10)</f>
        <v>1.1765112135706975E-2</v>
      </c>
      <c r="DC10" s="22">
        <f>IF($CS10="",DC9,Case10!$S10+Case10!$F10+Case10!$P10)</f>
        <v>3.2595646723887726E-3</v>
      </c>
      <c r="DD10" s="22">
        <f>IF($CS10="",DD9,Case11!$S10+Case11!$F10+Case11!$P10)</f>
        <v>2.3010472147478575E-2</v>
      </c>
      <c r="DF10" t="str">
        <f t="shared" si="6"/>
        <v>AME_19-Ad</v>
      </c>
      <c r="DG10" s="22">
        <f t="shared" si="7"/>
        <v>2.9412780339267432E-3</v>
      </c>
      <c r="DH10" s="22">
        <f t="shared" si="2"/>
        <v>2.9412780339267432E-3</v>
      </c>
      <c r="DI10" s="22">
        <f t="shared" si="2"/>
        <v>2.9412780339267441E-3</v>
      </c>
      <c r="DJ10" s="22">
        <f t="shared" si="2"/>
        <v>2.9412780339267445E-3</v>
      </c>
      <c r="DK10" s="22">
        <f t="shared" si="2"/>
        <v>2.9412780339267428E-3</v>
      </c>
      <c r="DL10" s="22">
        <f t="shared" si="2"/>
        <v>2.9412780339267445E-3</v>
      </c>
      <c r="DM10" s="22">
        <f t="shared" si="2"/>
        <v>2.9412780339267437E-3</v>
      </c>
      <c r="DN10" s="22">
        <f t="shared" si="2"/>
        <v>1.4706390169633716E-3</v>
      </c>
      <c r="DO10" s="22">
        <f t="shared" si="2"/>
        <v>5.8825560678534873E-3</v>
      </c>
      <c r="DP10" s="22">
        <f t="shared" si="2"/>
        <v>2.9336082051498952E-3</v>
      </c>
      <c r="DQ10" s="22">
        <f t="shared" si="2"/>
        <v>2.9913613791722193E-3</v>
      </c>
    </row>
    <row r="11" spans="1:121" x14ac:dyDescent="0.2">
      <c r="A11" t="str">
        <f>OutputSummary!A7</f>
        <v>MER 13-01-1</v>
      </c>
      <c r="B11" s="13">
        <f>IF($A11="",B10,Case8!K7*100)</f>
        <v>0.49561099014584009</v>
      </c>
      <c r="C11" s="7">
        <f>IF($A11="",C10,Pi!$B7)</f>
        <v>0.49561099014584009</v>
      </c>
      <c r="D11" s="7">
        <f>IF($A11="",D10,Patm!B7)</f>
        <v>0.49994636661445241</v>
      </c>
      <c r="E11" s="13">
        <f>IF($A11="",E10,'Patm diff'!B7)</f>
        <v>0.50687410649830955</v>
      </c>
      <c r="F11" s="7">
        <f>IF($A11="",F10,'Patm nodiff'!B7)</f>
        <v>0.49936217999043458</v>
      </c>
      <c r="G11" s="7">
        <f>IF($A11="",G10,Case1!$B7)</f>
        <v>0.74802975831627061</v>
      </c>
      <c r="H11" s="7">
        <f>IF($A11="",H10,Case2!$B7)</f>
        <v>0.75078444879359019</v>
      </c>
      <c r="I11" s="7">
        <f>IF($A11="",I10,Case3!$B7)</f>
        <v>0.74529591101013848</v>
      </c>
      <c r="J11" s="7">
        <f>IF($A11="",J10,Case4!$B7)</f>
        <v>0.7771625692123062</v>
      </c>
      <c r="K11" s="7">
        <f>IF($A11="",K10,Case5!$B7)</f>
        <v>0.71874402054604047</v>
      </c>
      <c r="L11" s="7">
        <f>IF($A11="",L10,Case6!$B7)</f>
        <v>0.77689594485620594</v>
      </c>
      <c r="M11" s="7">
        <f>IF($A11="",M10,Case7!$B7)</f>
        <v>0.71954018154416921</v>
      </c>
      <c r="N11" s="7">
        <f>IF($A11="",N10,Case8!$B7)</f>
        <v>0.62175491432504704</v>
      </c>
      <c r="O11" s="7">
        <f>IF($A11="",O10,Case9!$B7)</f>
        <v>1.0009730218408797</v>
      </c>
      <c r="P11" s="7">
        <f>IF($A11="",P10,Case10!$B7)</f>
        <v>0.63409296503232138</v>
      </c>
      <c r="Q11" s="7">
        <f>IF($A11="",Q10,Case11!$B7)</f>
        <v>1.4769887667580814</v>
      </c>
      <c r="S11" s="7">
        <f>IF($A11="",S10,Case1!E7*100)</f>
        <v>36.347859146227677</v>
      </c>
      <c r="T11" s="7">
        <f>IF($A11="",T10,Pi!$Q7)</f>
        <v>36.347859146227677</v>
      </c>
      <c r="U11" s="7">
        <f>IF($A11="",U10,Patm!Q7)</f>
        <v>0.89766967967293099</v>
      </c>
      <c r="V11" s="7">
        <f>IF($A11="",V10,'Patm diff'!Q7)</f>
        <v>2.2612694792533303</v>
      </c>
      <c r="W11" s="7">
        <f>IF($A11="",W10,'Patm nodiff'!Q7)</f>
        <v>0.77753473840138221</v>
      </c>
      <c r="X11" s="7">
        <f>IF($A11="",X10,Case1!$Q7)</f>
        <v>19.745747463041461</v>
      </c>
      <c r="Y11" s="7">
        <f>IF($A11="",Y10,Case2!$Q7)</f>
        <v>19.211579995093054</v>
      </c>
      <c r="Z11" s="7">
        <f>IF($A11="",Z10,Case3!$Q7)</f>
        <v>20.275900279744594</v>
      </c>
      <c r="AA11" s="7">
        <f>IF($A11="",AA10,Case4!$Q7)</f>
        <v>14.099999540696635</v>
      </c>
      <c r="AB11" s="7">
        <f>IF($A11="",AB10,Case5!$Q7)</f>
        <v>25.416988612344579</v>
      </c>
      <c r="AC11" s="7">
        <f>IF($A11="",AC10,Case6!$Q7)</f>
        <v>14.151623769183228</v>
      </c>
      <c r="AD11" s="7">
        <f>IF($A11="",AD10,Case7!$Q7)</f>
        <v>25.263128473872527</v>
      </c>
      <c r="AE11" s="7">
        <f>IF($A11="",AE10,Case8!$Q7)</f>
        <v>14.855489872648944</v>
      </c>
      <c r="AF11" s="7">
        <f>IF($A11="",AF10,Case9!$Q7)</f>
        <v>22.226402132110362</v>
      </c>
      <c r="AG11" s="7">
        <f>IF($A11="",AG10,Case10!$Q7)</f>
        <v>15.458176616454894</v>
      </c>
      <c r="AH11" s="7">
        <f>IF($A11="",AH10,Case11!$Q7)</f>
        <v>21.552375961942577</v>
      </c>
      <c r="AJ11" s="25">
        <f t="shared" si="11"/>
        <v>1</v>
      </c>
      <c r="AK11" s="25">
        <f t="shared" si="12"/>
        <v>40.491352185885503</v>
      </c>
      <c r="AL11" s="25">
        <f t="shared" si="13"/>
        <v>16.074094432225618</v>
      </c>
      <c r="AM11" s="25">
        <f t="shared" si="14"/>
        <v>46.747569402441329</v>
      </c>
      <c r="AN11" s="25">
        <f t="shared" si="15"/>
        <v>1.8407942882010795</v>
      </c>
      <c r="AO11" s="25">
        <f t="shared" si="16"/>
        <v>1.8919765659831989</v>
      </c>
      <c r="AP11" s="25">
        <f t="shared" si="17"/>
        <v>1.7926631441632606</v>
      </c>
      <c r="AQ11" s="25">
        <f t="shared" si="18"/>
        <v>2.5778624347694019</v>
      </c>
      <c r="AR11" s="25">
        <f t="shared" si="19"/>
        <v>1.4300615899310027</v>
      </c>
      <c r="AS11" s="25">
        <f t="shared" si="20"/>
        <v>2.568458555644991</v>
      </c>
      <c r="AT11" s="25">
        <f t="shared" si="21"/>
        <v>1.4387711000962977</v>
      </c>
      <c r="AU11" s="25">
        <f t="shared" si="22"/>
        <v>2.4467627427856971</v>
      </c>
      <c r="AV11" s="25">
        <f t="shared" si="23"/>
        <v>1.6353460596178147</v>
      </c>
      <c r="AW11" s="25">
        <f t="shared" si="24"/>
        <v>2.3513678261080395</v>
      </c>
      <c r="AX11" s="25">
        <f t="shared" si="25"/>
        <v>1.6864896571223111</v>
      </c>
      <c r="AZ11" s="7">
        <f t="shared" si="26"/>
        <v>32.867883995703551</v>
      </c>
      <c r="BA11" s="7">
        <f t="shared" si="27"/>
        <v>32.867883995703551</v>
      </c>
      <c r="BB11" s="7">
        <f t="shared" si="28"/>
        <v>74.226804123711347</v>
      </c>
      <c r="BC11" s="7">
        <f t="shared" si="29"/>
        <v>22.360248447204974</v>
      </c>
      <c r="BD11" s="7">
        <f t="shared" si="30"/>
        <v>50</v>
      </c>
      <c r="BE11" s="7">
        <f t="shared" si="31"/>
        <v>50</v>
      </c>
      <c r="BF11" s="7">
        <f t="shared" si="32"/>
        <v>50</v>
      </c>
      <c r="BG11" s="7">
        <f t="shared" si="33"/>
        <v>50</v>
      </c>
      <c r="BH11" s="7">
        <f t="shared" si="34"/>
        <v>50</v>
      </c>
      <c r="BI11" s="7">
        <f t="shared" si="35"/>
        <v>50</v>
      </c>
      <c r="BJ11" s="7">
        <f t="shared" si="36"/>
        <v>50</v>
      </c>
      <c r="BK11" s="7">
        <f t="shared" si="37"/>
        <v>50</v>
      </c>
      <c r="BL11" s="7">
        <f t="shared" si="38"/>
        <v>50</v>
      </c>
      <c r="BM11" s="7">
        <f t="shared" si="39"/>
        <v>10</v>
      </c>
      <c r="BN11" s="7">
        <f t="shared" si="40"/>
        <v>87.000000000000014</v>
      </c>
      <c r="BP11" s="7">
        <f t="shared" si="41"/>
        <v>0</v>
      </c>
      <c r="BQ11" s="7">
        <f t="shared" si="42"/>
        <v>0.87475390070276193</v>
      </c>
      <c r="BR11" s="7">
        <f t="shared" si="43"/>
        <v>2.2725719518760346</v>
      </c>
      <c r="BS11" s="7">
        <f t="shared" si="44"/>
        <v>0.75688189309334253</v>
      </c>
      <c r="BT11" s="7">
        <f t="shared" si="45"/>
        <v>50.930825423413829</v>
      </c>
      <c r="BU11" s="7">
        <f t="shared" si="46"/>
        <v>51.48664249206054</v>
      </c>
      <c r="BV11" s="7">
        <f t="shared" si="47"/>
        <v>50.379213905411042</v>
      </c>
      <c r="BW11" s="7">
        <f t="shared" si="48"/>
        <v>56.808986213888403</v>
      </c>
      <c r="BX11" s="7">
        <f t="shared" si="49"/>
        <v>45.021808401492578</v>
      </c>
      <c r="BY11" s="7">
        <f t="shared" si="50"/>
        <v>56.755189110635754</v>
      </c>
      <c r="BZ11" s="7">
        <f t="shared" si="51"/>
        <v>45.182450722578814</v>
      </c>
      <c r="CA11" s="7">
        <f t="shared" si="52"/>
        <v>25.452204791118014</v>
      </c>
      <c r="CB11" s="7">
        <f t="shared" si="53"/>
        <v>101.96747887820851</v>
      </c>
      <c r="CC11" s="7">
        <f t="shared" si="54"/>
        <v>27.941667485164349</v>
      </c>
      <c r="CD11" s="7">
        <f t="shared" si="55"/>
        <v>198.01372369153032</v>
      </c>
      <c r="CF11" t="str">
        <f>OutputSummary!A11</f>
        <v>AME_19-Af</v>
      </c>
      <c r="CG11" s="22">
        <f>IF($CF11="",CG10,Case1!$O11)</f>
        <v>2.9412780339267441E-3</v>
      </c>
      <c r="CH11" s="22">
        <f>IF($CF11="",CH10,Case2!$O11)</f>
        <v>2.9412780339267441E-3</v>
      </c>
      <c r="CI11" s="22">
        <f>IF($CF11="",CI10,Case3!$O11)</f>
        <v>2.9412780339267441E-3</v>
      </c>
      <c r="CJ11" s="22">
        <f>IF($CF11="",CJ10,Case4!$O11)</f>
        <v>2.9412780339267437E-3</v>
      </c>
      <c r="CK11" s="22">
        <f>IF($CF11="",CK10,Case5!$O11)</f>
        <v>2.9412780339267437E-3</v>
      </c>
      <c r="CL11" s="22">
        <f>IF($CF11="",CL10,Case6!$O11)</f>
        <v>2.9412780339267437E-3</v>
      </c>
      <c r="CM11" s="22">
        <f>IF($CF11="",CM10,Case7!$O11)</f>
        <v>2.9412780339267437E-3</v>
      </c>
      <c r="CN11" s="22">
        <f>IF($CF11="",CN10,Case8!$O11)</f>
        <v>1.470639016963372E-3</v>
      </c>
      <c r="CO11" s="22">
        <f>IF($CF11="",CO10,Case9!$O11)</f>
        <v>5.8825560678534873E-3</v>
      </c>
      <c r="CP11" s="22">
        <f>IF($CF11="",CP10,Case10!$O11)</f>
        <v>3.2595646723887733E-4</v>
      </c>
      <c r="CQ11" s="22">
        <f>IF($CF11="",CQ10,Case11!$O11)</f>
        <v>2.0019110768306356E-2</v>
      </c>
      <c r="CS11" t="str">
        <f>OutputSummary!A11</f>
        <v>AME_19-Af</v>
      </c>
      <c r="CT11" s="22">
        <f>IF($CS11="",CT10,Case1!$S11+Case1!$F11+Case1!$P11)</f>
        <v>5.8825560678534873E-3</v>
      </c>
      <c r="CU11" s="22">
        <f>IF($CS11="",CU10,Case2!$S11+Case2!$F11+Case2!$P11)</f>
        <v>5.8825560678534873E-3</v>
      </c>
      <c r="CV11" s="22">
        <f>IF($CS11="",CV10,Case3!$S11+Case3!$F11+Case3!$P11)</f>
        <v>5.8825560678534882E-3</v>
      </c>
      <c r="CW11" s="22">
        <f>IF($CS11="",CW10,Case4!$S11+Case4!$F11+Case4!$P11)</f>
        <v>5.8825560678534882E-3</v>
      </c>
      <c r="CX11" s="22">
        <f>IF($CS11="",CX10,Case5!$S11+Case5!$F11+Case5!$P11)</f>
        <v>5.8825560678534864E-3</v>
      </c>
      <c r="CY11" s="22">
        <f>IF($CS11="",CY10,Case6!$S11+Case6!$F11+Case6!$P11)</f>
        <v>5.8825560678534882E-3</v>
      </c>
      <c r="CZ11" s="22">
        <f>IF($CS11="",CZ10,Case7!$S11+Case7!$F11+Case7!$P11)</f>
        <v>5.8825560678534873E-3</v>
      </c>
      <c r="DA11" s="22">
        <f>IF($CS11="",DA10,Case8!$S11+Case8!$F11+Case8!$P11)</f>
        <v>2.9412780339267437E-3</v>
      </c>
      <c r="DB11" s="22">
        <f>IF($CS11="",DB10,Case9!$S11+Case9!$F11+Case9!$P11)</f>
        <v>1.1765112135706975E-2</v>
      </c>
      <c r="DC11" s="22">
        <f>IF($CS11="",DC10,Case10!$S11+Case10!$F11+Case10!$P11)</f>
        <v>3.2595646723887726E-3</v>
      </c>
      <c r="DD11" s="22">
        <f>IF($CS11="",DD10,Case11!$S11+Case11!$F11+Case11!$P11)</f>
        <v>2.3010472147478575E-2</v>
      </c>
      <c r="DF11" t="str">
        <f t="shared" si="6"/>
        <v>AME_19-Af</v>
      </c>
      <c r="DG11" s="22">
        <f t="shared" si="7"/>
        <v>2.9412780339267432E-3</v>
      </c>
      <c r="DH11" s="22">
        <f t="shared" si="2"/>
        <v>2.9412780339267432E-3</v>
      </c>
      <c r="DI11" s="22">
        <f t="shared" si="2"/>
        <v>2.9412780339267441E-3</v>
      </c>
      <c r="DJ11" s="22">
        <f t="shared" si="2"/>
        <v>2.9412780339267445E-3</v>
      </c>
      <c r="DK11" s="22">
        <f t="shared" si="2"/>
        <v>2.9412780339267428E-3</v>
      </c>
      <c r="DL11" s="22">
        <f t="shared" si="2"/>
        <v>2.9412780339267445E-3</v>
      </c>
      <c r="DM11" s="22">
        <f t="shared" si="2"/>
        <v>2.9412780339267437E-3</v>
      </c>
      <c r="DN11" s="22">
        <f t="shared" si="2"/>
        <v>1.4706390169633716E-3</v>
      </c>
      <c r="DO11" s="22">
        <f t="shared" si="2"/>
        <v>5.8825560678534873E-3</v>
      </c>
      <c r="DP11" s="22">
        <f t="shared" si="2"/>
        <v>2.9336082051498952E-3</v>
      </c>
      <c r="DQ11" s="22">
        <f t="shared" si="2"/>
        <v>2.9913613791722193E-3</v>
      </c>
    </row>
    <row r="12" spans="1:121" x14ac:dyDescent="0.2">
      <c r="A12" t="str">
        <f>OutputSummary!A8</f>
        <v>MER 13-01-3</v>
      </c>
      <c r="B12" s="13">
        <f>IF($A12="",B11,Case8!K8*100)</f>
        <v>0.6259900046222302</v>
      </c>
      <c r="C12" s="7">
        <f>IF($A12="",C11,Pi!$B8)</f>
        <v>0.6259900046222302</v>
      </c>
      <c r="D12" s="7">
        <f>IF($A12="",D11,Patm!B8)</f>
        <v>0.63196278281417695</v>
      </c>
      <c r="E12" s="13">
        <f>IF($A12="",E11,'Patm diff'!B8)</f>
        <v>0.64150776748968985</v>
      </c>
      <c r="F12" s="7">
        <f>IF($A12="",F11,'Patm nodiff'!B8)</f>
        <v>0.6311579372892403</v>
      </c>
      <c r="G12" s="7">
        <f>IF($A12="",G11,Case1!$B8)</f>
        <v>0.91429750168173551</v>
      </c>
      <c r="H12" s="7">
        <f>IF($A12="",H11,Case2!$B8)</f>
        <v>0.91744268995006162</v>
      </c>
      <c r="I12" s="7">
        <f>IF($A12="",I11,Case3!$B8)</f>
        <v>0.91117608645827253</v>
      </c>
      <c r="J12" s="7">
        <f>IF($A12="",J11,Case4!$B8)</f>
        <v>0.94755883435026667</v>
      </c>
      <c r="K12" s="7">
        <f>IF($A12="",K11,Case5!$B8)</f>
        <v>0.88085874258830632</v>
      </c>
      <c r="L12" s="7">
        <f>IF($A12="",L11,Case6!$B8)</f>
        <v>0.94725443835926759</v>
      </c>
      <c r="M12" s="7">
        <f>IF($A12="",M11,Case7!$B8)</f>
        <v>0.88176784496548899</v>
      </c>
      <c r="N12" s="7">
        <f>IF($A12="",N11,Case8!$B8)</f>
        <v>0.77005825021697272</v>
      </c>
      <c r="O12" s="7">
        <f>IF($A12="",O11,Case9!$B8)</f>
        <v>1.203290241550099</v>
      </c>
      <c r="P12" s="7">
        <f>IF($A12="",P11,Case10!$B8)</f>
        <v>0.78620729742737827</v>
      </c>
      <c r="Q12" s="7">
        <f>IF($A12="",Q11,Case11!$B8)</f>
        <v>1.7490498234997305</v>
      </c>
      <c r="S12" s="7">
        <f>IF($A12="",S11,Case1!E8*100)</f>
        <v>44.063593598960473</v>
      </c>
      <c r="T12" s="7">
        <f>IF($A12="",T11,Pi!$Q8)</f>
        <v>44.063593598960473</v>
      </c>
      <c r="U12" s="7">
        <f>IF($A12="",U11,Patm!Q8)</f>
        <v>0.79254384685588553</v>
      </c>
      <c r="V12" s="7">
        <f>IF($A12="",V11,'Patm diff'!Q8)</f>
        <v>1.9957063042739289</v>
      </c>
      <c r="W12" s="7">
        <f>IF($A12="",W11,'Patm nodiff'!Q8)</f>
        <v>0.68649917627004231</v>
      </c>
      <c r="X12" s="7">
        <f>IF($A12="",X11,Case1!$Q8)</f>
        <v>16.190210198820967</v>
      </c>
      <c r="Y12" s="7">
        <f>IF($A12="",Y11,Case2!$Q8)</f>
        <v>15.740281441022386</v>
      </c>
      <c r="Z12" s="7">
        <f>IF($A12="",Z11,Case3!$Q8)</f>
        <v>16.637390880084229</v>
      </c>
      <c r="AA12" s="7">
        <f>IF($A12="",AA11,Case4!$Q8)</f>
        <v>11.470721964953812</v>
      </c>
      <c r="AB12" s="7">
        <f>IF($A12="",AB11,Case5!$Q8)</f>
        <v>21.012771352278065</v>
      </c>
      <c r="AC12" s="7">
        <f>IF($A12="",AC11,Case6!$Q8)</f>
        <v>11.51353097439463</v>
      </c>
      <c r="AD12" s="7">
        <f>IF($A12="",AD11,Case7!$Q8)</f>
        <v>20.880845111323183</v>
      </c>
      <c r="AE12" s="7">
        <f>IF($A12="",AE11,Case8!$Q8)</f>
        <v>11.749210959250107</v>
      </c>
      <c r="AF12" s="7">
        <f>IF($A12="",AF11,Case9!$Q8)</f>
        <v>18.889074233498061</v>
      </c>
      <c r="AG12" s="7">
        <f>IF($A12="",AG11,Case10!$Q8)</f>
        <v>12.365303855608413</v>
      </c>
      <c r="AH12" s="7">
        <f>IF($A12="",AH11,Case11!$Q8)</f>
        <v>18.86972088476438</v>
      </c>
      <c r="AJ12" s="25">
        <f t="shared" si="11"/>
        <v>1</v>
      </c>
      <c r="AK12" s="25">
        <f t="shared" si="12"/>
        <v>55.597672953699558</v>
      </c>
      <c r="AL12" s="25">
        <f t="shared" si="13"/>
        <v>22.079197477402136</v>
      </c>
      <c r="AM12" s="25">
        <f t="shared" si="14"/>
        <v>64.185938049294251</v>
      </c>
      <c r="AN12" s="25">
        <f t="shared" si="15"/>
        <v>2.721619611965838</v>
      </c>
      <c r="AO12" s="25">
        <f t="shared" si="16"/>
        <v>2.7994158658511501</v>
      </c>
      <c r="AP12" s="25">
        <f t="shared" si="17"/>
        <v>2.648467774577969</v>
      </c>
      <c r="AQ12" s="25">
        <f t="shared" si="18"/>
        <v>3.8413967083839</v>
      </c>
      <c r="AR12" s="25">
        <f t="shared" si="19"/>
        <v>2.0969910565453991</v>
      </c>
      <c r="AS12" s="25">
        <f t="shared" si="20"/>
        <v>3.8271138278044448</v>
      </c>
      <c r="AT12" s="25">
        <f t="shared" si="21"/>
        <v>2.1102399526475986</v>
      </c>
      <c r="AU12" s="25">
        <f t="shared" si="22"/>
        <v>3.7503449169298797</v>
      </c>
      <c r="AV12" s="25">
        <f t="shared" si="23"/>
        <v>2.3327555948092833</v>
      </c>
      <c r="AW12" s="25">
        <f t="shared" si="24"/>
        <v>3.5634865194982628</v>
      </c>
      <c r="AX12" s="25">
        <f t="shared" si="25"/>
        <v>2.3351481385470785</v>
      </c>
      <c r="AZ12" s="7">
        <f t="shared" si="26"/>
        <v>32.867883995703551</v>
      </c>
      <c r="BA12" s="7">
        <f t="shared" si="27"/>
        <v>32.867883995703551</v>
      </c>
      <c r="BB12" s="7">
        <f t="shared" si="28"/>
        <v>74.226804123711347</v>
      </c>
      <c r="BC12" s="7">
        <f t="shared" si="29"/>
        <v>22.360248447204974</v>
      </c>
      <c r="BD12" s="7">
        <f t="shared" si="30"/>
        <v>50</v>
      </c>
      <c r="BE12" s="7">
        <f t="shared" si="31"/>
        <v>50</v>
      </c>
      <c r="BF12" s="7">
        <f t="shared" si="32"/>
        <v>50</v>
      </c>
      <c r="BG12" s="7">
        <f t="shared" si="33"/>
        <v>50</v>
      </c>
      <c r="BH12" s="7">
        <f t="shared" si="34"/>
        <v>50</v>
      </c>
      <c r="BI12" s="7">
        <f t="shared" si="35"/>
        <v>50</v>
      </c>
      <c r="BJ12" s="7">
        <f t="shared" si="36"/>
        <v>50</v>
      </c>
      <c r="BK12" s="7">
        <f t="shared" si="37"/>
        <v>50</v>
      </c>
      <c r="BL12" s="7">
        <f t="shared" si="38"/>
        <v>50</v>
      </c>
      <c r="BM12" s="7">
        <f t="shared" si="39"/>
        <v>10</v>
      </c>
      <c r="BN12" s="7">
        <f t="shared" si="40"/>
        <v>87.000000000000014</v>
      </c>
      <c r="BP12" s="7">
        <f t="shared" si="41"/>
        <v>0</v>
      </c>
      <c r="BQ12" s="7">
        <f t="shared" si="42"/>
        <v>0.95413315673485477</v>
      </c>
      <c r="BR12" s="7">
        <f t="shared" si="43"/>
        <v>2.4789154384061201</v>
      </c>
      <c r="BS12" s="7">
        <f t="shared" si="44"/>
        <v>0.82556153115077646</v>
      </c>
      <c r="BT12" s="7">
        <f t="shared" si="45"/>
        <v>46.056246095094103</v>
      </c>
      <c r="BU12" s="7">
        <f t="shared" si="46"/>
        <v>46.558680358437364</v>
      </c>
      <c r="BV12" s="7">
        <f t="shared" si="47"/>
        <v>45.557609503388989</v>
      </c>
      <c r="BW12" s="7">
        <f t="shared" si="48"/>
        <v>51.369642862284266</v>
      </c>
      <c r="BX12" s="7">
        <f t="shared" si="49"/>
        <v>40.714505995967656</v>
      </c>
      <c r="BY12" s="7">
        <f t="shared" si="50"/>
        <v>51.321016528197227</v>
      </c>
      <c r="BZ12" s="7">
        <f t="shared" si="51"/>
        <v>40.859732336719105</v>
      </c>
      <c r="CA12" s="7">
        <f t="shared" si="52"/>
        <v>23.014464213639357</v>
      </c>
      <c r="CB12" s="7">
        <f t="shared" si="53"/>
        <v>92.221957645514721</v>
      </c>
      <c r="CC12" s="7">
        <f t="shared" si="54"/>
        <v>25.594225406495962</v>
      </c>
      <c r="CD12" s="7">
        <f t="shared" si="55"/>
        <v>179.40539155337467</v>
      </c>
      <c r="CF12" t="str">
        <f>OutputSummary!A12</f>
        <v>AME_19-Ac</v>
      </c>
      <c r="CG12" s="22">
        <f>IF($CF12="",CG11,Case1!$O12)</f>
        <v>2.7597137750850782E-3</v>
      </c>
      <c r="CH12" s="22">
        <f>IF($CF12="",CH11,Case2!$O12)</f>
        <v>2.7597137750850786E-3</v>
      </c>
      <c r="CI12" s="22">
        <f>IF($CF12="",CI11,Case3!$O12)</f>
        <v>2.7597137750850786E-3</v>
      </c>
      <c r="CJ12" s="22">
        <f>IF($CF12="",CJ11,Case4!$O12)</f>
        <v>2.7597137750850786E-3</v>
      </c>
      <c r="CK12" s="22">
        <f>IF($CF12="",CK11,Case5!$O12)</f>
        <v>2.7597137750850782E-3</v>
      </c>
      <c r="CL12" s="22">
        <f>IF($CF12="",CL11,Case6!$O12)</f>
        <v>2.7597137750850786E-3</v>
      </c>
      <c r="CM12" s="22">
        <f>IF($CF12="",CM11,Case7!$O12)</f>
        <v>2.7597137750850782E-3</v>
      </c>
      <c r="CN12" s="22">
        <f>IF($CF12="",CN11,Case8!$O12)</f>
        <v>1.3798568875425393E-3</v>
      </c>
      <c r="CO12" s="22">
        <f>IF($CF12="",CO11,Case9!$O12)</f>
        <v>5.5194275501701563E-3</v>
      </c>
      <c r="CP12" s="22">
        <f>IF($CF12="",CP11,Case10!$O12)</f>
        <v>3.0588450506969676E-4</v>
      </c>
      <c r="CQ12" s="22">
        <f>IF($CF12="",CQ11,Case11!$O12)</f>
        <v>1.8763613963295643E-2</v>
      </c>
      <c r="CS12" t="str">
        <f>OutputSummary!A12</f>
        <v>AME_19-Ac</v>
      </c>
      <c r="CT12" s="22">
        <f>IF($CS12="",CT11,Case1!$S12+Case1!$F12+Case1!$P12)</f>
        <v>5.5194275501701563E-3</v>
      </c>
      <c r="CU12" s="22">
        <f>IF($CS12="",CU11,Case2!$S12+Case2!$F12+Case2!$P12)</f>
        <v>5.5194275501701563E-3</v>
      </c>
      <c r="CV12" s="22">
        <f>IF($CS12="",CV11,Case3!$S12+Case3!$F12+Case3!$P12)</f>
        <v>5.5194275501701581E-3</v>
      </c>
      <c r="CW12" s="22">
        <f>IF($CS12="",CW11,Case4!$S12+Case4!$F12+Case4!$P12)</f>
        <v>5.5194275501701581E-3</v>
      </c>
      <c r="CX12" s="22">
        <f>IF($CS12="",CX11,Case5!$S12+Case5!$F12+Case5!$P12)</f>
        <v>5.5194275501701563E-3</v>
      </c>
      <c r="CY12" s="22">
        <f>IF($CS12="",CY11,Case6!$S12+Case6!$F12+Case6!$P12)</f>
        <v>5.5194275501701572E-3</v>
      </c>
      <c r="CZ12" s="22">
        <f>IF($CS12="",CZ11,Case7!$S12+Case7!$F12+Case7!$P12)</f>
        <v>5.5194275501701563E-3</v>
      </c>
      <c r="DA12" s="22">
        <f>IF($CS12="",DA11,Case8!$S12+Case8!$F12+Case8!$P12)</f>
        <v>2.7597137750850786E-3</v>
      </c>
      <c r="DB12" s="22">
        <f>IF($CS12="",DB11,Case9!$S12+Case9!$F12+Case9!$P12)</f>
        <v>1.1038855100340313E-2</v>
      </c>
      <c r="DC12" s="22">
        <f>IF($CS12="",DC11,Case10!$S12+Case10!$F12+Case10!$P12)</f>
        <v>3.0588450506969676E-3</v>
      </c>
      <c r="DD12" s="22">
        <f>IF($CS12="",DD11,Case11!$S12+Case11!$F12+Case11!$P12)</f>
        <v>2.1567372371604186E-2</v>
      </c>
      <c r="DF12" t="str">
        <f t="shared" si="6"/>
        <v>AME_19-Ac</v>
      </c>
      <c r="DG12" s="22">
        <f t="shared" si="7"/>
        <v>2.7597137750850782E-3</v>
      </c>
      <c r="DH12" s="22">
        <f t="shared" si="2"/>
        <v>2.7597137750850777E-3</v>
      </c>
      <c r="DI12" s="22">
        <f t="shared" si="2"/>
        <v>2.7597137750850795E-3</v>
      </c>
      <c r="DJ12" s="22">
        <f t="shared" si="2"/>
        <v>2.7597137750850795E-3</v>
      </c>
      <c r="DK12" s="22">
        <f t="shared" si="2"/>
        <v>2.7597137750850782E-3</v>
      </c>
      <c r="DL12" s="22">
        <f t="shared" si="2"/>
        <v>2.7597137750850786E-3</v>
      </c>
      <c r="DM12" s="22">
        <f t="shared" si="2"/>
        <v>2.7597137750850782E-3</v>
      </c>
      <c r="DN12" s="22">
        <f t="shared" si="2"/>
        <v>1.3798568875425393E-3</v>
      </c>
      <c r="DO12" s="22">
        <f t="shared" si="2"/>
        <v>5.5194275501701563E-3</v>
      </c>
      <c r="DP12" s="22">
        <f t="shared" si="2"/>
        <v>2.7529605456272708E-3</v>
      </c>
      <c r="DQ12" s="22">
        <f t="shared" si="2"/>
        <v>2.8037584083085432E-3</v>
      </c>
    </row>
    <row r="13" spans="1:121" x14ac:dyDescent="0.2">
      <c r="A13" t="str">
        <f>OutputSummary!A9</f>
        <v>MER 13-01-6</v>
      </c>
      <c r="B13" s="13">
        <f>IF($A13="",B12,Case8!K9*100)</f>
        <v>0.55043804566249044</v>
      </c>
      <c r="C13" s="7">
        <f>IF($A13="",C12,Pi!$B9)</f>
        <v>0.55043804566249044</v>
      </c>
      <c r="D13" s="7">
        <f>IF($A13="",D12,Patm!B9)</f>
        <v>0.55548543334048539</v>
      </c>
      <c r="E13" s="13">
        <f>IF($A13="",E12,'Patm diff'!B9)</f>
        <v>0.56355121072828662</v>
      </c>
      <c r="F13" s="7">
        <f>IF($A13="",F12,'Patm nodiff'!B9)</f>
        <v>0.55480529636020104</v>
      </c>
      <c r="G13" s="7">
        <f>IF($A13="",G12,Case1!$B9)</f>
        <v>0.81846434974285531</v>
      </c>
      <c r="H13" s="7">
        <f>IF($A13="",H12,Case2!$B9)</f>
        <v>0.82138889862359588</v>
      </c>
      <c r="I13" s="7">
        <f>IF($A13="",I12,Case3!$B9)</f>
        <v>0.81556191923686994</v>
      </c>
      <c r="J13" s="7">
        <f>IF($A13="",J12,Case4!$B9)</f>
        <v>0.84939302099356861</v>
      </c>
      <c r="K13" s="7">
        <f>IF($A13="",K12,Case5!$B9)</f>
        <v>0.78737218236141449</v>
      </c>
      <c r="L13" s="7">
        <f>IF($A13="",L12,Case6!$B9)</f>
        <v>0.8491099660082031</v>
      </c>
      <c r="M13" s="7">
        <f>IF($A13="",M12,Case7!$B9)</f>
        <v>0.78821746803353754</v>
      </c>
      <c r="N13" s="7">
        <f>IF($A13="",N12,Case8!$B9)</f>
        <v>0.68437735420993195</v>
      </c>
      <c r="O13" s="7">
        <f>IF($A13="",O12,Case9!$B9)</f>
        <v>1.0870823799181326</v>
      </c>
      <c r="P13" s="7">
        <f>IF($A13="",P12,Case10!$B9)</f>
        <v>0.69940954365883734</v>
      </c>
      <c r="Q13" s="7">
        <f>IF($A13="",Q12,Case11!$B9)</f>
        <v>1.5933638276539133</v>
      </c>
      <c r="S13" s="7">
        <f>IF($A13="",S12,Case1!E9*100)</f>
        <v>39.94676814964658</v>
      </c>
      <c r="T13" s="7">
        <f>IF($A13="",T12,Pi!$Q9)</f>
        <v>39.94676814964658</v>
      </c>
      <c r="U13" s="7">
        <f>IF($A13="",U12,Patm!Q9)</f>
        <v>0.85509767239086676</v>
      </c>
      <c r="V13" s="7">
        <f>IF($A13="",V12,'Patm diff'!Q9)</f>
        <v>2.1530787614054554</v>
      </c>
      <c r="W13" s="7">
        <f>IF($A13="",W12,'Patm nodiff'!Q9)</f>
        <v>0.74068881209255744</v>
      </c>
      <c r="X13" s="7">
        <f>IF($A13="",X12,Case1!$Q9)</f>
        <v>18.081132038181469</v>
      </c>
      <c r="Y13" s="7">
        <f>IF($A13="",Y12,Case2!$Q9)</f>
        <v>17.585520142681279</v>
      </c>
      <c r="Z13" s="7">
        <f>IF($A13="",Z12,Case3!$Q9)</f>
        <v>18.573337748251138</v>
      </c>
      <c r="AA13" s="7">
        <f>IF($A13="",AA12,Case4!$Q9)</f>
        <v>12.862270965745303</v>
      </c>
      <c r="AB13" s="7">
        <f>IF($A13="",AB12,Case5!$Q9)</f>
        <v>23.367060750465829</v>
      </c>
      <c r="AC13" s="7">
        <f>IF($A13="",AC12,Case6!$Q9)</f>
        <v>12.909754270430104</v>
      </c>
      <c r="AD13" s="7">
        <f>IF($A13="",AD12,Case7!$Q9)</f>
        <v>23.223055541733757</v>
      </c>
      <c r="AE13" s="7">
        <f>IF($A13="",AE12,Case8!$Q9)</f>
        <v>13.383373628078408</v>
      </c>
      <c r="AF13" s="7">
        <f>IF($A13="",AF12,Case9!$Q9)</f>
        <v>20.678063211172208</v>
      </c>
      <c r="AG13" s="7">
        <f>IF($A13="",AG12,Case10!$Q9)</f>
        <v>14.047911390709245</v>
      </c>
      <c r="AH13" s="7">
        <f>IF($A13="",AH12,Case11!$Q9)</f>
        <v>20.312354464263045</v>
      </c>
      <c r="AJ13" s="25">
        <f t="shared" si="11"/>
        <v>1</v>
      </c>
      <c r="AK13" s="25">
        <f t="shared" si="12"/>
        <v>46.716029571165571</v>
      </c>
      <c r="AL13" s="25">
        <f t="shared" si="13"/>
        <v>18.553324135514071</v>
      </c>
      <c r="AM13" s="25">
        <f t="shared" si="14"/>
        <v>53.931917827664961</v>
      </c>
      <c r="AN13" s="25">
        <f t="shared" si="15"/>
        <v>2.2093068102866571</v>
      </c>
      <c r="AO13" s="25">
        <f t="shared" si="16"/>
        <v>2.2715716012683069</v>
      </c>
      <c r="AP13" s="25">
        <f t="shared" si="17"/>
        <v>2.150758721512398</v>
      </c>
      <c r="AQ13" s="25">
        <f t="shared" si="18"/>
        <v>3.1057321258456221</v>
      </c>
      <c r="AR13" s="25">
        <f t="shared" si="19"/>
        <v>1.7095332860317158</v>
      </c>
      <c r="AS13" s="25">
        <f t="shared" si="20"/>
        <v>3.0943089475486745</v>
      </c>
      <c r="AT13" s="25">
        <f t="shared" si="21"/>
        <v>1.7201340313663258</v>
      </c>
      <c r="AU13" s="25">
        <f t="shared" si="22"/>
        <v>2.9848055699377616</v>
      </c>
      <c r="AV13" s="25">
        <f t="shared" si="23"/>
        <v>1.9318428298479922</v>
      </c>
      <c r="AW13" s="25">
        <f t="shared" si="24"/>
        <v>2.8436090631996622</v>
      </c>
      <c r="AX13" s="25">
        <f t="shared" si="25"/>
        <v>1.9666242148308184</v>
      </c>
      <c r="AZ13" s="7">
        <f t="shared" si="26"/>
        <v>32.867883995703551</v>
      </c>
      <c r="BA13" s="7">
        <f t="shared" si="27"/>
        <v>32.867883995703551</v>
      </c>
      <c r="BB13" s="7">
        <f t="shared" si="28"/>
        <v>74.226804123711347</v>
      </c>
      <c r="BC13" s="7">
        <f t="shared" si="29"/>
        <v>22.360248447204974</v>
      </c>
      <c r="BD13" s="7">
        <f t="shared" si="30"/>
        <v>50</v>
      </c>
      <c r="BE13" s="7">
        <f t="shared" si="31"/>
        <v>50</v>
      </c>
      <c r="BF13" s="7">
        <f t="shared" si="32"/>
        <v>50</v>
      </c>
      <c r="BG13" s="7">
        <f t="shared" si="33"/>
        <v>50</v>
      </c>
      <c r="BH13" s="7">
        <f t="shared" si="34"/>
        <v>50</v>
      </c>
      <c r="BI13" s="7">
        <f t="shared" si="35"/>
        <v>50</v>
      </c>
      <c r="BJ13" s="7">
        <f t="shared" si="36"/>
        <v>50</v>
      </c>
      <c r="BK13" s="7">
        <f t="shared" si="37"/>
        <v>50</v>
      </c>
      <c r="BL13" s="7">
        <f t="shared" si="38"/>
        <v>50</v>
      </c>
      <c r="BM13" s="7">
        <f t="shared" si="39"/>
        <v>10</v>
      </c>
      <c r="BN13" s="7">
        <f t="shared" si="40"/>
        <v>87.000000000000014</v>
      </c>
      <c r="BP13" s="7">
        <f t="shared" si="41"/>
        <v>0</v>
      </c>
      <c r="BQ13" s="7">
        <f t="shared" si="42"/>
        <v>0.91697652765263904</v>
      </c>
      <c r="BR13" s="7">
        <f t="shared" si="43"/>
        <v>2.3823144437651615</v>
      </c>
      <c r="BS13" s="7">
        <f t="shared" si="44"/>
        <v>0.79341366973540339</v>
      </c>
      <c r="BT13" s="7">
        <f t="shared" si="45"/>
        <v>48.693273692187574</v>
      </c>
      <c r="BU13" s="7">
        <f t="shared" si="46"/>
        <v>49.224586689860303</v>
      </c>
      <c r="BV13" s="7">
        <f t="shared" si="47"/>
        <v>48.165979016818234</v>
      </c>
      <c r="BW13" s="7">
        <f t="shared" si="48"/>
        <v>54.312193295299039</v>
      </c>
      <c r="BX13" s="7">
        <f t="shared" si="49"/>
        <v>43.044651176638297</v>
      </c>
      <c r="BY13" s="7">
        <f t="shared" si="50"/>
        <v>54.260769708649093</v>
      </c>
      <c r="BZ13" s="7">
        <f t="shared" si="51"/>
        <v>43.198217173535497</v>
      </c>
      <c r="CA13" s="7">
        <f t="shared" si="52"/>
        <v>24.333221441158969</v>
      </c>
      <c r="CB13" s="7">
        <f t="shared" si="53"/>
        <v>97.494048328318854</v>
      </c>
      <c r="CC13" s="7">
        <f t="shared" si="54"/>
        <v>27.064171739264381</v>
      </c>
      <c r="CD13" s="7">
        <f t="shared" si="55"/>
        <v>189.47196513936262</v>
      </c>
      <c r="CF13" t="str">
        <f>OutputSummary!A13</f>
        <v>AME_19-Ae</v>
      </c>
      <c r="CG13" s="22">
        <f>IF($CF13="",CG12,Case1!$O13)</f>
        <v>2.7597137750850782E-3</v>
      </c>
      <c r="CH13" s="22">
        <f>IF($CF13="",CH12,Case2!$O13)</f>
        <v>2.7597137750850786E-3</v>
      </c>
      <c r="CI13" s="22">
        <f>IF($CF13="",CI12,Case3!$O13)</f>
        <v>2.7597137750850786E-3</v>
      </c>
      <c r="CJ13" s="22">
        <f>IF($CF13="",CJ12,Case4!$O13)</f>
        <v>2.7597137750850786E-3</v>
      </c>
      <c r="CK13" s="22">
        <f>IF($CF13="",CK12,Case5!$O13)</f>
        <v>2.7597137750850782E-3</v>
      </c>
      <c r="CL13" s="22">
        <f>IF($CF13="",CL12,Case6!$O13)</f>
        <v>2.7597137750850786E-3</v>
      </c>
      <c r="CM13" s="22">
        <f>IF($CF13="",CM12,Case7!$O13)</f>
        <v>2.7597137750850782E-3</v>
      </c>
      <c r="CN13" s="22">
        <f>IF($CF13="",CN12,Case8!$O13)</f>
        <v>1.3798568875425393E-3</v>
      </c>
      <c r="CO13" s="22">
        <f>IF($CF13="",CO12,Case9!$O13)</f>
        <v>5.5194275501701563E-3</v>
      </c>
      <c r="CP13" s="22">
        <f>IF($CF13="",CP12,Case10!$O13)</f>
        <v>3.0588450506969676E-4</v>
      </c>
      <c r="CQ13" s="22">
        <f>IF($CF13="",CQ12,Case11!$O13)</f>
        <v>1.8763613963295643E-2</v>
      </c>
      <c r="CS13" t="str">
        <f>OutputSummary!A13</f>
        <v>AME_19-Ae</v>
      </c>
      <c r="CT13" s="22">
        <f>IF($CS13="",CT12,Case1!$S13+Case1!$F13+Case1!$P13)</f>
        <v>5.5194275501701563E-3</v>
      </c>
      <c r="CU13" s="22">
        <f>IF($CS13="",CU12,Case2!$S13+Case2!$F13+Case2!$P13)</f>
        <v>5.5194275501701563E-3</v>
      </c>
      <c r="CV13" s="22">
        <f>IF($CS13="",CV12,Case3!$S13+Case3!$F13+Case3!$P13)</f>
        <v>5.5194275501701581E-3</v>
      </c>
      <c r="CW13" s="22">
        <f>IF($CS13="",CW12,Case4!$S13+Case4!$F13+Case4!$P13)</f>
        <v>5.5194275501701581E-3</v>
      </c>
      <c r="CX13" s="22">
        <f>IF($CS13="",CX12,Case5!$S13+Case5!$F13+Case5!$P13)</f>
        <v>5.5194275501701563E-3</v>
      </c>
      <c r="CY13" s="22">
        <f>IF($CS13="",CY12,Case6!$S13+Case6!$F13+Case6!$P13)</f>
        <v>5.5194275501701572E-3</v>
      </c>
      <c r="CZ13" s="22">
        <f>IF($CS13="",CZ12,Case7!$S13+Case7!$F13+Case7!$P13)</f>
        <v>5.5194275501701563E-3</v>
      </c>
      <c r="DA13" s="22">
        <f>IF($CS13="",DA12,Case8!$S13+Case8!$F13+Case8!$P13)</f>
        <v>2.7597137750850786E-3</v>
      </c>
      <c r="DB13" s="22">
        <f>IF($CS13="",DB12,Case9!$S13+Case9!$F13+Case9!$P13)</f>
        <v>1.1038855100340313E-2</v>
      </c>
      <c r="DC13" s="22">
        <f>IF($CS13="",DC12,Case10!$S13+Case10!$F13+Case10!$P13)</f>
        <v>3.0588450506969676E-3</v>
      </c>
      <c r="DD13" s="22">
        <f>IF($CS13="",DD12,Case11!$S13+Case11!$F13+Case11!$P13)</f>
        <v>2.1567372371604186E-2</v>
      </c>
      <c r="DF13" t="str">
        <f t="shared" si="6"/>
        <v>AME_19-Ae</v>
      </c>
      <c r="DG13" s="22">
        <f t="shared" si="7"/>
        <v>2.7597137750850782E-3</v>
      </c>
      <c r="DH13" s="22">
        <f t="shared" si="2"/>
        <v>2.7597137750850777E-3</v>
      </c>
      <c r="DI13" s="22">
        <f t="shared" si="2"/>
        <v>2.7597137750850795E-3</v>
      </c>
      <c r="DJ13" s="22">
        <f t="shared" si="2"/>
        <v>2.7597137750850795E-3</v>
      </c>
      <c r="DK13" s="22">
        <f t="shared" si="2"/>
        <v>2.7597137750850782E-3</v>
      </c>
      <c r="DL13" s="22">
        <f t="shared" si="2"/>
        <v>2.7597137750850786E-3</v>
      </c>
      <c r="DM13" s="22">
        <f t="shared" si="2"/>
        <v>2.7597137750850782E-3</v>
      </c>
      <c r="DN13" s="22">
        <f t="shared" si="2"/>
        <v>1.3798568875425393E-3</v>
      </c>
      <c r="DO13" s="22">
        <f t="shared" si="2"/>
        <v>5.5194275501701563E-3</v>
      </c>
      <c r="DP13" s="22">
        <f t="shared" si="2"/>
        <v>2.7529605456272708E-3</v>
      </c>
      <c r="DQ13" s="22">
        <f t="shared" si="2"/>
        <v>2.8037584083085432E-3</v>
      </c>
    </row>
    <row r="14" spans="1:121" x14ac:dyDescent="0.2">
      <c r="A14" t="str">
        <f>OutputSummary!A10</f>
        <v>AME_19-Ad</v>
      </c>
      <c r="B14" s="13">
        <f>IF($A14="",B13,Case8!K10*100)</f>
        <v>1.3129468487782137</v>
      </c>
      <c r="C14" s="7">
        <f>IF($A14="",C13,Pi!$B10)</f>
        <v>1.3129468487782137</v>
      </c>
      <c r="D14" s="7">
        <f>IF($A14="",D13,Patm!B10)</f>
        <v>1.3246071782669626</v>
      </c>
      <c r="E14" s="13">
        <f>IF($A14="",E13,'Patm diff'!B10)</f>
        <v>1.3432464684368575</v>
      </c>
      <c r="F14" s="7">
        <f>IF($A14="",F13,'Patm nodiff'!B10)</f>
        <v>1.3230357779762225</v>
      </c>
      <c r="G14" s="7">
        <f>IF($A14="",G13,Case1!$B10)</f>
        <v>1.7256312701954266</v>
      </c>
      <c r="H14" s="7">
        <f>IF($A14="",H13,Case2!$B10)</f>
        <v>1.7301274596830767</v>
      </c>
      <c r="I14" s="7">
        <f>IF($A14="",I13,Case3!$B10)</f>
        <v>1.7211689407955881</v>
      </c>
      <c r="J14" s="7">
        <f>IF($A14="",J13,Case4!$B10)</f>
        <v>1.7731734783416147</v>
      </c>
      <c r="K14" s="7">
        <f>IF($A14="",K13,Case5!$B10)</f>
        <v>1.6778212542501589</v>
      </c>
      <c r="L14" s="7">
        <f>IF($A14="",L13,Case6!$B10)</f>
        <v>1.772738452675948</v>
      </c>
      <c r="M14" s="7">
        <f>IF($A14="",M13,Case7!$B10)</f>
        <v>1.6791212575759857</v>
      </c>
      <c r="N14" s="7">
        <f>IF($A14="",N13,Case8!$B10)</f>
        <v>1.5191126977954232</v>
      </c>
      <c r="O14" s="7">
        <f>IF($A14="",O13,Case9!$B10)</f>
        <v>2.1397302121365374</v>
      </c>
      <c r="P14" s="7">
        <f>IF($A14="",P13,Case10!$B10)</f>
        <v>1.5420455314593502</v>
      </c>
      <c r="Q14" s="7">
        <f>IF($A14="",Q13,Case11!$B10)</f>
        <v>2.9314074332666107</v>
      </c>
      <c r="S14" s="7">
        <f>IF($A14="",S13,Case1!E10*100)</f>
        <v>60.76250000000001</v>
      </c>
      <c r="T14" s="7">
        <f>IF($A14="",T13,Pi!$Q10)</f>
        <v>60.76250000000001</v>
      </c>
      <c r="U14" s="7">
        <f>IF($A14="",U13,Patm!Q10)</f>
        <v>0.39439955176121688</v>
      </c>
      <c r="V14" s="7">
        <f>IF($A14="",V13,'Patm diff'!Q10)</f>
        <v>1.0024384644265152</v>
      </c>
      <c r="W14" s="7">
        <f>IF($A14="",W13,'Patm nodiff'!Q10)</f>
        <v>0.34134977319004112</v>
      </c>
      <c r="X14" s="7">
        <f>IF($A14="",X13,Case1!$Q10)</f>
        <v>8.0386664131228169</v>
      </c>
      <c r="Y14" s="7">
        <f>IF($A14="",Y13,Case2!$Q10)</f>
        <v>7.8068153353800565</v>
      </c>
      <c r="Z14" s="7">
        <f>IF($A14="",Z13,Case3!$Q10)</f>
        <v>8.2696698490803051</v>
      </c>
      <c r="AA14" s="7">
        <f>IF($A14="",AA13,Case4!$Q10)</f>
        <v>5.6335501573930635</v>
      </c>
      <c r="AB14" s="7">
        <f>IF($A14="",AB13,Case5!$Q10)</f>
        <v>10.560898185040955</v>
      </c>
      <c r="AC14" s="7">
        <f>IF($A14="",AC13,Case6!$Q10)</f>
        <v>5.6550938891450233</v>
      </c>
      <c r="AD14" s="7">
        <f>IF($A14="",AD13,Case7!$Q10)</f>
        <v>10.490948755553591</v>
      </c>
      <c r="AE14" s="7">
        <f>IF($A14="",AE13,Case8!$Q10)</f>
        <v>5.2004987994533636</v>
      </c>
      <c r="AF14" s="7">
        <f>IF($A14="",AF13,Case9!$Q10)</f>
        <v>10.702921082143236</v>
      </c>
      <c r="AG14" s="7">
        <f>IF($A14="",AG13,Case10!$Q10)</f>
        <v>5.5536166713012296</v>
      </c>
      <c r="AH14" s="7">
        <f>IF($A14="",AH13,Case11!$Q10)</f>
        <v>12.105601953932952</v>
      </c>
      <c r="AJ14" s="25">
        <f t="shared" si="11"/>
        <v>1</v>
      </c>
      <c r="AK14" s="25">
        <f t="shared" si="12"/>
        <v>154.06330896843343</v>
      </c>
      <c r="AL14" s="25">
        <f t="shared" si="13"/>
        <v>60.614693226842228</v>
      </c>
      <c r="AM14" s="25">
        <f t="shared" si="14"/>
        <v>178.00656327423849</v>
      </c>
      <c r="AN14" s="25">
        <f t="shared" si="15"/>
        <v>7.5587786427867618</v>
      </c>
      <c r="AO14" s="25">
        <f t="shared" si="16"/>
        <v>7.7832633909793811</v>
      </c>
      <c r="AP14" s="25">
        <f t="shared" si="17"/>
        <v>7.3476331109829722</v>
      </c>
      <c r="AQ14" s="25">
        <f t="shared" si="18"/>
        <v>10.785827462680828</v>
      </c>
      <c r="AR14" s="25">
        <f t="shared" si="19"/>
        <v>5.7535352519606144</v>
      </c>
      <c r="AS14" s="25">
        <f t="shared" si="20"/>
        <v>10.744737610216143</v>
      </c>
      <c r="AT14" s="25">
        <f t="shared" si="21"/>
        <v>5.7918975123993608</v>
      </c>
      <c r="AU14" s="25">
        <f t="shared" si="22"/>
        <v>11.68397539220409</v>
      </c>
      <c r="AV14" s="25">
        <f t="shared" si="23"/>
        <v>5.6771884547832672</v>
      </c>
      <c r="AW14" s="25">
        <f t="shared" si="24"/>
        <v>10.941068423752618</v>
      </c>
      <c r="AX14" s="25">
        <f t="shared" si="25"/>
        <v>5.0193703899424076</v>
      </c>
      <c r="AZ14" s="7">
        <f t="shared" si="26"/>
        <v>32.867883995703551</v>
      </c>
      <c r="BA14" s="7">
        <f t="shared" si="27"/>
        <v>32.867883995703551</v>
      </c>
      <c r="BB14" s="7">
        <f t="shared" si="28"/>
        <v>74.226804123711347</v>
      </c>
      <c r="BC14" s="7">
        <f t="shared" si="29"/>
        <v>22.360248447204974</v>
      </c>
      <c r="BD14" s="7">
        <f t="shared" si="30"/>
        <v>50</v>
      </c>
      <c r="BE14" s="7">
        <f t="shared" si="31"/>
        <v>50</v>
      </c>
      <c r="BF14" s="7">
        <f t="shared" si="32"/>
        <v>50</v>
      </c>
      <c r="BG14" s="7">
        <f t="shared" si="33"/>
        <v>50</v>
      </c>
      <c r="BH14" s="7">
        <f t="shared" si="34"/>
        <v>50</v>
      </c>
      <c r="BI14" s="7">
        <f t="shared" si="35"/>
        <v>50</v>
      </c>
      <c r="BJ14" s="7">
        <f t="shared" si="36"/>
        <v>50</v>
      </c>
      <c r="BK14" s="7">
        <f t="shared" si="37"/>
        <v>50</v>
      </c>
      <c r="BL14" s="7">
        <f t="shared" si="38"/>
        <v>50</v>
      </c>
      <c r="BM14" s="7">
        <f t="shared" si="39"/>
        <v>10</v>
      </c>
      <c r="BN14" s="7">
        <f t="shared" si="40"/>
        <v>87.000000000000014</v>
      </c>
      <c r="BP14" s="7">
        <f t="shared" si="41"/>
        <v>0</v>
      </c>
      <c r="BQ14" s="7">
        <f t="shared" si="42"/>
        <v>0.88810369586550164</v>
      </c>
      <c r="BR14" s="7">
        <f t="shared" si="43"/>
        <v>2.3077567600577025</v>
      </c>
      <c r="BS14" s="7">
        <f t="shared" si="44"/>
        <v>0.76841870692612502</v>
      </c>
      <c r="BT14" s="7">
        <f t="shared" si="45"/>
        <v>31.43192139127672</v>
      </c>
      <c r="BU14" s="7">
        <f t="shared" si="46"/>
        <v>31.774371620075705</v>
      </c>
      <c r="BV14" s="7">
        <f t="shared" si="47"/>
        <v>31.092050100676424</v>
      </c>
      <c r="BW14" s="7">
        <f t="shared" si="48"/>
        <v>35.052952066694338</v>
      </c>
      <c r="BX14" s="7">
        <f t="shared" si="49"/>
        <v>27.79049325656143</v>
      </c>
      <c r="BY14" s="7">
        <f t="shared" si="50"/>
        <v>35.019818534588943</v>
      </c>
      <c r="BZ14" s="7">
        <f t="shared" si="51"/>
        <v>27.889507419018695</v>
      </c>
      <c r="CA14" s="7">
        <f t="shared" si="52"/>
        <v>15.702528187569888</v>
      </c>
      <c r="CB14" s="7">
        <f t="shared" si="53"/>
        <v>62.971579095353469</v>
      </c>
      <c r="CC14" s="7">
        <f t="shared" si="54"/>
        <v>17.449197040560207</v>
      </c>
      <c r="CD14" s="7">
        <f t="shared" si="55"/>
        <v>123.26931482371009</v>
      </c>
      <c r="CF14" t="str">
        <f>OutputSummary!A14</f>
        <v>AME_19-Aa</v>
      </c>
      <c r="CG14" s="22">
        <f>IF($CF14="",CG13,Case1!$O14)</f>
        <v>2.3772875745172953E-3</v>
      </c>
      <c r="CH14" s="22">
        <f>IF($CF14="",CH13,Case2!$O14)</f>
        <v>2.3772875745172953E-3</v>
      </c>
      <c r="CI14" s="22">
        <f>IF($CF14="",CI13,Case3!$O14)</f>
        <v>2.3772875745172953E-3</v>
      </c>
      <c r="CJ14" s="22">
        <f>IF($CF14="",CJ13,Case4!$O14)</f>
        <v>2.3772875745172953E-3</v>
      </c>
      <c r="CK14" s="22">
        <f>IF($CF14="",CK13,Case5!$O14)</f>
        <v>2.3772875745172953E-3</v>
      </c>
      <c r="CL14" s="22">
        <f>IF($CF14="",CL13,Case6!$O14)</f>
        <v>2.3772875745172953E-3</v>
      </c>
      <c r="CM14" s="22">
        <f>IF($CF14="",CM13,Case7!$O14)</f>
        <v>2.3772875745172953E-3</v>
      </c>
      <c r="CN14" s="22">
        <f>IF($CF14="",CN13,Case8!$O14)</f>
        <v>1.1886437872586477E-3</v>
      </c>
      <c r="CO14" s="22">
        <f>IF($CF14="",CO13,Case9!$O14)</f>
        <v>4.7545751490345898E-3</v>
      </c>
      <c r="CP14" s="22">
        <f>IF($CF14="",CP13,Case10!$O14)</f>
        <v>2.635860683817619E-4</v>
      </c>
      <c r="CQ14" s="22">
        <f>IF($CF14="",CQ13,Case11!$O14)</f>
        <v>1.6127785180636241E-2</v>
      </c>
      <c r="CS14" t="str">
        <f>OutputSummary!A14</f>
        <v>AME_19-Aa</v>
      </c>
      <c r="CT14" s="22">
        <f>IF($CS14="",CT13,Case1!$S14+Case1!$F14+Case1!$P14)</f>
        <v>4.7545751490345916E-3</v>
      </c>
      <c r="CU14" s="22">
        <f>IF($CS14="",CU13,Case2!$S14+Case2!$F14+Case2!$P14)</f>
        <v>4.7545751490345907E-3</v>
      </c>
      <c r="CV14" s="22">
        <f>IF($CS14="",CV13,Case3!$S14+Case3!$F14+Case3!$P14)</f>
        <v>4.7545751490345916E-3</v>
      </c>
      <c r="CW14" s="22">
        <f>IF($CS14="",CW13,Case4!$S14+Case4!$F14+Case4!$P14)</f>
        <v>4.7545751490345916E-3</v>
      </c>
      <c r="CX14" s="22">
        <f>IF($CS14="",CX13,Case5!$S14+Case5!$F14+Case5!$P14)</f>
        <v>4.7545751490345907E-3</v>
      </c>
      <c r="CY14" s="22">
        <f>IF($CS14="",CY13,Case6!$S14+Case6!$F14+Case6!$P14)</f>
        <v>4.7545751490345916E-3</v>
      </c>
      <c r="CZ14" s="22">
        <f>IF($CS14="",CZ13,Case7!$S14+Case7!$F14+Case7!$P14)</f>
        <v>4.7545751490345907E-3</v>
      </c>
      <c r="DA14" s="22">
        <f>IF($CS14="",DA13,Case8!$S14+Case8!$F14+Case8!$P14)</f>
        <v>2.3772875745172958E-3</v>
      </c>
      <c r="DB14" s="22">
        <f>IF($CS14="",DB13,Case9!$S14+Case9!$F14+Case9!$P14)</f>
        <v>9.5091502980691814E-3</v>
      </c>
      <c r="DC14" s="22">
        <f>IF($CS14="",DC13,Case10!$S14+Case10!$F14+Case10!$P14)</f>
        <v>2.6358606838176191E-3</v>
      </c>
      <c r="DD14" s="22">
        <f>IF($CS14="",DD13,Case11!$S14+Case11!$F14+Case11!$P14)</f>
        <v>1.8537684115673837E-2</v>
      </c>
      <c r="DF14" t="str">
        <f t="shared" si="6"/>
        <v>AME_19-Aa</v>
      </c>
      <c r="DG14" s="22">
        <f t="shared" si="7"/>
        <v>2.3772875745172962E-3</v>
      </c>
      <c r="DH14" s="22">
        <f t="shared" si="2"/>
        <v>2.3772875745172953E-3</v>
      </c>
      <c r="DI14" s="22">
        <f t="shared" si="2"/>
        <v>2.3772875745172962E-3</v>
      </c>
      <c r="DJ14" s="22">
        <f t="shared" si="2"/>
        <v>2.3772875745172962E-3</v>
      </c>
      <c r="DK14" s="22">
        <f t="shared" si="2"/>
        <v>2.3772875745172953E-3</v>
      </c>
      <c r="DL14" s="22">
        <f t="shared" si="2"/>
        <v>2.3772875745172962E-3</v>
      </c>
      <c r="DM14" s="22">
        <f t="shared" si="2"/>
        <v>2.3772875745172953E-3</v>
      </c>
      <c r="DN14" s="22">
        <f t="shared" si="2"/>
        <v>1.1886437872586481E-3</v>
      </c>
      <c r="DO14" s="22">
        <f t="shared" si="2"/>
        <v>4.7545751490345916E-3</v>
      </c>
      <c r="DP14" s="22">
        <f t="shared" si="2"/>
        <v>2.3722746154358574E-3</v>
      </c>
      <c r="DQ14" s="22">
        <f t="shared" si="2"/>
        <v>2.4098989350375966E-3</v>
      </c>
    </row>
    <row r="15" spans="1:121" x14ac:dyDescent="0.2">
      <c r="A15" t="str">
        <f>OutputSummary!A11</f>
        <v>AME_19-Af</v>
      </c>
      <c r="B15" s="13">
        <f>IF($A15="",B14,Case8!K11*100)</f>
        <v>1.2592377807624839</v>
      </c>
      <c r="C15" s="7">
        <f>IF($A15="",C14,Pi!$B11)</f>
        <v>1.2592377807624839</v>
      </c>
      <c r="D15" s="7">
        <f>IF($A15="",D14,Patm!B11)</f>
        <v>1.2709044562247886</v>
      </c>
      <c r="E15" s="13">
        <f>IF($A15="",E14,'Patm diff'!B11)</f>
        <v>1.2895538905713666</v>
      </c>
      <c r="F15" s="7">
        <f>IF($A15="",F14,'Patm nodiff'!B11)</f>
        <v>1.2693322007211061</v>
      </c>
      <c r="G15" s="7">
        <f>IF($A15="",G14,Case1!$B11)</f>
        <v>1.6721467999861079</v>
      </c>
      <c r="H15" s="7">
        <f>IF($A15="",H14,Case2!$B11)</f>
        <v>1.6766454364628949</v>
      </c>
      <c r="I15" s="7">
        <f>IF($A15="",I14,Case3!$B11)</f>
        <v>1.6676820420250187</v>
      </c>
      <c r="J15" s="7">
        <f>IF($A15="",J14,Case4!$B11)</f>
        <v>1.7197148823235846</v>
      </c>
      <c r="K15" s="7">
        <f>IF($A15="",K14,Case5!$B11)</f>
        <v>1.6243107640988494</v>
      </c>
      <c r="L15" s="7">
        <f>IF($A15="",L14,Case6!$B11)</f>
        <v>1.7192796199011975</v>
      </c>
      <c r="M15" s="7">
        <f>IF($A15="",M14,Case7!$B11)</f>
        <v>1.6256114749335624</v>
      </c>
      <c r="N15" s="7">
        <f>IF($A15="",N14,Case8!$B11)</f>
        <v>1.46551583270048</v>
      </c>
      <c r="O15" s="7">
        <f>IF($A15="",O14,Case9!$B11)</f>
        <v>2.0864711095669217</v>
      </c>
      <c r="P15" s="7">
        <f>IF($A15="",P14,Case10!$B11)</f>
        <v>1.4884611472429388</v>
      </c>
      <c r="Q15" s="7">
        <f>IF($A15="",Q14,Case11!$B11)</f>
        <v>2.8785791901092326</v>
      </c>
      <c r="S15" s="7">
        <f>IF($A15="",S14,Case1!E11*100)</f>
        <v>60.76250000000001</v>
      </c>
      <c r="T15" s="7">
        <f>IF($A15="",T14,Pi!$Q11)</f>
        <v>60.76250000000001</v>
      </c>
      <c r="U15" s="7">
        <f>IF($A15="",U14,Patm!Q11)</f>
        <v>0.42513835880168171</v>
      </c>
      <c r="V15" s="7">
        <f>IF($A15="",V14,'Patm diff'!Q11)</f>
        <v>1.0788138427140901</v>
      </c>
      <c r="W15" s="7">
        <f>IF($A15="",W14,'Patm nodiff'!Q11)</f>
        <v>0.36800492713327104</v>
      </c>
      <c r="X15" s="7">
        <f>IF($A15="",X14,Case1!$Q11)</f>
        <v>8.4633865144382163</v>
      </c>
      <c r="Y15" s="7">
        <f>IF($A15="",Y14,Case2!$Q11)</f>
        <v>8.2191477221201108</v>
      </c>
      <c r="Z15" s="7">
        <f>IF($A15="",Z14,Case3!$Q11)</f>
        <v>8.7067373729933486</v>
      </c>
      <c r="AA15" s="7">
        <f>IF($A15="",AA14,Case4!$Q11)</f>
        <v>5.9300052549950824</v>
      </c>
      <c r="AB15" s="7">
        <f>IF($A15="",AB14,Case5!$Q11)</f>
        <v>11.120494520305739</v>
      </c>
      <c r="AC15" s="7">
        <f>IF($A15="",AC14,Case6!$Q11)</f>
        <v>5.9526925329707172</v>
      </c>
      <c r="AD15" s="7">
        <f>IF($A15="",AD14,Case7!$Q11)</f>
        <v>11.046800795223675</v>
      </c>
      <c r="AE15" s="7">
        <f>IF($A15="",AE14,Case8!$Q11)</f>
        <v>5.5288966857731312</v>
      </c>
      <c r="AF15" s="7">
        <f>IF($A15="",AF14,Case9!$Q11)</f>
        <v>11.131305100302679</v>
      </c>
      <c r="AG15" s="7">
        <f>IF($A15="",AG14,Case10!$Q11)</f>
        <v>5.8969731298653105</v>
      </c>
      <c r="AH15" s="7">
        <f>IF($A15="",AH14,Case11!$Q11)</f>
        <v>12.437010337638556</v>
      </c>
      <c r="AJ15" s="25">
        <f t="shared" si="11"/>
        <v>1</v>
      </c>
      <c r="AK15" s="25">
        <f t="shared" si="12"/>
        <v>142.924059290412</v>
      </c>
      <c r="AL15" s="25">
        <f t="shared" si="13"/>
        <v>56.323433751214331</v>
      </c>
      <c r="AM15" s="25">
        <f t="shared" si="14"/>
        <v>165.11327843715307</v>
      </c>
      <c r="AN15" s="25">
        <f t="shared" si="15"/>
        <v>7.1794546894841078</v>
      </c>
      <c r="AO15" s="25">
        <f t="shared" si="16"/>
        <v>7.3927981409155716</v>
      </c>
      <c r="AP15" s="25">
        <f t="shared" si="17"/>
        <v>6.9787909519900975</v>
      </c>
      <c r="AQ15" s="25">
        <f t="shared" si="18"/>
        <v>10.246618238460634</v>
      </c>
      <c r="AR15" s="25">
        <f t="shared" si="19"/>
        <v>5.4640106057378324</v>
      </c>
      <c r="AS15" s="25">
        <f t="shared" si="20"/>
        <v>10.207565679471811</v>
      </c>
      <c r="AT15" s="25">
        <f t="shared" si="21"/>
        <v>5.5004612761979015</v>
      </c>
      <c r="AU15" s="25">
        <f t="shared" si="22"/>
        <v>10.989986511477616</v>
      </c>
      <c r="AV15" s="25">
        <f t="shared" si="23"/>
        <v>5.4587040290853022</v>
      </c>
      <c r="AW15" s="25">
        <f t="shared" si="24"/>
        <v>10.304015070421027</v>
      </c>
      <c r="AX15" s="25">
        <f t="shared" si="25"/>
        <v>4.8856194817264358</v>
      </c>
      <c r="AZ15" s="7">
        <f t="shared" si="26"/>
        <v>32.867883995703551</v>
      </c>
      <c r="BA15" s="7">
        <f t="shared" si="27"/>
        <v>32.867883995703551</v>
      </c>
      <c r="BB15" s="7">
        <f t="shared" si="28"/>
        <v>74.226804123711347</v>
      </c>
      <c r="BC15" s="7">
        <f t="shared" si="29"/>
        <v>22.360248447204974</v>
      </c>
      <c r="BD15" s="7">
        <f t="shared" si="30"/>
        <v>50</v>
      </c>
      <c r="BE15" s="7">
        <f t="shared" si="31"/>
        <v>50</v>
      </c>
      <c r="BF15" s="7">
        <f t="shared" si="32"/>
        <v>50</v>
      </c>
      <c r="BG15" s="7">
        <f t="shared" si="33"/>
        <v>50</v>
      </c>
      <c r="BH15" s="7">
        <f t="shared" si="34"/>
        <v>50</v>
      </c>
      <c r="BI15" s="7">
        <f t="shared" si="35"/>
        <v>50</v>
      </c>
      <c r="BJ15" s="7">
        <f t="shared" si="36"/>
        <v>50</v>
      </c>
      <c r="BK15" s="7">
        <f t="shared" si="37"/>
        <v>50</v>
      </c>
      <c r="BL15" s="7">
        <f t="shared" si="38"/>
        <v>50</v>
      </c>
      <c r="BM15" s="7">
        <f t="shared" si="39"/>
        <v>10</v>
      </c>
      <c r="BN15" s="7">
        <f t="shared" si="40"/>
        <v>87.000000000000014</v>
      </c>
      <c r="BP15" s="7">
        <f t="shared" si="41"/>
        <v>0</v>
      </c>
      <c r="BQ15" s="7">
        <f t="shared" si="42"/>
        <v>0.92648708929622448</v>
      </c>
      <c r="BR15" s="7">
        <f t="shared" si="43"/>
        <v>2.4074968422981944</v>
      </c>
      <c r="BS15" s="7">
        <f t="shared" si="44"/>
        <v>0.80162937555048996</v>
      </c>
      <c r="BT15" s="7">
        <f t="shared" si="45"/>
        <v>32.790393167333541</v>
      </c>
      <c r="BU15" s="7">
        <f t="shared" si="46"/>
        <v>33.147643922156263</v>
      </c>
      <c r="BV15" s="7">
        <f t="shared" si="47"/>
        <v>32.435832811116633</v>
      </c>
      <c r="BW15" s="7">
        <f t="shared" si="48"/>
        <v>36.567922960687859</v>
      </c>
      <c r="BX15" s="7">
        <f t="shared" si="49"/>
        <v>28.991584346787093</v>
      </c>
      <c r="BY15" s="7">
        <f t="shared" si="50"/>
        <v>36.533357414050315</v>
      </c>
      <c r="BZ15" s="7">
        <f t="shared" si="51"/>
        <v>29.094877851364554</v>
      </c>
      <c r="CA15" s="7">
        <f t="shared" si="52"/>
        <v>16.381183529380145</v>
      </c>
      <c r="CB15" s="7">
        <f t="shared" si="53"/>
        <v>65.693178956522246</v>
      </c>
      <c r="CC15" s="7">
        <f t="shared" si="54"/>
        <v>18.203342528498254</v>
      </c>
      <c r="CD15" s="7">
        <f t="shared" si="55"/>
        <v>128.5969523854516</v>
      </c>
      <c r="CF15" t="str">
        <f>OutputSummary!A15</f>
        <v>AME_19-Ab</v>
      </c>
      <c r="CG15" s="22">
        <f>IF($CF15="",CG14,Case1!$O15)</f>
        <v>2.3772875745172953E-3</v>
      </c>
      <c r="CH15" s="22">
        <f>IF($CF15="",CH14,Case2!$O15)</f>
        <v>2.3772875745172953E-3</v>
      </c>
      <c r="CI15" s="22">
        <f>IF($CF15="",CI14,Case3!$O15)</f>
        <v>2.3772875745172953E-3</v>
      </c>
      <c r="CJ15" s="22">
        <f>IF($CF15="",CJ14,Case4!$O15)</f>
        <v>2.3772875745172953E-3</v>
      </c>
      <c r="CK15" s="22">
        <f>IF($CF15="",CK14,Case5!$O15)</f>
        <v>2.3772875745172953E-3</v>
      </c>
      <c r="CL15" s="22">
        <f>IF($CF15="",CL14,Case6!$O15)</f>
        <v>2.3772875745172953E-3</v>
      </c>
      <c r="CM15" s="22">
        <f>IF($CF15="",CM14,Case7!$O15)</f>
        <v>2.3772875745172953E-3</v>
      </c>
      <c r="CN15" s="22">
        <f>IF($CF15="",CN14,Case8!$O15)</f>
        <v>1.1886437872586477E-3</v>
      </c>
      <c r="CO15" s="22">
        <f>IF($CF15="",CO14,Case9!$O15)</f>
        <v>4.7545751490345898E-3</v>
      </c>
      <c r="CP15" s="22">
        <f>IF($CF15="",CP14,Case10!$O15)</f>
        <v>2.635860683817619E-4</v>
      </c>
      <c r="CQ15" s="22">
        <f>IF($CF15="",CQ14,Case11!$O15)</f>
        <v>1.6127785180636241E-2</v>
      </c>
      <c r="CS15" t="str">
        <f>OutputSummary!A15</f>
        <v>AME_19-Ab</v>
      </c>
      <c r="CT15" s="22">
        <f>IF($CS15="",CT14,Case1!$S15+Case1!$F15+Case1!$P15)</f>
        <v>4.7545751490345916E-3</v>
      </c>
      <c r="CU15" s="22">
        <f>IF($CS15="",CU14,Case2!$S15+Case2!$F15+Case2!$P15)</f>
        <v>4.7545751490345907E-3</v>
      </c>
      <c r="CV15" s="22">
        <f>IF($CS15="",CV14,Case3!$S15+Case3!$F15+Case3!$P15)</f>
        <v>4.7545751490345916E-3</v>
      </c>
      <c r="CW15" s="22">
        <f>IF($CS15="",CW14,Case4!$S15+Case4!$F15+Case4!$P15)</f>
        <v>4.7545751490345916E-3</v>
      </c>
      <c r="CX15" s="22">
        <f>IF($CS15="",CX14,Case5!$S15+Case5!$F15+Case5!$P15)</f>
        <v>4.7545751490345907E-3</v>
      </c>
      <c r="CY15" s="22">
        <f>IF($CS15="",CY14,Case6!$S15+Case6!$F15+Case6!$P15)</f>
        <v>4.7545751490345916E-3</v>
      </c>
      <c r="CZ15" s="22">
        <f>IF($CS15="",CZ14,Case7!$S15+Case7!$F15+Case7!$P15)</f>
        <v>4.7545751490345907E-3</v>
      </c>
      <c r="DA15" s="22">
        <f>IF($CS15="",DA14,Case8!$S15+Case8!$F15+Case8!$P15)</f>
        <v>2.3772875745172958E-3</v>
      </c>
      <c r="DB15" s="22">
        <f>IF($CS15="",DB14,Case9!$S15+Case9!$F15+Case9!$P15)</f>
        <v>9.5091502980691814E-3</v>
      </c>
      <c r="DC15" s="22">
        <f>IF($CS15="",DC14,Case10!$S15+Case10!$F15+Case10!$P15)</f>
        <v>2.6358606838176191E-3</v>
      </c>
      <c r="DD15" s="22">
        <f>IF($CS15="",DD14,Case11!$S15+Case11!$F15+Case11!$P15)</f>
        <v>1.8537684115673837E-2</v>
      </c>
      <c r="DF15" t="str">
        <f t="shared" si="6"/>
        <v>AME_19-Ab</v>
      </c>
      <c r="DG15" s="22">
        <f t="shared" si="7"/>
        <v>2.3772875745172962E-3</v>
      </c>
      <c r="DH15" s="22">
        <f t="shared" si="2"/>
        <v>2.3772875745172953E-3</v>
      </c>
      <c r="DI15" s="22">
        <f t="shared" si="2"/>
        <v>2.3772875745172962E-3</v>
      </c>
      <c r="DJ15" s="22">
        <f t="shared" si="2"/>
        <v>2.3772875745172962E-3</v>
      </c>
      <c r="DK15" s="22">
        <f t="shared" si="2"/>
        <v>2.3772875745172953E-3</v>
      </c>
      <c r="DL15" s="22">
        <f t="shared" si="2"/>
        <v>2.3772875745172962E-3</v>
      </c>
      <c r="DM15" s="22">
        <f t="shared" si="2"/>
        <v>2.3772875745172953E-3</v>
      </c>
      <c r="DN15" s="22">
        <f t="shared" si="2"/>
        <v>1.1886437872586481E-3</v>
      </c>
      <c r="DO15" s="22">
        <f t="shared" si="2"/>
        <v>4.7545751490345916E-3</v>
      </c>
      <c r="DP15" s="22">
        <f t="shared" si="2"/>
        <v>2.3722746154358574E-3</v>
      </c>
      <c r="DQ15" s="22">
        <f t="shared" si="2"/>
        <v>2.4098989350375966E-3</v>
      </c>
    </row>
    <row r="16" spans="1:121" x14ac:dyDescent="0.2">
      <c r="A16" t="str">
        <f>OutputSummary!A12</f>
        <v>AME_19-Ac</v>
      </c>
      <c r="B16" s="13">
        <f>IF($A16="",B15,Case8!K12*100)</f>
        <v>1.6181962952603022</v>
      </c>
      <c r="C16" s="7">
        <f>IF($A16="",C15,Pi!$B12)</f>
        <v>1.6181962952603022</v>
      </c>
      <c r="D16" s="7">
        <f>IF($A16="",D15,Patm!B12)</f>
        <v>1.6286678920015614</v>
      </c>
      <c r="E16" s="13">
        <f>IF($A16="",E15,'Patm diff'!B12)</f>
        <v>1.6454060358911671</v>
      </c>
      <c r="F16" s="7">
        <f>IF($A16="",F15,'Patm nodiff'!B12)</f>
        <v>1.6272567170099432</v>
      </c>
      <c r="G16" s="7">
        <f>IF($A16="",G15,Case1!$B12)</f>
        <v>2.0041673815018548</v>
      </c>
      <c r="H16" s="7">
        <f>IF($A16="",H15,Case2!$B12)</f>
        <v>2.0083736333898665</v>
      </c>
      <c r="I16" s="7">
        <f>IF($A16="",I15,Case3!$B12)</f>
        <v>1.9999928297564087</v>
      </c>
      <c r="J16" s="7">
        <f>IF($A16="",J15,Case4!$B12)</f>
        <v>2.0486450262343086</v>
      </c>
      <c r="K16" s="7">
        <f>IF($A16="",K15,Case5!$B12)</f>
        <v>1.9594418749986815</v>
      </c>
      <c r="L16" s="7">
        <f>IF($A16="",L15,Case6!$B12)</f>
        <v>2.048238030193803</v>
      </c>
      <c r="M16" s="7">
        <f>IF($A16="",M15,Case7!$B12)</f>
        <v>1.960657971767144</v>
      </c>
      <c r="N16" s="7">
        <f>IF($A16="",N15,Case8!$B12)</f>
        <v>1.8110270829136648</v>
      </c>
      <c r="O16" s="7">
        <f>IF($A16="",O15,Case9!$B12)</f>
        <v>2.3913794970338365</v>
      </c>
      <c r="P16" s="7">
        <f>IF($A16="",P15,Case10!$B12)</f>
        <v>1.8325099774701321</v>
      </c>
      <c r="Q16" s="7">
        <f>IF($A16="",Q15,Case11!$B12)</f>
        <v>3.1298217007349187</v>
      </c>
      <c r="S16" s="7">
        <f>IF($A16="",S15,Case1!E12*100)</f>
        <v>58.246750000000006</v>
      </c>
      <c r="T16" s="7">
        <f>IF($A16="",T15,Pi!$Q12)</f>
        <v>58.246750000000006</v>
      </c>
      <c r="U16" s="7">
        <f>IF($A16="",U15,Patm!Q12)</f>
        <v>0.24511708507848259</v>
      </c>
      <c r="V16" s="7">
        <f>IF($A16="",V15,'Patm diff'!Q12)</f>
        <v>0.62885854912933437</v>
      </c>
      <c r="W16" s="7">
        <f>IF($A16="",W15,'Patm nodiff'!Q12)</f>
        <v>0.21197632597721089</v>
      </c>
      <c r="X16" s="7">
        <f>IF($A16="",X15,Case1!$Q12)</f>
        <v>5.9215842101380192</v>
      </c>
      <c r="Y16" s="7">
        <f>IF($A16="",Y15,Case2!$Q12)</f>
        <v>5.7521341521071703</v>
      </c>
      <c r="Z16" s="7">
        <f>IF($A16="",Z15,Case3!$Q12)</f>
        <v>6.0903548692656528</v>
      </c>
      <c r="AA16" s="7">
        <f>IF($A16="",AA15,Case4!$Q12)</f>
        <v>4.1605303595031424</v>
      </c>
      <c r="AB16" s="7">
        <f>IF($A16="",AB15,Case5!$Q12)</f>
        <v>7.7612482872186837</v>
      </c>
      <c r="AC16" s="7">
        <f>IF($A16="",AC15,Case6!$Q12)</f>
        <v>4.1763451055025023</v>
      </c>
      <c r="AD16" s="7">
        <f>IF($A16="",AD15,Case7!$Q12)</f>
        <v>7.7103037546206847</v>
      </c>
      <c r="AE16" s="7">
        <f>IF($A16="",AE15,Case8!$Q12)</f>
        <v>3.6240314675005023</v>
      </c>
      <c r="AF16" s="7">
        <f>IF($A16="",AF15,Case9!$Q12)</f>
        <v>8.4830640120454941</v>
      </c>
      <c r="AG16" s="7">
        <f>IF($A16="",AG15,Case10!$Q12)</f>
        <v>3.8976431162233145</v>
      </c>
      <c r="AH16" s="7">
        <f>IF($A16="",AH15,Case11!$Q12)</f>
        <v>10.35828165377343</v>
      </c>
      <c r="AJ16" s="25">
        <f t="shared" si="11"/>
        <v>1</v>
      </c>
      <c r="AK16" s="25">
        <f t="shared" si="12"/>
        <v>237.62827459110133</v>
      </c>
      <c r="AL16" s="25">
        <f t="shared" si="13"/>
        <v>92.62297551753673</v>
      </c>
      <c r="AM16" s="25">
        <f t="shared" si="14"/>
        <v>274.779505359773</v>
      </c>
      <c r="AN16" s="25">
        <f t="shared" si="15"/>
        <v>9.8363458042661875</v>
      </c>
      <c r="AO16" s="25">
        <f t="shared" si="16"/>
        <v>10.126111189298769</v>
      </c>
      <c r="AP16" s="25">
        <f t="shared" si="17"/>
        <v>9.5637694765433476</v>
      </c>
      <c r="AQ16" s="25">
        <f t="shared" si="18"/>
        <v>13.999837753126245</v>
      </c>
      <c r="AR16" s="25">
        <f t="shared" si="19"/>
        <v>7.5048172464629754</v>
      </c>
      <c r="AS16" s="25">
        <f t="shared" si="20"/>
        <v>13.946823964154106</v>
      </c>
      <c r="AT16" s="25">
        <f t="shared" si="21"/>
        <v>7.5544040615901142</v>
      </c>
      <c r="AU16" s="25">
        <f t="shared" si="22"/>
        <v>16.07236320168402</v>
      </c>
      <c r="AV16" s="25">
        <f t="shared" si="23"/>
        <v>6.8662395942424528</v>
      </c>
      <c r="AW16" s="25">
        <f t="shared" si="24"/>
        <v>14.94409525529858</v>
      </c>
      <c r="AX16" s="25">
        <f t="shared" si="25"/>
        <v>5.6232058508257721</v>
      </c>
      <c r="AZ16" s="7">
        <f t="shared" si="26"/>
        <v>32.867883995703551</v>
      </c>
      <c r="BA16" s="7">
        <f t="shared" si="27"/>
        <v>32.867883995703551</v>
      </c>
      <c r="BB16" s="7">
        <f t="shared" si="28"/>
        <v>74.226804123711347</v>
      </c>
      <c r="BC16" s="7">
        <f t="shared" si="29"/>
        <v>22.360248447204974</v>
      </c>
      <c r="BD16" s="7">
        <f t="shared" si="30"/>
        <v>50</v>
      </c>
      <c r="BE16" s="7">
        <f t="shared" si="31"/>
        <v>50</v>
      </c>
      <c r="BF16" s="7">
        <f t="shared" si="32"/>
        <v>50</v>
      </c>
      <c r="BG16" s="7">
        <f t="shared" si="33"/>
        <v>50</v>
      </c>
      <c r="BH16" s="7">
        <f t="shared" si="34"/>
        <v>50</v>
      </c>
      <c r="BI16" s="7">
        <f t="shared" si="35"/>
        <v>50</v>
      </c>
      <c r="BJ16" s="7">
        <f t="shared" si="36"/>
        <v>50</v>
      </c>
      <c r="BK16" s="7">
        <f t="shared" si="37"/>
        <v>50</v>
      </c>
      <c r="BL16" s="7">
        <f t="shared" si="38"/>
        <v>50</v>
      </c>
      <c r="BM16" s="7">
        <f t="shared" si="39"/>
        <v>10</v>
      </c>
      <c r="BN16" s="7">
        <f t="shared" si="40"/>
        <v>87.000000000000014</v>
      </c>
      <c r="BP16" s="7">
        <f t="shared" si="41"/>
        <v>0</v>
      </c>
      <c r="BQ16" s="7">
        <f t="shared" si="42"/>
        <v>0.64711535750826432</v>
      </c>
      <c r="BR16" s="7">
        <f t="shared" si="43"/>
        <v>1.6814857820749092</v>
      </c>
      <c r="BS16" s="7">
        <f t="shared" si="44"/>
        <v>0.55990869440123159</v>
      </c>
      <c r="BT16" s="7">
        <f t="shared" si="45"/>
        <v>23.851932387440396</v>
      </c>
      <c r="BU16" s="7">
        <f t="shared" si="46"/>
        <v>24.111866976360901</v>
      </c>
      <c r="BV16" s="7">
        <f t="shared" si="47"/>
        <v>23.593956778568138</v>
      </c>
      <c r="BW16" s="7">
        <f t="shared" si="48"/>
        <v>26.60052629182201</v>
      </c>
      <c r="BX16" s="7">
        <f t="shared" si="49"/>
        <v>21.0880213196562</v>
      </c>
      <c r="BY16" s="7">
        <f t="shared" si="50"/>
        <v>26.57537507613219</v>
      </c>
      <c r="BZ16" s="7">
        <f t="shared" si="51"/>
        <v>21.163172694802988</v>
      </c>
      <c r="CA16" s="7">
        <f t="shared" si="52"/>
        <v>11.916402739158659</v>
      </c>
      <c r="CB16" s="7">
        <f t="shared" si="53"/>
        <v>47.780556910072548</v>
      </c>
      <c r="CC16" s="7">
        <f t="shared" si="54"/>
        <v>13.24398546934972</v>
      </c>
      <c r="CD16" s="7">
        <f t="shared" si="55"/>
        <v>93.414217416154528</v>
      </c>
      <c r="CF16" t="str">
        <f>OutputSummary!A16</f>
        <v>AME_19-Ag</v>
      </c>
      <c r="CG16" s="22">
        <f>IF($CF16="",CG15,Case1!$O16)</f>
        <v>2.3772875745172953E-3</v>
      </c>
      <c r="CH16" s="22">
        <f>IF($CF16="",CH15,Case2!$O16)</f>
        <v>2.3772875745172953E-3</v>
      </c>
      <c r="CI16" s="22">
        <f>IF($CF16="",CI15,Case3!$O16)</f>
        <v>2.3772875745172953E-3</v>
      </c>
      <c r="CJ16" s="22">
        <f>IF($CF16="",CJ15,Case4!$O16)</f>
        <v>2.3772875745172953E-3</v>
      </c>
      <c r="CK16" s="22">
        <f>IF($CF16="",CK15,Case5!$O16)</f>
        <v>2.3772875745172953E-3</v>
      </c>
      <c r="CL16" s="22">
        <f>IF($CF16="",CL15,Case6!$O16)</f>
        <v>2.3772875745172953E-3</v>
      </c>
      <c r="CM16" s="22">
        <f>IF($CF16="",CM15,Case7!$O16)</f>
        <v>2.3772875745172953E-3</v>
      </c>
      <c r="CN16" s="22">
        <f>IF($CF16="",CN15,Case8!$O16)</f>
        <v>1.1886437872586477E-3</v>
      </c>
      <c r="CO16" s="22">
        <f>IF($CF16="",CO15,Case9!$O16)</f>
        <v>4.7545751490345898E-3</v>
      </c>
      <c r="CP16" s="22">
        <f>IF($CF16="",CP15,Case10!$O16)</f>
        <v>2.635860683817619E-4</v>
      </c>
      <c r="CQ16" s="22">
        <f>IF($CF16="",CQ15,Case11!$O16)</f>
        <v>1.6127785180636241E-2</v>
      </c>
      <c r="CS16" t="str">
        <f>OutputSummary!A16</f>
        <v>AME_19-Ag</v>
      </c>
      <c r="CT16" s="22">
        <f>IF($CS16="",CT15,Case1!$S16+Case1!$F16+Case1!$P16)</f>
        <v>4.7545751490345916E-3</v>
      </c>
      <c r="CU16" s="22">
        <f>IF($CS16="",CU15,Case2!$S16+Case2!$F16+Case2!$P16)</f>
        <v>4.7545751490345907E-3</v>
      </c>
      <c r="CV16" s="22">
        <f>IF($CS16="",CV15,Case3!$S16+Case3!$F16+Case3!$P16)</f>
        <v>4.7545751490345916E-3</v>
      </c>
      <c r="CW16" s="22">
        <f>IF($CS16="",CW15,Case4!$S16+Case4!$F16+Case4!$P16)</f>
        <v>4.7545751490345916E-3</v>
      </c>
      <c r="CX16" s="22">
        <f>IF($CS16="",CX15,Case5!$S16+Case5!$F16+Case5!$P16)</f>
        <v>4.7545751490345907E-3</v>
      </c>
      <c r="CY16" s="22">
        <f>IF($CS16="",CY15,Case6!$S16+Case6!$F16+Case6!$P16)</f>
        <v>4.7545751490345916E-3</v>
      </c>
      <c r="CZ16" s="22">
        <f>IF($CS16="",CZ15,Case7!$S16+Case7!$F16+Case7!$P16)</f>
        <v>4.7545751490345907E-3</v>
      </c>
      <c r="DA16" s="22">
        <f>IF($CS16="",DA15,Case8!$S16+Case8!$F16+Case8!$P16)</f>
        <v>2.3772875745172958E-3</v>
      </c>
      <c r="DB16" s="22">
        <f>IF($CS16="",DB15,Case9!$S16+Case9!$F16+Case9!$P16)</f>
        <v>9.5091502980691814E-3</v>
      </c>
      <c r="DC16" s="22">
        <f>IF($CS16="",DC15,Case10!$S16+Case10!$F16+Case10!$P16)</f>
        <v>2.6358606838176191E-3</v>
      </c>
      <c r="DD16" s="22">
        <f>IF($CS16="",DD15,Case11!$S16+Case11!$F16+Case11!$P16)</f>
        <v>1.8537684115673837E-2</v>
      </c>
      <c r="DF16" t="str">
        <f t="shared" si="6"/>
        <v>AME_19-Ag</v>
      </c>
      <c r="DG16" s="22">
        <f t="shared" si="7"/>
        <v>2.3772875745172962E-3</v>
      </c>
      <c r="DH16" s="22">
        <f t="shared" si="2"/>
        <v>2.3772875745172953E-3</v>
      </c>
      <c r="DI16" s="22">
        <f t="shared" si="2"/>
        <v>2.3772875745172962E-3</v>
      </c>
      <c r="DJ16" s="22">
        <f t="shared" si="2"/>
        <v>2.3772875745172962E-3</v>
      </c>
      <c r="DK16" s="22">
        <f t="shared" si="2"/>
        <v>2.3772875745172953E-3</v>
      </c>
      <c r="DL16" s="22">
        <f t="shared" si="2"/>
        <v>2.3772875745172962E-3</v>
      </c>
      <c r="DM16" s="22">
        <f t="shared" si="2"/>
        <v>2.3772875745172953E-3</v>
      </c>
      <c r="DN16" s="22">
        <f t="shared" si="2"/>
        <v>1.1886437872586481E-3</v>
      </c>
      <c r="DO16" s="22">
        <f t="shared" si="2"/>
        <v>4.7545751490345916E-3</v>
      </c>
      <c r="DP16" s="22">
        <f t="shared" si="2"/>
        <v>2.3722746154358574E-3</v>
      </c>
      <c r="DQ16" s="22">
        <f t="shared" si="2"/>
        <v>2.4098989350375966E-3</v>
      </c>
    </row>
    <row r="17" spans="1:121" x14ac:dyDescent="0.2">
      <c r="A17" t="str">
        <f>OutputSummary!A13</f>
        <v>AME_19-Ae</v>
      </c>
      <c r="B17" s="13">
        <f>IF($A17="",B16,Case8!K13*100)</f>
        <v>1.6364578714401581</v>
      </c>
      <c r="C17" s="7">
        <f>IF($A17="",C16,Pi!$B13)</f>
        <v>1.6364578714401581</v>
      </c>
      <c r="D17" s="7">
        <f>IF($A17="",D16,Patm!B13)</f>
        <v>1.6469275244494015</v>
      </c>
      <c r="E17" s="13">
        <f>IF($A17="",E16,'Patm diff'!B13)</f>
        <v>1.663662561413964</v>
      </c>
      <c r="F17" s="7">
        <f>IF($A17="",F16,'Patm nodiff'!B13)</f>
        <v>1.6455166113993076</v>
      </c>
      <c r="G17" s="7">
        <f>IF($A17="",G16,Case1!$B13)</f>
        <v>2.0223573139414137</v>
      </c>
      <c r="H17" s="7">
        <f>IF($A17="",H16,Case2!$B13)</f>
        <v>2.0265627850672669</v>
      </c>
      <c r="I17" s="7">
        <f>IF($A17="",I16,Case3!$B13)</f>
        <v>2.0181835370739609</v>
      </c>
      <c r="J17" s="7">
        <f>IF($A17="",J16,Case4!$B13)</f>
        <v>2.0668267027579659</v>
      </c>
      <c r="K17" s="7">
        <f>IF($A17="",K16,Case5!$B13)</f>
        <v>1.9776401093621061</v>
      </c>
      <c r="L17" s="7">
        <f>IF($A17="",L16,Case6!$B13)</f>
        <v>2.066419782263841</v>
      </c>
      <c r="M17" s="7">
        <f>IF($A17="",M16,Case7!$B13)</f>
        <v>1.9788559803993568</v>
      </c>
      <c r="N17" s="7">
        <f>IF($A17="",N16,Case8!$B13)</f>
        <v>1.8292528659489964</v>
      </c>
      <c r="O17" s="7">
        <f>IF($A17="",O16,Case9!$B13)</f>
        <v>2.4094975553739242</v>
      </c>
      <c r="P17" s="7">
        <f>IF($A17="",P16,Case10!$B13)</f>
        <v>1.8507317728624164</v>
      </c>
      <c r="Q17" s="7">
        <f>IF($A17="",Q16,Case11!$B13)</f>
        <v>3.1478026898401539</v>
      </c>
      <c r="S17" s="7">
        <f>IF($A17="",S16,Case1!E13*100)</f>
        <v>58.246750000000006</v>
      </c>
      <c r="T17" s="7">
        <f>IF($A17="",T16,Pi!$Q13)</f>
        <v>58.246749999999999</v>
      </c>
      <c r="U17" s="7">
        <f>IF($A17="",U16,Patm!Q13)</f>
        <v>0.24029165077927733</v>
      </c>
      <c r="V17" s="7">
        <f>IF($A17="",V16,'Patm diff'!Q13)</f>
        <v>0.61666142215907493</v>
      </c>
      <c r="W17" s="7">
        <f>IF($A17="",W16,'Patm nodiff'!Q13)</f>
        <v>0.20779783887219805</v>
      </c>
      <c r="X17" s="7">
        <f>IF($A17="",X16,Case1!$Q13)</f>
        <v>5.8338297614375989</v>
      </c>
      <c r="Y17" s="7">
        <f>IF($A17="",Y16,Case2!$Q13)</f>
        <v>5.6669373080849663</v>
      </c>
      <c r="Z17" s="7">
        <f>IF($A17="",Z16,Case3!$Q13)</f>
        <v>6.0000516893215723</v>
      </c>
      <c r="AA17" s="7">
        <f>IF($A17="",AA16,Case4!$Q13)</f>
        <v>4.0992393684240129</v>
      </c>
      <c r="AB17" s="7">
        <f>IF($A17="",AB16,Case5!$Q13)</f>
        <v>7.6456075993978638</v>
      </c>
      <c r="AC17" s="7">
        <f>IF($A17="",AC16,Case6!$Q13)</f>
        <v>4.1148099343152689</v>
      </c>
      <c r="AD17" s="7">
        <f>IF($A17="",AD16,Case7!$Q13)</f>
        <v>7.5954441822420478</v>
      </c>
      <c r="AE17" s="7">
        <f>IF($A17="",AE16,Case8!$Q13)</f>
        <v>3.5625717199985045</v>
      </c>
      <c r="AF17" s="7">
        <f>IF($A17="",AF16,Case9!$Q13)</f>
        <v>8.3824447762022807</v>
      </c>
      <c r="AG17" s="7">
        <f>IF($A17="",AG16,Case10!$Q13)</f>
        <v>3.8325741764437158</v>
      </c>
      <c r="AH17" s="7">
        <f>IF($A17="",AH16,Case11!$Q13)</f>
        <v>10.269319635163182</v>
      </c>
      <c r="AJ17" s="25">
        <f t="shared" si="11"/>
        <v>1.0000000000000002</v>
      </c>
      <c r="AK17" s="25">
        <f t="shared" si="12"/>
        <v>242.40022410725885</v>
      </c>
      <c r="AL17" s="25">
        <f t="shared" si="13"/>
        <v>94.454992491770611</v>
      </c>
      <c r="AM17" s="25">
        <f t="shared" si="14"/>
        <v>280.30488823237243</v>
      </c>
      <c r="AN17" s="25">
        <f t="shared" si="15"/>
        <v>9.9843074587158629</v>
      </c>
      <c r="AO17" s="25">
        <f t="shared" si="16"/>
        <v>10.278347338852667</v>
      </c>
      <c r="AP17" s="25">
        <f t="shared" si="17"/>
        <v>9.7077080358596017</v>
      </c>
      <c r="AQ17" s="25">
        <f t="shared" si="18"/>
        <v>14.20916047222523</v>
      </c>
      <c r="AR17" s="25">
        <f t="shared" si="19"/>
        <v>7.618328464121972</v>
      </c>
      <c r="AS17" s="25">
        <f t="shared" si="20"/>
        <v>14.155392577006754</v>
      </c>
      <c r="AT17" s="25">
        <f t="shared" si="21"/>
        <v>7.6686430184266774</v>
      </c>
      <c r="AU17" s="25">
        <f t="shared" si="22"/>
        <v>16.349635762567736</v>
      </c>
      <c r="AV17" s="25">
        <f t="shared" si="23"/>
        <v>6.9486589598970268</v>
      </c>
      <c r="AW17" s="25">
        <f t="shared" si="24"/>
        <v>15.197814137037199</v>
      </c>
      <c r="AX17" s="25">
        <f t="shared" si="25"/>
        <v>5.6719190822104011</v>
      </c>
      <c r="AZ17" s="7">
        <f t="shared" si="26"/>
        <v>32.867883995703551</v>
      </c>
      <c r="BA17" s="7">
        <f t="shared" si="27"/>
        <v>32.867883995703551</v>
      </c>
      <c r="BB17" s="7">
        <f t="shared" si="28"/>
        <v>74.226804123711347</v>
      </c>
      <c r="BC17" s="7">
        <f t="shared" si="29"/>
        <v>22.360248447204974</v>
      </c>
      <c r="BD17" s="7">
        <f t="shared" si="30"/>
        <v>50</v>
      </c>
      <c r="BE17" s="7">
        <f t="shared" si="31"/>
        <v>50</v>
      </c>
      <c r="BF17" s="7">
        <f t="shared" si="32"/>
        <v>50</v>
      </c>
      <c r="BG17" s="7">
        <f t="shared" si="33"/>
        <v>50</v>
      </c>
      <c r="BH17" s="7">
        <f t="shared" si="34"/>
        <v>50</v>
      </c>
      <c r="BI17" s="7">
        <f t="shared" si="35"/>
        <v>50</v>
      </c>
      <c r="BJ17" s="7">
        <f t="shared" si="36"/>
        <v>50</v>
      </c>
      <c r="BK17" s="7">
        <f t="shared" si="37"/>
        <v>50</v>
      </c>
      <c r="BL17" s="7">
        <f t="shared" si="38"/>
        <v>50</v>
      </c>
      <c r="BM17" s="7">
        <f t="shared" si="39"/>
        <v>10</v>
      </c>
      <c r="BN17" s="7">
        <f t="shared" si="40"/>
        <v>87.000000000000014</v>
      </c>
      <c r="BP17" s="7">
        <f t="shared" si="41"/>
        <v>0</v>
      </c>
      <c r="BQ17" s="7">
        <f t="shared" si="42"/>
        <v>0.63977528489808488</v>
      </c>
      <c r="BR17" s="7">
        <f t="shared" si="43"/>
        <v>1.6624130965170827</v>
      </c>
      <c r="BS17" s="7">
        <f t="shared" si="44"/>
        <v>0.55355778582783877</v>
      </c>
      <c r="BT17" s="7">
        <f t="shared" si="45"/>
        <v>23.581385701157487</v>
      </c>
      <c r="BU17" s="7">
        <f t="shared" si="46"/>
        <v>23.838371915055696</v>
      </c>
      <c r="BV17" s="7">
        <f t="shared" si="47"/>
        <v>23.326336247071655</v>
      </c>
      <c r="BW17" s="7">
        <f t="shared" si="48"/>
        <v>26.298802971265214</v>
      </c>
      <c r="BX17" s="7">
        <f t="shared" si="49"/>
        <v>20.848825006518013</v>
      </c>
      <c r="BY17" s="7">
        <f t="shared" si="50"/>
        <v>26.273937039717175</v>
      </c>
      <c r="BZ17" s="7">
        <f t="shared" si="51"/>
        <v>20.923123957836609</v>
      </c>
      <c r="CA17" s="7">
        <f t="shared" si="52"/>
        <v>11.781237871963661</v>
      </c>
      <c r="CB17" s="7">
        <f t="shared" si="53"/>
        <v>47.238593637210819</v>
      </c>
      <c r="CC17" s="7">
        <f t="shared" si="54"/>
        <v>13.093762153112285</v>
      </c>
      <c r="CD17" s="7">
        <f t="shared" si="55"/>
        <v>92.354642595836765</v>
      </c>
      <c r="CF17" t="str">
        <f>OutputSummary!A17</f>
        <v/>
      </c>
      <c r="CG17" s="22">
        <f>IF($CF17="",CG16,Case1!$O17)</f>
        <v>2.3772875745172953E-3</v>
      </c>
      <c r="CH17" s="22">
        <f>IF($CF17="",CH16,Case2!$O17)</f>
        <v>2.3772875745172953E-3</v>
      </c>
      <c r="CI17" s="22">
        <f>IF($CF17="",CI16,Case3!$O17)</f>
        <v>2.3772875745172953E-3</v>
      </c>
      <c r="CJ17" s="22">
        <f>IF($CF17="",CJ16,Case4!$O17)</f>
        <v>2.3772875745172953E-3</v>
      </c>
      <c r="CK17" s="22">
        <f>IF($CF17="",CK16,Case5!$O17)</f>
        <v>2.3772875745172953E-3</v>
      </c>
      <c r="CL17" s="22">
        <f>IF($CF17="",CL16,Case6!$O17)</f>
        <v>2.3772875745172953E-3</v>
      </c>
      <c r="CM17" s="22">
        <f>IF($CF17="",CM16,Case7!$O17)</f>
        <v>2.3772875745172953E-3</v>
      </c>
      <c r="CN17" s="22">
        <f>IF($CF17="",CN16,Case8!$O17)</f>
        <v>1.1886437872586477E-3</v>
      </c>
      <c r="CO17" s="22">
        <f>IF($CF17="",CO16,Case9!$O17)</f>
        <v>4.7545751490345898E-3</v>
      </c>
      <c r="CP17" s="22">
        <f>IF($CF17="",CP16,Case10!$O17)</f>
        <v>2.635860683817619E-4</v>
      </c>
      <c r="CQ17" s="22">
        <f>IF($CF17="",CQ16,Case11!$O17)</f>
        <v>1.6127785180636241E-2</v>
      </c>
      <c r="CS17" t="str">
        <f>OutputSummary!A17</f>
        <v/>
      </c>
      <c r="CT17" s="22">
        <f>IF($CS17="",CT16,Case1!$S17+Case1!$F17+Case1!$P17)</f>
        <v>4.7545751490345916E-3</v>
      </c>
      <c r="CU17" s="22">
        <f>IF($CS17="",CU16,Case2!$S17+Case2!$F17+Case2!$P17)</f>
        <v>4.7545751490345907E-3</v>
      </c>
      <c r="CV17" s="22">
        <f>IF($CS17="",CV16,Case3!$S17+Case3!$F17+Case3!$P17)</f>
        <v>4.7545751490345916E-3</v>
      </c>
      <c r="CW17" s="22">
        <f>IF($CS17="",CW16,Case4!$S17+Case4!$F17+Case4!$P17)</f>
        <v>4.7545751490345916E-3</v>
      </c>
      <c r="CX17" s="22">
        <f>IF($CS17="",CX16,Case5!$S17+Case5!$F17+Case5!$P17)</f>
        <v>4.7545751490345907E-3</v>
      </c>
      <c r="CY17" s="22">
        <f>IF($CS17="",CY16,Case6!$S17+Case6!$F17+Case6!$P17)</f>
        <v>4.7545751490345916E-3</v>
      </c>
      <c r="CZ17" s="22">
        <f>IF($CS17="",CZ16,Case7!$S17+Case7!$F17+Case7!$P17)</f>
        <v>4.7545751490345907E-3</v>
      </c>
      <c r="DA17" s="22">
        <f>IF($CS17="",DA16,Case8!$S17+Case8!$F17+Case8!$P17)</f>
        <v>2.3772875745172958E-3</v>
      </c>
      <c r="DB17" s="22">
        <f>IF($CS17="",DB16,Case9!$S17+Case9!$F17+Case9!$P17)</f>
        <v>9.5091502980691814E-3</v>
      </c>
      <c r="DC17" s="22">
        <f>IF($CS17="",DC16,Case10!$S17+Case10!$F17+Case10!$P17)</f>
        <v>2.6358606838176191E-3</v>
      </c>
      <c r="DD17" s="22">
        <f>IF($CS17="",DD16,Case11!$S17+Case11!$F17+Case11!$P17)</f>
        <v>1.8537684115673837E-2</v>
      </c>
      <c r="DF17" t="str">
        <f t="shared" si="6"/>
        <v/>
      </c>
      <c r="DG17" s="22">
        <f t="shared" si="7"/>
        <v>2.3772875745172962E-3</v>
      </c>
      <c r="DH17" s="22">
        <f t="shared" si="2"/>
        <v>2.3772875745172953E-3</v>
      </c>
      <c r="DI17" s="22">
        <f t="shared" si="2"/>
        <v>2.3772875745172962E-3</v>
      </c>
      <c r="DJ17" s="22">
        <f t="shared" si="2"/>
        <v>2.3772875745172962E-3</v>
      </c>
      <c r="DK17" s="22">
        <f t="shared" si="2"/>
        <v>2.3772875745172953E-3</v>
      </c>
      <c r="DL17" s="22">
        <f t="shared" si="2"/>
        <v>2.3772875745172962E-3</v>
      </c>
      <c r="DM17" s="22">
        <f t="shared" si="2"/>
        <v>2.3772875745172953E-3</v>
      </c>
      <c r="DN17" s="22">
        <f t="shared" si="2"/>
        <v>1.1886437872586481E-3</v>
      </c>
      <c r="DO17" s="22">
        <f t="shared" si="2"/>
        <v>4.7545751490345916E-3</v>
      </c>
      <c r="DP17" s="22">
        <f t="shared" si="2"/>
        <v>2.3722746154358574E-3</v>
      </c>
      <c r="DQ17" s="22">
        <f t="shared" si="2"/>
        <v>2.4098989350375966E-3</v>
      </c>
    </row>
    <row r="18" spans="1:121" x14ac:dyDescent="0.2">
      <c r="A18" t="str">
        <f>OutputSummary!A14</f>
        <v>AME_19-Aa</v>
      </c>
      <c r="B18" s="13">
        <f>IF($A18="",B17,Case8!K14*100)</f>
        <v>1.1836631342023636</v>
      </c>
      <c r="C18" s="7">
        <f>IF($A18="",C17,Pi!$B14)</f>
        <v>1.1836631342023636</v>
      </c>
      <c r="D18" s="7">
        <f>IF($A18="",D17,Patm!B14)</f>
        <v>1.1917424077833012</v>
      </c>
      <c r="E18" s="13">
        <f>IF($A18="",E17,'Patm diff'!B14)</f>
        <v>1.2046550707919508</v>
      </c>
      <c r="F18" s="7">
        <f>IF($A18="",F17,'Patm nodiff'!B14)</f>
        <v>1.1906536699067636</v>
      </c>
      <c r="G18" s="7">
        <f>IF($A18="",G17,Case1!$B14)</f>
        <v>1.5175426953938249</v>
      </c>
      <c r="H18" s="7">
        <f>IF($A18="",H17,Case2!$B14)</f>
        <v>1.5211832724222503</v>
      </c>
      <c r="I18" s="7">
        <f>IF($A18="",I17,Case3!$B14)</f>
        <v>1.5139295982152581</v>
      </c>
      <c r="J18" s="7">
        <f>IF($A18="",J17,Case4!$B14)</f>
        <v>1.5560409904251262</v>
      </c>
      <c r="K18" s="7">
        <f>IF($A18="",K17,Case5!$B14)</f>
        <v>1.4788347495908052</v>
      </c>
      <c r="L18" s="7">
        <f>IF($A18="",L17,Case6!$B14)</f>
        <v>1.555688686888933</v>
      </c>
      <c r="M18" s="7">
        <f>IF($A18="",M17,Case7!$B14)</f>
        <v>1.4798871626648538</v>
      </c>
      <c r="N18" s="7">
        <f>IF($A18="",N17,Case8!$B14)</f>
        <v>1.3504876091755924</v>
      </c>
      <c r="O18" s="7">
        <f>IF($A18="",O17,Case9!$B14)</f>
        <v>1.8523466169376355</v>
      </c>
      <c r="P18" s="7">
        <f>IF($A18="",P17,Case10!$B14)</f>
        <v>1.3691340461628723</v>
      </c>
      <c r="Q18" s="7">
        <f>IF($A18="",Q17,Case11!$B14)</f>
        <v>2.487519718860383</v>
      </c>
      <c r="S18" s="7">
        <f>IF($A18="",S17,Case1!E14*100)</f>
        <v>51.727750000000007</v>
      </c>
      <c r="T18" s="7">
        <f>IF($A18="",T17,Pi!$Q14)</f>
        <v>51.727750000000007</v>
      </c>
      <c r="U18" s="7">
        <f>IF($A18="",U17,Patm!Q14)</f>
        <v>0.33119382884420717</v>
      </c>
      <c r="V18" s="7">
        <f>IF($A18="",V17,'Patm diff'!Q14)</f>
        <v>0.84726375816590871</v>
      </c>
      <c r="W18" s="7">
        <f>IF($A18="",W17,'Patm nodiff'!Q14)</f>
        <v>0.28648585671783855</v>
      </c>
      <c r="X18" s="7">
        <f>IF($A18="",X17,Case1!$Q14)</f>
        <v>8.1633263964469176</v>
      </c>
      <c r="Y18" s="7">
        <f>IF($A18="",Y17,Case2!$Q14)</f>
        <v>7.9305996466960842</v>
      </c>
      <c r="Z18" s="7">
        <f>IF($A18="",Z17,Case3!$Q14)</f>
        <v>8.3950596818069307</v>
      </c>
      <c r="AA18" s="7">
        <f>IF($A18="",AA17,Case4!$Q14)</f>
        <v>5.74153752517676</v>
      </c>
      <c r="AB18" s="7">
        <f>IF($A18="",AB17,Case5!$Q14)</f>
        <v>10.685381265357483</v>
      </c>
      <c r="AC18" s="7">
        <f>IF($A18="",AC17,Case6!$Q14)</f>
        <v>5.7633054974078748</v>
      </c>
      <c r="AD18" s="7">
        <f>IF($A18="",AD17,Case7!$Q14)</f>
        <v>10.615666430379916</v>
      </c>
      <c r="AE18" s="7">
        <f>IF($A18="",AE17,Case8!$Q14)</f>
        <v>5.1984574673871027</v>
      </c>
      <c r="AF18" s="7">
        <f>IF($A18="",AF17,Case9!$Q14)</f>
        <v>11.090536212199819</v>
      </c>
      <c r="AG18" s="7">
        <f>IF($A18="",AG17,Case10!$Q14)</f>
        <v>5.5647822981474793</v>
      </c>
      <c r="AH18" s="7">
        <f>IF($A18="",AH17,Case11!$Q14)</f>
        <v>12.787965944150134</v>
      </c>
      <c r="AJ18" s="25">
        <f t="shared" si="11"/>
        <v>1</v>
      </c>
      <c r="AK18" s="25">
        <f t="shared" si="12"/>
        <v>156.18573021278311</v>
      </c>
      <c r="AL18" s="25">
        <f t="shared" si="13"/>
        <v>61.052711745839638</v>
      </c>
      <c r="AM18" s="25">
        <f t="shared" si="14"/>
        <v>180.55952427329404</v>
      </c>
      <c r="AN18" s="25">
        <f t="shared" si="15"/>
        <v>6.3366019546289953</v>
      </c>
      <c r="AO18" s="25">
        <f t="shared" si="16"/>
        <v>6.5225521782013001</v>
      </c>
      <c r="AP18" s="25">
        <f t="shared" si="17"/>
        <v>6.1616893697730406</v>
      </c>
      <c r="AQ18" s="25">
        <f t="shared" si="18"/>
        <v>9.0093898669429162</v>
      </c>
      <c r="AR18" s="25">
        <f t="shared" si="19"/>
        <v>4.8409830885214964</v>
      </c>
      <c r="AS18" s="25">
        <f t="shared" si="20"/>
        <v>8.9753614524278245</v>
      </c>
      <c r="AT18" s="25">
        <f t="shared" si="21"/>
        <v>4.8727746241126724</v>
      </c>
      <c r="AU18" s="25">
        <f t="shared" si="22"/>
        <v>9.9505959843891709</v>
      </c>
      <c r="AV18" s="25">
        <f t="shared" si="23"/>
        <v>4.6641342681969169</v>
      </c>
      <c r="AW18" s="25">
        <f t="shared" si="24"/>
        <v>9.2955568122081296</v>
      </c>
      <c r="AX18" s="25">
        <f t="shared" si="25"/>
        <v>4.0450334498789395</v>
      </c>
      <c r="AZ18" s="7">
        <f t="shared" si="26"/>
        <v>32.867883995703551</v>
      </c>
      <c r="BA18" s="7">
        <f t="shared" si="27"/>
        <v>32.867883995703551</v>
      </c>
      <c r="BB18" s="7">
        <f t="shared" si="28"/>
        <v>74.226804123711347</v>
      </c>
      <c r="BC18" s="7">
        <f t="shared" si="29"/>
        <v>22.360248447204974</v>
      </c>
      <c r="BD18" s="7">
        <f t="shared" si="30"/>
        <v>50</v>
      </c>
      <c r="BE18" s="7">
        <f t="shared" si="31"/>
        <v>50</v>
      </c>
      <c r="BF18" s="7">
        <f t="shared" si="32"/>
        <v>50</v>
      </c>
      <c r="BG18" s="7">
        <f t="shared" si="33"/>
        <v>50</v>
      </c>
      <c r="BH18" s="7">
        <f t="shared" si="34"/>
        <v>50</v>
      </c>
      <c r="BI18" s="7">
        <f t="shared" si="35"/>
        <v>50</v>
      </c>
      <c r="BJ18" s="7">
        <f t="shared" si="36"/>
        <v>50</v>
      </c>
      <c r="BK18" s="7">
        <f t="shared" si="37"/>
        <v>50</v>
      </c>
      <c r="BL18" s="7">
        <f t="shared" si="38"/>
        <v>50</v>
      </c>
      <c r="BM18" s="7">
        <f t="shared" si="39"/>
        <v>10</v>
      </c>
      <c r="BN18" s="7">
        <f t="shared" si="40"/>
        <v>87.000000000000014</v>
      </c>
      <c r="BP18" s="7">
        <f t="shared" si="41"/>
        <v>0</v>
      </c>
      <c r="BQ18" s="7">
        <f t="shared" si="42"/>
        <v>0.68256527955329271</v>
      </c>
      <c r="BR18" s="7">
        <f t="shared" si="43"/>
        <v>1.7734721968622484</v>
      </c>
      <c r="BS18" s="7">
        <f t="shared" si="44"/>
        <v>0.59058489720647789</v>
      </c>
      <c r="BT18" s="7">
        <f t="shared" si="45"/>
        <v>28.207312667252506</v>
      </c>
      <c r="BU18" s="7">
        <f t="shared" si="46"/>
        <v>28.514881343105426</v>
      </c>
      <c r="BV18" s="7">
        <f t="shared" si="47"/>
        <v>27.902065585192997</v>
      </c>
      <c r="BW18" s="7">
        <f t="shared" si="48"/>
        <v>31.45978323247326</v>
      </c>
      <c r="BX18" s="7">
        <f t="shared" si="49"/>
        <v>24.937130071838322</v>
      </c>
      <c r="BY18" s="7">
        <f t="shared" si="50"/>
        <v>31.430019397982409</v>
      </c>
      <c r="BZ18" s="7">
        <f t="shared" si="51"/>
        <v>25.026041607869033</v>
      </c>
      <c r="CA18" s="7">
        <f t="shared" si="52"/>
        <v>14.093914911496084</v>
      </c>
      <c r="CB18" s="7">
        <f t="shared" si="53"/>
        <v>56.492718528897868</v>
      </c>
      <c r="CC18" s="7">
        <f t="shared" si="54"/>
        <v>15.669231101422465</v>
      </c>
      <c r="CD18" s="7">
        <f t="shared" si="55"/>
        <v>110.15436292494239</v>
      </c>
      <c r="CF18" t="str">
        <f>OutputSummary!A18</f>
        <v/>
      </c>
      <c r="CG18" s="22">
        <f>IF($CF18="",CG17,Case1!$O18)</f>
        <v>2.3772875745172953E-3</v>
      </c>
      <c r="CH18" s="22">
        <f>IF($CF18="",CH17,Case2!$O18)</f>
        <v>2.3772875745172953E-3</v>
      </c>
      <c r="CI18" s="22">
        <f>IF($CF18="",CI17,Case3!$O18)</f>
        <v>2.3772875745172953E-3</v>
      </c>
      <c r="CJ18" s="22">
        <f>IF($CF18="",CJ17,Case4!$O18)</f>
        <v>2.3772875745172953E-3</v>
      </c>
      <c r="CK18" s="22">
        <f>IF($CF18="",CK17,Case5!$O18)</f>
        <v>2.3772875745172953E-3</v>
      </c>
      <c r="CL18" s="22">
        <f>IF($CF18="",CL17,Case6!$O18)</f>
        <v>2.3772875745172953E-3</v>
      </c>
      <c r="CM18" s="22">
        <f>IF($CF18="",CM17,Case7!$O18)</f>
        <v>2.3772875745172953E-3</v>
      </c>
      <c r="CN18" s="22">
        <f>IF($CF18="",CN17,Case8!$O18)</f>
        <v>1.1886437872586477E-3</v>
      </c>
      <c r="CO18" s="22">
        <f>IF($CF18="",CO17,Case9!$O18)</f>
        <v>4.7545751490345898E-3</v>
      </c>
      <c r="CP18" s="22">
        <f>IF($CF18="",CP17,Case10!$O18)</f>
        <v>2.635860683817619E-4</v>
      </c>
      <c r="CQ18" s="22">
        <f>IF($CF18="",CQ17,Case11!$O18)</f>
        <v>1.6127785180636241E-2</v>
      </c>
      <c r="CS18" t="str">
        <f>OutputSummary!A18</f>
        <v/>
      </c>
      <c r="CT18" s="22">
        <f>IF($CS18="",CT17,Case1!$S18+Case1!$F18+Case1!$P18)</f>
        <v>4.7545751490345916E-3</v>
      </c>
      <c r="CU18" s="22">
        <f>IF($CS18="",CU17,Case2!$S18+Case2!$F18+Case2!$P18)</f>
        <v>4.7545751490345907E-3</v>
      </c>
      <c r="CV18" s="22">
        <f>IF($CS18="",CV17,Case3!$S18+Case3!$F18+Case3!$P18)</f>
        <v>4.7545751490345916E-3</v>
      </c>
      <c r="CW18" s="22">
        <f>IF($CS18="",CW17,Case4!$S18+Case4!$F18+Case4!$P18)</f>
        <v>4.7545751490345916E-3</v>
      </c>
      <c r="CX18" s="22">
        <f>IF($CS18="",CX17,Case5!$S18+Case5!$F18+Case5!$P18)</f>
        <v>4.7545751490345907E-3</v>
      </c>
      <c r="CY18" s="22">
        <f>IF($CS18="",CY17,Case6!$S18+Case6!$F18+Case6!$P18)</f>
        <v>4.7545751490345916E-3</v>
      </c>
      <c r="CZ18" s="22">
        <f>IF($CS18="",CZ17,Case7!$S18+Case7!$F18+Case7!$P18)</f>
        <v>4.7545751490345907E-3</v>
      </c>
      <c r="DA18" s="22">
        <f>IF($CS18="",DA17,Case8!$S18+Case8!$F18+Case8!$P18)</f>
        <v>2.3772875745172958E-3</v>
      </c>
      <c r="DB18" s="22">
        <f>IF($CS18="",DB17,Case9!$S18+Case9!$F18+Case9!$P18)</f>
        <v>9.5091502980691814E-3</v>
      </c>
      <c r="DC18" s="22">
        <f>IF($CS18="",DC17,Case10!$S18+Case10!$F18+Case10!$P18)</f>
        <v>2.6358606838176191E-3</v>
      </c>
      <c r="DD18" s="22">
        <f>IF($CS18="",DD17,Case11!$S18+Case11!$F18+Case11!$P18)</f>
        <v>1.8537684115673837E-2</v>
      </c>
      <c r="DF18" t="str">
        <f t="shared" si="6"/>
        <v/>
      </c>
      <c r="DG18" s="22">
        <f t="shared" si="7"/>
        <v>2.3772875745172962E-3</v>
      </c>
      <c r="DH18" s="22">
        <f t="shared" si="2"/>
        <v>2.3772875745172953E-3</v>
      </c>
      <c r="DI18" s="22">
        <f t="shared" si="2"/>
        <v>2.3772875745172962E-3</v>
      </c>
      <c r="DJ18" s="22">
        <f t="shared" si="2"/>
        <v>2.3772875745172962E-3</v>
      </c>
      <c r="DK18" s="22">
        <f t="shared" si="2"/>
        <v>2.3772875745172953E-3</v>
      </c>
      <c r="DL18" s="22">
        <f t="shared" si="2"/>
        <v>2.3772875745172962E-3</v>
      </c>
      <c r="DM18" s="22">
        <f t="shared" si="2"/>
        <v>2.3772875745172953E-3</v>
      </c>
      <c r="DN18" s="22">
        <f t="shared" si="2"/>
        <v>1.1886437872586481E-3</v>
      </c>
      <c r="DO18" s="22">
        <f t="shared" si="2"/>
        <v>4.7545751490345916E-3</v>
      </c>
      <c r="DP18" s="22">
        <f t="shared" si="2"/>
        <v>2.3722746154358574E-3</v>
      </c>
      <c r="DQ18" s="22">
        <f t="shared" si="2"/>
        <v>2.4098989350375966E-3</v>
      </c>
    </row>
    <row r="19" spans="1:121" x14ac:dyDescent="0.2">
      <c r="A19" t="str">
        <f>OutputSummary!A15</f>
        <v>AME_19-Ab</v>
      </c>
      <c r="B19" s="13">
        <f>IF($A19="",B18,Case8!K15*100)</f>
        <v>0.93592868096104698</v>
      </c>
      <c r="C19" s="7">
        <f>IF($A19="",C18,Pi!$B15)</f>
        <v>0.93592868096104698</v>
      </c>
      <c r="D19" s="7">
        <f>IF($A19="",D18,Patm!B15)</f>
        <v>0.94402820943592891</v>
      </c>
      <c r="E19" s="13">
        <f>IF($A19="",E18,'Patm diff'!B15)</f>
        <v>0.95697324473859158</v>
      </c>
      <c r="F19" s="7">
        <f>IF($A19="",F18,'Patm nodiff'!B15)</f>
        <v>0.94293674207263689</v>
      </c>
      <c r="G19" s="7">
        <f>IF($A19="",G18,Case1!$B15)</f>
        <v>1.2706452846210281</v>
      </c>
      <c r="H19" s="7">
        <f>IF($A19="",H18,Case2!$B15)</f>
        <v>1.2742949886459423</v>
      </c>
      <c r="I19" s="7">
        <f>IF($A19="",I18,Case3!$B15)</f>
        <v>1.2670231293384835</v>
      </c>
      <c r="J19" s="7">
        <f>IF($A19="",J18,Case4!$B15)</f>
        <v>1.3092400956169239</v>
      </c>
      <c r="K19" s="7">
        <f>IF($A19="",K18,Case5!$B15)</f>
        <v>1.231840297254905</v>
      </c>
      <c r="L19" s="7">
        <f>IF($A19="",L18,Case6!$B15)</f>
        <v>1.3088869088490034</v>
      </c>
      <c r="M19" s="7">
        <f>IF($A19="",M18,Case7!$B15)</f>
        <v>1.2328953487487306</v>
      </c>
      <c r="N19" s="7">
        <f>IF($A19="",N18,Case8!$B15)</f>
        <v>1.103171388095127</v>
      </c>
      <c r="O19" s="7">
        <f>IF($A19="",O18,Case9!$B15)</f>
        <v>1.6062885660225044</v>
      </c>
      <c r="P19" s="7">
        <f>IF($A19="",P18,Case10!$B15)</f>
        <v>1.1218645720578411</v>
      </c>
      <c r="Q19" s="7">
        <f>IF($A19="",Q18,Case11!$B15)</f>
        <v>2.2430540591035282</v>
      </c>
      <c r="S19" s="7">
        <f>IF($A19="",S18,Case1!E15*100)</f>
        <v>51.727750000000007</v>
      </c>
      <c r="T19" s="7">
        <f>IF($A19="",T18,Pi!$Q15)</f>
        <v>51.727750000000007</v>
      </c>
      <c r="U19" s="7">
        <f>IF($A19="",U18,Patm!Q15)</f>
        <v>0.5083232419657544</v>
      </c>
      <c r="V19" s="7">
        <f>IF($A19="",V18,'Patm diff'!Q15)</f>
        <v>1.2896767790778625</v>
      </c>
      <c r="W19" s="7">
        <f>IF($A19="",W18,'Patm nodiff'!Q15)</f>
        <v>0.44001865441024357</v>
      </c>
      <c r="X19" s="7">
        <f>IF($A19="",X18,Case1!$Q15)</f>
        <v>10.922289748073513</v>
      </c>
      <c r="Y19" s="7">
        <f>IF($A19="",Y18,Case2!$Q15)</f>
        <v>10.611266988222846</v>
      </c>
      <c r="Z19" s="7">
        <f>IF($A19="",Z18,Case3!$Q15)</f>
        <v>11.231897212564947</v>
      </c>
      <c r="AA19" s="7">
        <f>IF($A19="",AA18,Case4!$Q15)</f>
        <v>7.6835509828383071</v>
      </c>
      <c r="AB19" s="7">
        <f>IF($A19="",AB18,Case5!$Q15)</f>
        <v>14.288420730384402</v>
      </c>
      <c r="AC19" s="7">
        <f>IF($A19="",AC18,Case6!$Q15)</f>
        <v>7.7126881926064472</v>
      </c>
      <c r="AD19" s="7">
        <f>IF($A19="",AD18,Case7!$Q15)</f>
        <v>14.195477645354552</v>
      </c>
      <c r="AE19" s="7">
        <f>IF($A19="",AE18,Case8!$Q15)</f>
        <v>7.3541629564519333</v>
      </c>
      <c r="AF19" s="7">
        <f>IF($A19="",AF18,Case9!$Q15)</f>
        <v>13.849603848602088</v>
      </c>
      <c r="AG19" s="7">
        <f>IF($A19="",AG18,Case10!$Q15)</f>
        <v>7.8161189692438189</v>
      </c>
      <c r="AH19" s="7">
        <f>IF($A19="",AH18,Case11!$Q15)</f>
        <v>14.919002173712432</v>
      </c>
      <c r="AJ19" s="25">
        <f t="shared" si="11"/>
        <v>1</v>
      </c>
      <c r="AK19" s="25">
        <f t="shared" si="12"/>
        <v>101.76152835341905</v>
      </c>
      <c r="AL19" s="25">
        <f t="shared" si="13"/>
        <v>40.109080693060235</v>
      </c>
      <c r="AM19" s="25">
        <f t="shared" si="14"/>
        <v>117.55808414379759</v>
      </c>
      <c r="AN19" s="25">
        <f t="shared" si="15"/>
        <v>4.7359803844357646</v>
      </c>
      <c r="AO19" s="25">
        <f t="shared" si="16"/>
        <v>4.8747948814605468</v>
      </c>
      <c r="AP19" s="25">
        <f t="shared" si="17"/>
        <v>4.6054329932910161</v>
      </c>
      <c r="AQ19" s="25">
        <f t="shared" si="18"/>
        <v>6.7322713307346023</v>
      </c>
      <c r="AR19" s="25">
        <f t="shared" si="19"/>
        <v>3.620256638300178</v>
      </c>
      <c r="AS19" s="25">
        <f t="shared" si="20"/>
        <v>6.7068379672845282</v>
      </c>
      <c r="AT19" s="25">
        <f t="shared" si="21"/>
        <v>3.6439598083497975</v>
      </c>
      <c r="AU19" s="25">
        <f t="shared" si="22"/>
        <v>7.0338052483074724</v>
      </c>
      <c r="AV19" s="25">
        <f t="shared" si="23"/>
        <v>3.7349624267571491</v>
      </c>
      <c r="AW19" s="25">
        <f t="shared" si="24"/>
        <v>6.6180863166933701</v>
      </c>
      <c r="AX19" s="25">
        <f t="shared" si="25"/>
        <v>3.4672392561980652</v>
      </c>
      <c r="AZ19" s="7">
        <f t="shared" si="26"/>
        <v>32.867883995703551</v>
      </c>
      <c r="BA19" s="7">
        <f t="shared" si="27"/>
        <v>32.867883995703551</v>
      </c>
      <c r="BB19" s="7">
        <f t="shared" si="28"/>
        <v>74.226804123711347</v>
      </c>
      <c r="BC19" s="7">
        <f t="shared" si="29"/>
        <v>22.360248447204974</v>
      </c>
      <c r="BD19" s="7">
        <f t="shared" si="30"/>
        <v>50</v>
      </c>
      <c r="BE19" s="7">
        <f t="shared" si="31"/>
        <v>50</v>
      </c>
      <c r="BF19" s="7">
        <f t="shared" si="32"/>
        <v>50</v>
      </c>
      <c r="BG19" s="7">
        <f t="shared" si="33"/>
        <v>50</v>
      </c>
      <c r="BH19" s="7">
        <f t="shared" si="34"/>
        <v>50</v>
      </c>
      <c r="BI19" s="7">
        <f t="shared" si="35"/>
        <v>50</v>
      </c>
      <c r="BJ19" s="7">
        <f t="shared" si="36"/>
        <v>50</v>
      </c>
      <c r="BK19" s="7">
        <f t="shared" si="37"/>
        <v>50</v>
      </c>
      <c r="BL19" s="7">
        <f t="shared" si="38"/>
        <v>50</v>
      </c>
      <c r="BM19" s="7">
        <f t="shared" si="39"/>
        <v>10</v>
      </c>
      <c r="BN19" s="7">
        <f t="shared" si="40"/>
        <v>87.000000000000014</v>
      </c>
      <c r="BP19" s="7">
        <f t="shared" si="41"/>
        <v>0</v>
      </c>
      <c r="BQ19" s="7">
        <f t="shared" si="42"/>
        <v>0.86540017841584171</v>
      </c>
      <c r="BR19" s="7">
        <f t="shared" si="43"/>
        <v>2.2485221583267698</v>
      </c>
      <c r="BS19" s="7">
        <f t="shared" si="44"/>
        <v>0.74878153155791438</v>
      </c>
      <c r="BT19" s="7">
        <f t="shared" si="45"/>
        <v>35.763045888954004</v>
      </c>
      <c r="BU19" s="7">
        <f t="shared" si="46"/>
        <v>36.153001245506012</v>
      </c>
      <c r="BV19" s="7">
        <f t="shared" si="47"/>
        <v>35.376033998387165</v>
      </c>
      <c r="BW19" s="7">
        <f t="shared" si="48"/>
        <v>39.886737339061632</v>
      </c>
      <c r="BX19" s="7">
        <f t="shared" si="49"/>
        <v>31.616897987355696</v>
      </c>
      <c r="BY19" s="7">
        <f t="shared" si="50"/>
        <v>39.849000834656415</v>
      </c>
      <c r="BZ19" s="7">
        <f t="shared" si="51"/>
        <v>31.729625753401109</v>
      </c>
      <c r="CA19" s="7">
        <f t="shared" si="52"/>
        <v>17.869172142726615</v>
      </c>
      <c r="CB19" s="7">
        <f t="shared" si="53"/>
        <v>71.625103354360988</v>
      </c>
      <c r="CC19" s="7">
        <f t="shared" si="54"/>
        <v>19.866459365885454</v>
      </c>
      <c r="CD19" s="7">
        <f t="shared" si="55"/>
        <v>139.66078876867792</v>
      </c>
      <c r="CF19" t="str">
        <f>OutputSummary!A19</f>
        <v/>
      </c>
      <c r="CG19" s="22">
        <f>IF($CF19="",CG18,Case1!$O19)</f>
        <v>2.3772875745172953E-3</v>
      </c>
      <c r="CH19" s="22">
        <f>IF($CF19="",CH18,Case2!$O19)</f>
        <v>2.3772875745172953E-3</v>
      </c>
      <c r="CI19" s="22">
        <f>IF($CF19="",CI18,Case3!$O19)</f>
        <v>2.3772875745172953E-3</v>
      </c>
      <c r="CJ19" s="22">
        <f>IF($CF19="",CJ18,Case4!$O19)</f>
        <v>2.3772875745172953E-3</v>
      </c>
      <c r="CK19" s="22">
        <f>IF($CF19="",CK18,Case5!$O19)</f>
        <v>2.3772875745172953E-3</v>
      </c>
      <c r="CL19" s="22">
        <f>IF($CF19="",CL18,Case6!$O19)</f>
        <v>2.3772875745172953E-3</v>
      </c>
      <c r="CM19" s="22">
        <f>IF($CF19="",CM18,Case7!$O19)</f>
        <v>2.3772875745172953E-3</v>
      </c>
      <c r="CN19" s="22">
        <f>IF($CF19="",CN18,Case8!$O19)</f>
        <v>1.1886437872586477E-3</v>
      </c>
      <c r="CO19" s="22">
        <f>IF($CF19="",CO18,Case9!$O19)</f>
        <v>4.7545751490345898E-3</v>
      </c>
      <c r="CP19" s="22">
        <f>IF($CF19="",CP18,Case10!$O19)</f>
        <v>2.635860683817619E-4</v>
      </c>
      <c r="CQ19" s="22">
        <f>IF($CF19="",CQ18,Case11!$O19)</f>
        <v>1.6127785180636241E-2</v>
      </c>
      <c r="CS19" t="str">
        <f>OutputSummary!A19</f>
        <v/>
      </c>
      <c r="CT19" s="22">
        <f>IF($CS19="",CT18,Case1!$S19+Case1!$F19+Case1!$P19)</f>
        <v>4.7545751490345916E-3</v>
      </c>
      <c r="CU19" s="22">
        <f>IF($CS19="",CU18,Case2!$S19+Case2!$F19+Case2!$P19)</f>
        <v>4.7545751490345907E-3</v>
      </c>
      <c r="CV19" s="22">
        <f>IF($CS19="",CV18,Case3!$S19+Case3!$F19+Case3!$P19)</f>
        <v>4.7545751490345916E-3</v>
      </c>
      <c r="CW19" s="22">
        <f>IF($CS19="",CW18,Case4!$S19+Case4!$F19+Case4!$P19)</f>
        <v>4.7545751490345916E-3</v>
      </c>
      <c r="CX19" s="22">
        <f>IF($CS19="",CX18,Case5!$S19+Case5!$F19+Case5!$P19)</f>
        <v>4.7545751490345907E-3</v>
      </c>
      <c r="CY19" s="22">
        <f>IF($CS19="",CY18,Case6!$S19+Case6!$F19+Case6!$P19)</f>
        <v>4.7545751490345916E-3</v>
      </c>
      <c r="CZ19" s="22">
        <f>IF($CS19="",CZ18,Case7!$S19+Case7!$F19+Case7!$P19)</f>
        <v>4.7545751490345907E-3</v>
      </c>
      <c r="DA19" s="22">
        <f>IF($CS19="",DA18,Case8!$S19+Case8!$F19+Case8!$P19)</f>
        <v>2.3772875745172958E-3</v>
      </c>
      <c r="DB19" s="22">
        <f>IF($CS19="",DB18,Case9!$S19+Case9!$F19+Case9!$P19)</f>
        <v>9.5091502980691814E-3</v>
      </c>
      <c r="DC19" s="22">
        <f>IF($CS19="",DC18,Case10!$S19+Case10!$F19+Case10!$P19)</f>
        <v>2.6358606838176191E-3</v>
      </c>
      <c r="DD19" s="22">
        <f>IF($CS19="",DD18,Case11!$S19+Case11!$F19+Case11!$P19)</f>
        <v>1.8537684115673837E-2</v>
      </c>
      <c r="DF19" t="str">
        <f t="shared" si="6"/>
        <v/>
      </c>
      <c r="DG19" s="22">
        <f t="shared" si="7"/>
        <v>2.3772875745172962E-3</v>
      </c>
      <c r="DH19" s="22">
        <f t="shared" si="7"/>
        <v>2.3772875745172953E-3</v>
      </c>
      <c r="DI19" s="22">
        <f t="shared" si="7"/>
        <v>2.3772875745172962E-3</v>
      </c>
      <c r="DJ19" s="22">
        <f t="shared" si="7"/>
        <v>2.3772875745172962E-3</v>
      </c>
      <c r="DK19" s="22">
        <f t="shared" si="7"/>
        <v>2.3772875745172953E-3</v>
      </c>
      <c r="DL19" s="22">
        <f t="shared" si="7"/>
        <v>2.3772875745172962E-3</v>
      </c>
      <c r="DM19" s="22">
        <f t="shared" si="7"/>
        <v>2.3772875745172953E-3</v>
      </c>
      <c r="DN19" s="22">
        <f t="shared" si="7"/>
        <v>1.1886437872586481E-3</v>
      </c>
      <c r="DO19" s="22">
        <f t="shared" si="7"/>
        <v>4.7545751490345916E-3</v>
      </c>
      <c r="DP19" s="22">
        <f t="shared" si="7"/>
        <v>2.3722746154358574E-3</v>
      </c>
      <c r="DQ19" s="22">
        <f t="shared" si="7"/>
        <v>2.4098989350375966E-3</v>
      </c>
    </row>
    <row r="20" spans="1:121" x14ac:dyDescent="0.2">
      <c r="A20" t="str">
        <f>OutputSummary!A16</f>
        <v>AME_19-Ag</v>
      </c>
      <c r="B20" s="13">
        <f>IF($A20="",B19,Case8!K16*100)</f>
        <v>0.85660513659939153</v>
      </c>
      <c r="C20" s="7">
        <f>IF($A20="",C19,Pi!$B16)</f>
        <v>0.85660513659939153</v>
      </c>
      <c r="D20" s="7">
        <f>IF($A20="",D19,Patm!B16)</f>
        <v>0.86471115060730008</v>
      </c>
      <c r="E20" s="13">
        <f>IF($A20="",E19,'Patm diff'!B16)</f>
        <v>0.87766655138423022</v>
      </c>
      <c r="F20" s="7">
        <f>IF($A20="",F19,'Patm nodiff'!B16)</f>
        <v>0.86361880927367085</v>
      </c>
      <c r="G20" s="7">
        <f>IF($A20="",G19,Case1!$B16)</f>
        <v>1.1915897577858632</v>
      </c>
      <c r="H20" s="7">
        <f>IF($A20="",H19,Case2!$B16)</f>
        <v>1.195242384237196</v>
      </c>
      <c r="I20" s="7">
        <f>IF($A20="",I19,Case3!$B16)</f>
        <v>1.1879647021359967</v>
      </c>
      <c r="J20" s="7">
        <f>IF($A20="",J19,Case4!$B16)</f>
        <v>1.2302154727932881</v>
      </c>
      <c r="K20" s="7">
        <f>IF($A20="",K19,Case5!$B16)</f>
        <v>1.1527536981137487</v>
      </c>
      <c r="L20" s="7">
        <f>IF($A20="",L19,Case6!$B16)</f>
        <v>1.2298620032182317</v>
      </c>
      <c r="M20" s="7">
        <f>IF($A20="",M19,Case7!$B16)</f>
        <v>1.1538095944186428</v>
      </c>
      <c r="N20" s="7">
        <f>IF($A20="",N19,Case8!$B16)</f>
        <v>1.0239817599366103</v>
      </c>
      <c r="O20" s="7">
        <f>IF($A20="",O19,Case9!$B16)</f>
        <v>1.5275017987322221</v>
      </c>
      <c r="P20" s="7">
        <f>IF($A20="",P19,Case10!$B16)</f>
        <v>1.0426899120869584</v>
      </c>
      <c r="Q20" s="7">
        <f>IF($A20="",Q19,Case11!$B16)</f>
        <v>2.1647771688571216</v>
      </c>
      <c r="S20" s="7">
        <f>IF($A20="",S19,Case1!E16*100)</f>
        <v>51.727750000000007</v>
      </c>
      <c r="T20" s="7">
        <f>IF($A20="",T19,Pi!$Q16)</f>
        <v>51.727750000000007</v>
      </c>
      <c r="U20" s="7">
        <f>IF($A20="",U19,Patm!Q16)</f>
        <v>0.59816156574621171</v>
      </c>
      <c r="V20" s="7">
        <f>IF($A20="",V19,'Patm diff'!Q16)</f>
        <v>1.5118212474663864</v>
      </c>
      <c r="W20" s="7">
        <f>IF($A20="",W19,'Patm nodiff'!Q16)</f>
        <v>0.51795709710935023</v>
      </c>
      <c r="X20" s="7">
        <f>IF($A20="",X19,Case1!$Q16)</f>
        <v>12.11807700697457</v>
      </c>
      <c r="Y20" s="7">
        <f>IF($A20="",Y19,Case2!$Q16)</f>
        <v>11.773625788866902</v>
      </c>
      <c r="Z20" s="7">
        <f>IF($A20="",Z19,Case3!$Q16)</f>
        <v>12.46096942305479</v>
      </c>
      <c r="AA20" s="7">
        <f>IF($A20="",AA19,Case4!$Q16)</f>
        <v>8.5286036456764247</v>
      </c>
      <c r="AB20" s="7">
        <f>IF($A20="",AB19,Case5!$Q16)</f>
        <v>15.842662645938811</v>
      </c>
      <c r="AC20" s="7">
        <f>IF($A20="",AC19,Case6!$Q16)</f>
        <v>8.5609279853105118</v>
      </c>
      <c r="AD20" s="7">
        <f>IF($A20="",AD19,Case7!$Q16)</f>
        <v>15.739915644814729</v>
      </c>
      <c r="AE20" s="7">
        <f>IF($A20="",AE19,Case8!$Q16)</f>
        <v>8.3478175116817486</v>
      </c>
      <c r="AF20" s="7">
        <f>IF($A20="",AF19,Case9!$Q16)</f>
        <v>14.961879851407769</v>
      </c>
      <c r="AG20" s="7">
        <f>IF($A20="",AG19,Case10!$Q16)</f>
        <v>8.8455645451696476</v>
      </c>
      <c r="AH20" s="7">
        <f>IF($A20="",AH19,Case11!$Q16)</f>
        <v>15.721046038560811</v>
      </c>
      <c r="AJ20" s="25">
        <f t="shared" si="11"/>
        <v>1</v>
      </c>
      <c r="AK20" s="25">
        <f t="shared" si="12"/>
        <v>86.477889858184369</v>
      </c>
      <c r="AL20" s="25">
        <f t="shared" si="13"/>
        <v>34.215519914598978</v>
      </c>
      <c r="AM20" s="25">
        <f t="shared" si="14"/>
        <v>99.868792779721929</v>
      </c>
      <c r="AN20" s="25">
        <f t="shared" si="15"/>
        <v>4.2686434464996434</v>
      </c>
      <c r="AO20" s="25">
        <f t="shared" si="16"/>
        <v>4.3935276122767197</v>
      </c>
      <c r="AP20" s="25">
        <f t="shared" si="17"/>
        <v>4.151181841783143</v>
      </c>
      <c r="AQ20" s="25">
        <f t="shared" si="18"/>
        <v>6.0652074066337214</v>
      </c>
      <c r="AR20" s="25">
        <f t="shared" si="19"/>
        <v>3.2650919328424988</v>
      </c>
      <c r="AS20" s="25">
        <f t="shared" si="20"/>
        <v>6.0423064051885955</v>
      </c>
      <c r="AT20" s="25">
        <f t="shared" si="21"/>
        <v>3.2864057957668225</v>
      </c>
      <c r="AU20" s="25">
        <f t="shared" si="22"/>
        <v>6.1965597508107182</v>
      </c>
      <c r="AV20" s="25">
        <f t="shared" si="23"/>
        <v>3.4573028599165583</v>
      </c>
      <c r="AW20" s="25">
        <f t="shared" si="24"/>
        <v>5.8478743483079665</v>
      </c>
      <c r="AX20" s="25">
        <f t="shared" si="25"/>
        <v>3.2903503922780604</v>
      </c>
      <c r="AZ20" s="7">
        <f t="shared" si="26"/>
        <v>32.867883995703551</v>
      </c>
      <c r="BA20" s="7">
        <f t="shared" si="27"/>
        <v>32.867883995703551</v>
      </c>
      <c r="BB20" s="7">
        <f t="shared" si="28"/>
        <v>74.226804123711347</v>
      </c>
      <c r="BC20" s="7">
        <f t="shared" si="29"/>
        <v>22.360248447204974</v>
      </c>
      <c r="BD20" s="7">
        <f t="shared" si="30"/>
        <v>50</v>
      </c>
      <c r="BE20" s="7">
        <f t="shared" si="31"/>
        <v>50</v>
      </c>
      <c r="BF20" s="7">
        <f t="shared" si="32"/>
        <v>50</v>
      </c>
      <c r="BG20" s="7">
        <f t="shared" si="33"/>
        <v>50</v>
      </c>
      <c r="BH20" s="7">
        <f t="shared" si="34"/>
        <v>50</v>
      </c>
      <c r="BI20" s="7">
        <f t="shared" si="35"/>
        <v>50</v>
      </c>
      <c r="BJ20" s="7">
        <f t="shared" si="36"/>
        <v>50</v>
      </c>
      <c r="BK20" s="7">
        <f t="shared" si="37"/>
        <v>50</v>
      </c>
      <c r="BL20" s="7">
        <f t="shared" si="38"/>
        <v>50</v>
      </c>
      <c r="BM20" s="7">
        <f t="shared" si="39"/>
        <v>10</v>
      </c>
      <c r="BN20" s="7">
        <f t="shared" si="40"/>
        <v>87.000000000000014</v>
      </c>
      <c r="BP20" s="7">
        <f t="shared" si="41"/>
        <v>0</v>
      </c>
      <c r="BQ20" s="7">
        <f t="shared" si="42"/>
        <v>0.9462952837392915</v>
      </c>
      <c r="BR20" s="7">
        <f t="shared" si="43"/>
        <v>2.4587075053565184</v>
      </c>
      <c r="BS20" s="7">
        <f t="shared" si="44"/>
        <v>0.81877546311742577</v>
      </c>
      <c r="BT20" s="7">
        <f t="shared" si="45"/>
        <v>39.106071966404038</v>
      </c>
      <c r="BU20" s="7">
        <f t="shared" si="46"/>
        <v>39.532479221657404</v>
      </c>
      <c r="BV20" s="7">
        <f t="shared" si="47"/>
        <v>38.682883323821592</v>
      </c>
      <c r="BW20" s="7">
        <f t="shared" si="48"/>
        <v>43.615234164609369</v>
      </c>
      <c r="BX20" s="7">
        <f t="shared" si="49"/>
        <v>34.57235415258279</v>
      </c>
      <c r="BY20" s="7">
        <f t="shared" si="50"/>
        <v>43.573970160933222</v>
      </c>
      <c r="BZ20" s="7">
        <f t="shared" si="51"/>
        <v>34.695619384108937</v>
      </c>
      <c r="CA20" s="7">
        <f t="shared" si="52"/>
        <v>19.539530664231336</v>
      </c>
      <c r="CB20" s="7">
        <f t="shared" si="53"/>
        <v>78.320410825015742</v>
      </c>
      <c r="CC20" s="7">
        <f t="shared" si="54"/>
        <v>21.723518519431096</v>
      </c>
      <c r="CD20" s="7">
        <f t="shared" si="55"/>
        <v>152.71587530411028</v>
      </c>
      <c r="CF20" t="str">
        <f>OutputSummary!A20</f>
        <v/>
      </c>
      <c r="CG20" s="22">
        <f>IF($CF20="",CG19,Case1!$O20)</f>
        <v>2.3772875745172953E-3</v>
      </c>
      <c r="CH20" s="22">
        <f>IF($CF20="",CH19,Case2!$O20)</f>
        <v>2.3772875745172953E-3</v>
      </c>
      <c r="CI20" s="22">
        <f>IF($CF20="",CI19,Case3!$O20)</f>
        <v>2.3772875745172953E-3</v>
      </c>
      <c r="CJ20" s="22">
        <f>IF($CF20="",CJ19,Case4!$O20)</f>
        <v>2.3772875745172953E-3</v>
      </c>
      <c r="CK20" s="22">
        <f>IF($CF20="",CK19,Case5!$O20)</f>
        <v>2.3772875745172953E-3</v>
      </c>
      <c r="CL20" s="22">
        <f>IF($CF20="",CL19,Case6!$O20)</f>
        <v>2.3772875745172953E-3</v>
      </c>
      <c r="CM20" s="22">
        <f>IF($CF20="",CM19,Case7!$O20)</f>
        <v>2.3772875745172953E-3</v>
      </c>
      <c r="CN20" s="22">
        <f>IF($CF20="",CN19,Case8!$O20)</f>
        <v>1.1886437872586477E-3</v>
      </c>
      <c r="CO20" s="22">
        <f>IF($CF20="",CO19,Case9!$O20)</f>
        <v>4.7545751490345898E-3</v>
      </c>
      <c r="CP20" s="22">
        <f>IF($CF20="",CP19,Case10!$O20)</f>
        <v>2.635860683817619E-4</v>
      </c>
      <c r="CQ20" s="22">
        <f>IF($CF20="",CQ19,Case11!$O20)</f>
        <v>1.6127785180636241E-2</v>
      </c>
      <c r="CS20" t="str">
        <f>OutputSummary!A20</f>
        <v/>
      </c>
      <c r="CT20" s="22">
        <f>IF($CS20="",CT19,Case1!$S20+Case1!$F20+Case1!$P20)</f>
        <v>4.7545751490345916E-3</v>
      </c>
      <c r="CU20" s="22">
        <f>IF($CS20="",CU19,Case2!$S20+Case2!$F20+Case2!$P20)</f>
        <v>4.7545751490345907E-3</v>
      </c>
      <c r="CV20" s="22">
        <f>IF($CS20="",CV19,Case3!$S20+Case3!$F20+Case3!$P20)</f>
        <v>4.7545751490345916E-3</v>
      </c>
      <c r="CW20" s="22">
        <f>IF($CS20="",CW19,Case4!$S20+Case4!$F20+Case4!$P20)</f>
        <v>4.7545751490345916E-3</v>
      </c>
      <c r="CX20" s="22">
        <f>IF($CS20="",CX19,Case5!$S20+Case5!$F20+Case5!$P20)</f>
        <v>4.7545751490345907E-3</v>
      </c>
      <c r="CY20" s="22">
        <f>IF($CS20="",CY19,Case6!$S20+Case6!$F20+Case6!$P20)</f>
        <v>4.7545751490345916E-3</v>
      </c>
      <c r="CZ20" s="22">
        <f>IF($CS20="",CZ19,Case7!$S20+Case7!$F20+Case7!$P20)</f>
        <v>4.7545751490345907E-3</v>
      </c>
      <c r="DA20" s="22">
        <f>IF($CS20="",DA19,Case8!$S20+Case8!$F20+Case8!$P20)</f>
        <v>2.3772875745172958E-3</v>
      </c>
      <c r="DB20" s="22">
        <f>IF($CS20="",DB19,Case9!$S20+Case9!$F20+Case9!$P20)</f>
        <v>9.5091502980691814E-3</v>
      </c>
      <c r="DC20" s="22">
        <f>IF($CS20="",DC19,Case10!$S20+Case10!$F20+Case10!$P20)</f>
        <v>2.6358606838176191E-3</v>
      </c>
      <c r="DD20" s="22">
        <f>IF($CS20="",DD19,Case11!$S20+Case11!$F20+Case11!$P20)</f>
        <v>1.8537684115673837E-2</v>
      </c>
      <c r="DF20" t="str">
        <f t="shared" si="6"/>
        <v/>
      </c>
      <c r="DG20" s="22">
        <f t="shared" si="7"/>
        <v>2.3772875745172962E-3</v>
      </c>
      <c r="DH20" s="22">
        <f t="shared" si="7"/>
        <v>2.3772875745172953E-3</v>
      </c>
      <c r="DI20" s="22">
        <f t="shared" si="7"/>
        <v>2.3772875745172962E-3</v>
      </c>
      <c r="DJ20" s="22">
        <f t="shared" si="7"/>
        <v>2.3772875745172962E-3</v>
      </c>
      <c r="DK20" s="22">
        <f t="shared" si="7"/>
        <v>2.3772875745172953E-3</v>
      </c>
      <c r="DL20" s="22">
        <f t="shared" si="7"/>
        <v>2.3772875745172962E-3</v>
      </c>
      <c r="DM20" s="22">
        <f t="shared" si="7"/>
        <v>2.3772875745172953E-3</v>
      </c>
      <c r="DN20" s="22">
        <f t="shared" si="7"/>
        <v>1.1886437872586481E-3</v>
      </c>
      <c r="DO20" s="22">
        <f t="shared" si="7"/>
        <v>4.7545751490345916E-3</v>
      </c>
      <c r="DP20" s="22">
        <f t="shared" si="7"/>
        <v>2.3722746154358574E-3</v>
      </c>
      <c r="DQ20" s="22">
        <f t="shared" si="7"/>
        <v>2.4098989350375966E-3</v>
      </c>
    </row>
    <row r="21" spans="1:121" x14ac:dyDescent="0.2">
      <c r="A21" t="str">
        <f>OutputSummary!A17</f>
        <v/>
      </c>
      <c r="B21" s="13">
        <f>IF($A21="",B20,Case8!K17*100)</f>
        <v>0.85660513659939153</v>
      </c>
      <c r="C21" s="7">
        <f>IF($A21="",C20,Pi!$B17)</f>
        <v>0.85660513659939153</v>
      </c>
      <c r="D21" s="7">
        <f>IF($A21="",D20,Patm!B17)</f>
        <v>0.86471115060730008</v>
      </c>
      <c r="E21" s="13">
        <f>IF($A21="",E20,'Patm diff'!B17)</f>
        <v>0.87766655138423022</v>
      </c>
      <c r="F21" s="7">
        <f>IF($A21="",F20,'Patm nodiff'!B17)</f>
        <v>0.86361880927367085</v>
      </c>
      <c r="G21" s="7">
        <f>IF($A21="",G20,Case1!$B17)</f>
        <v>1.1915897577858632</v>
      </c>
      <c r="H21" s="7">
        <f>IF($A21="",H20,Case2!$B17)</f>
        <v>1.195242384237196</v>
      </c>
      <c r="I21" s="7">
        <f>IF($A21="",I20,Case3!$B17)</f>
        <v>1.1879647021359967</v>
      </c>
      <c r="J21" s="7">
        <f>IF($A21="",J20,Case4!$B17)</f>
        <v>1.2302154727932881</v>
      </c>
      <c r="K21" s="7">
        <f>IF($A21="",K20,Case5!$B17)</f>
        <v>1.1527536981137487</v>
      </c>
      <c r="L21" s="7">
        <f>IF($A21="",L20,Case6!$B17)</f>
        <v>1.2298620032182317</v>
      </c>
      <c r="M21" s="7">
        <f>IF($A21="",M20,Case7!$B17)</f>
        <v>1.1538095944186428</v>
      </c>
      <c r="N21" s="7">
        <f>IF($A21="",N20,Case8!$B17)</f>
        <v>1.0239817599366103</v>
      </c>
      <c r="O21" s="7">
        <f>IF($A21="",O20,Case9!$B17)</f>
        <v>1.5275017987322221</v>
      </c>
      <c r="P21" s="7">
        <f>IF($A21="",P20,Case10!$B17)</f>
        <v>1.0426899120869584</v>
      </c>
      <c r="Q21" s="7">
        <f>IF($A21="",Q20,Case11!$B17)</f>
        <v>2.1647771688571216</v>
      </c>
      <c r="S21" s="7">
        <f>IF($A21="",S20,Case1!E17*100)</f>
        <v>51.727750000000007</v>
      </c>
      <c r="T21" s="7">
        <f>IF($A21="",T20,Pi!$Q17)</f>
        <v>51.727750000000007</v>
      </c>
      <c r="U21" s="7">
        <f>IF($A21="",U20,Patm!Q17)</f>
        <v>0.59816156574621171</v>
      </c>
      <c r="V21" s="7">
        <f>IF($A21="",V20,'Patm diff'!Q17)</f>
        <v>1.5118212474663864</v>
      </c>
      <c r="W21" s="7">
        <f>IF($A21="",W20,'Patm nodiff'!Q17)</f>
        <v>0.51795709710935023</v>
      </c>
      <c r="X21" s="7">
        <f>IF($A21="",X20,Case1!$Q17)</f>
        <v>12.11807700697457</v>
      </c>
      <c r="Y21" s="7">
        <f>IF($A21="",Y20,Case2!$Q17)</f>
        <v>11.773625788866902</v>
      </c>
      <c r="Z21" s="7">
        <f>IF($A21="",Z20,Case3!$Q17)</f>
        <v>12.46096942305479</v>
      </c>
      <c r="AA21" s="7">
        <f>IF($A21="",AA20,Case4!$Q17)</f>
        <v>8.5286036456764247</v>
      </c>
      <c r="AB21" s="7">
        <f>IF($A21="",AB20,Case5!$Q17)</f>
        <v>15.842662645938811</v>
      </c>
      <c r="AC21" s="7">
        <f>IF($A21="",AC20,Case6!$Q17)</f>
        <v>8.5609279853105118</v>
      </c>
      <c r="AD21" s="7">
        <f>IF($A21="",AD20,Case7!$Q17)</f>
        <v>15.739915644814729</v>
      </c>
      <c r="AE21" s="7">
        <f>IF($A21="",AE20,Case8!$Q17)</f>
        <v>8.3478175116817486</v>
      </c>
      <c r="AF21" s="7">
        <f>IF($A21="",AF20,Case9!$Q17)</f>
        <v>14.961879851407769</v>
      </c>
      <c r="AG21" s="7">
        <f>IF($A21="",AG20,Case10!$Q17)</f>
        <v>8.8455645451696476</v>
      </c>
      <c r="AH21" s="7">
        <f>IF($A21="",AH20,Case11!$Q17)</f>
        <v>15.721046038560811</v>
      </c>
      <c r="AJ21" s="25">
        <f t="shared" si="11"/>
        <v>1</v>
      </c>
      <c r="AK21" s="25">
        <f t="shared" si="12"/>
        <v>86.477889858184369</v>
      </c>
      <c r="AL21" s="25">
        <f t="shared" si="13"/>
        <v>34.215519914598978</v>
      </c>
      <c r="AM21" s="25">
        <f t="shared" si="14"/>
        <v>99.868792779721929</v>
      </c>
      <c r="AN21" s="25">
        <f t="shared" si="15"/>
        <v>4.2686434464996434</v>
      </c>
      <c r="AO21" s="25">
        <f t="shared" si="16"/>
        <v>4.3935276122767197</v>
      </c>
      <c r="AP21" s="25">
        <f t="shared" si="17"/>
        <v>4.151181841783143</v>
      </c>
      <c r="AQ21" s="25">
        <f t="shared" si="18"/>
        <v>6.0652074066337214</v>
      </c>
      <c r="AR21" s="25">
        <f t="shared" si="19"/>
        <v>3.2650919328424988</v>
      </c>
      <c r="AS21" s="25">
        <f t="shared" si="20"/>
        <v>6.0423064051885955</v>
      </c>
      <c r="AT21" s="25">
        <f t="shared" si="21"/>
        <v>3.2864057957668225</v>
      </c>
      <c r="AU21" s="25">
        <f t="shared" si="22"/>
        <v>6.1965597508107182</v>
      </c>
      <c r="AV21" s="25">
        <f t="shared" si="23"/>
        <v>3.4573028599165583</v>
      </c>
      <c r="AW21" s="25">
        <f t="shared" si="24"/>
        <v>5.8478743483079665</v>
      </c>
      <c r="AX21" s="25">
        <f t="shared" si="25"/>
        <v>3.2903503922780604</v>
      </c>
      <c r="AZ21" s="7">
        <f t="shared" si="26"/>
        <v>32.867883995703551</v>
      </c>
      <c r="BA21" s="7">
        <f t="shared" si="27"/>
        <v>32.867883995703551</v>
      </c>
      <c r="BB21" s="7">
        <f t="shared" si="28"/>
        <v>74.226804123711347</v>
      </c>
      <c r="BC21" s="7">
        <f t="shared" si="29"/>
        <v>22.360248447204974</v>
      </c>
      <c r="BD21" s="7">
        <f t="shared" si="30"/>
        <v>50</v>
      </c>
      <c r="BE21" s="7">
        <f t="shared" si="31"/>
        <v>50</v>
      </c>
      <c r="BF21" s="7">
        <f t="shared" si="32"/>
        <v>50</v>
      </c>
      <c r="BG21" s="7">
        <f t="shared" si="33"/>
        <v>50</v>
      </c>
      <c r="BH21" s="7">
        <f t="shared" si="34"/>
        <v>50</v>
      </c>
      <c r="BI21" s="7">
        <f t="shared" si="35"/>
        <v>50</v>
      </c>
      <c r="BJ21" s="7">
        <f t="shared" si="36"/>
        <v>50</v>
      </c>
      <c r="BK21" s="7">
        <f t="shared" si="37"/>
        <v>50</v>
      </c>
      <c r="BL21" s="7">
        <f t="shared" si="38"/>
        <v>50</v>
      </c>
      <c r="BM21" s="7">
        <f t="shared" si="39"/>
        <v>10</v>
      </c>
      <c r="BN21" s="7">
        <f t="shared" si="40"/>
        <v>87.000000000000014</v>
      </c>
      <c r="BP21" s="7">
        <f t="shared" si="41"/>
        <v>0</v>
      </c>
      <c r="BQ21" s="7">
        <f t="shared" si="42"/>
        <v>0.9462952837392915</v>
      </c>
      <c r="BR21" s="7">
        <f t="shared" si="43"/>
        <v>2.4587075053565184</v>
      </c>
      <c r="BS21" s="7">
        <f t="shared" si="44"/>
        <v>0.81877546311742577</v>
      </c>
      <c r="BT21" s="7">
        <f t="shared" si="45"/>
        <v>39.106071966404038</v>
      </c>
      <c r="BU21" s="7">
        <f t="shared" si="46"/>
        <v>39.532479221657404</v>
      </c>
      <c r="BV21" s="7">
        <f t="shared" si="47"/>
        <v>38.682883323821592</v>
      </c>
      <c r="BW21" s="7">
        <f t="shared" si="48"/>
        <v>43.615234164609369</v>
      </c>
      <c r="BX21" s="7">
        <f t="shared" si="49"/>
        <v>34.57235415258279</v>
      </c>
      <c r="BY21" s="7">
        <f t="shared" si="50"/>
        <v>43.573970160933222</v>
      </c>
      <c r="BZ21" s="7">
        <f t="shared" si="51"/>
        <v>34.695619384108937</v>
      </c>
      <c r="CA21" s="7">
        <f t="shared" si="52"/>
        <v>19.539530664231336</v>
      </c>
      <c r="CB21" s="7">
        <f t="shared" si="53"/>
        <v>78.320410825015742</v>
      </c>
      <c r="CC21" s="7">
        <f t="shared" si="54"/>
        <v>21.723518519431096</v>
      </c>
      <c r="CD21" s="7">
        <f t="shared" si="55"/>
        <v>152.71587530411028</v>
      </c>
      <c r="CF21" t="str">
        <f>OutputSummary!A21</f>
        <v/>
      </c>
      <c r="CG21" s="22">
        <f>IF($CF21="",CG20,Case1!$O21)</f>
        <v>2.3772875745172953E-3</v>
      </c>
      <c r="CH21" s="22">
        <f>IF($CF21="",CH20,Case2!$O21)</f>
        <v>2.3772875745172953E-3</v>
      </c>
      <c r="CI21" s="22">
        <f>IF($CF21="",CI20,Case3!$O21)</f>
        <v>2.3772875745172953E-3</v>
      </c>
      <c r="CJ21" s="22">
        <f>IF($CF21="",CJ20,Case4!$O21)</f>
        <v>2.3772875745172953E-3</v>
      </c>
      <c r="CK21" s="22">
        <f>IF($CF21="",CK20,Case5!$O21)</f>
        <v>2.3772875745172953E-3</v>
      </c>
      <c r="CL21" s="22">
        <f>IF($CF21="",CL20,Case6!$O21)</f>
        <v>2.3772875745172953E-3</v>
      </c>
      <c r="CM21" s="22">
        <f>IF($CF21="",CM20,Case7!$O21)</f>
        <v>2.3772875745172953E-3</v>
      </c>
      <c r="CN21" s="22">
        <f>IF($CF21="",CN20,Case8!$O21)</f>
        <v>1.1886437872586477E-3</v>
      </c>
      <c r="CO21" s="22">
        <f>IF($CF21="",CO20,Case9!$O21)</f>
        <v>4.7545751490345898E-3</v>
      </c>
      <c r="CP21" s="22">
        <f>IF($CF21="",CP20,Case10!$O21)</f>
        <v>2.635860683817619E-4</v>
      </c>
      <c r="CQ21" s="22">
        <f>IF($CF21="",CQ20,Case11!$O21)</f>
        <v>1.6127785180636241E-2</v>
      </c>
      <c r="CS21" t="str">
        <f>OutputSummary!A21</f>
        <v/>
      </c>
      <c r="CT21" s="22">
        <f>IF($CS21="",CT20,Case1!$S21+Case1!$F21+Case1!$P21)</f>
        <v>4.7545751490345916E-3</v>
      </c>
      <c r="CU21" s="22">
        <f>IF($CS21="",CU20,Case2!$S21+Case2!$F21+Case2!$P21)</f>
        <v>4.7545751490345907E-3</v>
      </c>
      <c r="CV21" s="22">
        <f>IF($CS21="",CV20,Case3!$S21+Case3!$F21+Case3!$P21)</f>
        <v>4.7545751490345916E-3</v>
      </c>
      <c r="CW21" s="22">
        <f>IF($CS21="",CW20,Case4!$S21+Case4!$F21+Case4!$P21)</f>
        <v>4.7545751490345916E-3</v>
      </c>
      <c r="CX21" s="22">
        <f>IF($CS21="",CX20,Case5!$S21+Case5!$F21+Case5!$P21)</f>
        <v>4.7545751490345907E-3</v>
      </c>
      <c r="CY21" s="22">
        <f>IF($CS21="",CY20,Case6!$S21+Case6!$F21+Case6!$P21)</f>
        <v>4.7545751490345916E-3</v>
      </c>
      <c r="CZ21" s="22">
        <f>IF($CS21="",CZ20,Case7!$S21+Case7!$F21+Case7!$P21)</f>
        <v>4.7545751490345907E-3</v>
      </c>
      <c r="DA21" s="22">
        <f>IF($CS21="",DA20,Case8!$S21+Case8!$F21+Case8!$P21)</f>
        <v>2.3772875745172958E-3</v>
      </c>
      <c r="DB21" s="22">
        <f>IF($CS21="",DB20,Case9!$S21+Case9!$F21+Case9!$P21)</f>
        <v>9.5091502980691814E-3</v>
      </c>
      <c r="DC21" s="22">
        <f>IF($CS21="",DC20,Case10!$S21+Case10!$F21+Case10!$P21)</f>
        <v>2.6358606838176191E-3</v>
      </c>
      <c r="DD21" s="22">
        <f>IF($CS21="",DD20,Case11!$S21+Case11!$F21+Case11!$P21)</f>
        <v>1.8537684115673837E-2</v>
      </c>
      <c r="DF21" t="str">
        <f t="shared" si="6"/>
        <v/>
      </c>
      <c r="DG21" s="22">
        <f t="shared" si="7"/>
        <v>2.3772875745172962E-3</v>
      </c>
      <c r="DH21" s="22">
        <f t="shared" si="7"/>
        <v>2.3772875745172953E-3</v>
      </c>
      <c r="DI21" s="22">
        <f t="shared" si="7"/>
        <v>2.3772875745172962E-3</v>
      </c>
      <c r="DJ21" s="22">
        <f t="shared" si="7"/>
        <v>2.3772875745172962E-3</v>
      </c>
      <c r="DK21" s="22">
        <f t="shared" si="7"/>
        <v>2.3772875745172953E-3</v>
      </c>
      <c r="DL21" s="22">
        <f t="shared" si="7"/>
        <v>2.3772875745172962E-3</v>
      </c>
      <c r="DM21" s="22">
        <f t="shared" si="7"/>
        <v>2.3772875745172953E-3</v>
      </c>
      <c r="DN21" s="22">
        <f t="shared" si="7"/>
        <v>1.1886437872586481E-3</v>
      </c>
      <c r="DO21" s="22">
        <f t="shared" si="7"/>
        <v>4.7545751490345916E-3</v>
      </c>
      <c r="DP21" s="22">
        <f t="shared" si="7"/>
        <v>2.3722746154358574E-3</v>
      </c>
      <c r="DQ21" s="22">
        <f t="shared" si="7"/>
        <v>2.4098989350375966E-3</v>
      </c>
    </row>
    <row r="22" spans="1:121" x14ac:dyDescent="0.2">
      <c r="A22" t="str">
        <f>OutputSummary!A18</f>
        <v/>
      </c>
      <c r="B22" s="13">
        <f>IF($A22="",B21,Case8!K18*100)</f>
        <v>0.85660513659939153</v>
      </c>
      <c r="C22" s="7">
        <f>IF($A22="",C21,Pi!$B18)</f>
        <v>0.85660513659939153</v>
      </c>
      <c r="D22" s="7">
        <f>IF($A22="",D21,Patm!B18)</f>
        <v>0.86471115060730008</v>
      </c>
      <c r="E22" s="13">
        <f>IF($A22="",E21,'Patm diff'!B18)</f>
        <v>0.87766655138423022</v>
      </c>
      <c r="F22" s="7">
        <f>IF($A22="",F21,'Patm nodiff'!B18)</f>
        <v>0.86361880927367085</v>
      </c>
      <c r="G22" s="7">
        <f>IF($A22="",G21,Case1!$B18)</f>
        <v>1.1915897577858632</v>
      </c>
      <c r="H22" s="7">
        <f>IF($A22="",H21,Case2!$B18)</f>
        <v>1.195242384237196</v>
      </c>
      <c r="I22" s="7">
        <f>IF($A22="",I21,Case3!$B18)</f>
        <v>1.1879647021359967</v>
      </c>
      <c r="J22" s="7">
        <f>IF($A22="",J21,Case4!$B18)</f>
        <v>1.2302154727932881</v>
      </c>
      <c r="K22" s="7">
        <f>IF($A22="",K21,Case5!$B18)</f>
        <v>1.1527536981137487</v>
      </c>
      <c r="L22" s="7">
        <f>IF($A22="",L21,Case6!$B18)</f>
        <v>1.2298620032182317</v>
      </c>
      <c r="M22" s="7">
        <f>IF($A22="",M21,Case7!$B18)</f>
        <v>1.1538095944186428</v>
      </c>
      <c r="N22" s="7">
        <f>IF($A22="",N21,Case8!$B18)</f>
        <v>1.0239817599366103</v>
      </c>
      <c r="O22" s="7">
        <f>IF($A22="",O21,Case9!$B18)</f>
        <v>1.5275017987322221</v>
      </c>
      <c r="P22" s="7">
        <f>IF($A22="",P21,Case10!$B18)</f>
        <v>1.0426899120869584</v>
      </c>
      <c r="Q22" s="7">
        <f>IF($A22="",Q21,Case11!$B18)</f>
        <v>2.1647771688571216</v>
      </c>
      <c r="S22" s="7">
        <f>IF($A22="",S21,Case1!E18*100)</f>
        <v>51.727750000000007</v>
      </c>
      <c r="T22" s="7">
        <f>IF($A22="",T21,Pi!$Q18)</f>
        <v>51.727750000000007</v>
      </c>
      <c r="U22" s="7">
        <f>IF($A22="",U21,Patm!Q18)</f>
        <v>0.59816156574621171</v>
      </c>
      <c r="V22" s="7">
        <f>IF($A22="",V21,'Patm diff'!Q18)</f>
        <v>1.5118212474663864</v>
      </c>
      <c r="W22" s="7">
        <f>IF($A22="",W21,'Patm nodiff'!Q18)</f>
        <v>0.51795709710935023</v>
      </c>
      <c r="X22" s="7">
        <f>IF($A22="",X21,Case1!$Q18)</f>
        <v>12.11807700697457</v>
      </c>
      <c r="Y22" s="7">
        <f>IF($A22="",Y21,Case2!$Q18)</f>
        <v>11.773625788866902</v>
      </c>
      <c r="Z22" s="7">
        <f>IF($A22="",Z21,Case3!$Q18)</f>
        <v>12.46096942305479</v>
      </c>
      <c r="AA22" s="7">
        <f>IF($A22="",AA21,Case4!$Q18)</f>
        <v>8.5286036456764247</v>
      </c>
      <c r="AB22" s="7">
        <f>IF($A22="",AB21,Case5!$Q18)</f>
        <v>15.842662645938811</v>
      </c>
      <c r="AC22" s="7">
        <f>IF($A22="",AC21,Case6!$Q18)</f>
        <v>8.5609279853105118</v>
      </c>
      <c r="AD22" s="7">
        <f>IF($A22="",AD21,Case7!$Q18)</f>
        <v>15.739915644814729</v>
      </c>
      <c r="AE22" s="7">
        <f>IF($A22="",AE21,Case8!$Q18)</f>
        <v>8.3478175116817486</v>
      </c>
      <c r="AF22" s="7">
        <f>IF($A22="",AF21,Case9!$Q18)</f>
        <v>14.961879851407769</v>
      </c>
      <c r="AG22" s="7">
        <f>IF($A22="",AG21,Case10!$Q18)</f>
        <v>8.8455645451696476</v>
      </c>
      <c r="AH22" s="7">
        <f>IF($A22="",AH21,Case11!$Q18)</f>
        <v>15.721046038560811</v>
      </c>
      <c r="AJ22" s="25">
        <f t="shared" si="11"/>
        <v>1</v>
      </c>
      <c r="AK22" s="25">
        <f t="shared" si="12"/>
        <v>86.477889858184369</v>
      </c>
      <c r="AL22" s="25">
        <f t="shared" si="13"/>
        <v>34.215519914598978</v>
      </c>
      <c r="AM22" s="25">
        <f t="shared" si="14"/>
        <v>99.868792779721929</v>
      </c>
      <c r="AN22" s="25">
        <f t="shared" si="15"/>
        <v>4.2686434464996434</v>
      </c>
      <c r="AO22" s="25">
        <f t="shared" si="16"/>
        <v>4.3935276122767197</v>
      </c>
      <c r="AP22" s="25">
        <f t="shared" si="17"/>
        <v>4.151181841783143</v>
      </c>
      <c r="AQ22" s="25">
        <f t="shared" si="18"/>
        <v>6.0652074066337214</v>
      </c>
      <c r="AR22" s="25">
        <f t="shared" si="19"/>
        <v>3.2650919328424988</v>
      </c>
      <c r="AS22" s="25">
        <f t="shared" si="20"/>
        <v>6.0423064051885955</v>
      </c>
      <c r="AT22" s="25">
        <f t="shared" si="21"/>
        <v>3.2864057957668225</v>
      </c>
      <c r="AU22" s="25">
        <f t="shared" si="22"/>
        <v>6.1965597508107182</v>
      </c>
      <c r="AV22" s="25">
        <f t="shared" si="23"/>
        <v>3.4573028599165583</v>
      </c>
      <c r="AW22" s="25">
        <f t="shared" si="24"/>
        <v>5.8478743483079665</v>
      </c>
      <c r="AX22" s="25">
        <f t="shared" si="25"/>
        <v>3.2903503922780604</v>
      </c>
      <c r="AZ22" s="7">
        <f t="shared" si="26"/>
        <v>32.867883995703551</v>
      </c>
      <c r="BA22" s="7">
        <f t="shared" si="27"/>
        <v>32.867883995703551</v>
      </c>
      <c r="BB22" s="7">
        <f t="shared" si="28"/>
        <v>74.226804123711347</v>
      </c>
      <c r="BC22" s="7">
        <f t="shared" si="29"/>
        <v>22.360248447204974</v>
      </c>
      <c r="BD22" s="7">
        <f t="shared" si="30"/>
        <v>50</v>
      </c>
      <c r="BE22" s="7">
        <f t="shared" si="31"/>
        <v>50</v>
      </c>
      <c r="BF22" s="7">
        <f t="shared" si="32"/>
        <v>50</v>
      </c>
      <c r="BG22" s="7">
        <f t="shared" si="33"/>
        <v>50</v>
      </c>
      <c r="BH22" s="7">
        <f t="shared" si="34"/>
        <v>50</v>
      </c>
      <c r="BI22" s="7">
        <f t="shared" si="35"/>
        <v>50</v>
      </c>
      <c r="BJ22" s="7">
        <f t="shared" si="36"/>
        <v>50</v>
      </c>
      <c r="BK22" s="7">
        <f t="shared" si="37"/>
        <v>50</v>
      </c>
      <c r="BL22" s="7">
        <f t="shared" si="38"/>
        <v>50</v>
      </c>
      <c r="BM22" s="7">
        <f t="shared" si="39"/>
        <v>10</v>
      </c>
      <c r="BN22" s="7">
        <f t="shared" si="40"/>
        <v>87.000000000000014</v>
      </c>
      <c r="BP22" s="7">
        <f t="shared" si="41"/>
        <v>0</v>
      </c>
      <c r="BQ22" s="7">
        <f t="shared" si="42"/>
        <v>0.9462952837392915</v>
      </c>
      <c r="BR22" s="7">
        <f t="shared" si="43"/>
        <v>2.4587075053565184</v>
      </c>
      <c r="BS22" s="7">
        <f t="shared" si="44"/>
        <v>0.81877546311742577</v>
      </c>
      <c r="BT22" s="7">
        <f t="shared" si="45"/>
        <v>39.106071966404038</v>
      </c>
      <c r="BU22" s="7">
        <f t="shared" si="46"/>
        <v>39.532479221657404</v>
      </c>
      <c r="BV22" s="7">
        <f t="shared" si="47"/>
        <v>38.682883323821592</v>
      </c>
      <c r="BW22" s="7">
        <f t="shared" si="48"/>
        <v>43.615234164609369</v>
      </c>
      <c r="BX22" s="7">
        <f t="shared" si="49"/>
        <v>34.57235415258279</v>
      </c>
      <c r="BY22" s="7">
        <f t="shared" si="50"/>
        <v>43.573970160933222</v>
      </c>
      <c r="BZ22" s="7">
        <f t="shared" si="51"/>
        <v>34.695619384108937</v>
      </c>
      <c r="CA22" s="7">
        <f t="shared" si="52"/>
        <v>19.539530664231336</v>
      </c>
      <c r="CB22" s="7">
        <f t="shared" si="53"/>
        <v>78.320410825015742</v>
      </c>
      <c r="CC22" s="7">
        <f t="shared" si="54"/>
        <v>21.723518519431096</v>
      </c>
      <c r="CD22" s="7">
        <f t="shared" si="55"/>
        <v>152.71587530411028</v>
      </c>
      <c r="CF22" t="str">
        <f>OutputSummary!A22</f>
        <v/>
      </c>
      <c r="CG22" s="22">
        <f>IF($CF22="",CG21,Case1!$O22)</f>
        <v>2.3772875745172953E-3</v>
      </c>
      <c r="CH22" s="22">
        <f>IF($CF22="",CH21,Case2!$O22)</f>
        <v>2.3772875745172953E-3</v>
      </c>
      <c r="CI22" s="22">
        <f>IF($CF22="",CI21,Case3!$O22)</f>
        <v>2.3772875745172953E-3</v>
      </c>
      <c r="CJ22" s="22">
        <f>IF($CF22="",CJ21,Case4!$O22)</f>
        <v>2.3772875745172953E-3</v>
      </c>
      <c r="CK22" s="22">
        <f>IF($CF22="",CK21,Case5!$O22)</f>
        <v>2.3772875745172953E-3</v>
      </c>
      <c r="CL22" s="22">
        <f>IF($CF22="",CL21,Case6!$O22)</f>
        <v>2.3772875745172953E-3</v>
      </c>
      <c r="CM22" s="22">
        <f>IF($CF22="",CM21,Case7!$O22)</f>
        <v>2.3772875745172953E-3</v>
      </c>
      <c r="CN22" s="22">
        <f>IF($CF22="",CN21,Case8!$O22)</f>
        <v>1.1886437872586477E-3</v>
      </c>
      <c r="CO22" s="22">
        <f>IF($CF22="",CO21,Case9!$O22)</f>
        <v>4.7545751490345898E-3</v>
      </c>
      <c r="CP22" s="22">
        <f>IF($CF22="",CP21,Case10!$O22)</f>
        <v>2.635860683817619E-4</v>
      </c>
      <c r="CQ22" s="22">
        <f>IF($CF22="",CQ21,Case11!$O22)</f>
        <v>1.6127785180636241E-2</v>
      </c>
      <c r="CS22" t="str">
        <f>OutputSummary!A22</f>
        <v/>
      </c>
      <c r="CT22" s="22">
        <f>IF($CS22="",CT21,Case1!$S22+Case1!$F22+Case1!$P22)</f>
        <v>4.7545751490345916E-3</v>
      </c>
      <c r="CU22" s="22">
        <f>IF($CS22="",CU21,Case2!$S22+Case2!$F22+Case2!$P22)</f>
        <v>4.7545751490345907E-3</v>
      </c>
      <c r="CV22" s="22">
        <f>IF($CS22="",CV21,Case3!$S22+Case3!$F22+Case3!$P22)</f>
        <v>4.7545751490345916E-3</v>
      </c>
      <c r="CW22" s="22">
        <f>IF($CS22="",CW21,Case4!$S22+Case4!$F22+Case4!$P22)</f>
        <v>4.7545751490345916E-3</v>
      </c>
      <c r="CX22" s="22">
        <f>IF($CS22="",CX21,Case5!$S22+Case5!$F22+Case5!$P22)</f>
        <v>4.7545751490345907E-3</v>
      </c>
      <c r="CY22" s="22">
        <f>IF($CS22="",CY21,Case6!$S22+Case6!$F22+Case6!$P22)</f>
        <v>4.7545751490345916E-3</v>
      </c>
      <c r="CZ22" s="22">
        <f>IF($CS22="",CZ21,Case7!$S22+Case7!$F22+Case7!$P22)</f>
        <v>4.7545751490345907E-3</v>
      </c>
      <c r="DA22" s="22">
        <f>IF($CS22="",DA21,Case8!$S22+Case8!$F22+Case8!$P22)</f>
        <v>2.3772875745172958E-3</v>
      </c>
      <c r="DB22" s="22">
        <f>IF($CS22="",DB21,Case9!$S22+Case9!$F22+Case9!$P22)</f>
        <v>9.5091502980691814E-3</v>
      </c>
      <c r="DC22" s="22">
        <f>IF($CS22="",DC21,Case10!$S22+Case10!$F22+Case10!$P22)</f>
        <v>2.6358606838176191E-3</v>
      </c>
      <c r="DD22" s="22">
        <f>IF($CS22="",DD21,Case11!$S22+Case11!$F22+Case11!$P22)</f>
        <v>1.8537684115673837E-2</v>
      </c>
      <c r="DF22" t="str">
        <f t="shared" si="6"/>
        <v/>
      </c>
      <c r="DG22" s="22">
        <f t="shared" si="7"/>
        <v>2.3772875745172962E-3</v>
      </c>
      <c r="DH22" s="22">
        <f t="shared" si="7"/>
        <v>2.3772875745172953E-3</v>
      </c>
      <c r="DI22" s="22">
        <f t="shared" si="7"/>
        <v>2.3772875745172962E-3</v>
      </c>
      <c r="DJ22" s="22">
        <f t="shared" si="7"/>
        <v>2.3772875745172962E-3</v>
      </c>
      <c r="DK22" s="22">
        <f t="shared" si="7"/>
        <v>2.3772875745172953E-3</v>
      </c>
      <c r="DL22" s="22">
        <f t="shared" si="7"/>
        <v>2.3772875745172962E-3</v>
      </c>
      <c r="DM22" s="22">
        <f t="shared" si="7"/>
        <v>2.3772875745172953E-3</v>
      </c>
      <c r="DN22" s="22">
        <f t="shared" si="7"/>
        <v>1.1886437872586481E-3</v>
      </c>
      <c r="DO22" s="22">
        <f t="shared" si="7"/>
        <v>4.7545751490345916E-3</v>
      </c>
      <c r="DP22" s="22">
        <f t="shared" si="7"/>
        <v>2.3722746154358574E-3</v>
      </c>
      <c r="DQ22" s="22">
        <f t="shared" si="7"/>
        <v>2.4098989350375966E-3</v>
      </c>
    </row>
    <row r="23" spans="1:121" x14ac:dyDescent="0.2">
      <c r="A23" t="str">
        <f>OutputSummary!A19</f>
        <v/>
      </c>
      <c r="B23" s="13">
        <f>IF($A23="",B22,Case8!K19*100)</f>
        <v>0.85660513659939153</v>
      </c>
      <c r="C23" s="7">
        <f>IF($A23="",C22,Pi!$B19)</f>
        <v>0.85660513659939153</v>
      </c>
      <c r="D23" s="7">
        <f>IF($A23="",D22,Patm!B19)</f>
        <v>0.86471115060730008</v>
      </c>
      <c r="E23" s="13">
        <f>IF($A23="",E22,'Patm diff'!B19)</f>
        <v>0.87766655138423022</v>
      </c>
      <c r="F23" s="7">
        <f>IF($A23="",F22,'Patm nodiff'!B19)</f>
        <v>0.86361880927367085</v>
      </c>
      <c r="G23" s="7">
        <f>IF($A23="",G22,Case1!$B19)</f>
        <v>1.1915897577858632</v>
      </c>
      <c r="H23" s="7">
        <f>IF($A23="",H22,Case2!$B19)</f>
        <v>1.195242384237196</v>
      </c>
      <c r="I23" s="7">
        <f>IF($A23="",I22,Case3!$B19)</f>
        <v>1.1879647021359967</v>
      </c>
      <c r="J23" s="7">
        <f>IF($A23="",J22,Case4!$B19)</f>
        <v>1.2302154727932881</v>
      </c>
      <c r="K23" s="7">
        <f>IF($A23="",K22,Case5!$B19)</f>
        <v>1.1527536981137487</v>
      </c>
      <c r="L23" s="7">
        <f>IF($A23="",L22,Case6!$B19)</f>
        <v>1.2298620032182317</v>
      </c>
      <c r="M23" s="7">
        <f>IF($A23="",M22,Case7!$B19)</f>
        <v>1.1538095944186428</v>
      </c>
      <c r="N23" s="7">
        <f>IF($A23="",N22,Case8!$B19)</f>
        <v>1.0239817599366103</v>
      </c>
      <c r="O23" s="7">
        <f>IF($A23="",O22,Case9!$B19)</f>
        <v>1.5275017987322221</v>
      </c>
      <c r="P23" s="7">
        <f>IF($A23="",P22,Case10!$B19)</f>
        <v>1.0426899120869584</v>
      </c>
      <c r="Q23" s="7">
        <f>IF($A23="",Q22,Case11!$B19)</f>
        <v>2.1647771688571216</v>
      </c>
      <c r="S23" s="7">
        <f>IF($A23="",S22,Case1!E19*100)</f>
        <v>51.727750000000007</v>
      </c>
      <c r="T23" s="7">
        <f>IF($A23="",T22,Pi!$Q19)</f>
        <v>51.727750000000007</v>
      </c>
      <c r="U23" s="7">
        <f>IF($A23="",U22,Patm!Q19)</f>
        <v>0.59816156574621171</v>
      </c>
      <c r="V23" s="7">
        <f>IF($A23="",V22,'Patm diff'!Q19)</f>
        <v>1.5118212474663864</v>
      </c>
      <c r="W23" s="7">
        <f>IF($A23="",W22,'Patm nodiff'!Q19)</f>
        <v>0.51795709710935023</v>
      </c>
      <c r="X23" s="7">
        <f>IF($A23="",X22,Case1!$Q19)</f>
        <v>12.11807700697457</v>
      </c>
      <c r="Y23" s="7">
        <f>IF($A23="",Y22,Case2!$Q19)</f>
        <v>11.773625788866902</v>
      </c>
      <c r="Z23" s="7">
        <f>IF($A23="",Z22,Case3!$Q19)</f>
        <v>12.46096942305479</v>
      </c>
      <c r="AA23" s="7">
        <f>IF($A23="",AA22,Case4!$Q19)</f>
        <v>8.5286036456764247</v>
      </c>
      <c r="AB23" s="7">
        <f>IF($A23="",AB22,Case5!$Q19)</f>
        <v>15.842662645938811</v>
      </c>
      <c r="AC23" s="7">
        <f>IF($A23="",AC22,Case6!$Q19)</f>
        <v>8.5609279853105118</v>
      </c>
      <c r="AD23" s="7">
        <f>IF($A23="",AD22,Case7!$Q19)</f>
        <v>15.739915644814729</v>
      </c>
      <c r="AE23" s="7">
        <f>IF($A23="",AE22,Case8!$Q19)</f>
        <v>8.3478175116817486</v>
      </c>
      <c r="AF23" s="7">
        <f>IF($A23="",AF22,Case9!$Q19)</f>
        <v>14.961879851407769</v>
      </c>
      <c r="AG23" s="7">
        <f>IF($A23="",AG22,Case10!$Q19)</f>
        <v>8.8455645451696476</v>
      </c>
      <c r="AH23" s="7">
        <f>IF($A23="",AH22,Case11!$Q19)</f>
        <v>15.721046038560811</v>
      </c>
      <c r="AJ23" s="25">
        <f t="shared" si="11"/>
        <v>1</v>
      </c>
      <c r="AK23" s="25">
        <f t="shared" si="12"/>
        <v>86.477889858184369</v>
      </c>
      <c r="AL23" s="25">
        <f t="shared" si="13"/>
        <v>34.215519914598978</v>
      </c>
      <c r="AM23" s="25">
        <f t="shared" si="14"/>
        <v>99.868792779721929</v>
      </c>
      <c r="AN23" s="25">
        <f t="shared" si="15"/>
        <v>4.2686434464996434</v>
      </c>
      <c r="AO23" s="25">
        <f t="shared" si="16"/>
        <v>4.3935276122767197</v>
      </c>
      <c r="AP23" s="25">
        <f t="shared" si="17"/>
        <v>4.151181841783143</v>
      </c>
      <c r="AQ23" s="25">
        <f t="shared" si="18"/>
        <v>6.0652074066337214</v>
      </c>
      <c r="AR23" s="25">
        <f t="shared" si="19"/>
        <v>3.2650919328424988</v>
      </c>
      <c r="AS23" s="25">
        <f t="shared" si="20"/>
        <v>6.0423064051885955</v>
      </c>
      <c r="AT23" s="25">
        <f t="shared" si="21"/>
        <v>3.2864057957668225</v>
      </c>
      <c r="AU23" s="25">
        <f t="shared" si="22"/>
        <v>6.1965597508107182</v>
      </c>
      <c r="AV23" s="25">
        <f t="shared" si="23"/>
        <v>3.4573028599165583</v>
      </c>
      <c r="AW23" s="25">
        <f t="shared" si="24"/>
        <v>5.8478743483079665</v>
      </c>
      <c r="AX23" s="25">
        <f t="shared" si="25"/>
        <v>3.2903503922780604</v>
      </c>
      <c r="AZ23" s="7">
        <f t="shared" si="26"/>
        <v>32.867883995703551</v>
      </c>
      <c r="BA23" s="7">
        <f t="shared" si="27"/>
        <v>32.867883995703551</v>
      </c>
      <c r="BB23" s="7">
        <f t="shared" si="28"/>
        <v>74.226804123711347</v>
      </c>
      <c r="BC23" s="7">
        <f t="shared" si="29"/>
        <v>22.360248447204974</v>
      </c>
      <c r="BD23" s="7">
        <f t="shared" si="30"/>
        <v>50</v>
      </c>
      <c r="BE23" s="7">
        <f t="shared" si="31"/>
        <v>50</v>
      </c>
      <c r="BF23" s="7">
        <f t="shared" si="32"/>
        <v>50</v>
      </c>
      <c r="BG23" s="7">
        <f t="shared" si="33"/>
        <v>50</v>
      </c>
      <c r="BH23" s="7">
        <f t="shared" si="34"/>
        <v>50</v>
      </c>
      <c r="BI23" s="7">
        <f t="shared" si="35"/>
        <v>50</v>
      </c>
      <c r="BJ23" s="7">
        <f t="shared" si="36"/>
        <v>50</v>
      </c>
      <c r="BK23" s="7">
        <f t="shared" si="37"/>
        <v>50</v>
      </c>
      <c r="BL23" s="7">
        <f t="shared" si="38"/>
        <v>50</v>
      </c>
      <c r="BM23" s="7">
        <f t="shared" si="39"/>
        <v>10</v>
      </c>
      <c r="BN23" s="7">
        <f t="shared" si="40"/>
        <v>87.000000000000014</v>
      </c>
      <c r="BP23" s="7">
        <f t="shared" si="41"/>
        <v>0</v>
      </c>
      <c r="BQ23" s="7">
        <f t="shared" si="42"/>
        <v>0.9462952837392915</v>
      </c>
      <c r="BR23" s="7">
        <f t="shared" si="43"/>
        <v>2.4587075053565184</v>
      </c>
      <c r="BS23" s="7">
        <f t="shared" si="44"/>
        <v>0.81877546311742577</v>
      </c>
      <c r="BT23" s="7">
        <f t="shared" si="45"/>
        <v>39.106071966404038</v>
      </c>
      <c r="BU23" s="7">
        <f t="shared" si="46"/>
        <v>39.532479221657404</v>
      </c>
      <c r="BV23" s="7">
        <f t="shared" si="47"/>
        <v>38.682883323821592</v>
      </c>
      <c r="BW23" s="7">
        <f t="shared" si="48"/>
        <v>43.615234164609369</v>
      </c>
      <c r="BX23" s="7">
        <f t="shared" si="49"/>
        <v>34.57235415258279</v>
      </c>
      <c r="BY23" s="7">
        <f t="shared" si="50"/>
        <v>43.573970160933222</v>
      </c>
      <c r="BZ23" s="7">
        <f t="shared" si="51"/>
        <v>34.695619384108937</v>
      </c>
      <c r="CA23" s="7">
        <f t="shared" si="52"/>
        <v>19.539530664231336</v>
      </c>
      <c r="CB23" s="7">
        <f t="shared" si="53"/>
        <v>78.320410825015742</v>
      </c>
      <c r="CC23" s="7">
        <f t="shared" si="54"/>
        <v>21.723518519431096</v>
      </c>
      <c r="CD23" s="7">
        <f t="shared" si="55"/>
        <v>152.71587530411028</v>
      </c>
      <c r="CF23" t="str">
        <f>OutputSummary!A23</f>
        <v/>
      </c>
      <c r="CG23" s="22">
        <f>IF($CF23="",CG22,Case1!$O23)</f>
        <v>2.3772875745172953E-3</v>
      </c>
      <c r="CH23" s="22">
        <f>IF($CF23="",CH22,Case2!$O23)</f>
        <v>2.3772875745172953E-3</v>
      </c>
      <c r="CI23" s="22">
        <f>IF($CF23="",CI22,Case3!$O23)</f>
        <v>2.3772875745172953E-3</v>
      </c>
      <c r="CJ23" s="22">
        <f>IF($CF23="",CJ22,Case4!$O23)</f>
        <v>2.3772875745172953E-3</v>
      </c>
      <c r="CK23" s="22">
        <f>IF($CF23="",CK22,Case5!$O23)</f>
        <v>2.3772875745172953E-3</v>
      </c>
      <c r="CL23" s="22">
        <f>IF($CF23="",CL22,Case6!$O23)</f>
        <v>2.3772875745172953E-3</v>
      </c>
      <c r="CM23" s="22">
        <f>IF($CF23="",CM22,Case7!$O23)</f>
        <v>2.3772875745172953E-3</v>
      </c>
      <c r="CN23" s="22">
        <f>IF($CF23="",CN22,Case8!$O23)</f>
        <v>1.1886437872586477E-3</v>
      </c>
      <c r="CO23" s="22">
        <f>IF($CF23="",CO22,Case9!$O23)</f>
        <v>4.7545751490345898E-3</v>
      </c>
      <c r="CP23" s="22">
        <f>IF($CF23="",CP22,Case10!$O23)</f>
        <v>2.635860683817619E-4</v>
      </c>
      <c r="CQ23" s="22">
        <f>IF($CF23="",CQ22,Case11!$O23)</f>
        <v>1.6127785180636241E-2</v>
      </c>
      <c r="CS23" t="str">
        <f>OutputSummary!A23</f>
        <v/>
      </c>
      <c r="CT23" s="22">
        <f>IF($CS23="",CT22,Case1!$S23+Case1!$F23+Case1!$P23)</f>
        <v>4.7545751490345916E-3</v>
      </c>
      <c r="CU23" s="22">
        <f>IF($CS23="",CU22,Case2!$S23+Case2!$F23+Case2!$P23)</f>
        <v>4.7545751490345907E-3</v>
      </c>
      <c r="CV23" s="22">
        <f>IF($CS23="",CV22,Case3!$S23+Case3!$F23+Case3!$P23)</f>
        <v>4.7545751490345916E-3</v>
      </c>
      <c r="CW23" s="22">
        <f>IF($CS23="",CW22,Case4!$S23+Case4!$F23+Case4!$P23)</f>
        <v>4.7545751490345916E-3</v>
      </c>
      <c r="CX23" s="22">
        <f>IF($CS23="",CX22,Case5!$S23+Case5!$F23+Case5!$P23)</f>
        <v>4.7545751490345907E-3</v>
      </c>
      <c r="CY23" s="22">
        <f>IF($CS23="",CY22,Case6!$S23+Case6!$F23+Case6!$P23)</f>
        <v>4.7545751490345916E-3</v>
      </c>
      <c r="CZ23" s="22">
        <f>IF($CS23="",CZ22,Case7!$S23+Case7!$F23+Case7!$P23)</f>
        <v>4.7545751490345907E-3</v>
      </c>
      <c r="DA23" s="22">
        <f>IF($CS23="",DA22,Case8!$S23+Case8!$F23+Case8!$P23)</f>
        <v>2.3772875745172958E-3</v>
      </c>
      <c r="DB23" s="22">
        <f>IF($CS23="",DB22,Case9!$S23+Case9!$F23+Case9!$P23)</f>
        <v>9.5091502980691814E-3</v>
      </c>
      <c r="DC23" s="22">
        <f>IF($CS23="",DC22,Case10!$S23+Case10!$F23+Case10!$P23)</f>
        <v>2.6358606838176191E-3</v>
      </c>
      <c r="DD23" s="22">
        <f>IF($CS23="",DD22,Case11!$S23+Case11!$F23+Case11!$P23)</f>
        <v>1.8537684115673837E-2</v>
      </c>
      <c r="DF23" t="str">
        <f t="shared" si="6"/>
        <v/>
      </c>
      <c r="DG23" s="22">
        <f t="shared" si="7"/>
        <v>2.3772875745172962E-3</v>
      </c>
      <c r="DH23" s="22">
        <f t="shared" si="7"/>
        <v>2.3772875745172953E-3</v>
      </c>
      <c r="DI23" s="22">
        <f t="shared" si="7"/>
        <v>2.3772875745172962E-3</v>
      </c>
      <c r="DJ23" s="22">
        <f t="shared" si="7"/>
        <v>2.3772875745172962E-3</v>
      </c>
      <c r="DK23" s="22">
        <f t="shared" si="7"/>
        <v>2.3772875745172953E-3</v>
      </c>
      <c r="DL23" s="22">
        <f t="shared" si="7"/>
        <v>2.3772875745172962E-3</v>
      </c>
      <c r="DM23" s="22">
        <f t="shared" si="7"/>
        <v>2.3772875745172953E-3</v>
      </c>
      <c r="DN23" s="22">
        <f t="shared" si="7"/>
        <v>1.1886437872586481E-3</v>
      </c>
      <c r="DO23" s="22">
        <f t="shared" si="7"/>
        <v>4.7545751490345916E-3</v>
      </c>
      <c r="DP23" s="22">
        <f t="shared" si="7"/>
        <v>2.3722746154358574E-3</v>
      </c>
      <c r="DQ23" s="22">
        <f t="shared" si="7"/>
        <v>2.4098989350375966E-3</v>
      </c>
    </row>
    <row r="24" spans="1:121" x14ac:dyDescent="0.2">
      <c r="A24" t="str">
        <f>OutputSummary!A20</f>
        <v/>
      </c>
      <c r="B24" s="13">
        <f>IF($A24="",B23,Case8!K20*100)</f>
        <v>0.85660513659939153</v>
      </c>
      <c r="C24" s="7">
        <f>IF($A24="",C23,Pi!$B20)</f>
        <v>0.85660513659939153</v>
      </c>
      <c r="D24" s="7">
        <f>IF($A24="",D23,Patm!B20)</f>
        <v>0.86471115060730008</v>
      </c>
      <c r="E24" s="13">
        <f>IF($A24="",E23,'Patm diff'!B20)</f>
        <v>0.87766655138423022</v>
      </c>
      <c r="F24" s="7">
        <f>IF($A24="",F23,'Patm nodiff'!B20)</f>
        <v>0.86361880927367085</v>
      </c>
      <c r="G24" s="7">
        <f>IF($A24="",G23,Case1!$B20)</f>
        <v>1.1915897577858632</v>
      </c>
      <c r="H24" s="7">
        <f>IF($A24="",H23,Case2!$B20)</f>
        <v>1.195242384237196</v>
      </c>
      <c r="I24" s="7">
        <f>IF($A24="",I23,Case3!$B20)</f>
        <v>1.1879647021359967</v>
      </c>
      <c r="J24" s="7">
        <f>IF($A24="",J23,Case4!$B20)</f>
        <v>1.2302154727932881</v>
      </c>
      <c r="K24" s="7">
        <f>IF($A24="",K23,Case5!$B20)</f>
        <v>1.1527536981137487</v>
      </c>
      <c r="L24" s="7">
        <f>IF($A24="",L23,Case6!$B20)</f>
        <v>1.2298620032182317</v>
      </c>
      <c r="M24" s="7">
        <f>IF($A24="",M23,Case7!$B20)</f>
        <v>1.1538095944186428</v>
      </c>
      <c r="N24" s="7">
        <f>IF($A24="",N23,Case8!$B20)</f>
        <v>1.0239817599366103</v>
      </c>
      <c r="O24" s="7">
        <f>IF($A24="",O23,Case9!$B20)</f>
        <v>1.5275017987322221</v>
      </c>
      <c r="P24" s="7">
        <f>IF($A24="",P23,Case10!$B20)</f>
        <v>1.0426899120869584</v>
      </c>
      <c r="Q24" s="7">
        <f>IF($A24="",Q23,Case11!$B20)</f>
        <v>2.1647771688571216</v>
      </c>
      <c r="S24" s="7">
        <f>IF($A24="",S23,Case1!E20*100)</f>
        <v>51.727750000000007</v>
      </c>
      <c r="T24" s="7">
        <f>IF($A24="",T23,Pi!$Q20)</f>
        <v>51.727750000000007</v>
      </c>
      <c r="U24" s="7">
        <f>IF($A24="",U23,Patm!Q20)</f>
        <v>0.59816156574621171</v>
      </c>
      <c r="V24" s="7">
        <f>IF($A24="",V23,'Patm diff'!Q20)</f>
        <v>1.5118212474663864</v>
      </c>
      <c r="W24" s="7">
        <f>IF($A24="",W23,'Patm nodiff'!Q20)</f>
        <v>0.51795709710935023</v>
      </c>
      <c r="X24" s="7">
        <f>IF($A24="",X23,Case1!$Q20)</f>
        <v>12.11807700697457</v>
      </c>
      <c r="Y24" s="7">
        <f>IF($A24="",Y23,Case2!$Q20)</f>
        <v>11.773625788866902</v>
      </c>
      <c r="Z24" s="7">
        <f>IF($A24="",Z23,Case3!$Q20)</f>
        <v>12.46096942305479</v>
      </c>
      <c r="AA24" s="7">
        <f>IF($A24="",AA23,Case4!$Q20)</f>
        <v>8.5286036456764247</v>
      </c>
      <c r="AB24" s="7">
        <f>IF($A24="",AB23,Case5!$Q20)</f>
        <v>15.842662645938811</v>
      </c>
      <c r="AC24" s="7">
        <f>IF($A24="",AC23,Case6!$Q20)</f>
        <v>8.5609279853105118</v>
      </c>
      <c r="AD24" s="7">
        <f>IF($A24="",AD23,Case7!$Q20)</f>
        <v>15.739915644814729</v>
      </c>
      <c r="AE24" s="7">
        <f>IF($A24="",AE23,Case8!$Q20)</f>
        <v>8.3478175116817486</v>
      </c>
      <c r="AF24" s="7">
        <f>IF($A24="",AF23,Case9!$Q20)</f>
        <v>14.961879851407769</v>
      </c>
      <c r="AG24" s="7">
        <f>IF($A24="",AG23,Case10!$Q20)</f>
        <v>8.8455645451696476</v>
      </c>
      <c r="AH24" s="7">
        <f>IF($A24="",AH23,Case11!$Q20)</f>
        <v>15.721046038560811</v>
      </c>
      <c r="AJ24" s="25">
        <f t="shared" si="11"/>
        <v>1</v>
      </c>
      <c r="AK24" s="25">
        <f t="shared" si="12"/>
        <v>86.477889858184369</v>
      </c>
      <c r="AL24" s="25">
        <f t="shared" si="13"/>
        <v>34.215519914598978</v>
      </c>
      <c r="AM24" s="25">
        <f t="shared" si="14"/>
        <v>99.868792779721929</v>
      </c>
      <c r="AN24" s="25">
        <f t="shared" si="15"/>
        <v>4.2686434464996434</v>
      </c>
      <c r="AO24" s="25">
        <f t="shared" si="16"/>
        <v>4.3935276122767197</v>
      </c>
      <c r="AP24" s="25">
        <f t="shared" si="17"/>
        <v>4.151181841783143</v>
      </c>
      <c r="AQ24" s="25">
        <f t="shared" si="18"/>
        <v>6.0652074066337214</v>
      </c>
      <c r="AR24" s="25">
        <f t="shared" si="19"/>
        <v>3.2650919328424988</v>
      </c>
      <c r="AS24" s="25">
        <f t="shared" si="20"/>
        <v>6.0423064051885955</v>
      </c>
      <c r="AT24" s="25">
        <f t="shared" si="21"/>
        <v>3.2864057957668225</v>
      </c>
      <c r="AU24" s="25">
        <f t="shared" si="22"/>
        <v>6.1965597508107182</v>
      </c>
      <c r="AV24" s="25">
        <f t="shared" si="23"/>
        <v>3.4573028599165583</v>
      </c>
      <c r="AW24" s="25">
        <f t="shared" si="24"/>
        <v>5.8478743483079665</v>
      </c>
      <c r="AX24" s="25">
        <f t="shared" si="25"/>
        <v>3.2903503922780604</v>
      </c>
      <c r="AZ24" s="7">
        <f t="shared" si="26"/>
        <v>32.867883995703551</v>
      </c>
      <c r="BA24" s="7">
        <f t="shared" si="27"/>
        <v>32.867883995703551</v>
      </c>
      <c r="BB24" s="7">
        <f t="shared" si="28"/>
        <v>74.226804123711347</v>
      </c>
      <c r="BC24" s="7">
        <f t="shared" si="29"/>
        <v>22.360248447204974</v>
      </c>
      <c r="BD24" s="7">
        <f t="shared" si="30"/>
        <v>50</v>
      </c>
      <c r="BE24" s="7">
        <f t="shared" si="31"/>
        <v>50</v>
      </c>
      <c r="BF24" s="7">
        <f t="shared" si="32"/>
        <v>50</v>
      </c>
      <c r="BG24" s="7">
        <f t="shared" si="33"/>
        <v>50</v>
      </c>
      <c r="BH24" s="7">
        <f t="shared" si="34"/>
        <v>50</v>
      </c>
      <c r="BI24" s="7">
        <f t="shared" si="35"/>
        <v>50</v>
      </c>
      <c r="BJ24" s="7">
        <f t="shared" si="36"/>
        <v>50</v>
      </c>
      <c r="BK24" s="7">
        <f t="shared" si="37"/>
        <v>50</v>
      </c>
      <c r="BL24" s="7">
        <f t="shared" si="38"/>
        <v>50</v>
      </c>
      <c r="BM24" s="7">
        <f t="shared" si="39"/>
        <v>10</v>
      </c>
      <c r="BN24" s="7">
        <f t="shared" si="40"/>
        <v>87.000000000000014</v>
      </c>
      <c r="BP24" s="7">
        <f t="shared" si="41"/>
        <v>0</v>
      </c>
      <c r="BQ24" s="7">
        <f t="shared" si="42"/>
        <v>0.9462952837392915</v>
      </c>
      <c r="BR24" s="7">
        <f t="shared" si="43"/>
        <v>2.4587075053565184</v>
      </c>
      <c r="BS24" s="7">
        <f t="shared" si="44"/>
        <v>0.81877546311742577</v>
      </c>
      <c r="BT24" s="7">
        <f t="shared" si="45"/>
        <v>39.106071966404038</v>
      </c>
      <c r="BU24" s="7">
        <f t="shared" si="46"/>
        <v>39.532479221657404</v>
      </c>
      <c r="BV24" s="7">
        <f t="shared" si="47"/>
        <v>38.682883323821592</v>
      </c>
      <c r="BW24" s="7">
        <f t="shared" si="48"/>
        <v>43.615234164609369</v>
      </c>
      <c r="BX24" s="7">
        <f t="shared" si="49"/>
        <v>34.57235415258279</v>
      </c>
      <c r="BY24" s="7">
        <f t="shared" si="50"/>
        <v>43.573970160933222</v>
      </c>
      <c r="BZ24" s="7">
        <f t="shared" si="51"/>
        <v>34.695619384108937</v>
      </c>
      <c r="CA24" s="7">
        <f t="shared" si="52"/>
        <v>19.539530664231336</v>
      </c>
      <c r="CB24" s="7">
        <f t="shared" si="53"/>
        <v>78.320410825015742</v>
      </c>
      <c r="CC24" s="7">
        <f t="shared" si="54"/>
        <v>21.723518519431096</v>
      </c>
      <c r="CD24" s="7">
        <f t="shared" si="55"/>
        <v>152.71587530411028</v>
      </c>
      <c r="CF24" t="str">
        <f>OutputSummary!A24</f>
        <v/>
      </c>
      <c r="CG24" s="22">
        <f>IF($CF24="",CG23,Case1!$O24)</f>
        <v>2.3772875745172953E-3</v>
      </c>
      <c r="CH24" s="22">
        <f>IF($CF24="",CH23,Case2!$O24)</f>
        <v>2.3772875745172953E-3</v>
      </c>
      <c r="CI24" s="22">
        <f>IF($CF24="",CI23,Case3!$O24)</f>
        <v>2.3772875745172953E-3</v>
      </c>
      <c r="CJ24" s="22">
        <f>IF($CF24="",CJ23,Case4!$O24)</f>
        <v>2.3772875745172953E-3</v>
      </c>
      <c r="CK24" s="22">
        <f>IF($CF24="",CK23,Case5!$O24)</f>
        <v>2.3772875745172953E-3</v>
      </c>
      <c r="CL24" s="22">
        <f>IF($CF24="",CL23,Case6!$O24)</f>
        <v>2.3772875745172953E-3</v>
      </c>
      <c r="CM24" s="22">
        <f>IF($CF24="",CM23,Case7!$O24)</f>
        <v>2.3772875745172953E-3</v>
      </c>
      <c r="CN24" s="22">
        <f>IF($CF24="",CN23,Case8!$O24)</f>
        <v>1.1886437872586477E-3</v>
      </c>
      <c r="CO24" s="22">
        <f>IF($CF24="",CO23,Case9!$O24)</f>
        <v>4.7545751490345898E-3</v>
      </c>
      <c r="CP24" s="22">
        <f>IF($CF24="",CP23,Case10!$O24)</f>
        <v>2.635860683817619E-4</v>
      </c>
      <c r="CQ24" s="22">
        <f>IF($CF24="",CQ23,Case11!$O24)</f>
        <v>1.6127785180636241E-2</v>
      </c>
      <c r="CS24" t="str">
        <f>OutputSummary!A24</f>
        <v/>
      </c>
      <c r="CT24" s="22">
        <f>IF($CS24="",CT23,Case1!$S24+Case1!$F24+Case1!$P24)</f>
        <v>4.7545751490345916E-3</v>
      </c>
      <c r="CU24" s="22">
        <f>IF($CS24="",CU23,Case2!$S24+Case2!$F24+Case2!$P24)</f>
        <v>4.7545751490345907E-3</v>
      </c>
      <c r="CV24" s="22">
        <f>IF($CS24="",CV23,Case3!$S24+Case3!$F24+Case3!$P24)</f>
        <v>4.7545751490345916E-3</v>
      </c>
      <c r="CW24" s="22">
        <f>IF($CS24="",CW23,Case4!$S24+Case4!$F24+Case4!$P24)</f>
        <v>4.7545751490345916E-3</v>
      </c>
      <c r="CX24" s="22">
        <f>IF($CS24="",CX23,Case5!$S24+Case5!$F24+Case5!$P24)</f>
        <v>4.7545751490345907E-3</v>
      </c>
      <c r="CY24" s="22">
        <f>IF($CS24="",CY23,Case6!$S24+Case6!$F24+Case6!$P24)</f>
        <v>4.7545751490345916E-3</v>
      </c>
      <c r="CZ24" s="22">
        <f>IF($CS24="",CZ23,Case7!$S24+Case7!$F24+Case7!$P24)</f>
        <v>4.7545751490345907E-3</v>
      </c>
      <c r="DA24" s="22">
        <f>IF($CS24="",DA23,Case8!$S24+Case8!$F24+Case8!$P24)</f>
        <v>2.3772875745172958E-3</v>
      </c>
      <c r="DB24" s="22">
        <f>IF($CS24="",DB23,Case9!$S24+Case9!$F24+Case9!$P24)</f>
        <v>9.5091502980691814E-3</v>
      </c>
      <c r="DC24" s="22">
        <f>IF($CS24="",DC23,Case10!$S24+Case10!$F24+Case10!$P24)</f>
        <v>2.6358606838176191E-3</v>
      </c>
      <c r="DD24" s="22">
        <f>IF($CS24="",DD23,Case11!$S24+Case11!$F24+Case11!$P24)</f>
        <v>1.8537684115673837E-2</v>
      </c>
      <c r="DF24" t="str">
        <f t="shared" si="6"/>
        <v/>
      </c>
      <c r="DG24" s="22">
        <f t="shared" si="7"/>
        <v>2.3772875745172962E-3</v>
      </c>
      <c r="DH24" s="22">
        <f t="shared" si="7"/>
        <v>2.3772875745172953E-3</v>
      </c>
      <c r="DI24" s="22">
        <f t="shared" si="7"/>
        <v>2.3772875745172962E-3</v>
      </c>
      <c r="DJ24" s="22">
        <f t="shared" si="7"/>
        <v>2.3772875745172962E-3</v>
      </c>
      <c r="DK24" s="22">
        <f t="shared" si="7"/>
        <v>2.3772875745172953E-3</v>
      </c>
      <c r="DL24" s="22">
        <f t="shared" si="7"/>
        <v>2.3772875745172962E-3</v>
      </c>
      <c r="DM24" s="22">
        <f t="shared" si="7"/>
        <v>2.3772875745172953E-3</v>
      </c>
      <c r="DN24" s="22">
        <f t="shared" si="7"/>
        <v>1.1886437872586481E-3</v>
      </c>
      <c r="DO24" s="22">
        <f t="shared" si="7"/>
        <v>4.7545751490345916E-3</v>
      </c>
      <c r="DP24" s="22">
        <f t="shared" si="7"/>
        <v>2.3722746154358574E-3</v>
      </c>
      <c r="DQ24" s="22">
        <f t="shared" si="7"/>
        <v>2.4098989350375966E-3</v>
      </c>
    </row>
    <row r="25" spans="1:121" x14ac:dyDescent="0.2">
      <c r="A25" t="str">
        <f>OutputSummary!A21</f>
        <v/>
      </c>
      <c r="B25" s="13">
        <f>IF($A25="",B24,Case8!K21*100)</f>
        <v>0.85660513659939153</v>
      </c>
      <c r="C25" s="7">
        <f>IF($A25="",C24,Pi!$B21)</f>
        <v>0.85660513659939153</v>
      </c>
      <c r="D25" s="7">
        <f>IF($A25="",D24,Patm!B21)</f>
        <v>0.86471115060730008</v>
      </c>
      <c r="E25" s="13">
        <f>IF($A25="",E24,'Patm diff'!B21)</f>
        <v>0.87766655138423022</v>
      </c>
      <c r="F25" s="7">
        <f>IF($A25="",F24,'Patm nodiff'!B21)</f>
        <v>0.86361880927367085</v>
      </c>
      <c r="G25" s="7">
        <f>IF($A25="",G24,Case1!$B21)</f>
        <v>1.1915897577858632</v>
      </c>
      <c r="H25" s="7">
        <f>IF($A25="",H24,Case2!$B21)</f>
        <v>1.195242384237196</v>
      </c>
      <c r="I25" s="7">
        <f>IF($A25="",I24,Case3!$B21)</f>
        <v>1.1879647021359967</v>
      </c>
      <c r="J25" s="7">
        <f>IF($A25="",J24,Case4!$B21)</f>
        <v>1.2302154727932881</v>
      </c>
      <c r="K25" s="7">
        <f>IF($A25="",K24,Case5!$B21)</f>
        <v>1.1527536981137487</v>
      </c>
      <c r="L25" s="7">
        <f>IF($A25="",L24,Case6!$B21)</f>
        <v>1.2298620032182317</v>
      </c>
      <c r="M25" s="7">
        <f>IF($A25="",M24,Case7!$B21)</f>
        <v>1.1538095944186428</v>
      </c>
      <c r="N25" s="7">
        <f>IF($A25="",N24,Case8!$B21)</f>
        <v>1.0239817599366103</v>
      </c>
      <c r="O25" s="7">
        <f>IF($A25="",O24,Case9!$B21)</f>
        <v>1.5275017987322221</v>
      </c>
      <c r="P25" s="7">
        <f>IF($A25="",P24,Case10!$B21)</f>
        <v>1.0426899120869584</v>
      </c>
      <c r="Q25" s="7">
        <f>IF($A25="",Q24,Case11!$B21)</f>
        <v>2.1647771688571216</v>
      </c>
      <c r="S25" s="7">
        <f>IF($A25="",S24,Case1!E21*100)</f>
        <v>51.727750000000007</v>
      </c>
      <c r="T25" s="7">
        <f>IF($A25="",T24,Pi!$Q21)</f>
        <v>51.727750000000007</v>
      </c>
      <c r="U25" s="7">
        <f>IF($A25="",U24,Patm!Q21)</f>
        <v>0.59816156574621171</v>
      </c>
      <c r="V25" s="7">
        <f>IF($A25="",V24,'Patm diff'!Q21)</f>
        <v>1.5118212474663864</v>
      </c>
      <c r="W25" s="7">
        <f>IF($A25="",W24,'Patm nodiff'!Q21)</f>
        <v>0.51795709710935023</v>
      </c>
      <c r="X25" s="7">
        <f>IF($A25="",X24,Case1!$Q21)</f>
        <v>12.11807700697457</v>
      </c>
      <c r="Y25" s="7">
        <f>IF($A25="",Y24,Case2!$Q21)</f>
        <v>11.773625788866902</v>
      </c>
      <c r="Z25" s="7">
        <f>IF($A25="",Z24,Case3!$Q21)</f>
        <v>12.46096942305479</v>
      </c>
      <c r="AA25" s="7">
        <f>IF($A25="",AA24,Case4!$Q21)</f>
        <v>8.5286036456764247</v>
      </c>
      <c r="AB25" s="7">
        <f>IF($A25="",AB24,Case5!$Q21)</f>
        <v>15.842662645938811</v>
      </c>
      <c r="AC25" s="7">
        <f>IF($A25="",AC24,Case6!$Q21)</f>
        <v>8.5609279853105118</v>
      </c>
      <c r="AD25" s="7">
        <f>IF($A25="",AD24,Case7!$Q21)</f>
        <v>15.739915644814729</v>
      </c>
      <c r="AE25" s="7">
        <f>IF($A25="",AE24,Case8!$Q21)</f>
        <v>8.3478175116817486</v>
      </c>
      <c r="AF25" s="7">
        <f>IF($A25="",AF24,Case9!$Q21)</f>
        <v>14.961879851407769</v>
      </c>
      <c r="AG25" s="7">
        <f>IF($A25="",AG24,Case10!$Q21)</f>
        <v>8.8455645451696476</v>
      </c>
      <c r="AH25" s="7">
        <f>IF($A25="",AH24,Case11!$Q21)</f>
        <v>15.721046038560811</v>
      </c>
      <c r="AJ25" s="25">
        <f t="shared" si="11"/>
        <v>1</v>
      </c>
      <c r="AK25" s="25">
        <f t="shared" si="12"/>
        <v>86.477889858184369</v>
      </c>
      <c r="AL25" s="25">
        <f t="shared" si="13"/>
        <v>34.215519914598978</v>
      </c>
      <c r="AM25" s="25">
        <f t="shared" si="14"/>
        <v>99.868792779721929</v>
      </c>
      <c r="AN25" s="25">
        <f t="shared" si="15"/>
        <v>4.2686434464996434</v>
      </c>
      <c r="AO25" s="25">
        <f t="shared" si="16"/>
        <v>4.3935276122767197</v>
      </c>
      <c r="AP25" s="25">
        <f t="shared" si="17"/>
        <v>4.151181841783143</v>
      </c>
      <c r="AQ25" s="25">
        <f t="shared" si="18"/>
        <v>6.0652074066337214</v>
      </c>
      <c r="AR25" s="25">
        <f t="shared" si="19"/>
        <v>3.2650919328424988</v>
      </c>
      <c r="AS25" s="25">
        <f t="shared" si="20"/>
        <v>6.0423064051885955</v>
      </c>
      <c r="AT25" s="25">
        <f t="shared" si="21"/>
        <v>3.2864057957668225</v>
      </c>
      <c r="AU25" s="25">
        <f t="shared" si="22"/>
        <v>6.1965597508107182</v>
      </c>
      <c r="AV25" s="25">
        <f t="shared" si="23"/>
        <v>3.4573028599165583</v>
      </c>
      <c r="AW25" s="25">
        <f t="shared" si="24"/>
        <v>5.8478743483079665</v>
      </c>
      <c r="AX25" s="25">
        <f t="shared" si="25"/>
        <v>3.2903503922780604</v>
      </c>
      <c r="AZ25" s="7">
        <f t="shared" si="26"/>
        <v>32.867883995703551</v>
      </c>
      <c r="BA25" s="7">
        <f t="shared" si="27"/>
        <v>32.867883995703551</v>
      </c>
      <c r="BB25" s="7">
        <f t="shared" si="28"/>
        <v>74.226804123711347</v>
      </c>
      <c r="BC25" s="7">
        <f t="shared" si="29"/>
        <v>22.360248447204974</v>
      </c>
      <c r="BD25" s="7">
        <f t="shared" si="30"/>
        <v>50</v>
      </c>
      <c r="BE25" s="7">
        <f t="shared" si="31"/>
        <v>50</v>
      </c>
      <c r="BF25" s="7">
        <f t="shared" si="32"/>
        <v>50</v>
      </c>
      <c r="BG25" s="7">
        <f t="shared" si="33"/>
        <v>50</v>
      </c>
      <c r="BH25" s="7">
        <f t="shared" si="34"/>
        <v>50</v>
      </c>
      <c r="BI25" s="7">
        <f t="shared" si="35"/>
        <v>50</v>
      </c>
      <c r="BJ25" s="7">
        <f t="shared" si="36"/>
        <v>50</v>
      </c>
      <c r="BK25" s="7">
        <f t="shared" si="37"/>
        <v>50</v>
      </c>
      <c r="BL25" s="7">
        <f t="shared" si="38"/>
        <v>50</v>
      </c>
      <c r="BM25" s="7">
        <f t="shared" si="39"/>
        <v>10</v>
      </c>
      <c r="BN25" s="7">
        <f t="shared" si="40"/>
        <v>87.000000000000014</v>
      </c>
      <c r="BP25" s="7">
        <f t="shared" si="41"/>
        <v>0</v>
      </c>
      <c r="BQ25" s="7">
        <f t="shared" si="42"/>
        <v>0.9462952837392915</v>
      </c>
      <c r="BR25" s="7">
        <f t="shared" si="43"/>
        <v>2.4587075053565184</v>
      </c>
      <c r="BS25" s="7">
        <f t="shared" si="44"/>
        <v>0.81877546311742577</v>
      </c>
      <c r="BT25" s="7">
        <f t="shared" si="45"/>
        <v>39.106071966404038</v>
      </c>
      <c r="BU25" s="7">
        <f t="shared" si="46"/>
        <v>39.532479221657404</v>
      </c>
      <c r="BV25" s="7">
        <f t="shared" si="47"/>
        <v>38.682883323821592</v>
      </c>
      <c r="BW25" s="7">
        <f t="shared" si="48"/>
        <v>43.615234164609369</v>
      </c>
      <c r="BX25" s="7">
        <f t="shared" si="49"/>
        <v>34.57235415258279</v>
      </c>
      <c r="BY25" s="7">
        <f t="shared" si="50"/>
        <v>43.573970160933222</v>
      </c>
      <c r="BZ25" s="7">
        <f t="shared" si="51"/>
        <v>34.695619384108937</v>
      </c>
      <c r="CA25" s="7">
        <f t="shared" si="52"/>
        <v>19.539530664231336</v>
      </c>
      <c r="CB25" s="7">
        <f t="shared" si="53"/>
        <v>78.320410825015742</v>
      </c>
      <c r="CC25" s="7">
        <f t="shared" si="54"/>
        <v>21.723518519431096</v>
      </c>
      <c r="CD25" s="7">
        <f t="shared" si="55"/>
        <v>152.71587530411028</v>
      </c>
      <c r="CF25" t="str">
        <f>OutputSummary!A25</f>
        <v/>
      </c>
      <c r="CG25" s="22">
        <f>IF($CF25="",CG24,Case1!$O25)</f>
        <v>2.3772875745172953E-3</v>
      </c>
      <c r="CH25" s="22">
        <f>IF($CF25="",CH24,Case2!$O25)</f>
        <v>2.3772875745172953E-3</v>
      </c>
      <c r="CI25" s="22">
        <f>IF($CF25="",CI24,Case3!$O25)</f>
        <v>2.3772875745172953E-3</v>
      </c>
      <c r="CJ25" s="22">
        <f>IF($CF25="",CJ24,Case4!$O25)</f>
        <v>2.3772875745172953E-3</v>
      </c>
      <c r="CK25" s="22">
        <f>IF($CF25="",CK24,Case5!$O25)</f>
        <v>2.3772875745172953E-3</v>
      </c>
      <c r="CL25" s="22">
        <f>IF($CF25="",CL24,Case6!$O25)</f>
        <v>2.3772875745172953E-3</v>
      </c>
      <c r="CM25" s="22">
        <f>IF($CF25="",CM24,Case7!$O25)</f>
        <v>2.3772875745172953E-3</v>
      </c>
      <c r="CN25" s="22">
        <f>IF($CF25="",CN24,Case8!$O25)</f>
        <v>1.1886437872586477E-3</v>
      </c>
      <c r="CO25" s="22">
        <f>IF($CF25="",CO24,Case9!$O25)</f>
        <v>4.7545751490345898E-3</v>
      </c>
      <c r="CP25" s="22">
        <f>IF($CF25="",CP24,Case10!$O25)</f>
        <v>2.635860683817619E-4</v>
      </c>
      <c r="CQ25" s="22">
        <f>IF($CF25="",CQ24,Case11!$O25)</f>
        <v>1.6127785180636241E-2</v>
      </c>
      <c r="CS25" t="str">
        <f>OutputSummary!A25</f>
        <v/>
      </c>
      <c r="CT25" s="22">
        <f>IF($CS25="",CT24,Case1!$S25+Case1!$F25+Case1!$P25)</f>
        <v>4.7545751490345916E-3</v>
      </c>
      <c r="CU25" s="22">
        <f>IF($CS25="",CU24,Case2!$S25+Case2!$F25+Case2!$P25)</f>
        <v>4.7545751490345907E-3</v>
      </c>
      <c r="CV25" s="22">
        <f>IF($CS25="",CV24,Case3!$S25+Case3!$F25+Case3!$P25)</f>
        <v>4.7545751490345916E-3</v>
      </c>
      <c r="CW25" s="22">
        <f>IF($CS25="",CW24,Case4!$S25+Case4!$F25+Case4!$P25)</f>
        <v>4.7545751490345916E-3</v>
      </c>
      <c r="CX25" s="22">
        <f>IF($CS25="",CX24,Case5!$S25+Case5!$F25+Case5!$P25)</f>
        <v>4.7545751490345907E-3</v>
      </c>
      <c r="CY25" s="22">
        <f>IF($CS25="",CY24,Case6!$S25+Case6!$F25+Case6!$P25)</f>
        <v>4.7545751490345916E-3</v>
      </c>
      <c r="CZ25" s="22">
        <f>IF($CS25="",CZ24,Case7!$S25+Case7!$F25+Case7!$P25)</f>
        <v>4.7545751490345907E-3</v>
      </c>
      <c r="DA25" s="22">
        <f>IF($CS25="",DA24,Case8!$S25+Case8!$F25+Case8!$P25)</f>
        <v>2.3772875745172958E-3</v>
      </c>
      <c r="DB25" s="22">
        <f>IF($CS25="",DB24,Case9!$S25+Case9!$F25+Case9!$P25)</f>
        <v>9.5091502980691814E-3</v>
      </c>
      <c r="DC25" s="22">
        <f>IF($CS25="",DC24,Case10!$S25+Case10!$F25+Case10!$P25)</f>
        <v>2.6358606838176191E-3</v>
      </c>
      <c r="DD25" s="22">
        <f>IF($CS25="",DD24,Case11!$S25+Case11!$F25+Case11!$P25)</f>
        <v>1.8537684115673837E-2</v>
      </c>
      <c r="DF25" t="str">
        <f t="shared" si="6"/>
        <v/>
      </c>
      <c r="DG25" s="22">
        <f t="shared" si="7"/>
        <v>2.3772875745172962E-3</v>
      </c>
      <c r="DH25" s="22">
        <f t="shared" si="7"/>
        <v>2.3772875745172953E-3</v>
      </c>
      <c r="DI25" s="22">
        <f t="shared" si="7"/>
        <v>2.3772875745172962E-3</v>
      </c>
      <c r="DJ25" s="22">
        <f t="shared" si="7"/>
        <v>2.3772875745172962E-3</v>
      </c>
      <c r="DK25" s="22">
        <f t="shared" si="7"/>
        <v>2.3772875745172953E-3</v>
      </c>
      <c r="DL25" s="22">
        <f t="shared" si="7"/>
        <v>2.3772875745172962E-3</v>
      </c>
      <c r="DM25" s="22">
        <f t="shared" si="7"/>
        <v>2.3772875745172953E-3</v>
      </c>
      <c r="DN25" s="22">
        <f t="shared" si="7"/>
        <v>1.1886437872586481E-3</v>
      </c>
      <c r="DO25" s="22">
        <f t="shared" si="7"/>
        <v>4.7545751490345916E-3</v>
      </c>
      <c r="DP25" s="22">
        <f t="shared" si="7"/>
        <v>2.3722746154358574E-3</v>
      </c>
      <c r="DQ25" s="22">
        <f t="shared" si="7"/>
        <v>2.4098989350375966E-3</v>
      </c>
    </row>
    <row r="26" spans="1:121" x14ac:dyDescent="0.2">
      <c r="A26" t="str">
        <f>OutputSummary!A22</f>
        <v/>
      </c>
      <c r="B26" s="13">
        <f>IF($A26="",B25,Case8!K22*100)</f>
        <v>0.85660513659939153</v>
      </c>
      <c r="C26" s="7">
        <f>IF($A26="",C25,Pi!$B22)</f>
        <v>0.85660513659939153</v>
      </c>
      <c r="D26" s="7">
        <f>IF($A26="",D25,Patm!B22)</f>
        <v>0.86471115060730008</v>
      </c>
      <c r="E26" s="13">
        <f>IF($A26="",E25,'Patm diff'!B22)</f>
        <v>0.87766655138423022</v>
      </c>
      <c r="F26" s="7">
        <f>IF($A26="",F25,'Patm nodiff'!B22)</f>
        <v>0.86361880927367085</v>
      </c>
      <c r="G26" s="7">
        <f>IF($A26="",G25,Case1!$B22)</f>
        <v>1.1915897577858632</v>
      </c>
      <c r="H26" s="7">
        <f>IF($A26="",H25,Case2!$B22)</f>
        <v>1.195242384237196</v>
      </c>
      <c r="I26" s="7">
        <f>IF($A26="",I25,Case3!$B22)</f>
        <v>1.1879647021359967</v>
      </c>
      <c r="J26" s="7">
        <f>IF($A26="",J25,Case4!$B22)</f>
        <v>1.2302154727932881</v>
      </c>
      <c r="K26" s="7">
        <f>IF($A26="",K25,Case5!$B22)</f>
        <v>1.1527536981137487</v>
      </c>
      <c r="L26" s="7">
        <f>IF($A26="",L25,Case6!$B22)</f>
        <v>1.2298620032182317</v>
      </c>
      <c r="M26" s="7">
        <f>IF($A26="",M25,Case7!$B22)</f>
        <v>1.1538095944186428</v>
      </c>
      <c r="N26" s="7">
        <f>IF($A26="",N25,Case8!$B22)</f>
        <v>1.0239817599366103</v>
      </c>
      <c r="O26" s="7">
        <f>IF($A26="",O25,Case9!$B22)</f>
        <v>1.5275017987322221</v>
      </c>
      <c r="P26" s="7">
        <f>IF($A26="",P25,Case10!$B22)</f>
        <v>1.0426899120869584</v>
      </c>
      <c r="Q26" s="7">
        <f>IF($A26="",Q25,Case11!$B22)</f>
        <v>2.1647771688571216</v>
      </c>
      <c r="S26" s="7">
        <f>IF($A26="",S25,Case1!E22*100)</f>
        <v>51.727750000000007</v>
      </c>
      <c r="T26" s="7">
        <f>IF($A26="",T25,Pi!$Q22)</f>
        <v>51.727750000000007</v>
      </c>
      <c r="U26" s="7">
        <f>IF($A26="",U25,Patm!Q22)</f>
        <v>0.59816156574621171</v>
      </c>
      <c r="V26" s="7">
        <f>IF($A26="",V25,'Patm diff'!Q22)</f>
        <v>1.5118212474663864</v>
      </c>
      <c r="W26" s="7">
        <f>IF($A26="",W25,'Patm nodiff'!Q22)</f>
        <v>0.51795709710935023</v>
      </c>
      <c r="X26" s="7">
        <f>IF($A26="",X25,Case1!$Q22)</f>
        <v>12.11807700697457</v>
      </c>
      <c r="Y26" s="7">
        <f>IF($A26="",Y25,Case2!$Q22)</f>
        <v>11.773625788866902</v>
      </c>
      <c r="Z26" s="7">
        <f>IF($A26="",Z25,Case3!$Q22)</f>
        <v>12.46096942305479</v>
      </c>
      <c r="AA26" s="7">
        <f>IF($A26="",AA25,Case4!$Q22)</f>
        <v>8.5286036456764247</v>
      </c>
      <c r="AB26" s="7">
        <f>IF($A26="",AB25,Case5!$Q22)</f>
        <v>15.842662645938811</v>
      </c>
      <c r="AC26" s="7">
        <f>IF($A26="",AC25,Case6!$Q22)</f>
        <v>8.5609279853105118</v>
      </c>
      <c r="AD26" s="7">
        <f>IF($A26="",AD25,Case7!$Q22)</f>
        <v>15.739915644814729</v>
      </c>
      <c r="AE26" s="7">
        <f>IF($A26="",AE25,Case8!$Q22)</f>
        <v>8.3478175116817486</v>
      </c>
      <c r="AF26" s="7">
        <f>IF($A26="",AF25,Case9!$Q22)</f>
        <v>14.961879851407769</v>
      </c>
      <c r="AG26" s="7">
        <f>IF($A26="",AG25,Case10!$Q22)</f>
        <v>8.8455645451696476</v>
      </c>
      <c r="AH26" s="7">
        <f>IF($A26="",AH25,Case11!$Q22)</f>
        <v>15.721046038560811</v>
      </c>
      <c r="AJ26" s="25">
        <f t="shared" si="11"/>
        <v>1</v>
      </c>
      <c r="AK26" s="25">
        <f t="shared" si="12"/>
        <v>86.477889858184369</v>
      </c>
      <c r="AL26" s="25">
        <f t="shared" si="13"/>
        <v>34.215519914598978</v>
      </c>
      <c r="AM26" s="25">
        <f t="shared" si="14"/>
        <v>99.868792779721929</v>
      </c>
      <c r="AN26" s="25">
        <f t="shared" si="15"/>
        <v>4.2686434464996434</v>
      </c>
      <c r="AO26" s="25">
        <f t="shared" si="16"/>
        <v>4.3935276122767197</v>
      </c>
      <c r="AP26" s="25">
        <f t="shared" si="17"/>
        <v>4.151181841783143</v>
      </c>
      <c r="AQ26" s="25">
        <f t="shared" si="18"/>
        <v>6.0652074066337214</v>
      </c>
      <c r="AR26" s="25">
        <f t="shared" si="19"/>
        <v>3.2650919328424988</v>
      </c>
      <c r="AS26" s="25">
        <f t="shared" si="20"/>
        <v>6.0423064051885955</v>
      </c>
      <c r="AT26" s="25">
        <f t="shared" si="21"/>
        <v>3.2864057957668225</v>
      </c>
      <c r="AU26" s="25">
        <f t="shared" si="22"/>
        <v>6.1965597508107182</v>
      </c>
      <c r="AV26" s="25">
        <f t="shared" si="23"/>
        <v>3.4573028599165583</v>
      </c>
      <c r="AW26" s="25">
        <f t="shared" si="24"/>
        <v>5.8478743483079665</v>
      </c>
      <c r="AX26" s="25">
        <f t="shared" si="25"/>
        <v>3.2903503922780604</v>
      </c>
      <c r="AZ26" s="7">
        <f t="shared" si="26"/>
        <v>32.867883995703551</v>
      </c>
      <c r="BA26" s="7">
        <f t="shared" si="27"/>
        <v>32.867883995703551</v>
      </c>
      <c r="BB26" s="7">
        <f t="shared" si="28"/>
        <v>74.226804123711347</v>
      </c>
      <c r="BC26" s="7">
        <f t="shared" si="29"/>
        <v>22.360248447204974</v>
      </c>
      <c r="BD26" s="7">
        <f t="shared" si="30"/>
        <v>50</v>
      </c>
      <c r="BE26" s="7">
        <f t="shared" si="31"/>
        <v>50</v>
      </c>
      <c r="BF26" s="7">
        <f t="shared" si="32"/>
        <v>50</v>
      </c>
      <c r="BG26" s="7">
        <f t="shared" si="33"/>
        <v>50</v>
      </c>
      <c r="BH26" s="7">
        <f t="shared" si="34"/>
        <v>50</v>
      </c>
      <c r="BI26" s="7">
        <f t="shared" si="35"/>
        <v>50</v>
      </c>
      <c r="BJ26" s="7">
        <f t="shared" si="36"/>
        <v>50</v>
      </c>
      <c r="BK26" s="7">
        <f t="shared" si="37"/>
        <v>50</v>
      </c>
      <c r="BL26" s="7">
        <f t="shared" si="38"/>
        <v>50</v>
      </c>
      <c r="BM26" s="7">
        <f t="shared" si="39"/>
        <v>10</v>
      </c>
      <c r="BN26" s="7">
        <f t="shared" si="40"/>
        <v>87.000000000000014</v>
      </c>
      <c r="BP26" s="7">
        <f t="shared" si="41"/>
        <v>0</v>
      </c>
      <c r="BQ26" s="7">
        <f t="shared" si="42"/>
        <v>0.9462952837392915</v>
      </c>
      <c r="BR26" s="7">
        <f t="shared" si="43"/>
        <v>2.4587075053565184</v>
      </c>
      <c r="BS26" s="7">
        <f t="shared" si="44"/>
        <v>0.81877546311742577</v>
      </c>
      <c r="BT26" s="7">
        <f t="shared" si="45"/>
        <v>39.106071966404038</v>
      </c>
      <c r="BU26" s="7">
        <f t="shared" si="46"/>
        <v>39.532479221657404</v>
      </c>
      <c r="BV26" s="7">
        <f t="shared" si="47"/>
        <v>38.682883323821592</v>
      </c>
      <c r="BW26" s="7">
        <f t="shared" si="48"/>
        <v>43.615234164609369</v>
      </c>
      <c r="BX26" s="7">
        <f t="shared" si="49"/>
        <v>34.57235415258279</v>
      </c>
      <c r="BY26" s="7">
        <f t="shared" si="50"/>
        <v>43.573970160933222</v>
      </c>
      <c r="BZ26" s="7">
        <f t="shared" si="51"/>
        <v>34.695619384108937</v>
      </c>
      <c r="CA26" s="7">
        <f t="shared" si="52"/>
        <v>19.539530664231336</v>
      </c>
      <c r="CB26" s="7">
        <f t="shared" si="53"/>
        <v>78.320410825015742</v>
      </c>
      <c r="CC26" s="7">
        <f t="shared" si="54"/>
        <v>21.723518519431096</v>
      </c>
      <c r="CD26" s="7">
        <f t="shared" si="55"/>
        <v>152.71587530411028</v>
      </c>
      <c r="CF26" t="str">
        <f>OutputSummary!A26</f>
        <v/>
      </c>
      <c r="CG26" s="22">
        <f>IF($CF26="",CG25,Case1!$O26)</f>
        <v>2.3772875745172953E-3</v>
      </c>
      <c r="CH26" s="22">
        <f>IF($CF26="",CH25,Case2!$O26)</f>
        <v>2.3772875745172953E-3</v>
      </c>
      <c r="CI26" s="22">
        <f>IF($CF26="",CI25,Case3!$O26)</f>
        <v>2.3772875745172953E-3</v>
      </c>
      <c r="CJ26" s="22">
        <f>IF($CF26="",CJ25,Case4!$O26)</f>
        <v>2.3772875745172953E-3</v>
      </c>
      <c r="CK26" s="22">
        <f>IF($CF26="",CK25,Case5!$O26)</f>
        <v>2.3772875745172953E-3</v>
      </c>
      <c r="CL26" s="22">
        <f>IF($CF26="",CL25,Case6!$O26)</f>
        <v>2.3772875745172953E-3</v>
      </c>
      <c r="CM26" s="22">
        <f>IF($CF26="",CM25,Case7!$O26)</f>
        <v>2.3772875745172953E-3</v>
      </c>
      <c r="CN26" s="22">
        <f>IF($CF26="",CN25,Case8!$O26)</f>
        <v>1.1886437872586477E-3</v>
      </c>
      <c r="CO26" s="22">
        <f>IF($CF26="",CO25,Case9!$O26)</f>
        <v>4.7545751490345898E-3</v>
      </c>
      <c r="CP26" s="22">
        <f>IF($CF26="",CP25,Case10!$O26)</f>
        <v>2.635860683817619E-4</v>
      </c>
      <c r="CQ26" s="22">
        <f>IF($CF26="",CQ25,Case11!$O26)</f>
        <v>1.6127785180636241E-2</v>
      </c>
      <c r="CS26" t="str">
        <f>OutputSummary!A26</f>
        <v/>
      </c>
      <c r="CT26" s="22">
        <f>IF($CS26="",CT25,Case1!$S26+Case1!$F26+Case1!$P26)</f>
        <v>4.7545751490345916E-3</v>
      </c>
      <c r="CU26" s="22">
        <f>IF($CS26="",CU25,Case2!$S26+Case2!$F26+Case2!$P26)</f>
        <v>4.7545751490345907E-3</v>
      </c>
      <c r="CV26" s="22">
        <f>IF($CS26="",CV25,Case3!$S26+Case3!$F26+Case3!$P26)</f>
        <v>4.7545751490345916E-3</v>
      </c>
      <c r="CW26" s="22">
        <f>IF($CS26="",CW25,Case4!$S26+Case4!$F26+Case4!$P26)</f>
        <v>4.7545751490345916E-3</v>
      </c>
      <c r="CX26" s="22">
        <f>IF($CS26="",CX25,Case5!$S26+Case5!$F26+Case5!$P26)</f>
        <v>4.7545751490345907E-3</v>
      </c>
      <c r="CY26" s="22">
        <f>IF($CS26="",CY25,Case6!$S26+Case6!$F26+Case6!$P26)</f>
        <v>4.7545751490345916E-3</v>
      </c>
      <c r="CZ26" s="22">
        <f>IF($CS26="",CZ25,Case7!$S26+Case7!$F26+Case7!$P26)</f>
        <v>4.7545751490345907E-3</v>
      </c>
      <c r="DA26" s="22">
        <f>IF($CS26="",DA25,Case8!$S26+Case8!$F26+Case8!$P26)</f>
        <v>2.3772875745172958E-3</v>
      </c>
      <c r="DB26" s="22">
        <f>IF($CS26="",DB25,Case9!$S26+Case9!$F26+Case9!$P26)</f>
        <v>9.5091502980691814E-3</v>
      </c>
      <c r="DC26" s="22">
        <f>IF($CS26="",DC25,Case10!$S26+Case10!$F26+Case10!$P26)</f>
        <v>2.6358606838176191E-3</v>
      </c>
      <c r="DD26" s="22">
        <f>IF($CS26="",DD25,Case11!$S26+Case11!$F26+Case11!$P26)</f>
        <v>1.8537684115673837E-2</v>
      </c>
      <c r="DF26" t="str">
        <f t="shared" si="6"/>
        <v/>
      </c>
      <c r="DG26" s="22">
        <f t="shared" si="7"/>
        <v>2.3772875745172962E-3</v>
      </c>
      <c r="DH26" s="22">
        <f t="shared" si="7"/>
        <v>2.3772875745172953E-3</v>
      </c>
      <c r="DI26" s="22">
        <f t="shared" si="7"/>
        <v>2.3772875745172962E-3</v>
      </c>
      <c r="DJ26" s="22">
        <f t="shared" si="7"/>
        <v>2.3772875745172962E-3</v>
      </c>
      <c r="DK26" s="22">
        <f t="shared" si="7"/>
        <v>2.3772875745172953E-3</v>
      </c>
      <c r="DL26" s="22">
        <f t="shared" si="7"/>
        <v>2.3772875745172962E-3</v>
      </c>
      <c r="DM26" s="22">
        <f t="shared" si="7"/>
        <v>2.3772875745172953E-3</v>
      </c>
      <c r="DN26" s="22">
        <f t="shared" si="7"/>
        <v>1.1886437872586481E-3</v>
      </c>
      <c r="DO26" s="22">
        <f t="shared" si="7"/>
        <v>4.7545751490345916E-3</v>
      </c>
      <c r="DP26" s="22">
        <f t="shared" si="7"/>
        <v>2.3722746154358574E-3</v>
      </c>
      <c r="DQ26" s="22">
        <f t="shared" si="7"/>
        <v>2.4098989350375966E-3</v>
      </c>
    </row>
    <row r="27" spans="1:121" x14ac:dyDescent="0.2">
      <c r="A27" t="str">
        <f>OutputSummary!A23</f>
        <v/>
      </c>
      <c r="B27" s="13">
        <f>IF($A27="",B26,Case8!K23*100)</f>
        <v>0.85660513659939153</v>
      </c>
      <c r="C27" s="7">
        <f>IF($A27="",C26,Pi!$B23)</f>
        <v>0.85660513659939153</v>
      </c>
      <c r="D27" s="7">
        <f>IF($A27="",D26,Patm!B23)</f>
        <v>0.86471115060730008</v>
      </c>
      <c r="E27" s="13">
        <f>IF($A27="",E26,'Patm diff'!B23)</f>
        <v>0.87766655138423022</v>
      </c>
      <c r="F27" s="7">
        <f>IF($A27="",F26,'Patm nodiff'!B23)</f>
        <v>0.86361880927367085</v>
      </c>
      <c r="G27" s="7">
        <f>IF($A27="",G26,Case1!$B23)</f>
        <v>1.1915897577858632</v>
      </c>
      <c r="H27" s="7">
        <f>IF($A27="",H26,Case2!$B23)</f>
        <v>1.195242384237196</v>
      </c>
      <c r="I27" s="7">
        <f>IF($A27="",I26,Case3!$B23)</f>
        <v>1.1879647021359967</v>
      </c>
      <c r="J27" s="7">
        <f>IF($A27="",J26,Case4!$B23)</f>
        <v>1.2302154727932881</v>
      </c>
      <c r="K27" s="7">
        <f>IF($A27="",K26,Case5!$B23)</f>
        <v>1.1527536981137487</v>
      </c>
      <c r="L27" s="7">
        <f>IF($A27="",L26,Case6!$B23)</f>
        <v>1.2298620032182317</v>
      </c>
      <c r="M27" s="7">
        <f>IF($A27="",M26,Case7!$B23)</f>
        <v>1.1538095944186428</v>
      </c>
      <c r="N27" s="7">
        <f>IF($A27="",N26,Case8!$B23)</f>
        <v>1.0239817599366103</v>
      </c>
      <c r="O27" s="7">
        <f>IF($A27="",O26,Case9!$B23)</f>
        <v>1.5275017987322221</v>
      </c>
      <c r="P27" s="7">
        <f>IF($A27="",P26,Case10!$B23)</f>
        <v>1.0426899120869584</v>
      </c>
      <c r="Q27" s="7">
        <f>IF($A27="",Q26,Case11!$B23)</f>
        <v>2.1647771688571216</v>
      </c>
      <c r="S27" s="7">
        <f>IF($A27="",S26,Case1!E23*100)</f>
        <v>51.727750000000007</v>
      </c>
      <c r="T27" s="7">
        <f>IF($A27="",T26,Pi!$Q23)</f>
        <v>51.727750000000007</v>
      </c>
      <c r="U27" s="7">
        <f>IF($A27="",U26,Patm!Q23)</f>
        <v>0.59816156574621171</v>
      </c>
      <c r="V27" s="7">
        <f>IF($A27="",V26,'Patm diff'!Q23)</f>
        <v>1.5118212474663864</v>
      </c>
      <c r="W27" s="7">
        <f>IF($A27="",W26,'Patm nodiff'!Q23)</f>
        <v>0.51795709710935023</v>
      </c>
      <c r="X27" s="7">
        <f>IF($A27="",X26,Case1!$Q23)</f>
        <v>12.11807700697457</v>
      </c>
      <c r="Y27" s="7">
        <f>IF($A27="",Y26,Case2!$Q23)</f>
        <v>11.773625788866902</v>
      </c>
      <c r="Z27" s="7">
        <f>IF($A27="",Z26,Case3!$Q23)</f>
        <v>12.46096942305479</v>
      </c>
      <c r="AA27" s="7">
        <f>IF($A27="",AA26,Case4!$Q23)</f>
        <v>8.5286036456764247</v>
      </c>
      <c r="AB27" s="7">
        <f>IF($A27="",AB26,Case5!$Q23)</f>
        <v>15.842662645938811</v>
      </c>
      <c r="AC27" s="7">
        <f>IF($A27="",AC26,Case6!$Q23)</f>
        <v>8.5609279853105118</v>
      </c>
      <c r="AD27" s="7">
        <f>IF($A27="",AD26,Case7!$Q23)</f>
        <v>15.739915644814729</v>
      </c>
      <c r="AE27" s="7">
        <f>IF($A27="",AE26,Case8!$Q23)</f>
        <v>8.3478175116817486</v>
      </c>
      <c r="AF27" s="7">
        <f>IF($A27="",AF26,Case9!$Q23)</f>
        <v>14.961879851407769</v>
      </c>
      <c r="AG27" s="7">
        <f>IF($A27="",AG26,Case10!$Q23)</f>
        <v>8.8455645451696476</v>
      </c>
      <c r="AH27" s="7">
        <f>IF($A27="",AH26,Case11!$Q23)</f>
        <v>15.721046038560811</v>
      </c>
      <c r="AJ27" s="25">
        <f t="shared" si="11"/>
        <v>1</v>
      </c>
      <c r="AK27" s="25">
        <f t="shared" si="12"/>
        <v>86.477889858184369</v>
      </c>
      <c r="AL27" s="25">
        <f t="shared" si="13"/>
        <v>34.215519914598978</v>
      </c>
      <c r="AM27" s="25">
        <f t="shared" si="14"/>
        <v>99.868792779721929</v>
      </c>
      <c r="AN27" s="25">
        <f t="shared" si="15"/>
        <v>4.2686434464996434</v>
      </c>
      <c r="AO27" s="25">
        <f t="shared" si="16"/>
        <v>4.3935276122767197</v>
      </c>
      <c r="AP27" s="25">
        <f t="shared" si="17"/>
        <v>4.151181841783143</v>
      </c>
      <c r="AQ27" s="25">
        <f t="shared" si="18"/>
        <v>6.0652074066337214</v>
      </c>
      <c r="AR27" s="25">
        <f t="shared" si="19"/>
        <v>3.2650919328424988</v>
      </c>
      <c r="AS27" s="25">
        <f t="shared" si="20"/>
        <v>6.0423064051885955</v>
      </c>
      <c r="AT27" s="25">
        <f t="shared" si="21"/>
        <v>3.2864057957668225</v>
      </c>
      <c r="AU27" s="25">
        <f t="shared" si="22"/>
        <v>6.1965597508107182</v>
      </c>
      <c r="AV27" s="25">
        <f t="shared" si="23"/>
        <v>3.4573028599165583</v>
      </c>
      <c r="AW27" s="25">
        <f t="shared" si="24"/>
        <v>5.8478743483079665</v>
      </c>
      <c r="AX27" s="25">
        <f t="shared" si="25"/>
        <v>3.2903503922780604</v>
      </c>
      <c r="AZ27" s="7">
        <f t="shared" si="26"/>
        <v>32.867883995703551</v>
      </c>
      <c r="BA27" s="7">
        <f t="shared" si="27"/>
        <v>32.867883995703551</v>
      </c>
      <c r="BB27" s="7">
        <f t="shared" si="28"/>
        <v>74.226804123711347</v>
      </c>
      <c r="BC27" s="7">
        <f t="shared" si="29"/>
        <v>22.360248447204974</v>
      </c>
      <c r="BD27" s="7">
        <f t="shared" si="30"/>
        <v>50</v>
      </c>
      <c r="BE27" s="7">
        <f t="shared" si="31"/>
        <v>50</v>
      </c>
      <c r="BF27" s="7">
        <f t="shared" si="32"/>
        <v>50</v>
      </c>
      <c r="BG27" s="7">
        <f t="shared" si="33"/>
        <v>50</v>
      </c>
      <c r="BH27" s="7">
        <f t="shared" si="34"/>
        <v>50</v>
      </c>
      <c r="BI27" s="7">
        <f t="shared" si="35"/>
        <v>50</v>
      </c>
      <c r="BJ27" s="7">
        <f t="shared" si="36"/>
        <v>50</v>
      </c>
      <c r="BK27" s="7">
        <f t="shared" si="37"/>
        <v>50</v>
      </c>
      <c r="BL27" s="7">
        <f t="shared" si="38"/>
        <v>50</v>
      </c>
      <c r="BM27" s="7">
        <f t="shared" si="39"/>
        <v>10</v>
      </c>
      <c r="BN27" s="7">
        <f t="shared" si="40"/>
        <v>87.000000000000014</v>
      </c>
      <c r="BP27" s="7">
        <f t="shared" si="41"/>
        <v>0</v>
      </c>
      <c r="BQ27" s="7">
        <f t="shared" si="42"/>
        <v>0.9462952837392915</v>
      </c>
      <c r="BR27" s="7">
        <f t="shared" si="43"/>
        <v>2.4587075053565184</v>
      </c>
      <c r="BS27" s="7">
        <f t="shared" si="44"/>
        <v>0.81877546311742577</v>
      </c>
      <c r="BT27" s="7">
        <f t="shared" si="45"/>
        <v>39.106071966404038</v>
      </c>
      <c r="BU27" s="7">
        <f t="shared" si="46"/>
        <v>39.532479221657404</v>
      </c>
      <c r="BV27" s="7">
        <f t="shared" si="47"/>
        <v>38.682883323821592</v>
      </c>
      <c r="BW27" s="7">
        <f t="shared" si="48"/>
        <v>43.615234164609369</v>
      </c>
      <c r="BX27" s="7">
        <f t="shared" si="49"/>
        <v>34.57235415258279</v>
      </c>
      <c r="BY27" s="7">
        <f t="shared" si="50"/>
        <v>43.573970160933222</v>
      </c>
      <c r="BZ27" s="7">
        <f t="shared" si="51"/>
        <v>34.695619384108937</v>
      </c>
      <c r="CA27" s="7">
        <f t="shared" si="52"/>
        <v>19.539530664231336</v>
      </c>
      <c r="CB27" s="7">
        <f t="shared" si="53"/>
        <v>78.320410825015742</v>
      </c>
      <c r="CC27" s="7">
        <f t="shared" si="54"/>
        <v>21.723518519431096</v>
      </c>
      <c r="CD27" s="7">
        <f t="shared" si="55"/>
        <v>152.71587530411028</v>
      </c>
      <c r="CF27" t="str">
        <f>OutputSummary!A27</f>
        <v/>
      </c>
      <c r="CG27" s="22">
        <f>IF($CF27="",CG26,Case1!$O27)</f>
        <v>2.3772875745172953E-3</v>
      </c>
      <c r="CH27" s="22">
        <f>IF($CF27="",CH26,Case2!$O27)</f>
        <v>2.3772875745172953E-3</v>
      </c>
      <c r="CI27" s="22">
        <f>IF($CF27="",CI26,Case3!$O27)</f>
        <v>2.3772875745172953E-3</v>
      </c>
      <c r="CJ27" s="22">
        <f>IF($CF27="",CJ26,Case4!$O27)</f>
        <v>2.3772875745172953E-3</v>
      </c>
      <c r="CK27" s="22">
        <f>IF($CF27="",CK26,Case5!$O27)</f>
        <v>2.3772875745172953E-3</v>
      </c>
      <c r="CL27" s="22">
        <f>IF($CF27="",CL26,Case6!$O27)</f>
        <v>2.3772875745172953E-3</v>
      </c>
      <c r="CM27" s="22">
        <f>IF($CF27="",CM26,Case7!$O27)</f>
        <v>2.3772875745172953E-3</v>
      </c>
      <c r="CN27" s="22">
        <f>IF($CF27="",CN26,Case8!$O27)</f>
        <v>1.1886437872586477E-3</v>
      </c>
      <c r="CO27" s="22">
        <f>IF($CF27="",CO26,Case9!$O27)</f>
        <v>4.7545751490345898E-3</v>
      </c>
      <c r="CP27" s="22">
        <f>IF($CF27="",CP26,Case10!$O27)</f>
        <v>2.635860683817619E-4</v>
      </c>
      <c r="CQ27" s="22">
        <f>IF($CF27="",CQ26,Case11!$O27)</f>
        <v>1.6127785180636241E-2</v>
      </c>
      <c r="CS27" t="str">
        <f>OutputSummary!A27</f>
        <v/>
      </c>
      <c r="CT27" s="22">
        <f>IF($CS27="",CT26,Case1!$S27+Case1!$F27+Case1!$P27)</f>
        <v>4.7545751490345916E-3</v>
      </c>
      <c r="CU27" s="22">
        <f>IF($CS27="",CU26,Case2!$S27+Case2!$F27+Case2!$P27)</f>
        <v>4.7545751490345907E-3</v>
      </c>
      <c r="CV27" s="22">
        <f>IF($CS27="",CV26,Case3!$S27+Case3!$F27+Case3!$P27)</f>
        <v>4.7545751490345916E-3</v>
      </c>
      <c r="CW27" s="22">
        <f>IF($CS27="",CW26,Case4!$S27+Case4!$F27+Case4!$P27)</f>
        <v>4.7545751490345916E-3</v>
      </c>
      <c r="CX27" s="22">
        <f>IF($CS27="",CX26,Case5!$S27+Case5!$F27+Case5!$P27)</f>
        <v>4.7545751490345907E-3</v>
      </c>
      <c r="CY27" s="22">
        <f>IF($CS27="",CY26,Case6!$S27+Case6!$F27+Case6!$P27)</f>
        <v>4.7545751490345916E-3</v>
      </c>
      <c r="CZ27" s="22">
        <f>IF($CS27="",CZ26,Case7!$S27+Case7!$F27+Case7!$P27)</f>
        <v>4.7545751490345907E-3</v>
      </c>
      <c r="DA27" s="22">
        <f>IF($CS27="",DA26,Case8!$S27+Case8!$F27+Case8!$P27)</f>
        <v>2.3772875745172958E-3</v>
      </c>
      <c r="DB27" s="22">
        <f>IF($CS27="",DB26,Case9!$S27+Case9!$F27+Case9!$P27)</f>
        <v>9.5091502980691814E-3</v>
      </c>
      <c r="DC27" s="22">
        <f>IF($CS27="",DC26,Case10!$S27+Case10!$F27+Case10!$P27)</f>
        <v>2.6358606838176191E-3</v>
      </c>
      <c r="DD27" s="22">
        <f>IF($CS27="",DD26,Case11!$S27+Case11!$F27+Case11!$P27)</f>
        <v>1.8537684115673837E-2</v>
      </c>
      <c r="DF27" t="str">
        <f t="shared" si="6"/>
        <v/>
      </c>
      <c r="DG27" s="22">
        <f t="shared" si="7"/>
        <v>2.3772875745172962E-3</v>
      </c>
      <c r="DH27" s="22">
        <f t="shared" si="7"/>
        <v>2.3772875745172953E-3</v>
      </c>
      <c r="DI27" s="22">
        <f t="shared" si="7"/>
        <v>2.3772875745172962E-3</v>
      </c>
      <c r="DJ27" s="22">
        <f t="shared" si="7"/>
        <v>2.3772875745172962E-3</v>
      </c>
      <c r="DK27" s="22">
        <f t="shared" si="7"/>
        <v>2.3772875745172953E-3</v>
      </c>
      <c r="DL27" s="22">
        <f t="shared" si="7"/>
        <v>2.3772875745172962E-3</v>
      </c>
      <c r="DM27" s="22">
        <f t="shared" si="7"/>
        <v>2.3772875745172953E-3</v>
      </c>
      <c r="DN27" s="22">
        <f t="shared" si="7"/>
        <v>1.1886437872586481E-3</v>
      </c>
      <c r="DO27" s="22">
        <f t="shared" si="7"/>
        <v>4.7545751490345916E-3</v>
      </c>
      <c r="DP27" s="22">
        <f t="shared" si="7"/>
        <v>2.3722746154358574E-3</v>
      </c>
      <c r="DQ27" s="22">
        <f t="shared" si="7"/>
        <v>2.4098989350375966E-3</v>
      </c>
    </row>
    <row r="28" spans="1:121" x14ac:dyDescent="0.2">
      <c r="A28" t="str">
        <f>OutputSummary!A24</f>
        <v/>
      </c>
      <c r="B28" s="13">
        <f>IF($A28="",B27,Case8!K24*100)</f>
        <v>0.85660513659939153</v>
      </c>
      <c r="C28" s="7">
        <f>IF($A28="",C27,Pi!$B24)</f>
        <v>0.85660513659939153</v>
      </c>
      <c r="D28" s="7">
        <f>IF($A28="",D27,Patm!B24)</f>
        <v>0.86471115060730008</v>
      </c>
      <c r="E28" s="13">
        <f>IF($A28="",E27,'Patm diff'!B24)</f>
        <v>0.87766655138423022</v>
      </c>
      <c r="F28" s="7">
        <f>IF($A28="",F27,'Patm nodiff'!B24)</f>
        <v>0.86361880927367085</v>
      </c>
      <c r="G28" s="7">
        <f>IF($A28="",G27,Case1!$B24)</f>
        <v>1.1915897577858632</v>
      </c>
      <c r="H28" s="7">
        <f>IF($A28="",H27,Case2!$B24)</f>
        <v>1.195242384237196</v>
      </c>
      <c r="I28" s="7">
        <f>IF($A28="",I27,Case3!$B24)</f>
        <v>1.1879647021359967</v>
      </c>
      <c r="J28" s="7">
        <f>IF($A28="",J27,Case4!$B24)</f>
        <v>1.2302154727932881</v>
      </c>
      <c r="K28" s="7">
        <f>IF($A28="",K27,Case5!$B24)</f>
        <v>1.1527536981137487</v>
      </c>
      <c r="L28" s="7">
        <f>IF($A28="",L27,Case6!$B24)</f>
        <v>1.2298620032182317</v>
      </c>
      <c r="M28" s="7">
        <f>IF($A28="",M27,Case7!$B24)</f>
        <v>1.1538095944186428</v>
      </c>
      <c r="N28" s="7">
        <f>IF($A28="",N27,Case8!$B24)</f>
        <v>1.0239817599366103</v>
      </c>
      <c r="O28" s="7">
        <f>IF($A28="",O27,Case9!$B24)</f>
        <v>1.5275017987322221</v>
      </c>
      <c r="P28" s="7">
        <f>IF($A28="",P27,Case10!$B24)</f>
        <v>1.0426899120869584</v>
      </c>
      <c r="Q28" s="7">
        <f>IF($A28="",Q27,Case11!$B24)</f>
        <v>2.1647771688571216</v>
      </c>
      <c r="S28" s="7">
        <f>IF($A28="",S27,Case1!E24*100)</f>
        <v>51.727750000000007</v>
      </c>
      <c r="T28" s="7">
        <f>IF($A28="",T27,Pi!$Q24)</f>
        <v>51.727750000000007</v>
      </c>
      <c r="U28" s="7">
        <f>IF($A28="",U27,Patm!Q24)</f>
        <v>0.59816156574621171</v>
      </c>
      <c r="V28" s="7">
        <f>IF($A28="",V27,'Patm diff'!Q24)</f>
        <v>1.5118212474663864</v>
      </c>
      <c r="W28" s="7">
        <f>IF($A28="",W27,'Patm nodiff'!Q24)</f>
        <v>0.51795709710935023</v>
      </c>
      <c r="X28" s="7">
        <f>IF($A28="",X27,Case1!$Q24)</f>
        <v>12.11807700697457</v>
      </c>
      <c r="Y28" s="7">
        <f>IF($A28="",Y27,Case2!$Q24)</f>
        <v>11.773625788866902</v>
      </c>
      <c r="Z28" s="7">
        <f>IF($A28="",Z27,Case3!$Q24)</f>
        <v>12.46096942305479</v>
      </c>
      <c r="AA28" s="7">
        <f>IF($A28="",AA27,Case4!$Q24)</f>
        <v>8.5286036456764247</v>
      </c>
      <c r="AB28" s="7">
        <f>IF($A28="",AB27,Case5!$Q24)</f>
        <v>15.842662645938811</v>
      </c>
      <c r="AC28" s="7">
        <f>IF($A28="",AC27,Case6!$Q24)</f>
        <v>8.5609279853105118</v>
      </c>
      <c r="AD28" s="7">
        <f>IF($A28="",AD27,Case7!$Q24)</f>
        <v>15.739915644814729</v>
      </c>
      <c r="AE28" s="7">
        <f>IF($A28="",AE27,Case8!$Q24)</f>
        <v>8.3478175116817486</v>
      </c>
      <c r="AF28" s="7">
        <f>IF($A28="",AF27,Case9!$Q24)</f>
        <v>14.961879851407769</v>
      </c>
      <c r="AG28" s="7">
        <f>IF($A28="",AG27,Case10!$Q24)</f>
        <v>8.8455645451696476</v>
      </c>
      <c r="AH28" s="7">
        <f>IF($A28="",AH27,Case11!$Q24)</f>
        <v>15.721046038560811</v>
      </c>
      <c r="AJ28" s="25">
        <f t="shared" si="11"/>
        <v>1</v>
      </c>
      <c r="AK28" s="25">
        <f t="shared" si="12"/>
        <v>86.477889858184369</v>
      </c>
      <c r="AL28" s="25">
        <f t="shared" si="13"/>
        <v>34.215519914598978</v>
      </c>
      <c r="AM28" s="25">
        <f t="shared" si="14"/>
        <v>99.868792779721929</v>
      </c>
      <c r="AN28" s="25">
        <f t="shared" si="15"/>
        <v>4.2686434464996434</v>
      </c>
      <c r="AO28" s="25">
        <f t="shared" si="16"/>
        <v>4.3935276122767197</v>
      </c>
      <c r="AP28" s="25">
        <f t="shared" si="17"/>
        <v>4.151181841783143</v>
      </c>
      <c r="AQ28" s="25">
        <f t="shared" si="18"/>
        <v>6.0652074066337214</v>
      </c>
      <c r="AR28" s="25">
        <f t="shared" si="19"/>
        <v>3.2650919328424988</v>
      </c>
      <c r="AS28" s="25">
        <f t="shared" si="20"/>
        <v>6.0423064051885955</v>
      </c>
      <c r="AT28" s="25">
        <f t="shared" si="21"/>
        <v>3.2864057957668225</v>
      </c>
      <c r="AU28" s="25">
        <f t="shared" si="22"/>
        <v>6.1965597508107182</v>
      </c>
      <c r="AV28" s="25">
        <f t="shared" si="23"/>
        <v>3.4573028599165583</v>
      </c>
      <c r="AW28" s="25">
        <f t="shared" si="24"/>
        <v>5.8478743483079665</v>
      </c>
      <c r="AX28" s="25">
        <f t="shared" si="25"/>
        <v>3.2903503922780604</v>
      </c>
      <c r="AZ28" s="7">
        <f t="shared" si="26"/>
        <v>32.867883995703551</v>
      </c>
      <c r="BA28" s="7">
        <f t="shared" si="27"/>
        <v>32.867883995703551</v>
      </c>
      <c r="BB28" s="7">
        <f t="shared" si="28"/>
        <v>74.226804123711347</v>
      </c>
      <c r="BC28" s="7">
        <f t="shared" si="29"/>
        <v>22.360248447204974</v>
      </c>
      <c r="BD28" s="7">
        <f t="shared" si="30"/>
        <v>50</v>
      </c>
      <c r="BE28" s="7">
        <f t="shared" si="31"/>
        <v>50</v>
      </c>
      <c r="BF28" s="7">
        <f t="shared" si="32"/>
        <v>50</v>
      </c>
      <c r="BG28" s="7">
        <f t="shared" si="33"/>
        <v>50</v>
      </c>
      <c r="BH28" s="7">
        <f t="shared" si="34"/>
        <v>50</v>
      </c>
      <c r="BI28" s="7">
        <f t="shared" si="35"/>
        <v>50</v>
      </c>
      <c r="BJ28" s="7">
        <f t="shared" si="36"/>
        <v>50</v>
      </c>
      <c r="BK28" s="7">
        <f t="shared" si="37"/>
        <v>50</v>
      </c>
      <c r="BL28" s="7">
        <f t="shared" si="38"/>
        <v>50</v>
      </c>
      <c r="BM28" s="7">
        <f t="shared" si="39"/>
        <v>10</v>
      </c>
      <c r="BN28" s="7">
        <f t="shared" si="40"/>
        <v>87.000000000000014</v>
      </c>
      <c r="BP28" s="7">
        <f t="shared" si="41"/>
        <v>0</v>
      </c>
      <c r="BQ28" s="7">
        <f t="shared" si="42"/>
        <v>0.9462952837392915</v>
      </c>
      <c r="BR28" s="7">
        <f t="shared" si="43"/>
        <v>2.4587075053565184</v>
      </c>
      <c r="BS28" s="7">
        <f t="shared" si="44"/>
        <v>0.81877546311742577</v>
      </c>
      <c r="BT28" s="7">
        <f t="shared" si="45"/>
        <v>39.106071966404038</v>
      </c>
      <c r="BU28" s="7">
        <f t="shared" si="46"/>
        <v>39.532479221657404</v>
      </c>
      <c r="BV28" s="7">
        <f t="shared" si="47"/>
        <v>38.682883323821592</v>
      </c>
      <c r="BW28" s="7">
        <f t="shared" si="48"/>
        <v>43.615234164609369</v>
      </c>
      <c r="BX28" s="7">
        <f t="shared" si="49"/>
        <v>34.57235415258279</v>
      </c>
      <c r="BY28" s="7">
        <f t="shared" si="50"/>
        <v>43.573970160933222</v>
      </c>
      <c r="BZ28" s="7">
        <f t="shared" si="51"/>
        <v>34.695619384108937</v>
      </c>
      <c r="CA28" s="7">
        <f t="shared" si="52"/>
        <v>19.539530664231336</v>
      </c>
      <c r="CB28" s="7">
        <f t="shared" si="53"/>
        <v>78.320410825015742</v>
      </c>
      <c r="CC28" s="7">
        <f t="shared" si="54"/>
        <v>21.723518519431096</v>
      </c>
      <c r="CD28" s="7">
        <f t="shared" si="55"/>
        <v>152.71587530411028</v>
      </c>
      <c r="CF28" t="str">
        <f>OutputSummary!A28</f>
        <v/>
      </c>
      <c r="CG28" s="22">
        <f>IF($CF28="",CG27,Case1!$O28)</f>
        <v>2.3772875745172953E-3</v>
      </c>
      <c r="CH28" s="22">
        <f>IF($CF28="",CH27,Case2!$O28)</f>
        <v>2.3772875745172953E-3</v>
      </c>
      <c r="CI28" s="22">
        <f>IF($CF28="",CI27,Case3!$O28)</f>
        <v>2.3772875745172953E-3</v>
      </c>
      <c r="CJ28" s="22">
        <f>IF($CF28="",CJ27,Case4!$O28)</f>
        <v>2.3772875745172953E-3</v>
      </c>
      <c r="CK28" s="22">
        <f>IF($CF28="",CK27,Case5!$O28)</f>
        <v>2.3772875745172953E-3</v>
      </c>
      <c r="CL28" s="22">
        <f>IF($CF28="",CL27,Case6!$O28)</f>
        <v>2.3772875745172953E-3</v>
      </c>
      <c r="CM28" s="22">
        <f>IF($CF28="",CM27,Case7!$O28)</f>
        <v>2.3772875745172953E-3</v>
      </c>
      <c r="CN28" s="22">
        <f>IF($CF28="",CN27,Case8!$O28)</f>
        <v>1.1886437872586477E-3</v>
      </c>
      <c r="CO28" s="22">
        <f>IF($CF28="",CO27,Case9!$O28)</f>
        <v>4.7545751490345898E-3</v>
      </c>
      <c r="CP28" s="22">
        <f>IF($CF28="",CP27,Case10!$O28)</f>
        <v>2.635860683817619E-4</v>
      </c>
      <c r="CQ28" s="22">
        <f>IF($CF28="",CQ27,Case11!$O28)</f>
        <v>1.6127785180636241E-2</v>
      </c>
      <c r="CS28" t="str">
        <f>OutputSummary!A28</f>
        <v/>
      </c>
      <c r="CT28" s="22">
        <f>IF($CS28="",CT27,Case1!$S28+Case1!$F28+Case1!$P28)</f>
        <v>4.7545751490345916E-3</v>
      </c>
      <c r="CU28" s="22">
        <f>IF($CS28="",CU27,Case2!$S28+Case2!$F28+Case2!$P28)</f>
        <v>4.7545751490345907E-3</v>
      </c>
      <c r="CV28" s="22">
        <f>IF($CS28="",CV27,Case3!$S28+Case3!$F28+Case3!$P28)</f>
        <v>4.7545751490345916E-3</v>
      </c>
      <c r="CW28" s="22">
        <f>IF($CS28="",CW27,Case4!$S28+Case4!$F28+Case4!$P28)</f>
        <v>4.7545751490345916E-3</v>
      </c>
      <c r="CX28" s="22">
        <f>IF($CS28="",CX27,Case5!$S28+Case5!$F28+Case5!$P28)</f>
        <v>4.7545751490345907E-3</v>
      </c>
      <c r="CY28" s="22">
        <f>IF($CS28="",CY27,Case6!$S28+Case6!$F28+Case6!$P28)</f>
        <v>4.7545751490345916E-3</v>
      </c>
      <c r="CZ28" s="22">
        <f>IF($CS28="",CZ27,Case7!$S28+Case7!$F28+Case7!$P28)</f>
        <v>4.7545751490345907E-3</v>
      </c>
      <c r="DA28" s="22">
        <f>IF($CS28="",DA27,Case8!$S28+Case8!$F28+Case8!$P28)</f>
        <v>2.3772875745172958E-3</v>
      </c>
      <c r="DB28" s="22">
        <f>IF($CS28="",DB27,Case9!$S28+Case9!$F28+Case9!$P28)</f>
        <v>9.5091502980691814E-3</v>
      </c>
      <c r="DC28" s="22">
        <f>IF($CS28="",DC27,Case10!$S28+Case10!$F28+Case10!$P28)</f>
        <v>2.6358606838176191E-3</v>
      </c>
      <c r="DD28" s="22">
        <f>IF($CS28="",DD27,Case11!$S28+Case11!$F28+Case11!$P28)</f>
        <v>1.8537684115673837E-2</v>
      </c>
      <c r="DF28" t="str">
        <f t="shared" si="6"/>
        <v/>
      </c>
      <c r="DG28" s="22">
        <f t="shared" si="7"/>
        <v>2.3772875745172962E-3</v>
      </c>
      <c r="DH28" s="22">
        <f t="shared" si="7"/>
        <v>2.3772875745172953E-3</v>
      </c>
      <c r="DI28" s="22">
        <f t="shared" si="7"/>
        <v>2.3772875745172962E-3</v>
      </c>
      <c r="DJ28" s="22">
        <f t="shared" si="7"/>
        <v>2.3772875745172962E-3</v>
      </c>
      <c r="DK28" s="22">
        <f t="shared" si="7"/>
        <v>2.3772875745172953E-3</v>
      </c>
      <c r="DL28" s="22">
        <f t="shared" si="7"/>
        <v>2.3772875745172962E-3</v>
      </c>
      <c r="DM28" s="22">
        <f t="shared" si="7"/>
        <v>2.3772875745172953E-3</v>
      </c>
      <c r="DN28" s="22">
        <f t="shared" si="7"/>
        <v>1.1886437872586481E-3</v>
      </c>
      <c r="DO28" s="22">
        <f t="shared" si="7"/>
        <v>4.7545751490345916E-3</v>
      </c>
      <c r="DP28" s="22">
        <f t="shared" si="7"/>
        <v>2.3722746154358574E-3</v>
      </c>
      <c r="DQ28" s="22">
        <f t="shared" si="7"/>
        <v>2.4098989350375966E-3</v>
      </c>
    </row>
    <row r="29" spans="1:121" x14ac:dyDescent="0.2">
      <c r="A29" t="str">
        <f>OutputSummary!A25</f>
        <v/>
      </c>
      <c r="B29" s="13">
        <f>IF($A29="",B28,Case8!K25*100)</f>
        <v>0.85660513659939153</v>
      </c>
      <c r="C29" s="7">
        <f>IF($A29="",C28,Pi!$B25)</f>
        <v>0.85660513659939153</v>
      </c>
      <c r="D29" s="7">
        <f>IF($A29="",D28,Patm!B25)</f>
        <v>0.86471115060730008</v>
      </c>
      <c r="E29" s="13">
        <f>IF($A29="",E28,'Patm diff'!B25)</f>
        <v>0.87766655138423022</v>
      </c>
      <c r="F29" s="7">
        <f>IF($A29="",F28,'Patm nodiff'!B25)</f>
        <v>0.86361880927367085</v>
      </c>
      <c r="G29" s="7">
        <f>IF($A29="",G28,Case1!$B25)</f>
        <v>1.1915897577858632</v>
      </c>
      <c r="H29" s="7">
        <f>IF($A29="",H28,Case2!$B25)</f>
        <v>1.195242384237196</v>
      </c>
      <c r="I29" s="7">
        <f>IF($A29="",I28,Case3!$B25)</f>
        <v>1.1879647021359967</v>
      </c>
      <c r="J29" s="7">
        <f>IF($A29="",J28,Case4!$B25)</f>
        <v>1.2302154727932881</v>
      </c>
      <c r="K29" s="7">
        <f>IF($A29="",K28,Case5!$B25)</f>
        <v>1.1527536981137487</v>
      </c>
      <c r="L29" s="7">
        <f>IF($A29="",L28,Case6!$B25)</f>
        <v>1.2298620032182317</v>
      </c>
      <c r="M29" s="7">
        <f>IF($A29="",M28,Case7!$B25)</f>
        <v>1.1538095944186428</v>
      </c>
      <c r="N29" s="7">
        <f>IF($A29="",N28,Case8!$B25)</f>
        <v>1.0239817599366103</v>
      </c>
      <c r="O29" s="7">
        <f>IF($A29="",O28,Case9!$B25)</f>
        <v>1.5275017987322221</v>
      </c>
      <c r="P29" s="7">
        <f>IF($A29="",P28,Case10!$B25)</f>
        <v>1.0426899120869584</v>
      </c>
      <c r="Q29" s="7">
        <f>IF($A29="",Q28,Case11!$B25)</f>
        <v>2.1647771688571216</v>
      </c>
      <c r="S29" s="7">
        <f>IF($A29="",S28,Case1!E25*100)</f>
        <v>51.727750000000007</v>
      </c>
      <c r="T29" s="7">
        <f>IF($A29="",T28,Pi!$Q25)</f>
        <v>51.727750000000007</v>
      </c>
      <c r="U29" s="7">
        <f>IF($A29="",U28,Patm!Q25)</f>
        <v>0.59816156574621171</v>
      </c>
      <c r="V29" s="7">
        <f>IF($A29="",V28,'Patm diff'!Q25)</f>
        <v>1.5118212474663864</v>
      </c>
      <c r="W29" s="7">
        <f>IF($A29="",W28,'Patm nodiff'!Q25)</f>
        <v>0.51795709710935023</v>
      </c>
      <c r="X29" s="7">
        <f>IF($A29="",X28,Case1!$Q25)</f>
        <v>12.11807700697457</v>
      </c>
      <c r="Y29" s="7">
        <f>IF($A29="",Y28,Case2!$Q25)</f>
        <v>11.773625788866902</v>
      </c>
      <c r="Z29" s="7">
        <f>IF($A29="",Z28,Case3!$Q25)</f>
        <v>12.46096942305479</v>
      </c>
      <c r="AA29" s="7">
        <f>IF($A29="",AA28,Case4!$Q25)</f>
        <v>8.5286036456764247</v>
      </c>
      <c r="AB29" s="7">
        <f>IF($A29="",AB28,Case5!$Q25)</f>
        <v>15.842662645938811</v>
      </c>
      <c r="AC29" s="7">
        <f>IF($A29="",AC28,Case6!$Q25)</f>
        <v>8.5609279853105118</v>
      </c>
      <c r="AD29" s="7">
        <f>IF($A29="",AD28,Case7!$Q25)</f>
        <v>15.739915644814729</v>
      </c>
      <c r="AE29" s="7">
        <f>IF($A29="",AE28,Case8!$Q25)</f>
        <v>8.3478175116817486</v>
      </c>
      <c r="AF29" s="7">
        <f>IF($A29="",AF28,Case9!$Q25)</f>
        <v>14.961879851407769</v>
      </c>
      <c r="AG29" s="7">
        <f>IF($A29="",AG28,Case10!$Q25)</f>
        <v>8.8455645451696476</v>
      </c>
      <c r="AH29" s="7">
        <f>IF($A29="",AH28,Case11!$Q25)</f>
        <v>15.721046038560811</v>
      </c>
      <c r="AJ29" s="25">
        <f t="shared" si="11"/>
        <v>1</v>
      </c>
      <c r="AK29" s="25">
        <f t="shared" si="12"/>
        <v>86.477889858184369</v>
      </c>
      <c r="AL29" s="25">
        <f t="shared" si="13"/>
        <v>34.215519914598978</v>
      </c>
      <c r="AM29" s="25">
        <f t="shared" si="14"/>
        <v>99.868792779721929</v>
      </c>
      <c r="AN29" s="25">
        <f t="shared" si="15"/>
        <v>4.2686434464996434</v>
      </c>
      <c r="AO29" s="25">
        <f t="shared" si="16"/>
        <v>4.3935276122767197</v>
      </c>
      <c r="AP29" s="25">
        <f t="shared" si="17"/>
        <v>4.151181841783143</v>
      </c>
      <c r="AQ29" s="25">
        <f t="shared" si="18"/>
        <v>6.0652074066337214</v>
      </c>
      <c r="AR29" s="25">
        <f t="shared" si="19"/>
        <v>3.2650919328424988</v>
      </c>
      <c r="AS29" s="25">
        <f t="shared" si="20"/>
        <v>6.0423064051885955</v>
      </c>
      <c r="AT29" s="25">
        <f t="shared" si="21"/>
        <v>3.2864057957668225</v>
      </c>
      <c r="AU29" s="25">
        <f t="shared" si="22"/>
        <v>6.1965597508107182</v>
      </c>
      <c r="AV29" s="25">
        <f t="shared" si="23"/>
        <v>3.4573028599165583</v>
      </c>
      <c r="AW29" s="25">
        <f t="shared" si="24"/>
        <v>5.8478743483079665</v>
      </c>
      <c r="AX29" s="25">
        <f t="shared" si="25"/>
        <v>3.2903503922780604</v>
      </c>
      <c r="AZ29" s="7">
        <f t="shared" si="26"/>
        <v>32.867883995703551</v>
      </c>
      <c r="BA29" s="7">
        <f t="shared" si="27"/>
        <v>32.867883995703551</v>
      </c>
      <c r="BB29" s="7">
        <f t="shared" si="28"/>
        <v>74.226804123711347</v>
      </c>
      <c r="BC29" s="7">
        <f t="shared" si="29"/>
        <v>22.360248447204974</v>
      </c>
      <c r="BD29" s="7">
        <f t="shared" si="30"/>
        <v>50</v>
      </c>
      <c r="BE29" s="7">
        <f t="shared" si="31"/>
        <v>50</v>
      </c>
      <c r="BF29" s="7">
        <f t="shared" si="32"/>
        <v>50</v>
      </c>
      <c r="BG29" s="7">
        <f t="shared" si="33"/>
        <v>50</v>
      </c>
      <c r="BH29" s="7">
        <f t="shared" si="34"/>
        <v>50</v>
      </c>
      <c r="BI29" s="7">
        <f t="shared" si="35"/>
        <v>50</v>
      </c>
      <c r="BJ29" s="7">
        <f t="shared" si="36"/>
        <v>50</v>
      </c>
      <c r="BK29" s="7">
        <f t="shared" si="37"/>
        <v>50</v>
      </c>
      <c r="BL29" s="7">
        <f t="shared" si="38"/>
        <v>50</v>
      </c>
      <c r="BM29" s="7">
        <f t="shared" si="39"/>
        <v>10</v>
      </c>
      <c r="BN29" s="7">
        <f t="shared" si="40"/>
        <v>87.000000000000014</v>
      </c>
      <c r="BP29" s="7">
        <f t="shared" si="41"/>
        <v>0</v>
      </c>
      <c r="BQ29" s="7">
        <f t="shared" si="42"/>
        <v>0.9462952837392915</v>
      </c>
      <c r="BR29" s="7">
        <f t="shared" si="43"/>
        <v>2.4587075053565184</v>
      </c>
      <c r="BS29" s="7">
        <f t="shared" si="44"/>
        <v>0.81877546311742577</v>
      </c>
      <c r="BT29" s="7">
        <f t="shared" si="45"/>
        <v>39.106071966404038</v>
      </c>
      <c r="BU29" s="7">
        <f t="shared" si="46"/>
        <v>39.532479221657404</v>
      </c>
      <c r="BV29" s="7">
        <f t="shared" si="47"/>
        <v>38.682883323821592</v>
      </c>
      <c r="BW29" s="7">
        <f t="shared" si="48"/>
        <v>43.615234164609369</v>
      </c>
      <c r="BX29" s="7">
        <f t="shared" si="49"/>
        <v>34.57235415258279</v>
      </c>
      <c r="BY29" s="7">
        <f t="shared" si="50"/>
        <v>43.573970160933222</v>
      </c>
      <c r="BZ29" s="7">
        <f t="shared" si="51"/>
        <v>34.695619384108937</v>
      </c>
      <c r="CA29" s="7">
        <f t="shared" si="52"/>
        <v>19.539530664231336</v>
      </c>
      <c r="CB29" s="7">
        <f t="shared" si="53"/>
        <v>78.320410825015742</v>
      </c>
      <c r="CC29" s="7">
        <f t="shared" si="54"/>
        <v>21.723518519431096</v>
      </c>
      <c r="CD29" s="7">
        <f t="shared" si="55"/>
        <v>152.71587530411028</v>
      </c>
      <c r="CF29" t="str">
        <f>OutputSummary!A29</f>
        <v/>
      </c>
      <c r="CG29" s="22">
        <f>IF($CF29="",CG28,Case1!$O29)</f>
        <v>2.3772875745172953E-3</v>
      </c>
      <c r="CH29" s="22">
        <f>IF($CF29="",CH28,Case2!$O29)</f>
        <v>2.3772875745172953E-3</v>
      </c>
      <c r="CI29" s="22">
        <f>IF($CF29="",CI28,Case3!$O29)</f>
        <v>2.3772875745172953E-3</v>
      </c>
      <c r="CJ29" s="22">
        <f>IF($CF29="",CJ28,Case4!$O29)</f>
        <v>2.3772875745172953E-3</v>
      </c>
      <c r="CK29" s="22">
        <f>IF($CF29="",CK28,Case5!$O29)</f>
        <v>2.3772875745172953E-3</v>
      </c>
      <c r="CL29" s="22">
        <f>IF($CF29="",CL28,Case6!$O29)</f>
        <v>2.3772875745172953E-3</v>
      </c>
      <c r="CM29" s="22">
        <f>IF($CF29="",CM28,Case7!$O29)</f>
        <v>2.3772875745172953E-3</v>
      </c>
      <c r="CN29" s="22">
        <f>IF($CF29="",CN28,Case8!$O29)</f>
        <v>1.1886437872586477E-3</v>
      </c>
      <c r="CO29" s="22">
        <f>IF($CF29="",CO28,Case9!$O29)</f>
        <v>4.7545751490345898E-3</v>
      </c>
      <c r="CP29" s="22">
        <f>IF($CF29="",CP28,Case10!$O29)</f>
        <v>2.635860683817619E-4</v>
      </c>
      <c r="CQ29" s="22">
        <f>IF($CF29="",CQ28,Case11!$O29)</f>
        <v>1.6127785180636241E-2</v>
      </c>
      <c r="CS29" t="str">
        <f>OutputSummary!A29</f>
        <v/>
      </c>
      <c r="CT29" s="22">
        <f>IF($CS29="",CT28,Case1!$S29+Case1!$F29+Case1!$P29)</f>
        <v>4.7545751490345916E-3</v>
      </c>
      <c r="CU29" s="22">
        <f>IF($CS29="",CU28,Case2!$S29+Case2!$F29+Case2!$P29)</f>
        <v>4.7545751490345907E-3</v>
      </c>
      <c r="CV29" s="22">
        <f>IF($CS29="",CV28,Case3!$S29+Case3!$F29+Case3!$P29)</f>
        <v>4.7545751490345916E-3</v>
      </c>
      <c r="CW29" s="22">
        <f>IF($CS29="",CW28,Case4!$S29+Case4!$F29+Case4!$P29)</f>
        <v>4.7545751490345916E-3</v>
      </c>
      <c r="CX29" s="22">
        <f>IF($CS29="",CX28,Case5!$S29+Case5!$F29+Case5!$P29)</f>
        <v>4.7545751490345907E-3</v>
      </c>
      <c r="CY29" s="22">
        <f>IF($CS29="",CY28,Case6!$S29+Case6!$F29+Case6!$P29)</f>
        <v>4.7545751490345916E-3</v>
      </c>
      <c r="CZ29" s="22">
        <f>IF($CS29="",CZ28,Case7!$S29+Case7!$F29+Case7!$P29)</f>
        <v>4.7545751490345907E-3</v>
      </c>
      <c r="DA29" s="22">
        <f>IF($CS29="",DA28,Case8!$S29+Case8!$F29+Case8!$P29)</f>
        <v>2.3772875745172958E-3</v>
      </c>
      <c r="DB29" s="22">
        <f>IF($CS29="",DB28,Case9!$S29+Case9!$F29+Case9!$P29)</f>
        <v>9.5091502980691814E-3</v>
      </c>
      <c r="DC29" s="22">
        <f>IF($CS29="",DC28,Case10!$S29+Case10!$F29+Case10!$P29)</f>
        <v>2.6358606838176191E-3</v>
      </c>
      <c r="DD29" s="22">
        <f>IF($CS29="",DD28,Case11!$S29+Case11!$F29+Case11!$P29)</f>
        <v>1.8537684115673837E-2</v>
      </c>
      <c r="DF29" t="str">
        <f t="shared" si="6"/>
        <v/>
      </c>
      <c r="DG29" s="22">
        <f t="shared" si="7"/>
        <v>2.3772875745172962E-3</v>
      </c>
      <c r="DH29" s="22">
        <f t="shared" si="7"/>
        <v>2.3772875745172953E-3</v>
      </c>
      <c r="DI29" s="22">
        <f t="shared" si="7"/>
        <v>2.3772875745172962E-3</v>
      </c>
      <c r="DJ29" s="22">
        <f t="shared" si="7"/>
        <v>2.3772875745172962E-3</v>
      </c>
      <c r="DK29" s="22">
        <f t="shared" si="7"/>
        <v>2.3772875745172953E-3</v>
      </c>
      <c r="DL29" s="22">
        <f t="shared" si="7"/>
        <v>2.3772875745172962E-3</v>
      </c>
      <c r="DM29" s="22">
        <f t="shared" si="7"/>
        <v>2.3772875745172953E-3</v>
      </c>
      <c r="DN29" s="22">
        <f t="shared" si="7"/>
        <v>1.1886437872586481E-3</v>
      </c>
      <c r="DO29" s="22">
        <f t="shared" si="7"/>
        <v>4.7545751490345916E-3</v>
      </c>
      <c r="DP29" s="22">
        <f t="shared" si="7"/>
        <v>2.3722746154358574E-3</v>
      </c>
      <c r="DQ29" s="22">
        <f t="shared" si="7"/>
        <v>2.4098989350375966E-3</v>
      </c>
    </row>
    <row r="30" spans="1:121" x14ac:dyDescent="0.2">
      <c r="A30" t="str">
        <f>OutputSummary!A26</f>
        <v/>
      </c>
      <c r="B30" s="13">
        <f>IF($A30="",B29,Case8!K26*100)</f>
        <v>0.85660513659939153</v>
      </c>
      <c r="C30" s="7">
        <f>IF($A30="",C29,Pi!$B26)</f>
        <v>0.85660513659939153</v>
      </c>
      <c r="D30" s="7">
        <f>IF($A30="",D29,Patm!B26)</f>
        <v>0.86471115060730008</v>
      </c>
      <c r="E30" s="13">
        <f>IF($A30="",E29,'Patm diff'!B26)</f>
        <v>0.87766655138423022</v>
      </c>
      <c r="F30" s="7">
        <f>IF($A30="",F29,'Patm nodiff'!B26)</f>
        <v>0.86361880927367085</v>
      </c>
      <c r="G30" s="7">
        <f>IF($A30="",G29,Case1!$B26)</f>
        <v>1.1915897577858632</v>
      </c>
      <c r="H30" s="7">
        <f>IF($A30="",H29,Case2!$B26)</f>
        <v>1.195242384237196</v>
      </c>
      <c r="I30" s="7">
        <f>IF($A30="",I29,Case3!$B26)</f>
        <v>1.1879647021359967</v>
      </c>
      <c r="J30" s="7">
        <f>IF($A30="",J29,Case4!$B26)</f>
        <v>1.2302154727932881</v>
      </c>
      <c r="K30" s="7">
        <f>IF($A30="",K29,Case5!$B26)</f>
        <v>1.1527536981137487</v>
      </c>
      <c r="L30" s="7">
        <f>IF($A30="",L29,Case6!$B26)</f>
        <v>1.2298620032182317</v>
      </c>
      <c r="M30" s="7">
        <f>IF($A30="",M29,Case7!$B26)</f>
        <v>1.1538095944186428</v>
      </c>
      <c r="N30" s="7">
        <f>IF($A30="",N29,Case8!$B26)</f>
        <v>1.0239817599366103</v>
      </c>
      <c r="O30" s="7">
        <f>IF($A30="",O29,Case9!$B26)</f>
        <v>1.5275017987322221</v>
      </c>
      <c r="P30" s="7">
        <f>IF($A30="",P29,Case10!$B26)</f>
        <v>1.0426899120869584</v>
      </c>
      <c r="Q30" s="7">
        <f>IF($A30="",Q29,Case11!$B26)</f>
        <v>2.1647771688571216</v>
      </c>
      <c r="S30" s="7">
        <f>IF($A30="",S29,Case1!E26*100)</f>
        <v>51.727750000000007</v>
      </c>
      <c r="T30" s="7">
        <f>IF($A30="",T29,Pi!$Q26)</f>
        <v>51.727750000000007</v>
      </c>
      <c r="U30" s="7">
        <f>IF($A30="",U29,Patm!Q26)</f>
        <v>0.59816156574621171</v>
      </c>
      <c r="V30" s="7">
        <f>IF($A30="",V29,'Patm diff'!Q26)</f>
        <v>1.5118212474663864</v>
      </c>
      <c r="W30" s="7">
        <f>IF($A30="",W29,'Patm nodiff'!Q26)</f>
        <v>0.51795709710935023</v>
      </c>
      <c r="X30" s="7">
        <f>IF($A30="",X29,Case1!$Q26)</f>
        <v>12.11807700697457</v>
      </c>
      <c r="Y30" s="7">
        <f>IF($A30="",Y29,Case2!$Q26)</f>
        <v>11.773625788866902</v>
      </c>
      <c r="Z30" s="7">
        <f>IF($A30="",Z29,Case3!$Q26)</f>
        <v>12.46096942305479</v>
      </c>
      <c r="AA30" s="7">
        <f>IF($A30="",AA29,Case4!$Q26)</f>
        <v>8.5286036456764247</v>
      </c>
      <c r="AB30" s="7">
        <f>IF($A30="",AB29,Case5!$Q26)</f>
        <v>15.842662645938811</v>
      </c>
      <c r="AC30" s="7">
        <f>IF($A30="",AC29,Case6!$Q26)</f>
        <v>8.5609279853105118</v>
      </c>
      <c r="AD30" s="7">
        <f>IF($A30="",AD29,Case7!$Q26)</f>
        <v>15.739915644814729</v>
      </c>
      <c r="AE30" s="7">
        <f>IF($A30="",AE29,Case8!$Q26)</f>
        <v>8.3478175116817486</v>
      </c>
      <c r="AF30" s="7">
        <f>IF($A30="",AF29,Case9!$Q26)</f>
        <v>14.961879851407769</v>
      </c>
      <c r="AG30" s="7">
        <f>IF($A30="",AG29,Case10!$Q26)</f>
        <v>8.8455645451696476</v>
      </c>
      <c r="AH30" s="7">
        <f>IF($A30="",AH29,Case11!$Q26)</f>
        <v>15.721046038560811</v>
      </c>
      <c r="AJ30" s="25">
        <f t="shared" si="11"/>
        <v>1</v>
      </c>
      <c r="AK30" s="25">
        <f t="shared" si="12"/>
        <v>86.477889858184369</v>
      </c>
      <c r="AL30" s="25">
        <f t="shared" si="13"/>
        <v>34.215519914598978</v>
      </c>
      <c r="AM30" s="25">
        <f t="shared" si="14"/>
        <v>99.868792779721929</v>
      </c>
      <c r="AN30" s="25">
        <f t="shared" si="15"/>
        <v>4.2686434464996434</v>
      </c>
      <c r="AO30" s="25">
        <f t="shared" si="16"/>
        <v>4.3935276122767197</v>
      </c>
      <c r="AP30" s="25">
        <f t="shared" si="17"/>
        <v>4.151181841783143</v>
      </c>
      <c r="AQ30" s="25">
        <f t="shared" si="18"/>
        <v>6.0652074066337214</v>
      </c>
      <c r="AR30" s="25">
        <f t="shared" si="19"/>
        <v>3.2650919328424988</v>
      </c>
      <c r="AS30" s="25">
        <f t="shared" si="20"/>
        <v>6.0423064051885955</v>
      </c>
      <c r="AT30" s="25">
        <f t="shared" si="21"/>
        <v>3.2864057957668225</v>
      </c>
      <c r="AU30" s="25">
        <f t="shared" si="22"/>
        <v>6.1965597508107182</v>
      </c>
      <c r="AV30" s="25">
        <f t="shared" si="23"/>
        <v>3.4573028599165583</v>
      </c>
      <c r="AW30" s="25">
        <f t="shared" si="24"/>
        <v>5.8478743483079665</v>
      </c>
      <c r="AX30" s="25">
        <f t="shared" si="25"/>
        <v>3.2903503922780604</v>
      </c>
      <c r="AZ30" s="7">
        <f t="shared" si="26"/>
        <v>32.867883995703551</v>
      </c>
      <c r="BA30" s="7">
        <f t="shared" si="27"/>
        <v>32.867883995703551</v>
      </c>
      <c r="BB30" s="7">
        <f t="shared" si="28"/>
        <v>74.226804123711347</v>
      </c>
      <c r="BC30" s="7">
        <f t="shared" si="29"/>
        <v>22.360248447204974</v>
      </c>
      <c r="BD30" s="7">
        <f t="shared" si="30"/>
        <v>50</v>
      </c>
      <c r="BE30" s="7">
        <f t="shared" si="31"/>
        <v>50</v>
      </c>
      <c r="BF30" s="7">
        <f t="shared" si="32"/>
        <v>50</v>
      </c>
      <c r="BG30" s="7">
        <f t="shared" si="33"/>
        <v>50</v>
      </c>
      <c r="BH30" s="7">
        <f t="shared" si="34"/>
        <v>50</v>
      </c>
      <c r="BI30" s="7">
        <f t="shared" si="35"/>
        <v>50</v>
      </c>
      <c r="BJ30" s="7">
        <f t="shared" si="36"/>
        <v>50</v>
      </c>
      <c r="BK30" s="7">
        <f t="shared" si="37"/>
        <v>50</v>
      </c>
      <c r="BL30" s="7">
        <f t="shared" si="38"/>
        <v>50</v>
      </c>
      <c r="BM30" s="7">
        <f t="shared" si="39"/>
        <v>10</v>
      </c>
      <c r="BN30" s="7">
        <f t="shared" si="40"/>
        <v>87.000000000000014</v>
      </c>
      <c r="BP30" s="7">
        <f t="shared" si="41"/>
        <v>0</v>
      </c>
      <c r="BQ30" s="7">
        <f t="shared" si="42"/>
        <v>0.9462952837392915</v>
      </c>
      <c r="BR30" s="7">
        <f t="shared" si="43"/>
        <v>2.4587075053565184</v>
      </c>
      <c r="BS30" s="7">
        <f t="shared" si="44"/>
        <v>0.81877546311742577</v>
      </c>
      <c r="BT30" s="7">
        <f t="shared" si="45"/>
        <v>39.106071966404038</v>
      </c>
      <c r="BU30" s="7">
        <f t="shared" si="46"/>
        <v>39.532479221657404</v>
      </c>
      <c r="BV30" s="7">
        <f t="shared" si="47"/>
        <v>38.682883323821592</v>
      </c>
      <c r="BW30" s="7">
        <f t="shared" si="48"/>
        <v>43.615234164609369</v>
      </c>
      <c r="BX30" s="7">
        <f t="shared" si="49"/>
        <v>34.57235415258279</v>
      </c>
      <c r="BY30" s="7">
        <f t="shared" si="50"/>
        <v>43.573970160933222</v>
      </c>
      <c r="BZ30" s="7">
        <f t="shared" si="51"/>
        <v>34.695619384108937</v>
      </c>
      <c r="CA30" s="7">
        <f t="shared" si="52"/>
        <v>19.539530664231336</v>
      </c>
      <c r="CB30" s="7">
        <f t="shared" si="53"/>
        <v>78.320410825015742</v>
      </c>
      <c r="CC30" s="7">
        <f t="shared" si="54"/>
        <v>21.723518519431096</v>
      </c>
      <c r="CD30" s="7">
        <f t="shared" si="55"/>
        <v>152.71587530411028</v>
      </c>
      <c r="CF30" t="str">
        <f>OutputSummary!A30</f>
        <v/>
      </c>
      <c r="CG30" s="22">
        <f>IF($CF30="",CG29,Case1!$O30)</f>
        <v>2.3772875745172953E-3</v>
      </c>
      <c r="CH30" s="22">
        <f>IF($CF30="",CH29,Case2!$O30)</f>
        <v>2.3772875745172953E-3</v>
      </c>
      <c r="CI30" s="22">
        <f>IF($CF30="",CI29,Case3!$O30)</f>
        <v>2.3772875745172953E-3</v>
      </c>
      <c r="CJ30" s="22">
        <f>IF($CF30="",CJ29,Case4!$O30)</f>
        <v>2.3772875745172953E-3</v>
      </c>
      <c r="CK30" s="22">
        <f>IF($CF30="",CK29,Case5!$O30)</f>
        <v>2.3772875745172953E-3</v>
      </c>
      <c r="CL30" s="22">
        <f>IF($CF30="",CL29,Case6!$O30)</f>
        <v>2.3772875745172953E-3</v>
      </c>
      <c r="CM30" s="22">
        <f>IF($CF30="",CM29,Case7!$O30)</f>
        <v>2.3772875745172953E-3</v>
      </c>
      <c r="CN30" s="22">
        <f>IF($CF30="",CN29,Case8!$O30)</f>
        <v>1.1886437872586477E-3</v>
      </c>
      <c r="CO30" s="22">
        <f>IF($CF30="",CO29,Case9!$O30)</f>
        <v>4.7545751490345898E-3</v>
      </c>
      <c r="CP30" s="22">
        <f>IF($CF30="",CP29,Case10!$O30)</f>
        <v>2.635860683817619E-4</v>
      </c>
      <c r="CQ30" s="22">
        <f>IF($CF30="",CQ29,Case11!$O30)</f>
        <v>1.6127785180636241E-2</v>
      </c>
      <c r="CS30" t="str">
        <f>OutputSummary!A30</f>
        <v/>
      </c>
      <c r="CT30" s="22">
        <f>IF($CS30="",CT29,Case1!$S30+Case1!$F30+Case1!$P30)</f>
        <v>4.7545751490345916E-3</v>
      </c>
      <c r="CU30" s="22">
        <f>IF($CS30="",CU29,Case2!$S30+Case2!$F30+Case2!$P30)</f>
        <v>4.7545751490345907E-3</v>
      </c>
      <c r="CV30" s="22">
        <f>IF($CS30="",CV29,Case3!$S30+Case3!$F30+Case3!$P30)</f>
        <v>4.7545751490345916E-3</v>
      </c>
      <c r="CW30" s="22">
        <f>IF($CS30="",CW29,Case4!$S30+Case4!$F30+Case4!$P30)</f>
        <v>4.7545751490345916E-3</v>
      </c>
      <c r="CX30" s="22">
        <f>IF($CS30="",CX29,Case5!$S30+Case5!$F30+Case5!$P30)</f>
        <v>4.7545751490345907E-3</v>
      </c>
      <c r="CY30" s="22">
        <f>IF($CS30="",CY29,Case6!$S30+Case6!$F30+Case6!$P30)</f>
        <v>4.7545751490345916E-3</v>
      </c>
      <c r="CZ30" s="22">
        <f>IF($CS30="",CZ29,Case7!$S30+Case7!$F30+Case7!$P30)</f>
        <v>4.7545751490345907E-3</v>
      </c>
      <c r="DA30" s="22">
        <f>IF($CS30="",DA29,Case8!$S30+Case8!$F30+Case8!$P30)</f>
        <v>2.3772875745172958E-3</v>
      </c>
      <c r="DB30" s="22">
        <f>IF($CS30="",DB29,Case9!$S30+Case9!$F30+Case9!$P30)</f>
        <v>9.5091502980691814E-3</v>
      </c>
      <c r="DC30" s="22">
        <f>IF($CS30="",DC29,Case10!$S30+Case10!$F30+Case10!$P30)</f>
        <v>2.6358606838176191E-3</v>
      </c>
      <c r="DD30" s="22">
        <f>IF($CS30="",DD29,Case11!$S30+Case11!$F30+Case11!$P30)</f>
        <v>1.8537684115673837E-2</v>
      </c>
      <c r="DF30" t="str">
        <f t="shared" si="6"/>
        <v/>
      </c>
      <c r="DG30" s="22">
        <f t="shared" si="7"/>
        <v>2.3772875745172962E-3</v>
      </c>
      <c r="DH30" s="22">
        <f t="shared" si="7"/>
        <v>2.3772875745172953E-3</v>
      </c>
      <c r="DI30" s="22">
        <f t="shared" si="7"/>
        <v>2.3772875745172962E-3</v>
      </c>
      <c r="DJ30" s="22">
        <f t="shared" si="7"/>
        <v>2.3772875745172962E-3</v>
      </c>
      <c r="DK30" s="22">
        <f t="shared" si="7"/>
        <v>2.3772875745172953E-3</v>
      </c>
      <c r="DL30" s="22">
        <f t="shared" si="7"/>
        <v>2.3772875745172962E-3</v>
      </c>
      <c r="DM30" s="22">
        <f t="shared" si="7"/>
        <v>2.3772875745172953E-3</v>
      </c>
      <c r="DN30" s="22">
        <f t="shared" si="7"/>
        <v>1.1886437872586481E-3</v>
      </c>
      <c r="DO30" s="22">
        <f t="shared" si="7"/>
        <v>4.7545751490345916E-3</v>
      </c>
      <c r="DP30" s="22">
        <f t="shared" si="7"/>
        <v>2.3722746154358574E-3</v>
      </c>
      <c r="DQ30" s="22">
        <f t="shared" si="7"/>
        <v>2.4098989350375966E-3</v>
      </c>
    </row>
    <row r="31" spans="1:121" x14ac:dyDescent="0.2">
      <c r="A31" t="str">
        <f>OutputSummary!A27</f>
        <v/>
      </c>
      <c r="B31" s="13">
        <f>IF($A31="",B30,Case8!K27*100)</f>
        <v>0.85660513659939153</v>
      </c>
      <c r="C31" s="7">
        <f>IF($A31="",C30,Pi!$B27)</f>
        <v>0.85660513659939153</v>
      </c>
      <c r="D31" s="7">
        <f>IF($A31="",D30,Patm!B27)</f>
        <v>0.86471115060730008</v>
      </c>
      <c r="E31" s="13">
        <f>IF($A31="",E30,'Patm diff'!B27)</f>
        <v>0.87766655138423022</v>
      </c>
      <c r="F31" s="7">
        <f>IF($A31="",F30,'Patm nodiff'!B27)</f>
        <v>0.86361880927367085</v>
      </c>
      <c r="G31" s="7">
        <f>IF($A31="",G30,Case1!$B27)</f>
        <v>1.1915897577858632</v>
      </c>
      <c r="H31" s="7">
        <f>IF($A31="",H30,Case2!$B27)</f>
        <v>1.195242384237196</v>
      </c>
      <c r="I31" s="7">
        <f>IF($A31="",I30,Case3!$B27)</f>
        <v>1.1879647021359967</v>
      </c>
      <c r="J31" s="7">
        <f>IF($A31="",J30,Case4!$B27)</f>
        <v>1.2302154727932881</v>
      </c>
      <c r="K31" s="7">
        <f>IF($A31="",K30,Case5!$B27)</f>
        <v>1.1527536981137487</v>
      </c>
      <c r="L31" s="7">
        <f>IF($A31="",L30,Case6!$B27)</f>
        <v>1.2298620032182317</v>
      </c>
      <c r="M31" s="7">
        <f>IF($A31="",M30,Case7!$B27)</f>
        <v>1.1538095944186428</v>
      </c>
      <c r="N31" s="7">
        <f>IF($A31="",N30,Case8!$B27)</f>
        <v>1.0239817599366103</v>
      </c>
      <c r="O31" s="7">
        <f>IF($A31="",O30,Case9!$B27)</f>
        <v>1.5275017987322221</v>
      </c>
      <c r="P31" s="7">
        <f>IF($A31="",P30,Case10!$B27)</f>
        <v>1.0426899120869584</v>
      </c>
      <c r="Q31" s="7">
        <f>IF($A31="",Q30,Case11!$B27)</f>
        <v>2.1647771688571216</v>
      </c>
      <c r="S31" s="7">
        <f>IF($A31="",S30,Case1!E27*100)</f>
        <v>51.727750000000007</v>
      </c>
      <c r="T31" s="7">
        <f>IF($A31="",T30,Pi!$Q27)</f>
        <v>51.727750000000007</v>
      </c>
      <c r="U31" s="7">
        <f>IF($A31="",U30,Patm!Q27)</f>
        <v>0.59816156574621171</v>
      </c>
      <c r="V31" s="7">
        <f>IF($A31="",V30,'Patm diff'!Q27)</f>
        <v>1.5118212474663864</v>
      </c>
      <c r="W31" s="7">
        <f>IF($A31="",W30,'Patm nodiff'!Q27)</f>
        <v>0.51795709710935023</v>
      </c>
      <c r="X31" s="7">
        <f>IF($A31="",X30,Case1!$Q27)</f>
        <v>12.11807700697457</v>
      </c>
      <c r="Y31" s="7">
        <f>IF($A31="",Y30,Case2!$Q27)</f>
        <v>11.773625788866902</v>
      </c>
      <c r="Z31" s="7">
        <f>IF($A31="",Z30,Case3!$Q27)</f>
        <v>12.46096942305479</v>
      </c>
      <c r="AA31" s="7">
        <f>IF($A31="",AA30,Case4!$Q27)</f>
        <v>8.5286036456764247</v>
      </c>
      <c r="AB31" s="7">
        <f>IF($A31="",AB30,Case5!$Q27)</f>
        <v>15.842662645938811</v>
      </c>
      <c r="AC31" s="7">
        <f>IF($A31="",AC30,Case6!$Q27)</f>
        <v>8.5609279853105118</v>
      </c>
      <c r="AD31" s="7">
        <f>IF($A31="",AD30,Case7!$Q27)</f>
        <v>15.739915644814729</v>
      </c>
      <c r="AE31" s="7">
        <f>IF($A31="",AE30,Case8!$Q27)</f>
        <v>8.3478175116817486</v>
      </c>
      <c r="AF31" s="7">
        <f>IF($A31="",AF30,Case9!$Q27)</f>
        <v>14.961879851407769</v>
      </c>
      <c r="AG31" s="7">
        <f>IF($A31="",AG30,Case10!$Q27)</f>
        <v>8.8455645451696476</v>
      </c>
      <c r="AH31" s="7">
        <f>IF($A31="",AH30,Case11!$Q27)</f>
        <v>15.721046038560811</v>
      </c>
      <c r="AJ31" s="25">
        <f t="shared" si="11"/>
        <v>1</v>
      </c>
      <c r="AK31" s="25">
        <f t="shared" si="12"/>
        <v>86.477889858184369</v>
      </c>
      <c r="AL31" s="25">
        <f t="shared" si="13"/>
        <v>34.215519914598978</v>
      </c>
      <c r="AM31" s="25">
        <f t="shared" si="14"/>
        <v>99.868792779721929</v>
      </c>
      <c r="AN31" s="25">
        <f t="shared" si="15"/>
        <v>4.2686434464996434</v>
      </c>
      <c r="AO31" s="25">
        <f t="shared" si="16"/>
        <v>4.3935276122767197</v>
      </c>
      <c r="AP31" s="25">
        <f t="shared" si="17"/>
        <v>4.151181841783143</v>
      </c>
      <c r="AQ31" s="25">
        <f t="shared" si="18"/>
        <v>6.0652074066337214</v>
      </c>
      <c r="AR31" s="25">
        <f t="shared" si="19"/>
        <v>3.2650919328424988</v>
      </c>
      <c r="AS31" s="25">
        <f t="shared" si="20"/>
        <v>6.0423064051885955</v>
      </c>
      <c r="AT31" s="25">
        <f t="shared" si="21"/>
        <v>3.2864057957668225</v>
      </c>
      <c r="AU31" s="25">
        <f t="shared" si="22"/>
        <v>6.1965597508107182</v>
      </c>
      <c r="AV31" s="25">
        <f t="shared" si="23"/>
        <v>3.4573028599165583</v>
      </c>
      <c r="AW31" s="25">
        <f t="shared" si="24"/>
        <v>5.8478743483079665</v>
      </c>
      <c r="AX31" s="25">
        <f t="shared" si="25"/>
        <v>3.2903503922780604</v>
      </c>
      <c r="AZ31" s="7">
        <f t="shared" si="26"/>
        <v>32.867883995703551</v>
      </c>
      <c r="BA31" s="7">
        <f t="shared" si="27"/>
        <v>32.867883995703551</v>
      </c>
      <c r="BB31" s="7">
        <f t="shared" si="28"/>
        <v>74.226804123711347</v>
      </c>
      <c r="BC31" s="7">
        <f t="shared" si="29"/>
        <v>22.360248447204974</v>
      </c>
      <c r="BD31" s="7">
        <f t="shared" si="30"/>
        <v>50</v>
      </c>
      <c r="BE31" s="7">
        <f t="shared" si="31"/>
        <v>50</v>
      </c>
      <c r="BF31" s="7">
        <f t="shared" si="32"/>
        <v>50</v>
      </c>
      <c r="BG31" s="7">
        <f t="shared" si="33"/>
        <v>50</v>
      </c>
      <c r="BH31" s="7">
        <f t="shared" si="34"/>
        <v>50</v>
      </c>
      <c r="BI31" s="7">
        <f t="shared" si="35"/>
        <v>50</v>
      </c>
      <c r="BJ31" s="7">
        <f t="shared" si="36"/>
        <v>50</v>
      </c>
      <c r="BK31" s="7">
        <f t="shared" si="37"/>
        <v>50</v>
      </c>
      <c r="BL31" s="7">
        <f t="shared" si="38"/>
        <v>50</v>
      </c>
      <c r="BM31" s="7">
        <f t="shared" si="39"/>
        <v>10</v>
      </c>
      <c r="BN31" s="7">
        <f t="shared" si="40"/>
        <v>87.000000000000014</v>
      </c>
      <c r="BP31" s="7">
        <f t="shared" si="41"/>
        <v>0</v>
      </c>
      <c r="BQ31" s="7">
        <f t="shared" si="42"/>
        <v>0.9462952837392915</v>
      </c>
      <c r="BR31" s="7">
        <f t="shared" si="43"/>
        <v>2.4587075053565184</v>
      </c>
      <c r="BS31" s="7">
        <f t="shared" si="44"/>
        <v>0.81877546311742577</v>
      </c>
      <c r="BT31" s="7">
        <f t="shared" si="45"/>
        <v>39.106071966404038</v>
      </c>
      <c r="BU31" s="7">
        <f t="shared" si="46"/>
        <v>39.532479221657404</v>
      </c>
      <c r="BV31" s="7">
        <f t="shared" si="47"/>
        <v>38.682883323821592</v>
      </c>
      <c r="BW31" s="7">
        <f t="shared" si="48"/>
        <v>43.615234164609369</v>
      </c>
      <c r="BX31" s="7">
        <f t="shared" si="49"/>
        <v>34.57235415258279</v>
      </c>
      <c r="BY31" s="7">
        <f t="shared" si="50"/>
        <v>43.573970160933222</v>
      </c>
      <c r="BZ31" s="7">
        <f t="shared" si="51"/>
        <v>34.695619384108937</v>
      </c>
      <c r="CA31" s="7">
        <f t="shared" si="52"/>
        <v>19.539530664231336</v>
      </c>
      <c r="CB31" s="7">
        <f t="shared" si="53"/>
        <v>78.320410825015742</v>
      </c>
      <c r="CC31" s="7">
        <f t="shared" si="54"/>
        <v>21.723518519431096</v>
      </c>
      <c r="CD31" s="7">
        <f t="shared" si="55"/>
        <v>152.71587530411028</v>
      </c>
      <c r="CF31" t="str">
        <f>OutputSummary!A31</f>
        <v/>
      </c>
      <c r="CG31" s="22">
        <f>IF($CF31="",CG30,Case1!$O31)</f>
        <v>2.3772875745172953E-3</v>
      </c>
      <c r="CH31" s="22">
        <f>IF($CF31="",CH30,Case2!$O31)</f>
        <v>2.3772875745172953E-3</v>
      </c>
      <c r="CI31" s="22">
        <f>IF($CF31="",CI30,Case3!$O31)</f>
        <v>2.3772875745172953E-3</v>
      </c>
      <c r="CJ31" s="22">
        <f>IF($CF31="",CJ30,Case4!$O31)</f>
        <v>2.3772875745172953E-3</v>
      </c>
      <c r="CK31" s="22">
        <f>IF($CF31="",CK30,Case5!$O31)</f>
        <v>2.3772875745172953E-3</v>
      </c>
      <c r="CL31" s="22">
        <f>IF($CF31="",CL30,Case6!$O31)</f>
        <v>2.3772875745172953E-3</v>
      </c>
      <c r="CM31" s="22">
        <f>IF($CF31="",CM30,Case7!$O31)</f>
        <v>2.3772875745172953E-3</v>
      </c>
      <c r="CN31" s="22">
        <f>IF($CF31="",CN30,Case8!$O31)</f>
        <v>1.1886437872586477E-3</v>
      </c>
      <c r="CO31" s="22">
        <f>IF($CF31="",CO30,Case9!$O31)</f>
        <v>4.7545751490345898E-3</v>
      </c>
      <c r="CP31" s="22">
        <f>IF($CF31="",CP30,Case10!$O31)</f>
        <v>2.635860683817619E-4</v>
      </c>
      <c r="CQ31" s="22">
        <f>IF($CF31="",CQ30,Case11!$O31)</f>
        <v>1.6127785180636241E-2</v>
      </c>
      <c r="CS31" t="str">
        <f>OutputSummary!A31</f>
        <v/>
      </c>
      <c r="CT31" s="22">
        <f>IF($CS31="",CT30,Case1!$S31+Case1!$F31+Case1!$P31)</f>
        <v>4.7545751490345916E-3</v>
      </c>
      <c r="CU31" s="22">
        <f>IF($CS31="",CU30,Case2!$S31+Case2!$F31+Case2!$P31)</f>
        <v>4.7545751490345907E-3</v>
      </c>
      <c r="CV31" s="22">
        <f>IF($CS31="",CV30,Case3!$S31+Case3!$F31+Case3!$P31)</f>
        <v>4.7545751490345916E-3</v>
      </c>
      <c r="CW31" s="22">
        <f>IF($CS31="",CW30,Case4!$S31+Case4!$F31+Case4!$P31)</f>
        <v>4.7545751490345916E-3</v>
      </c>
      <c r="CX31" s="22">
        <f>IF($CS31="",CX30,Case5!$S31+Case5!$F31+Case5!$P31)</f>
        <v>4.7545751490345907E-3</v>
      </c>
      <c r="CY31" s="22">
        <f>IF($CS31="",CY30,Case6!$S31+Case6!$F31+Case6!$P31)</f>
        <v>4.7545751490345916E-3</v>
      </c>
      <c r="CZ31" s="22">
        <f>IF($CS31="",CZ30,Case7!$S31+Case7!$F31+Case7!$P31)</f>
        <v>4.7545751490345907E-3</v>
      </c>
      <c r="DA31" s="22">
        <f>IF($CS31="",DA30,Case8!$S31+Case8!$F31+Case8!$P31)</f>
        <v>2.3772875745172958E-3</v>
      </c>
      <c r="DB31" s="22">
        <f>IF($CS31="",DB30,Case9!$S31+Case9!$F31+Case9!$P31)</f>
        <v>9.5091502980691814E-3</v>
      </c>
      <c r="DC31" s="22">
        <f>IF($CS31="",DC30,Case10!$S31+Case10!$F31+Case10!$P31)</f>
        <v>2.6358606838176191E-3</v>
      </c>
      <c r="DD31" s="22">
        <f>IF($CS31="",DD30,Case11!$S31+Case11!$F31+Case11!$P31)</f>
        <v>1.8537684115673837E-2</v>
      </c>
      <c r="DF31" t="str">
        <f t="shared" si="6"/>
        <v/>
      </c>
      <c r="DG31" s="22">
        <f t="shared" si="7"/>
        <v>2.3772875745172962E-3</v>
      </c>
      <c r="DH31" s="22">
        <f t="shared" si="7"/>
        <v>2.3772875745172953E-3</v>
      </c>
      <c r="DI31" s="22">
        <f t="shared" si="7"/>
        <v>2.3772875745172962E-3</v>
      </c>
      <c r="DJ31" s="22">
        <f t="shared" si="7"/>
        <v>2.3772875745172962E-3</v>
      </c>
      <c r="DK31" s="22">
        <f t="shared" si="7"/>
        <v>2.3772875745172953E-3</v>
      </c>
      <c r="DL31" s="22">
        <f t="shared" si="7"/>
        <v>2.3772875745172962E-3</v>
      </c>
      <c r="DM31" s="22">
        <f t="shared" si="7"/>
        <v>2.3772875745172953E-3</v>
      </c>
      <c r="DN31" s="22">
        <f t="shared" si="7"/>
        <v>1.1886437872586481E-3</v>
      </c>
      <c r="DO31" s="22">
        <f t="shared" si="7"/>
        <v>4.7545751490345916E-3</v>
      </c>
      <c r="DP31" s="22">
        <f t="shared" si="7"/>
        <v>2.3722746154358574E-3</v>
      </c>
      <c r="DQ31" s="22">
        <f t="shared" si="7"/>
        <v>2.4098989350375966E-3</v>
      </c>
    </row>
    <row r="32" spans="1:121" x14ac:dyDescent="0.2">
      <c r="A32" t="str">
        <f>OutputSummary!A28</f>
        <v/>
      </c>
      <c r="B32" s="13">
        <f>IF($A32="",B31,Case8!K28*100)</f>
        <v>0.85660513659939153</v>
      </c>
      <c r="C32" s="7">
        <f>IF($A32="",C31,Pi!$B28)</f>
        <v>0.85660513659939153</v>
      </c>
      <c r="D32" s="7">
        <f>IF($A32="",D31,Patm!B28)</f>
        <v>0.86471115060730008</v>
      </c>
      <c r="E32" s="13">
        <f>IF($A32="",E31,'Patm diff'!B28)</f>
        <v>0.87766655138423022</v>
      </c>
      <c r="F32" s="7">
        <f>IF($A32="",F31,'Patm nodiff'!B28)</f>
        <v>0.86361880927367085</v>
      </c>
      <c r="G32" s="7">
        <f>IF($A32="",G31,Case1!$B28)</f>
        <v>1.1915897577858632</v>
      </c>
      <c r="H32" s="7">
        <f>IF($A32="",H31,Case2!$B28)</f>
        <v>1.195242384237196</v>
      </c>
      <c r="I32" s="7">
        <f>IF($A32="",I31,Case3!$B28)</f>
        <v>1.1879647021359967</v>
      </c>
      <c r="J32" s="7">
        <f>IF($A32="",J31,Case4!$B28)</f>
        <v>1.2302154727932881</v>
      </c>
      <c r="K32" s="7">
        <f>IF($A32="",K31,Case5!$B28)</f>
        <v>1.1527536981137487</v>
      </c>
      <c r="L32" s="7">
        <f>IF($A32="",L31,Case6!$B28)</f>
        <v>1.2298620032182317</v>
      </c>
      <c r="M32" s="7">
        <f>IF($A32="",M31,Case7!$B28)</f>
        <v>1.1538095944186428</v>
      </c>
      <c r="N32" s="7">
        <f>IF($A32="",N31,Case8!$B28)</f>
        <v>1.0239817599366103</v>
      </c>
      <c r="O32" s="7">
        <f>IF($A32="",O31,Case9!$B28)</f>
        <v>1.5275017987322221</v>
      </c>
      <c r="P32" s="7">
        <f>IF($A32="",P31,Case10!$B28)</f>
        <v>1.0426899120869584</v>
      </c>
      <c r="Q32" s="7">
        <f>IF($A32="",Q31,Case11!$B28)</f>
        <v>2.1647771688571216</v>
      </c>
      <c r="S32" s="7">
        <f>IF($A32="",S31,Case1!E28*100)</f>
        <v>51.727750000000007</v>
      </c>
      <c r="T32" s="7">
        <f>IF($A32="",T31,Pi!$Q28)</f>
        <v>51.727750000000007</v>
      </c>
      <c r="U32" s="7">
        <f>IF($A32="",U31,Patm!Q28)</f>
        <v>0.59816156574621171</v>
      </c>
      <c r="V32" s="7">
        <f>IF($A32="",V31,'Patm diff'!Q28)</f>
        <v>1.5118212474663864</v>
      </c>
      <c r="W32" s="7">
        <f>IF($A32="",W31,'Patm nodiff'!Q28)</f>
        <v>0.51795709710935023</v>
      </c>
      <c r="X32" s="7">
        <f>IF($A32="",X31,Case1!$Q28)</f>
        <v>12.11807700697457</v>
      </c>
      <c r="Y32" s="7">
        <f>IF($A32="",Y31,Case2!$Q28)</f>
        <v>11.773625788866902</v>
      </c>
      <c r="Z32" s="7">
        <f>IF($A32="",Z31,Case3!$Q28)</f>
        <v>12.46096942305479</v>
      </c>
      <c r="AA32" s="7">
        <f>IF($A32="",AA31,Case4!$Q28)</f>
        <v>8.5286036456764247</v>
      </c>
      <c r="AB32" s="7">
        <f>IF($A32="",AB31,Case5!$Q28)</f>
        <v>15.842662645938811</v>
      </c>
      <c r="AC32" s="7">
        <f>IF($A32="",AC31,Case6!$Q28)</f>
        <v>8.5609279853105118</v>
      </c>
      <c r="AD32" s="7">
        <f>IF($A32="",AD31,Case7!$Q28)</f>
        <v>15.739915644814729</v>
      </c>
      <c r="AE32" s="7">
        <f>IF($A32="",AE31,Case8!$Q28)</f>
        <v>8.3478175116817486</v>
      </c>
      <c r="AF32" s="7">
        <f>IF($A32="",AF31,Case9!$Q28)</f>
        <v>14.961879851407769</v>
      </c>
      <c r="AG32" s="7">
        <f>IF($A32="",AG31,Case10!$Q28)</f>
        <v>8.8455645451696476</v>
      </c>
      <c r="AH32" s="7">
        <f>IF($A32="",AH31,Case11!$Q28)</f>
        <v>15.721046038560811</v>
      </c>
      <c r="AJ32" s="25">
        <f t="shared" si="11"/>
        <v>1</v>
      </c>
      <c r="AK32" s="25">
        <f t="shared" si="12"/>
        <v>86.477889858184369</v>
      </c>
      <c r="AL32" s="25">
        <f t="shared" si="13"/>
        <v>34.215519914598978</v>
      </c>
      <c r="AM32" s="25">
        <f t="shared" si="14"/>
        <v>99.868792779721929</v>
      </c>
      <c r="AN32" s="25">
        <f t="shared" si="15"/>
        <v>4.2686434464996434</v>
      </c>
      <c r="AO32" s="25">
        <f t="shared" si="16"/>
        <v>4.3935276122767197</v>
      </c>
      <c r="AP32" s="25">
        <f t="shared" si="17"/>
        <v>4.151181841783143</v>
      </c>
      <c r="AQ32" s="25">
        <f t="shared" si="18"/>
        <v>6.0652074066337214</v>
      </c>
      <c r="AR32" s="25">
        <f t="shared" si="19"/>
        <v>3.2650919328424988</v>
      </c>
      <c r="AS32" s="25">
        <f t="shared" si="20"/>
        <v>6.0423064051885955</v>
      </c>
      <c r="AT32" s="25">
        <f t="shared" si="21"/>
        <v>3.2864057957668225</v>
      </c>
      <c r="AU32" s="25">
        <f t="shared" si="22"/>
        <v>6.1965597508107182</v>
      </c>
      <c r="AV32" s="25">
        <f t="shared" si="23"/>
        <v>3.4573028599165583</v>
      </c>
      <c r="AW32" s="25">
        <f t="shared" si="24"/>
        <v>5.8478743483079665</v>
      </c>
      <c r="AX32" s="25">
        <f t="shared" si="25"/>
        <v>3.2903503922780604</v>
      </c>
      <c r="AZ32" s="7">
        <f t="shared" si="26"/>
        <v>32.867883995703551</v>
      </c>
      <c r="BA32" s="7">
        <f t="shared" si="27"/>
        <v>32.867883995703551</v>
      </c>
      <c r="BB32" s="7">
        <f t="shared" si="28"/>
        <v>74.226804123711347</v>
      </c>
      <c r="BC32" s="7">
        <f t="shared" si="29"/>
        <v>22.360248447204974</v>
      </c>
      <c r="BD32" s="7">
        <f t="shared" si="30"/>
        <v>50</v>
      </c>
      <c r="BE32" s="7">
        <f t="shared" si="31"/>
        <v>50</v>
      </c>
      <c r="BF32" s="7">
        <f t="shared" si="32"/>
        <v>50</v>
      </c>
      <c r="BG32" s="7">
        <f t="shared" si="33"/>
        <v>50</v>
      </c>
      <c r="BH32" s="7">
        <f t="shared" si="34"/>
        <v>50</v>
      </c>
      <c r="BI32" s="7">
        <f t="shared" si="35"/>
        <v>50</v>
      </c>
      <c r="BJ32" s="7">
        <f t="shared" si="36"/>
        <v>50</v>
      </c>
      <c r="BK32" s="7">
        <f t="shared" si="37"/>
        <v>50</v>
      </c>
      <c r="BL32" s="7">
        <f t="shared" si="38"/>
        <v>50</v>
      </c>
      <c r="BM32" s="7">
        <f t="shared" si="39"/>
        <v>10</v>
      </c>
      <c r="BN32" s="7">
        <f t="shared" si="40"/>
        <v>87.000000000000014</v>
      </c>
      <c r="BP32" s="7">
        <f t="shared" si="41"/>
        <v>0</v>
      </c>
      <c r="BQ32" s="7">
        <f t="shared" si="42"/>
        <v>0.9462952837392915</v>
      </c>
      <c r="BR32" s="7">
        <f t="shared" si="43"/>
        <v>2.4587075053565184</v>
      </c>
      <c r="BS32" s="7">
        <f t="shared" si="44"/>
        <v>0.81877546311742577</v>
      </c>
      <c r="BT32" s="7">
        <f t="shared" si="45"/>
        <v>39.106071966404038</v>
      </c>
      <c r="BU32" s="7">
        <f t="shared" si="46"/>
        <v>39.532479221657404</v>
      </c>
      <c r="BV32" s="7">
        <f t="shared" si="47"/>
        <v>38.682883323821592</v>
      </c>
      <c r="BW32" s="7">
        <f t="shared" si="48"/>
        <v>43.615234164609369</v>
      </c>
      <c r="BX32" s="7">
        <f t="shared" si="49"/>
        <v>34.57235415258279</v>
      </c>
      <c r="BY32" s="7">
        <f t="shared" si="50"/>
        <v>43.573970160933222</v>
      </c>
      <c r="BZ32" s="7">
        <f t="shared" si="51"/>
        <v>34.695619384108937</v>
      </c>
      <c r="CA32" s="7">
        <f t="shared" si="52"/>
        <v>19.539530664231336</v>
      </c>
      <c r="CB32" s="7">
        <f t="shared" si="53"/>
        <v>78.320410825015742</v>
      </c>
      <c r="CC32" s="7">
        <f t="shared" si="54"/>
        <v>21.723518519431096</v>
      </c>
      <c r="CD32" s="7">
        <f t="shared" si="55"/>
        <v>152.71587530411028</v>
      </c>
      <c r="CF32" t="str">
        <f>OutputSummary!A32</f>
        <v/>
      </c>
      <c r="CG32" s="22">
        <f>IF($CF32="",CG31,Case1!$O32)</f>
        <v>2.3772875745172953E-3</v>
      </c>
      <c r="CH32" s="22">
        <f>IF($CF32="",CH31,Case2!$O32)</f>
        <v>2.3772875745172953E-3</v>
      </c>
      <c r="CI32" s="22">
        <f>IF($CF32="",CI31,Case3!$O32)</f>
        <v>2.3772875745172953E-3</v>
      </c>
      <c r="CJ32" s="22">
        <f>IF($CF32="",CJ31,Case4!$O32)</f>
        <v>2.3772875745172953E-3</v>
      </c>
      <c r="CK32" s="22">
        <f>IF($CF32="",CK31,Case5!$O32)</f>
        <v>2.3772875745172953E-3</v>
      </c>
      <c r="CL32" s="22">
        <f>IF($CF32="",CL31,Case6!$O32)</f>
        <v>2.3772875745172953E-3</v>
      </c>
      <c r="CM32" s="22">
        <f>IF($CF32="",CM31,Case7!$O32)</f>
        <v>2.3772875745172953E-3</v>
      </c>
      <c r="CN32" s="22">
        <f>IF($CF32="",CN31,Case8!$O32)</f>
        <v>1.1886437872586477E-3</v>
      </c>
      <c r="CO32" s="22">
        <f>IF($CF32="",CO31,Case9!$O32)</f>
        <v>4.7545751490345898E-3</v>
      </c>
      <c r="CP32" s="22">
        <f>IF($CF32="",CP31,Case10!$O32)</f>
        <v>2.635860683817619E-4</v>
      </c>
      <c r="CQ32" s="22">
        <f>IF($CF32="",CQ31,Case11!$O32)</f>
        <v>1.6127785180636241E-2</v>
      </c>
      <c r="CS32" t="str">
        <f>OutputSummary!A32</f>
        <v/>
      </c>
      <c r="CT32" s="22">
        <f>IF($CS32="",CT31,Case1!$S32+Case1!$F32+Case1!$P32)</f>
        <v>4.7545751490345916E-3</v>
      </c>
      <c r="CU32" s="22">
        <f>IF($CS32="",CU31,Case2!$S32+Case2!$F32+Case2!$P32)</f>
        <v>4.7545751490345907E-3</v>
      </c>
      <c r="CV32" s="22">
        <f>IF($CS32="",CV31,Case3!$S32+Case3!$F32+Case3!$P32)</f>
        <v>4.7545751490345916E-3</v>
      </c>
      <c r="CW32" s="22">
        <f>IF($CS32="",CW31,Case4!$S32+Case4!$F32+Case4!$P32)</f>
        <v>4.7545751490345916E-3</v>
      </c>
      <c r="CX32" s="22">
        <f>IF($CS32="",CX31,Case5!$S32+Case5!$F32+Case5!$P32)</f>
        <v>4.7545751490345907E-3</v>
      </c>
      <c r="CY32" s="22">
        <f>IF($CS32="",CY31,Case6!$S32+Case6!$F32+Case6!$P32)</f>
        <v>4.7545751490345916E-3</v>
      </c>
      <c r="CZ32" s="22">
        <f>IF($CS32="",CZ31,Case7!$S32+Case7!$F32+Case7!$P32)</f>
        <v>4.7545751490345907E-3</v>
      </c>
      <c r="DA32" s="22">
        <f>IF($CS32="",DA31,Case8!$S32+Case8!$F32+Case8!$P32)</f>
        <v>2.3772875745172958E-3</v>
      </c>
      <c r="DB32" s="22">
        <f>IF($CS32="",DB31,Case9!$S32+Case9!$F32+Case9!$P32)</f>
        <v>9.5091502980691814E-3</v>
      </c>
      <c r="DC32" s="22">
        <f>IF($CS32="",DC31,Case10!$S32+Case10!$F32+Case10!$P32)</f>
        <v>2.6358606838176191E-3</v>
      </c>
      <c r="DD32" s="22">
        <f>IF($CS32="",DD31,Case11!$S32+Case11!$F32+Case11!$P32)</f>
        <v>1.8537684115673837E-2</v>
      </c>
      <c r="DF32" t="str">
        <f t="shared" si="6"/>
        <v/>
      </c>
      <c r="DG32" s="22">
        <f t="shared" si="7"/>
        <v>2.3772875745172962E-3</v>
      </c>
      <c r="DH32" s="22">
        <f t="shared" si="7"/>
        <v>2.3772875745172953E-3</v>
      </c>
      <c r="DI32" s="22">
        <f t="shared" si="7"/>
        <v>2.3772875745172962E-3</v>
      </c>
      <c r="DJ32" s="22">
        <f t="shared" si="7"/>
        <v>2.3772875745172962E-3</v>
      </c>
      <c r="DK32" s="22">
        <f t="shared" si="7"/>
        <v>2.3772875745172953E-3</v>
      </c>
      <c r="DL32" s="22">
        <f t="shared" si="7"/>
        <v>2.3772875745172962E-3</v>
      </c>
      <c r="DM32" s="22">
        <f t="shared" si="7"/>
        <v>2.3772875745172953E-3</v>
      </c>
      <c r="DN32" s="22">
        <f t="shared" si="7"/>
        <v>1.1886437872586481E-3</v>
      </c>
      <c r="DO32" s="22">
        <f t="shared" si="7"/>
        <v>4.7545751490345916E-3</v>
      </c>
      <c r="DP32" s="22">
        <f t="shared" si="7"/>
        <v>2.3722746154358574E-3</v>
      </c>
      <c r="DQ32" s="22">
        <f t="shared" si="7"/>
        <v>2.4098989350375966E-3</v>
      </c>
    </row>
    <row r="33" spans="1:121" x14ac:dyDescent="0.2">
      <c r="A33" t="str">
        <f>OutputSummary!A29</f>
        <v/>
      </c>
      <c r="B33" s="13">
        <f>IF($A33="",B32,Case8!K29*100)</f>
        <v>0.85660513659939153</v>
      </c>
      <c r="C33" s="7">
        <f>IF($A33="",C32,Pi!$B29)</f>
        <v>0.85660513659939153</v>
      </c>
      <c r="D33" s="7">
        <f>IF($A33="",D32,Patm!B29)</f>
        <v>0.86471115060730008</v>
      </c>
      <c r="E33" s="13">
        <f>IF($A33="",E32,'Patm diff'!B29)</f>
        <v>0.87766655138423022</v>
      </c>
      <c r="F33" s="7">
        <f>IF($A33="",F32,'Patm nodiff'!B29)</f>
        <v>0.86361880927367085</v>
      </c>
      <c r="G33" s="7">
        <f>IF($A33="",G32,Case1!$B29)</f>
        <v>1.1915897577858632</v>
      </c>
      <c r="H33" s="7">
        <f>IF($A33="",H32,Case2!$B29)</f>
        <v>1.195242384237196</v>
      </c>
      <c r="I33" s="7">
        <f>IF($A33="",I32,Case3!$B29)</f>
        <v>1.1879647021359967</v>
      </c>
      <c r="J33" s="7">
        <f>IF($A33="",J32,Case4!$B29)</f>
        <v>1.2302154727932881</v>
      </c>
      <c r="K33" s="7">
        <f>IF($A33="",K32,Case5!$B29)</f>
        <v>1.1527536981137487</v>
      </c>
      <c r="L33" s="7">
        <f>IF($A33="",L32,Case6!$B29)</f>
        <v>1.2298620032182317</v>
      </c>
      <c r="M33" s="7">
        <f>IF($A33="",M32,Case7!$B29)</f>
        <v>1.1538095944186428</v>
      </c>
      <c r="N33" s="7">
        <f>IF($A33="",N32,Case8!$B29)</f>
        <v>1.0239817599366103</v>
      </c>
      <c r="O33" s="7">
        <f>IF($A33="",O32,Case9!$B29)</f>
        <v>1.5275017987322221</v>
      </c>
      <c r="P33" s="7">
        <f>IF($A33="",P32,Case10!$B29)</f>
        <v>1.0426899120869584</v>
      </c>
      <c r="Q33" s="7">
        <f>IF($A33="",Q32,Case11!$B29)</f>
        <v>2.1647771688571216</v>
      </c>
      <c r="S33" s="7">
        <f>IF($A33="",S32,Case1!E29*100)</f>
        <v>51.727750000000007</v>
      </c>
      <c r="T33" s="7">
        <f>IF($A33="",T32,Pi!$Q29)</f>
        <v>51.727750000000007</v>
      </c>
      <c r="U33" s="7">
        <f>IF($A33="",U32,Patm!Q29)</f>
        <v>0.59816156574621171</v>
      </c>
      <c r="V33" s="7">
        <f>IF($A33="",V32,'Patm diff'!Q29)</f>
        <v>1.5118212474663864</v>
      </c>
      <c r="W33" s="7">
        <f>IF($A33="",W32,'Patm nodiff'!Q29)</f>
        <v>0.51795709710935023</v>
      </c>
      <c r="X33" s="7">
        <f>IF($A33="",X32,Case1!$Q29)</f>
        <v>12.11807700697457</v>
      </c>
      <c r="Y33" s="7">
        <f>IF($A33="",Y32,Case2!$Q29)</f>
        <v>11.773625788866902</v>
      </c>
      <c r="Z33" s="7">
        <f>IF($A33="",Z32,Case3!$Q29)</f>
        <v>12.46096942305479</v>
      </c>
      <c r="AA33" s="7">
        <f>IF($A33="",AA32,Case4!$Q29)</f>
        <v>8.5286036456764247</v>
      </c>
      <c r="AB33" s="7">
        <f>IF($A33="",AB32,Case5!$Q29)</f>
        <v>15.842662645938811</v>
      </c>
      <c r="AC33" s="7">
        <f>IF($A33="",AC32,Case6!$Q29)</f>
        <v>8.5609279853105118</v>
      </c>
      <c r="AD33" s="7">
        <f>IF($A33="",AD32,Case7!$Q29)</f>
        <v>15.739915644814729</v>
      </c>
      <c r="AE33" s="7">
        <f>IF($A33="",AE32,Case8!$Q29)</f>
        <v>8.3478175116817486</v>
      </c>
      <c r="AF33" s="7">
        <f>IF($A33="",AF32,Case9!$Q29)</f>
        <v>14.961879851407769</v>
      </c>
      <c r="AG33" s="7">
        <f>IF($A33="",AG32,Case10!$Q29)</f>
        <v>8.8455645451696476</v>
      </c>
      <c r="AH33" s="7">
        <f>IF($A33="",AH32,Case11!$Q29)</f>
        <v>15.721046038560811</v>
      </c>
      <c r="AJ33" s="25">
        <f t="shared" si="11"/>
        <v>1</v>
      </c>
      <c r="AK33" s="25">
        <f t="shared" si="12"/>
        <v>86.477889858184369</v>
      </c>
      <c r="AL33" s="25">
        <f t="shared" si="13"/>
        <v>34.215519914598978</v>
      </c>
      <c r="AM33" s="25">
        <f t="shared" si="14"/>
        <v>99.868792779721929</v>
      </c>
      <c r="AN33" s="25">
        <f t="shared" si="15"/>
        <v>4.2686434464996434</v>
      </c>
      <c r="AO33" s="25">
        <f t="shared" si="16"/>
        <v>4.3935276122767197</v>
      </c>
      <c r="AP33" s="25">
        <f t="shared" si="17"/>
        <v>4.151181841783143</v>
      </c>
      <c r="AQ33" s="25">
        <f t="shared" si="18"/>
        <v>6.0652074066337214</v>
      </c>
      <c r="AR33" s="25">
        <f t="shared" si="19"/>
        <v>3.2650919328424988</v>
      </c>
      <c r="AS33" s="25">
        <f t="shared" si="20"/>
        <v>6.0423064051885955</v>
      </c>
      <c r="AT33" s="25">
        <f t="shared" si="21"/>
        <v>3.2864057957668225</v>
      </c>
      <c r="AU33" s="25">
        <f t="shared" si="22"/>
        <v>6.1965597508107182</v>
      </c>
      <c r="AV33" s="25">
        <f t="shared" si="23"/>
        <v>3.4573028599165583</v>
      </c>
      <c r="AW33" s="25">
        <f t="shared" si="24"/>
        <v>5.8478743483079665</v>
      </c>
      <c r="AX33" s="25">
        <f t="shared" si="25"/>
        <v>3.2903503922780604</v>
      </c>
      <c r="AZ33" s="7">
        <f t="shared" si="26"/>
        <v>32.867883995703551</v>
      </c>
      <c r="BA33" s="7">
        <f t="shared" si="27"/>
        <v>32.867883995703551</v>
      </c>
      <c r="BB33" s="7">
        <f t="shared" si="28"/>
        <v>74.226804123711347</v>
      </c>
      <c r="BC33" s="7">
        <f t="shared" si="29"/>
        <v>22.360248447204974</v>
      </c>
      <c r="BD33" s="7">
        <f t="shared" si="30"/>
        <v>50</v>
      </c>
      <c r="BE33" s="7">
        <f t="shared" si="31"/>
        <v>50</v>
      </c>
      <c r="BF33" s="7">
        <f t="shared" si="32"/>
        <v>50</v>
      </c>
      <c r="BG33" s="7">
        <f t="shared" si="33"/>
        <v>50</v>
      </c>
      <c r="BH33" s="7">
        <f t="shared" si="34"/>
        <v>50</v>
      </c>
      <c r="BI33" s="7">
        <f t="shared" si="35"/>
        <v>50</v>
      </c>
      <c r="BJ33" s="7">
        <f t="shared" si="36"/>
        <v>50</v>
      </c>
      <c r="BK33" s="7">
        <f t="shared" si="37"/>
        <v>50</v>
      </c>
      <c r="BL33" s="7">
        <f t="shared" si="38"/>
        <v>50</v>
      </c>
      <c r="BM33" s="7">
        <f t="shared" si="39"/>
        <v>10</v>
      </c>
      <c r="BN33" s="7">
        <f t="shared" si="40"/>
        <v>87.000000000000014</v>
      </c>
      <c r="BP33" s="7">
        <f t="shared" si="41"/>
        <v>0</v>
      </c>
      <c r="BQ33" s="7">
        <f t="shared" si="42"/>
        <v>0.9462952837392915</v>
      </c>
      <c r="BR33" s="7">
        <f t="shared" si="43"/>
        <v>2.4587075053565184</v>
      </c>
      <c r="BS33" s="7">
        <f t="shared" si="44"/>
        <v>0.81877546311742577</v>
      </c>
      <c r="BT33" s="7">
        <f t="shared" si="45"/>
        <v>39.106071966404038</v>
      </c>
      <c r="BU33" s="7">
        <f t="shared" si="46"/>
        <v>39.532479221657404</v>
      </c>
      <c r="BV33" s="7">
        <f t="shared" si="47"/>
        <v>38.682883323821592</v>
      </c>
      <c r="BW33" s="7">
        <f t="shared" si="48"/>
        <v>43.615234164609369</v>
      </c>
      <c r="BX33" s="7">
        <f t="shared" si="49"/>
        <v>34.57235415258279</v>
      </c>
      <c r="BY33" s="7">
        <f t="shared" si="50"/>
        <v>43.573970160933222</v>
      </c>
      <c r="BZ33" s="7">
        <f t="shared" si="51"/>
        <v>34.695619384108937</v>
      </c>
      <c r="CA33" s="7">
        <f t="shared" si="52"/>
        <v>19.539530664231336</v>
      </c>
      <c r="CB33" s="7">
        <f t="shared" si="53"/>
        <v>78.320410825015742</v>
      </c>
      <c r="CC33" s="7">
        <f t="shared" si="54"/>
        <v>21.723518519431096</v>
      </c>
      <c r="CD33" s="7">
        <f t="shared" si="55"/>
        <v>152.71587530411028</v>
      </c>
      <c r="CF33" t="str">
        <f>OutputSummary!A33</f>
        <v/>
      </c>
      <c r="CG33" s="22">
        <f>IF($CF33="",CG32,Case1!$O33)</f>
        <v>2.3772875745172953E-3</v>
      </c>
      <c r="CH33" s="22">
        <f>IF($CF33="",CH32,Case2!$O33)</f>
        <v>2.3772875745172953E-3</v>
      </c>
      <c r="CI33" s="22">
        <f>IF($CF33="",CI32,Case3!$O33)</f>
        <v>2.3772875745172953E-3</v>
      </c>
      <c r="CJ33" s="22">
        <f>IF($CF33="",CJ32,Case4!$O33)</f>
        <v>2.3772875745172953E-3</v>
      </c>
      <c r="CK33" s="22">
        <f>IF($CF33="",CK32,Case5!$O33)</f>
        <v>2.3772875745172953E-3</v>
      </c>
      <c r="CL33" s="22">
        <f>IF($CF33="",CL32,Case6!$O33)</f>
        <v>2.3772875745172953E-3</v>
      </c>
      <c r="CM33" s="22">
        <f>IF($CF33="",CM32,Case7!$O33)</f>
        <v>2.3772875745172953E-3</v>
      </c>
      <c r="CN33" s="22">
        <f>IF($CF33="",CN32,Case8!$O33)</f>
        <v>1.1886437872586477E-3</v>
      </c>
      <c r="CO33" s="22">
        <f>IF($CF33="",CO32,Case9!$O33)</f>
        <v>4.7545751490345898E-3</v>
      </c>
      <c r="CP33" s="22">
        <f>IF($CF33="",CP32,Case10!$O33)</f>
        <v>2.635860683817619E-4</v>
      </c>
      <c r="CQ33" s="22">
        <f>IF($CF33="",CQ32,Case11!$O33)</f>
        <v>1.6127785180636241E-2</v>
      </c>
      <c r="CS33" t="str">
        <f>OutputSummary!A33</f>
        <v/>
      </c>
      <c r="CT33" s="22">
        <f>IF($CS33="",CT32,Case1!$S33+Case1!$F33+Case1!$P33)</f>
        <v>4.7545751490345916E-3</v>
      </c>
      <c r="CU33" s="22">
        <f>IF($CS33="",CU32,Case2!$S33+Case2!$F33+Case2!$P33)</f>
        <v>4.7545751490345907E-3</v>
      </c>
      <c r="CV33" s="22">
        <f>IF($CS33="",CV32,Case3!$S33+Case3!$F33+Case3!$P33)</f>
        <v>4.7545751490345916E-3</v>
      </c>
      <c r="CW33" s="22">
        <f>IF($CS33="",CW32,Case4!$S33+Case4!$F33+Case4!$P33)</f>
        <v>4.7545751490345916E-3</v>
      </c>
      <c r="CX33" s="22">
        <f>IF($CS33="",CX32,Case5!$S33+Case5!$F33+Case5!$P33)</f>
        <v>4.7545751490345907E-3</v>
      </c>
      <c r="CY33" s="22">
        <f>IF($CS33="",CY32,Case6!$S33+Case6!$F33+Case6!$P33)</f>
        <v>4.7545751490345916E-3</v>
      </c>
      <c r="CZ33" s="22">
        <f>IF($CS33="",CZ32,Case7!$S33+Case7!$F33+Case7!$P33)</f>
        <v>4.7545751490345907E-3</v>
      </c>
      <c r="DA33" s="22">
        <f>IF($CS33="",DA32,Case8!$S33+Case8!$F33+Case8!$P33)</f>
        <v>2.3772875745172958E-3</v>
      </c>
      <c r="DB33" s="22">
        <f>IF($CS33="",DB32,Case9!$S33+Case9!$F33+Case9!$P33)</f>
        <v>9.5091502980691814E-3</v>
      </c>
      <c r="DC33" s="22">
        <f>IF($CS33="",DC32,Case10!$S33+Case10!$F33+Case10!$P33)</f>
        <v>2.6358606838176191E-3</v>
      </c>
      <c r="DD33" s="22">
        <f>IF($CS33="",DD32,Case11!$S33+Case11!$F33+Case11!$P33)</f>
        <v>1.8537684115673837E-2</v>
      </c>
      <c r="DF33" t="str">
        <f t="shared" si="6"/>
        <v/>
      </c>
      <c r="DG33" s="22">
        <f t="shared" si="7"/>
        <v>2.3772875745172962E-3</v>
      </c>
      <c r="DH33" s="22">
        <f t="shared" si="7"/>
        <v>2.3772875745172953E-3</v>
      </c>
      <c r="DI33" s="22">
        <f t="shared" si="7"/>
        <v>2.3772875745172962E-3</v>
      </c>
      <c r="DJ33" s="22">
        <f t="shared" si="7"/>
        <v>2.3772875745172962E-3</v>
      </c>
      <c r="DK33" s="22">
        <f t="shared" si="7"/>
        <v>2.3772875745172953E-3</v>
      </c>
      <c r="DL33" s="22">
        <f t="shared" si="7"/>
        <v>2.3772875745172962E-3</v>
      </c>
      <c r="DM33" s="22">
        <f t="shared" si="7"/>
        <v>2.3772875745172953E-3</v>
      </c>
      <c r="DN33" s="22">
        <f t="shared" si="7"/>
        <v>1.1886437872586481E-3</v>
      </c>
      <c r="DO33" s="22">
        <f t="shared" si="7"/>
        <v>4.7545751490345916E-3</v>
      </c>
      <c r="DP33" s="22">
        <f t="shared" si="7"/>
        <v>2.3722746154358574E-3</v>
      </c>
      <c r="DQ33" s="22">
        <f t="shared" si="7"/>
        <v>2.4098989350375966E-3</v>
      </c>
    </row>
    <row r="34" spans="1:121" x14ac:dyDescent="0.2">
      <c r="A34" t="str">
        <f>OutputSummary!A30</f>
        <v/>
      </c>
      <c r="B34" s="13">
        <f>IF($A34="",B33,Case8!K30*100)</f>
        <v>0.85660513659939153</v>
      </c>
      <c r="C34" s="7">
        <f>IF($A34="",C33,Pi!$B30)</f>
        <v>0.85660513659939153</v>
      </c>
      <c r="D34" s="7">
        <f>IF($A34="",D33,Patm!B30)</f>
        <v>0.86471115060730008</v>
      </c>
      <c r="E34" s="13">
        <f>IF($A34="",E33,'Patm diff'!B30)</f>
        <v>0.87766655138423022</v>
      </c>
      <c r="F34" s="7">
        <f>IF($A34="",F33,'Patm nodiff'!B30)</f>
        <v>0.86361880927367085</v>
      </c>
      <c r="G34" s="7">
        <f>IF($A34="",G33,Case1!$B30)</f>
        <v>1.1915897577858632</v>
      </c>
      <c r="H34" s="7">
        <f>IF($A34="",H33,Case2!$B30)</f>
        <v>1.195242384237196</v>
      </c>
      <c r="I34" s="7">
        <f>IF($A34="",I33,Case3!$B30)</f>
        <v>1.1879647021359967</v>
      </c>
      <c r="J34" s="7">
        <f>IF($A34="",J33,Case4!$B30)</f>
        <v>1.2302154727932881</v>
      </c>
      <c r="K34" s="7">
        <f>IF($A34="",K33,Case5!$B30)</f>
        <v>1.1527536981137487</v>
      </c>
      <c r="L34" s="7">
        <f>IF($A34="",L33,Case6!$B30)</f>
        <v>1.2298620032182317</v>
      </c>
      <c r="M34" s="7">
        <f>IF($A34="",M33,Case7!$B30)</f>
        <v>1.1538095944186428</v>
      </c>
      <c r="N34" s="7">
        <f>IF($A34="",N33,Case8!$B30)</f>
        <v>1.0239817599366103</v>
      </c>
      <c r="O34" s="7">
        <f>IF($A34="",O33,Case9!$B30)</f>
        <v>1.5275017987322221</v>
      </c>
      <c r="P34" s="7">
        <f>IF($A34="",P33,Case10!$B30)</f>
        <v>1.0426899120869584</v>
      </c>
      <c r="Q34" s="7">
        <f>IF($A34="",Q33,Case11!$B30)</f>
        <v>2.1647771688571216</v>
      </c>
      <c r="S34" s="7">
        <f>IF($A34="",S33,Case1!E30*100)</f>
        <v>51.727750000000007</v>
      </c>
      <c r="T34" s="7">
        <f>IF($A34="",T33,Pi!$Q30)</f>
        <v>51.727750000000007</v>
      </c>
      <c r="U34" s="7">
        <f>IF($A34="",U33,Patm!Q30)</f>
        <v>0.59816156574621171</v>
      </c>
      <c r="V34" s="7">
        <f>IF($A34="",V33,'Patm diff'!Q30)</f>
        <v>1.5118212474663864</v>
      </c>
      <c r="W34" s="7">
        <f>IF($A34="",W33,'Patm nodiff'!Q30)</f>
        <v>0.51795709710935023</v>
      </c>
      <c r="X34" s="7">
        <f>IF($A34="",X33,Case1!$Q30)</f>
        <v>12.11807700697457</v>
      </c>
      <c r="Y34" s="7">
        <f>IF($A34="",Y33,Case2!$Q30)</f>
        <v>11.773625788866902</v>
      </c>
      <c r="Z34" s="7">
        <f>IF($A34="",Z33,Case3!$Q30)</f>
        <v>12.46096942305479</v>
      </c>
      <c r="AA34" s="7">
        <f>IF($A34="",AA33,Case4!$Q30)</f>
        <v>8.5286036456764247</v>
      </c>
      <c r="AB34" s="7">
        <f>IF($A34="",AB33,Case5!$Q30)</f>
        <v>15.842662645938811</v>
      </c>
      <c r="AC34" s="7">
        <f>IF($A34="",AC33,Case6!$Q30)</f>
        <v>8.5609279853105118</v>
      </c>
      <c r="AD34" s="7">
        <f>IF($A34="",AD33,Case7!$Q30)</f>
        <v>15.739915644814729</v>
      </c>
      <c r="AE34" s="7">
        <f>IF($A34="",AE33,Case8!$Q30)</f>
        <v>8.3478175116817486</v>
      </c>
      <c r="AF34" s="7">
        <f>IF($A34="",AF33,Case9!$Q30)</f>
        <v>14.961879851407769</v>
      </c>
      <c r="AG34" s="7">
        <f>IF($A34="",AG33,Case10!$Q30)</f>
        <v>8.8455645451696476</v>
      </c>
      <c r="AH34" s="7">
        <f>IF($A34="",AH33,Case11!$Q30)</f>
        <v>15.721046038560811</v>
      </c>
      <c r="AJ34" s="25">
        <f t="shared" si="11"/>
        <v>1</v>
      </c>
      <c r="AK34" s="25">
        <f t="shared" si="12"/>
        <v>86.477889858184369</v>
      </c>
      <c r="AL34" s="25">
        <f t="shared" si="13"/>
        <v>34.215519914598978</v>
      </c>
      <c r="AM34" s="25">
        <f t="shared" si="14"/>
        <v>99.868792779721929</v>
      </c>
      <c r="AN34" s="25">
        <f t="shared" si="15"/>
        <v>4.2686434464996434</v>
      </c>
      <c r="AO34" s="25">
        <f t="shared" si="16"/>
        <v>4.3935276122767197</v>
      </c>
      <c r="AP34" s="25">
        <f t="shared" si="17"/>
        <v>4.151181841783143</v>
      </c>
      <c r="AQ34" s="25">
        <f t="shared" si="18"/>
        <v>6.0652074066337214</v>
      </c>
      <c r="AR34" s="25">
        <f t="shared" si="19"/>
        <v>3.2650919328424988</v>
      </c>
      <c r="AS34" s="25">
        <f t="shared" si="20"/>
        <v>6.0423064051885955</v>
      </c>
      <c r="AT34" s="25">
        <f t="shared" si="21"/>
        <v>3.2864057957668225</v>
      </c>
      <c r="AU34" s="25">
        <f t="shared" si="22"/>
        <v>6.1965597508107182</v>
      </c>
      <c r="AV34" s="25">
        <f t="shared" si="23"/>
        <v>3.4573028599165583</v>
      </c>
      <c r="AW34" s="25">
        <f t="shared" si="24"/>
        <v>5.8478743483079665</v>
      </c>
      <c r="AX34" s="25">
        <f t="shared" si="25"/>
        <v>3.2903503922780604</v>
      </c>
      <c r="AZ34" s="7">
        <f t="shared" si="26"/>
        <v>32.867883995703551</v>
      </c>
      <c r="BA34" s="7">
        <f t="shared" si="27"/>
        <v>32.867883995703551</v>
      </c>
      <c r="BB34" s="7">
        <f t="shared" si="28"/>
        <v>74.226804123711347</v>
      </c>
      <c r="BC34" s="7">
        <f t="shared" si="29"/>
        <v>22.360248447204974</v>
      </c>
      <c r="BD34" s="7">
        <f t="shared" si="30"/>
        <v>50</v>
      </c>
      <c r="BE34" s="7">
        <f t="shared" si="31"/>
        <v>50</v>
      </c>
      <c r="BF34" s="7">
        <f t="shared" si="32"/>
        <v>50</v>
      </c>
      <c r="BG34" s="7">
        <f t="shared" si="33"/>
        <v>50</v>
      </c>
      <c r="BH34" s="7">
        <f t="shared" si="34"/>
        <v>50</v>
      </c>
      <c r="BI34" s="7">
        <f t="shared" si="35"/>
        <v>50</v>
      </c>
      <c r="BJ34" s="7">
        <f t="shared" si="36"/>
        <v>50</v>
      </c>
      <c r="BK34" s="7">
        <f t="shared" si="37"/>
        <v>50</v>
      </c>
      <c r="BL34" s="7">
        <f t="shared" si="38"/>
        <v>50</v>
      </c>
      <c r="BM34" s="7">
        <f t="shared" si="39"/>
        <v>10</v>
      </c>
      <c r="BN34" s="7">
        <f t="shared" si="40"/>
        <v>87.000000000000014</v>
      </c>
      <c r="BP34" s="7">
        <f t="shared" si="41"/>
        <v>0</v>
      </c>
      <c r="BQ34" s="7">
        <f t="shared" si="42"/>
        <v>0.9462952837392915</v>
      </c>
      <c r="BR34" s="7">
        <f t="shared" si="43"/>
        <v>2.4587075053565184</v>
      </c>
      <c r="BS34" s="7">
        <f t="shared" si="44"/>
        <v>0.81877546311742577</v>
      </c>
      <c r="BT34" s="7">
        <f t="shared" si="45"/>
        <v>39.106071966404038</v>
      </c>
      <c r="BU34" s="7">
        <f t="shared" si="46"/>
        <v>39.532479221657404</v>
      </c>
      <c r="BV34" s="7">
        <f t="shared" si="47"/>
        <v>38.682883323821592</v>
      </c>
      <c r="BW34" s="7">
        <f t="shared" si="48"/>
        <v>43.615234164609369</v>
      </c>
      <c r="BX34" s="7">
        <f t="shared" si="49"/>
        <v>34.57235415258279</v>
      </c>
      <c r="BY34" s="7">
        <f t="shared" si="50"/>
        <v>43.573970160933222</v>
      </c>
      <c r="BZ34" s="7">
        <f t="shared" si="51"/>
        <v>34.695619384108937</v>
      </c>
      <c r="CA34" s="7">
        <f t="shared" si="52"/>
        <v>19.539530664231336</v>
      </c>
      <c r="CB34" s="7">
        <f t="shared" si="53"/>
        <v>78.320410825015742</v>
      </c>
      <c r="CC34" s="7">
        <f t="shared" si="54"/>
        <v>21.723518519431096</v>
      </c>
      <c r="CD34" s="7">
        <f t="shared" si="55"/>
        <v>152.71587530411028</v>
      </c>
      <c r="CF34" t="str">
        <f>OutputSummary!A34</f>
        <v/>
      </c>
      <c r="CG34" s="22">
        <f>IF($CF34="",CG33,Case1!$O34)</f>
        <v>2.3772875745172953E-3</v>
      </c>
      <c r="CH34" s="22">
        <f>IF($CF34="",CH33,Case2!$O34)</f>
        <v>2.3772875745172953E-3</v>
      </c>
      <c r="CI34" s="22">
        <f>IF($CF34="",CI33,Case3!$O34)</f>
        <v>2.3772875745172953E-3</v>
      </c>
      <c r="CJ34" s="22">
        <f>IF($CF34="",CJ33,Case4!$O34)</f>
        <v>2.3772875745172953E-3</v>
      </c>
      <c r="CK34" s="22">
        <f>IF($CF34="",CK33,Case5!$O34)</f>
        <v>2.3772875745172953E-3</v>
      </c>
      <c r="CL34" s="22">
        <f>IF($CF34="",CL33,Case6!$O34)</f>
        <v>2.3772875745172953E-3</v>
      </c>
      <c r="CM34" s="22">
        <f>IF($CF34="",CM33,Case7!$O34)</f>
        <v>2.3772875745172953E-3</v>
      </c>
      <c r="CN34" s="22">
        <f>IF($CF34="",CN33,Case8!$O34)</f>
        <v>1.1886437872586477E-3</v>
      </c>
      <c r="CO34" s="22">
        <f>IF($CF34="",CO33,Case9!$O34)</f>
        <v>4.7545751490345898E-3</v>
      </c>
      <c r="CP34" s="22">
        <f>IF($CF34="",CP33,Case10!$O34)</f>
        <v>2.635860683817619E-4</v>
      </c>
      <c r="CQ34" s="22">
        <f>IF($CF34="",CQ33,Case11!$O34)</f>
        <v>1.6127785180636241E-2</v>
      </c>
      <c r="CS34" t="str">
        <f>OutputSummary!A34</f>
        <v/>
      </c>
      <c r="CT34" s="22">
        <f>IF($CS34="",CT33,Case1!$S34+Case1!$F34+Case1!$P34)</f>
        <v>4.7545751490345916E-3</v>
      </c>
      <c r="CU34" s="22">
        <f>IF($CS34="",CU33,Case2!$S34+Case2!$F34+Case2!$P34)</f>
        <v>4.7545751490345907E-3</v>
      </c>
      <c r="CV34" s="22">
        <f>IF($CS34="",CV33,Case3!$S34+Case3!$F34+Case3!$P34)</f>
        <v>4.7545751490345916E-3</v>
      </c>
      <c r="CW34" s="22">
        <f>IF($CS34="",CW33,Case4!$S34+Case4!$F34+Case4!$P34)</f>
        <v>4.7545751490345916E-3</v>
      </c>
      <c r="CX34" s="22">
        <f>IF($CS34="",CX33,Case5!$S34+Case5!$F34+Case5!$P34)</f>
        <v>4.7545751490345907E-3</v>
      </c>
      <c r="CY34" s="22">
        <f>IF($CS34="",CY33,Case6!$S34+Case6!$F34+Case6!$P34)</f>
        <v>4.7545751490345916E-3</v>
      </c>
      <c r="CZ34" s="22">
        <f>IF($CS34="",CZ33,Case7!$S34+Case7!$F34+Case7!$P34)</f>
        <v>4.7545751490345907E-3</v>
      </c>
      <c r="DA34" s="22">
        <f>IF($CS34="",DA33,Case8!$S34+Case8!$F34+Case8!$P34)</f>
        <v>2.3772875745172958E-3</v>
      </c>
      <c r="DB34" s="22">
        <f>IF($CS34="",DB33,Case9!$S34+Case9!$F34+Case9!$P34)</f>
        <v>9.5091502980691814E-3</v>
      </c>
      <c r="DC34" s="22">
        <f>IF($CS34="",DC33,Case10!$S34+Case10!$F34+Case10!$P34)</f>
        <v>2.6358606838176191E-3</v>
      </c>
      <c r="DD34" s="22">
        <f>IF($CS34="",DD33,Case11!$S34+Case11!$F34+Case11!$P34)</f>
        <v>1.8537684115673837E-2</v>
      </c>
      <c r="DF34" t="str">
        <f t="shared" si="6"/>
        <v/>
      </c>
      <c r="DG34" s="22">
        <f t="shared" si="7"/>
        <v>2.3772875745172962E-3</v>
      </c>
      <c r="DH34" s="22">
        <f t="shared" si="7"/>
        <v>2.3772875745172953E-3</v>
      </c>
      <c r="DI34" s="22">
        <f t="shared" si="7"/>
        <v>2.3772875745172962E-3</v>
      </c>
      <c r="DJ34" s="22">
        <f t="shared" si="7"/>
        <v>2.3772875745172962E-3</v>
      </c>
      <c r="DK34" s="22">
        <f t="shared" si="7"/>
        <v>2.3772875745172953E-3</v>
      </c>
      <c r="DL34" s="22">
        <f t="shared" si="7"/>
        <v>2.3772875745172962E-3</v>
      </c>
      <c r="DM34" s="22">
        <f t="shared" si="7"/>
        <v>2.3772875745172953E-3</v>
      </c>
      <c r="DN34" s="22">
        <f t="shared" si="7"/>
        <v>1.1886437872586481E-3</v>
      </c>
      <c r="DO34" s="22">
        <f t="shared" si="7"/>
        <v>4.7545751490345916E-3</v>
      </c>
      <c r="DP34" s="22">
        <f t="shared" si="7"/>
        <v>2.3722746154358574E-3</v>
      </c>
      <c r="DQ34" s="22">
        <f t="shared" si="7"/>
        <v>2.4098989350375966E-3</v>
      </c>
    </row>
    <row r="35" spans="1:121" x14ac:dyDescent="0.2">
      <c r="A35" t="str">
        <f>OutputSummary!A31</f>
        <v/>
      </c>
      <c r="B35" s="13">
        <f>IF($A35="",B34,Case8!K31*100)</f>
        <v>0.85660513659939153</v>
      </c>
      <c r="C35" s="7">
        <f>IF($A35="",C34,Pi!$B31)</f>
        <v>0.85660513659939153</v>
      </c>
      <c r="D35" s="7">
        <f>IF($A35="",D34,Patm!B31)</f>
        <v>0.86471115060730008</v>
      </c>
      <c r="E35" s="13">
        <f>IF($A35="",E34,'Patm diff'!B31)</f>
        <v>0.87766655138423022</v>
      </c>
      <c r="F35" s="7">
        <f>IF($A35="",F34,'Patm nodiff'!B31)</f>
        <v>0.86361880927367085</v>
      </c>
      <c r="G35" s="7">
        <f>IF($A35="",G34,Case1!$B31)</f>
        <v>1.1915897577858632</v>
      </c>
      <c r="H35" s="7">
        <f>IF($A35="",H34,Case2!$B31)</f>
        <v>1.195242384237196</v>
      </c>
      <c r="I35" s="7">
        <f>IF($A35="",I34,Case3!$B31)</f>
        <v>1.1879647021359967</v>
      </c>
      <c r="J35" s="7">
        <f>IF($A35="",J34,Case4!$B31)</f>
        <v>1.2302154727932881</v>
      </c>
      <c r="K35" s="7">
        <f>IF($A35="",K34,Case5!$B31)</f>
        <v>1.1527536981137487</v>
      </c>
      <c r="L35" s="7">
        <f>IF($A35="",L34,Case6!$B31)</f>
        <v>1.2298620032182317</v>
      </c>
      <c r="M35" s="7">
        <f>IF($A35="",M34,Case7!$B31)</f>
        <v>1.1538095944186428</v>
      </c>
      <c r="N35" s="7">
        <f>IF($A35="",N34,Case8!$B31)</f>
        <v>1.0239817599366103</v>
      </c>
      <c r="O35" s="7">
        <f>IF($A35="",O34,Case9!$B31)</f>
        <v>1.5275017987322221</v>
      </c>
      <c r="P35" s="7">
        <f>IF($A35="",P34,Case10!$B31)</f>
        <v>1.0426899120869584</v>
      </c>
      <c r="Q35" s="7">
        <f>IF($A35="",Q34,Case11!$B31)</f>
        <v>2.1647771688571216</v>
      </c>
      <c r="S35" s="7">
        <f>IF($A35="",S34,Case1!E31*100)</f>
        <v>51.727750000000007</v>
      </c>
      <c r="T35" s="7">
        <f>IF($A35="",T34,Pi!$Q31)</f>
        <v>51.727750000000007</v>
      </c>
      <c r="U35" s="7">
        <f>IF($A35="",U34,Patm!Q31)</f>
        <v>0.59816156574621171</v>
      </c>
      <c r="V35" s="7">
        <f>IF($A35="",V34,'Patm diff'!Q31)</f>
        <v>1.5118212474663864</v>
      </c>
      <c r="W35" s="7">
        <f>IF($A35="",W34,'Patm nodiff'!Q31)</f>
        <v>0.51795709710935023</v>
      </c>
      <c r="X35" s="7">
        <f>IF($A35="",X34,Case1!$Q31)</f>
        <v>12.11807700697457</v>
      </c>
      <c r="Y35" s="7">
        <f>IF($A35="",Y34,Case2!$Q31)</f>
        <v>11.773625788866902</v>
      </c>
      <c r="Z35" s="7">
        <f>IF($A35="",Z34,Case3!$Q31)</f>
        <v>12.46096942305479</v>
      </c>
      <c r="AA35" s="7">
        <f>IF($A35="",AA34,Case4!$Q31)</f>
        <v>8.5286036456764247</v>
      </c>
      <c r="AB35" s="7">
        <f>IF($A35="",AB34,Case5!$Q31)</f>
        <v>15.842662645938811</v>
      </c>
      <c r="AC35" s="7">
        <f>IF($A35="",AC34,Case6!$Q31)</f>
        <v>8.5609279853105118</v>
      </c>
      <c r="AD35" s="7">
        <f>IF($A35="",AD34,Case7!$Q31)</f>
        <v>15.739915644814729</v>
      </c>
      <c r="AE35" s="7">
        <f>IF($A35="",AE34,Case8!$Q31)</f>
        <v>8.3478175116817486</v>
      </c>
      <c r="AF35" s="7">
        <f>IF($A35="",AF34,Case9!$Q31)</f>
        <v>14.961879851407769</v>
      </c>
      <c r="AG35" s="7">
        <f>IF($A35="",AG34,Case10!$Q31)</f>
        <v>8.8455645451696476</v>
      </c>
      <c r="AH35" s="7">
        <f>IF($A35="",AH34,Case11!$Q31)</f>
        <v>15.721046038560811</v>
      </c>
      <c r="AJ35" s="25">
        <f t="shared" si="11"/>
        <v>1</v>
      </c>
      <c r="AK35" s="25">
        <f t="shared" si="12"/>
        <v>86.477889858184369</v>
      </c>
      <c r="AL35" s="25">
        <f t="shared" si="13"/>
        <v>34.215519914598978</v>
      </c>
      <c r="AM35" s="25">
        <f t="shared" si="14"/>
        <v>99.868792779721929</v>
      </c>
      <c r="AN35" s="25">
        <f t="shared" si="15"/>
        <v>4.2686434464996434</v>
      </c>
      <c r="AO35" s="25">
        <f t="shared" si="16"/>
        <v>4.3935276122767197</v>
      </c>
      <c r="AP35" s="25">
        <f t="shared" si="17"/>
        <v>4.151181841783143</v>
      </c>
      <c r="AQ35" s="25">
        <f t="shared" si="18"/>
        <v>6.0652074066337214</v>
      </c>
      <c r="AR35" s="25">
        <f t="shared" si="19"/>
        <v>3.2650919328424988</v>
      </c>
      <c r="AS35" s="25">
        <f t="shared" si="20"/>
        <v>6.0423064051885955</v>
      </c>
      <c r="AT35" s="25">
        <f t="shared" si="21"/>
        <v>3.2864057957668225</v>
      </c>
      <c r="AU35" s="25">
        <f t="shared" si="22"/>
        <v>6.1965597508107182</v>
      </c>
      <c r="AV35" s="25">
        <f t="shared" si="23"/>
        <v>3.4573028599165583</v>
      </c>
      <c r="AW35" s="25">
        <f t="shared" si="24"/>
        <v>5.8478743483079665</v>
      </c>
      <c r="AX35" s="25">
        <f t="shared" si="25"/>
        <v>3.2903503922780604</v>
      </c>
      <c r="AZ35" s="7">
        <f t="shared" si="26"/>
        <v>32.867883995703551</v>
      </c>
      <c r="BA35" s="7">
        <f t="shared" si="27"/>
        <v>32.867883995703551</v>
      </c>
      <c r="BB35" s="7">
        <f t="shared" si="28"/>
        <v>74.226804123711347</v>
      </c>
      <c r="BC35" s="7">
        <f t="shared" si="29"/>
        <v>22.360248447204974</v>
      </c>
      <c r="BD35" s="7">
        <f t="shared" si="30"/>
        <v>50</v>
      </c>
      <c r="BE35" s="7">
        <f t="shared" si="31"/>
        <v>50</v>
      </c>
      <c r="BF35" s="7">
        <f t="shared" si="32"/>
        <v>50</v>
      </c>
      <c r="BG35" s="7">
        <f t="shared" si="33"/>
        <v>50</v>
      </c>
      <c r="BH35" s="7">
        <f t="shared" si="34"/>
        <v>50</v>
      </c>
      <c r="BI35" s="7">
        <f t="shared" si="35"/>
        <v>50</v>
      </c>
      <c r="BJ35" s="7">
        <f t="shared" si="36"/>
        <v>50</v>
      </c>
      <c r="BK35" s="7">
        <f t="shared" si="37"/>
        <v>50</v>
      </c>
      <c r="BL35" s="7">
        <f t="shared" si="38"/>
        <v>50</v>
      </c>
      <c r="BM35" s="7">
        <f t="shared" si="39"/>
        <v>10</v>
      </c>
      <c r="BN35" s="7">
        <f t="shared" si="40"/>
        <v>87.000000000000014</v>
      </c>
      <c r="BP35" s="7">
        <f t="shared" si="41"/>
        <v>0</v>
      </c>
      <c r="BQ35" s="7">
        <f t="shared" si="42"/>
        <v>0.9462952837392915</v>
      </c>
      <c r="BR35" s="7">
        <f t="shared" si="43"/>
        <v>2.4587075053565184</v>
      </c>
      <c r="BS35" s="7">
        <f t="shared" si="44"/>
        <v>0.81877546311742577</v>
      </c>
      <c r="BT35" s="7">
        <f t="shared" si="45"/>
        <v>39.106071966404038</v>
      </c>
      <c r="BU35" s="7">
        <f t="shared" si="46"/>
        <v>39.532479221657404</v>
      </c>
      <c r="BV35" s="7">
        <f t="shared" si="47"/>
        <v>38.682883323821592</v>
      </c>
      <c r="BW35" s="7">
        <f t="shared" si="48"/>
        <v>43.615234164609369</v>
      </c>
      <c r="BX35" s="7">
        <f t="shared" si="49"/>
        <v>34.57235415258279</v>
      </c>
      <c r="BY35" s="7">
        <f t="shared" si="50"/>
        <v>43.573970160933222</v>
      </c>
      <c r="BZ35" s="7">
        <f t="shared" si="51"/>
        <v>34.695619384108937</v>
      </c>
      <c r="CA35" s="7">
        <f t="shared" si="52"/>
        <v>19.539530664231336</v>
      </c>
      <c r="CB35" s="7">
        <f t="shared" si="53"/>
        <v>78.320410825015742</v>
      </c>
      <c r="CC35" s="7">
        <f t="shared" si="54"/>
        <v>21.723518519431096</v>
      </c>
      <c r="CD35" s="7">
        <f t="shared" si="55"/>
        <v>152.71587530411028</v>
      </c>
      <c r="CF35" t="str">
        <f>OutputSummary!A35</f>
        <v/>
      </c>
      <c r="CG35" s="22">
        <f>IF($CF35="",CG34,Case1!$O35)</f>
        <v>2.3772875745172953E-3</v>
      </c>
      <c r="CH35" s="22">
        <f>IF($CF35="",CH34,Case2!$O35)</f>
        <v>2.3772875745172953E-3</v>
      </c>
      <c r="CI35" s="22">
        <f>IF($CF35="",CI34,Case3!$O35)</f>
        <v>2.3772875745172953E-3</v>
      </c>
      <c r="CJ35" s="22">
        <f>IF($CF35="",CJ34,Case4!$O35)</f>
        <v>2.3772875745172953E-3</v>
      </c>
      <c r="CK35" s="22">
        <f>IF($CF35="",CK34,Case5!$O35)</f>
        <v>2.3772875745172953E-3</v>
      </c>
      <c r="CL35" s="22">
        <f>IF($CF35="",CL34,Case6!$O35)</f>
        <v>2.3772875745172953E-3</v>
      </c>
      <c r="CM35" s="22">
        <f>IF($CF35="",CM34,Case7!$O35)</f>
        <v>2.3772875745172953E-3</v>
      </c>
      <c r="CN35" s="22">
        <f>IF($CF35="",CN34,Case8!$O35)</f>
        <v>1.1886437872586477E-3</v>
      </c>
      <c r="CO35" s="22">
        <f>IF($CF35="",CO34,Case9!$O35)</f>
        <v>4.7545751490345898E-3</v>
      </c>
      <c r="CP35" s="22">
        <f>IF($CF35="",CP34,Case10!$O35)</f>
        <v>2.635860683817619E-4</v>
      </c>
      <c r="CQ35" s="22">
        <f>IF($CF35="",CQ34,Case11!$O35)</f>
        <v>1.6127785180636241E-2</v>
      </c>
      <c r="CS35" t="str">
        <f>OutputSummary!A35</f>
        <v/>
      </c>
      <c r="CT35" s="22">
        <f>IF($CS35="",CT34,Case1!$S35+Case1!$F35+Case1!$P35)</f>
        <v>4.7545751490345916E-3</v>
      </c>
      <c r="CU35" s="22">
        <f>IF($CS35="",CU34,Case2!$S35+Case2!$F35+Case2!$P35)</f>
        <v>4.7545751490345907E-3</v>
      </c>
      <c r="CV35" s="22">
        <f>IF($CS35="",CV34,Case3!$S35+Case3!$F35+Case3!$P35)</f>
        <v>4.7545751490345916E-3</v>
      </c>
      <c r="CW35" s="22">
        <f>IF($CS35="",CW34,Case4!$S35+Case4!$F35+Case4!$P35)</f>
        <v>4.7545751490345916E-3</v>
      </c>
      <c r="CX35" s="22">
        <f>IF($CS35="",CX34,Case5!$S35+Case5!$F35+Case5!$P35)</f>
        <v>4.7545751490345907E-3</v>
      </c>
      <c r="CY35" s="22">
        <f>IF($CS35="",CY34,Case6!$S35+Case6!$F35+Case6!$P35)</f>
        <v>4.7545751490345916E-3</v>
      </c>
      <c r="CZ35" s="22">
        <f>IF($CS35="",CZ34,Case7!$S35+Case7!$F35+Case7!$P35)</f>
        <v>4.7545751490345907E-3</v>
      </c>
      <c r="DA35" s="22">
        <f>IF($CS35="",DA34,Case8!$S35+Case8!$F35+Case8!$P35)</f>
        <v>2.3772875745172958E-3</v>
      </c>
      <c r="DB35" s="22">
        <f>IF($CS35="",DB34,Case9!$S35+Case9!$F35+Case9!$P35)</f>
        <v>9.5091502980691814E-3</v>
      </c>
      <c r="DC35" s="22">
        <f>IF($CS35="",DC34,Case10!$S35+Case10!$F35+Case10!$P35)</f>
        <v>2.6358606838176191E-3</v>
      </c>
      <c r="DD35" s="22">
        <f>IF($CS35="",DD34,Case11!$S35+Case11!$F35+Case11!$P35)</f>
        <v>1.8537684115673837E-2</v>
      </c>
      <c r="DF35" t="str">
        <f t="shared" si="6"/>
        <v/>
      </c>
      <c r="DG35" s="22">
        <f t="shared" si="7"/>
        <v>2.3772875745172962E-3</v>
      </c>
      <c r="DH35" s="22">
        <f t="shared" si="7"/>
        <v>2.3772875745172953E-3</v>
      </c>
      <c r="DI35" s="22">
        <f t="shared" si="7"/>
        <v>2.3772875745172962E-3</v>
      </c>
      <c r="DJ35" s="22">
        <f t="shared" si="7"/>
        <v>2.3772875745172962E-3</v>
      </c>
      <c r="DK35" s="22">
        <f t="shared" si="7"/>
        <v>2.3772875745172953E-3</v>
      </c>
      <c r="DL35" s="22">
        <f t="shared" si="7"/>
        <v>2.3772875745172962E-3</v>
      </c>
      <c r="DM35" s="22">
        <f t="shared" si="7"/>
        <v>2.3772875745172953E-3</v>
      </c>
      <c r="DN35" s="22">
        <f t="shared" si="7"/>
        <v>1.1886437872586481E-3</v>
      </c>
      <c r="DO35" s="22">
        <f t="shared" si="7"/>
        <v>4.7545751490345916E-3</v>
      </c>
      <c r="DP35" s="22">
        <f t="shared" si="7"/>
        <v>2.3722746154358574E-3</v>
      </c>
      <c r="DQ35" s="22">
        <f t="shared" si="7"/>
        <v>2.4098989350375966E-3</v>
      </c>
    </row>
    <row r="36" spans="1:121" x14ac:dyDescent="0.2">
      <c r="A36" t="str">
        <f>OutputSummary!A32</f>
        <v/>
      </c>
      <c r="B36" s="13">
        <f>IF($A36="",B35,Case8!K32*100)</f>
        <v>0.85660513659939153</v>
      </c>
      <c r="C36" s="7">
        <f>IF($A36="",C35,Pi!$B32)</f>
        <v>0.85660513659939153</v>
      </c>
      <c r="D36" s="7">
        <f>IF($A36="",D35,Patm!B32)</f>
        <v>0.86471115060730008</v>
      </c>
      <c r="E36" s="13">
        <f>IF($A36="",E35,'Patm diff'!B32)</f>
        <v>0.87766655138423022</v>
      </c>
      <c r="F36" s="7">
        <f>IF($A36="",F35,'Patm nodiff'!B32)</f>
        <v>0.86361880927367085</v>
      </c>
      <c r="G36" s="7">
        <f>IF($A36="",G35,Case1!$B32)</f>
        <v>1.1915897577858632</v>
      </c>
      <c r="H36" s="7">
        <f>IF($A36="",H35,Case2!$B32)</f>
        <v>1.195242384237196</v>
      </c>
      <c r="I36" s="7">
        <f>IF($A36="",I35,Case3!$B32)</f>
        <v>1.1879647021359967</v>
      </c>
      <c r="J36" s="7">
        <f>IF($A36="",J35,Case4!$B32)</f>
        <v>1.2302154727932881</v>
      </c>
      <c r="K36" s="7">
        <f>IF($A36="",K35,Case5!$B32)</f>
        <v>1.1527536981137487</v>
      </c>
      <c r="L36" s="7">
        <f>IF($A36="",L35,Case6!$B32)</f>
        <v>1.2298620032182317</v>
      </c>
      <c r="M36" s="7">
        <f>IF($A36="",M35,Case7!$B32)</f>
        <v>1.1538095944186428</v>
      </c>
      <c r="N36" s="7">
        <f>IF($A36="",N35,Case8!$B32)</f>
        <v>1.0239817599366103</v>
      </c>
      <c r="O36" s="7">
        <f>IF($A36="",O35,Case9!$B32)</f>
        <v>1.5275017987322221</v>
      </c>
      <c r="P36" s="7">
        <f>IF($A36="",P35,Case10!$B32)</f>
        <v>1.0426899120869584</v>
      </c>
      <c r="Q36" s="7">
        <f>IF($A36="",Q35,Case11!$B32)</f>
        <v>2.1647771688571216</v>
      </c>
      <c r="S36" s="7">
        <f>IF($A36="",S35,Case1!E32*100)</f>
        <v>51.727750000000007</v>
      </c>
      <c r="T36" s="7">
        <f>IF($A36="",T35,Pi!$Q32)</f>
        <v>51.727750000000007</v>
      </c>
      <c r="U36" s="7">
        <f>IF($A36="",U35,Patm!Q32)</f>
        <v>0.59816156574621171</v>
      </c>
      <c r="V36" s="7">
        <f>IF($A36="",V35,'Patm diff'!Q32)</f>
        <v>1.5118212474663864</v>
      </c>
      <c r="W36" s="7">
        <f>IF($A36="",W35,'Patm nodiff'!Q32)</f>
        <v>0.51795709710935023</v>
      </c>
      <c r="X36" s="7">
        <f>IF($A36="",X35,Case1!$Q32)</f>
        <v>12.11807700697457</v>
      </c>
      <c r="Y36" s="7">
        <f>IF($A36="",Y35,Case2!$Q32)</f>
        <v>11.773625788866902</v>
      </c>
      <c r="Z36" s="7">
        <f>IF($A36="",Z35,Case3!$Q32)</f>
        <v>12.46096942305479</v>
      </c>
      <c r="AA36" s="7">
        <f>IF($A36="",AA35,Case4!$Q32)</f>
        <v>8.5286036456764247</v>
      </c>
      <c r="AB36" s="7">
        <f>IF($A36="",AB35,Case5!$Q32)</f>
        <v>15.842662645938811</v>
      </c>
      <c r="AC36" s="7">
        <f>IF($A36="",AC35,Case6!$Q32)</f>
        <v>8.5609279853105118</v>
      </c>
      <c r="AD36" s="7">
        <f>IF($A36="",AD35,Case7!$Q32)</f>
        <v>15.739915644814729</v>
      </c>
      <c r="AE36" s="7">
        <f>IF($A36="",AE35,Case8!$Q32)</f>
        <v>8.3478175116817486</v>
      </c>
      <c r="AF36" s="7">
        <f>IF($A36="",AF35,Case9!$Q32)</f>
        <v>14.961879851407769</v>
      </c>
      <c r="AG36" s="7">
        <f>IF($A36="",AG35,Case10!$Q32)</f>
        <v>8.8455645451696476</v>
      </c>
      <c r="AH36" s="7">
        <f>IF($A36="",AH35,Case11!$Q32)</f>
        <v>15.721046038560811</v>
      </c>
      <c r="AJ36" s="25">
        <f t="shared" si="11"/>
        <v>1</v>
      </c>
      <c r="AK36" s="25">
        <f t="shared" si="12"/>
        <v>86.477889858184369</v>
      </c>
      <c r="AL36" s="25">
        <f t="shared" si="13"/>
        <v>34.215519914598978</v>
      </c>
      <c r="AM36" s="25">
        <f t="shared" si="14"/>
        <v>99.868792779721929</v>
      </c>
      <c r="AN36" s="25">
        <f t="shared" si="15"/>
        <v>4.2686434464996434</v>
      </c>
      <c r="AO36" s="25">
        <f t="shared" si="16"/>
        <v>4.3935276122767197</v>
      </c>
      <c r="AP36" s="25">
        <f t="shared" si="17"/>
        <v>4.151181841783143</v>
      </c>
      <c r="AQ36" s="25">
        <f t="shared" si="18"/>
        <v>6.0652074066337214</v>
      </c>
      <c r="AR36" s="25">
        <f t="shared" si="19"/>
        <v>3.2650919328424988</v>
      </c>
      <c r="AS36" s="25">
        <f t="shared" si="20"/>
        <v>6.0423064051885955</v>
      </c>
      <c r="AT36" s="25">
        <f t="shared" si="21"/>
        <v>3.2864057957668225</v>
      </c>
      <c r="AU36" s="25">
        <f t="shared" si="22"/>
        <v>6.1965597508107182</v>
      </c>
      <c r="AV36" s="25">
        <f t="shared" si="23"/>
        <v>3.4573028599165583</v>
      </c>
      <c r="AW36" s="25">
        <f t="shared" si="24"/>
        <v>5.8478743483079665</v>
      </c>
      <c r="AX36" s="25">
        <f t="shared" si="25"/>
        <v>3.2903503922780604</v>
      </c>
      <c r="AZ36" s="7">
        <f t="shared" si="26"/>
        <v>32.867883995703551</v>
      </c>
      <c r="BA36" s="7">
        <f t="shared" si="27"/>
        <v>32.867883995703551</v>
      </c>
      <c r="BB36" s="7">
        <f t="shared" si="28"/>
        <v>74.226804123711347</v>
      </c>
      <c r="BC36" s="7">
        <f t="shared" si="29"/>
        <v>22.360248447204974</v>
      </c>
      <c r="BD36" s="7">
        <f t="shared" si="30"/>
        <v>50</v>
      </c>
      <c r="BE36" s="7">
        <f t="shared" si="31"/>
        <v>50</v>
      </c>
      <c r="BF36" s="7">
        <f t="shared" si="32"/>
        <v>50</v>
      </c>
      <c r="BG36" s="7">
        <f t="shared" si="33"/>
        <v>50</v>
      </c>
      <c r="BH36" s="7">
        <f t="shared" si="34"/>
        <v>50</v>
      </c>
      <c r="BI36" s="7">
        <f t="shared" si="35"/>
        <v>50</v>
      </c>
      <c r="BJ36" s="7">
        <f t="shared" si="36"/>
        <v>50</v>
      </c>
      <c r="BK36" s="7">
        <f t="shared" si="37"/>
        <v>50</v>
      </c>
      <c r="BL36" s="7">
        <f t="shared" si="38"/>
        <v>50</v>
      </c>
      <c r="BM36" s="7">
        <f t="shared" si="39"/>
        <v>10</v>
      </c>
      <c r="BN36" s="7">
        <f t="shared" si="40"/>
        <v>87.000000000000014</v>
      </c>
      <c r="BP36" s="7">
        <f t="shared" si="41"/>
        <v>0</v>
      </c>
      <c r="BQ36" s="7">
        <f t="shared" si="42"/>
        <v>0.9462952837392915</v>
      </c>
      <c r="BR36" s="7">
        <f t="shared" si="43"/>
        <v>2.4587075053565184</v>
      </c>
      <c r="BS36" s="7">
        <f t="shared" si="44"/>
        <v>0.81877546311742577</v>
      </c>
      <c r="BT36" s="7">
        <f t="shared" si="45"/>
        <v>39.106071966404038</v>
      </c>
      <c r="BU36" s="7">
        <f t="shared" si="46"/>
        <v>39.532479221657404</v>
      </c>
      <c r="BV36" s="7">
        <f t="shared" si="47"/>
        <v>38.682883323821592</v>
      </c>
      <c r="BW36" s="7">
        <f t="shared" si="48"/>
        <v>43.615234164609369</v>
      </c>
      <c r="BX36" s="7">
        <f t="shared" si="49"/>
        <v>34.57235415258279</v>
      </c>
      <c r="BY36" s="7">
        <f t="shared" si="50"/>
        <v>43.573970160933222</v>
      </c>
      <c r="BZ36" s="7">
        <f t="shared" si="51"/>
        <v>34.695619384108937</v>
      </c>
      <c r="CA36" s="7">
        <f t="shared" si="52"/>
        <v>19.539530664231336</v>
      </c>
      <c r="CB36" s="7">
        <f t="shared" si="53"/>
        <v>78.320410825015742</v>
      </c>
      <c r="CC36" s="7">
        <f t="shared" si="54"/>
        <v>21.723518519431096</v>
      </c>
      <c r="CD36" s="7">
        <f t="shared" si="55"/>
        <v>152.71587530411028</v>
      </c>
      <c r="CF36" t="str">
        <f>OutputSummary!A36</f>
        <v/>
      </c>
      <c r="CG36" s="22">
        <f>IF($CF36="",CG35,Case1!$O36)</f>
        <v>2.3772875745172953E-3</v>
      </c>
      <c r="CH36" s="22">
        <f>IF($CF36="",CH35,Case2!$O36)</f>
        <v>2.3772875745172953E-3</v>
      </c>
      <c r="CI36" s="22">
        <f>IF($CF36="",CI35,Case3!$O36)</f>
        <v>2.3772875745172953E-3</v>
      </c>
      <c r="CJ36" s="22">
        <f>IF($CF36="",CJ35,Case4!$O36)</f>
        <v>2.3772875745172953E-3</v>
      </c>
      <c r="CK36" s="22">
        <f>IF($CF36="",CK35,Case5!$O36)</f>
        <v>2.3772875745172953E-3</v>
      </c>
      <c r="CL36" s="22">
        <f>IF($CF36="",CL35,Case6!$O36)</f>
        <v>2.3772875745172953E-3</v>
      </c>
      <c r="CM36" s="22">
        <f>IF($CF36="",CM35,Case7!$O36)</f>
        <v>2.3772875745172953E-3</v>
      </c>
      <c r="CN36" s="22">
        <f>IF($CF36="",CN35,Case8!$O36)</f>
        <v>1.1886437872586477E-3</v>
      </c>
      <c r="CO36" s="22">
        <f>IF($CF36="",CO35,Case9!$O36)</f>
        <v>4.7545751490345898E-3</v>
      </c>
      <c r="CP36" s="22">
        <f>IF($CF36="",CP35,Case10!$O36)</f>
        <v>2.635860683817619E-4</v>
      </c>
      <c r="CQ36" s="22">
        <f>IF($CF36="",CQ35,Case11!$O36)</f>
        <v>1.6127785180636241E-2</v>
      </c>
      <c r="CS36" t="str">
        <f>OutputSummary!A36</f>
        <v/>
      </c>
      <c r="CT36" s="22">
        <f>IF($CS36="",CT35,Case1!$S36+Case1!$F36+Case1!$P36)</f>
        <v>4.7545751490345916E-3</v>
      </c>
      <c r="CU36" s="22">
        <f>IF($CS36="",CU35,Case2!$S36+Case2!$F36+Case2!$P36)</f>
        <v>4.7545751490345907E-3</v>
      </c>
      <c r="CV36" s="22">
        <f>IF($CS36="",CV35,Case3!$S36+Case3!$F36+Case3!$P36)</f>
        <v>4.7545751490345916E-3</v>
      </c>
      <c r="CW36" s="22">
        <f>IF($CS36="",CW35,Case4!$S36+Case4!$F36+Case4!$P36)</f>
        <v>4.7545751490345916E-3</v>
      </c>
      <c r="CX36" s="22">
        <f>IF($CS36="",CX35,Case5!$S36+Case5!$F36+Case5!$P36)</f>
        <v>4.7545751490345907E-3</v>
      </c>
      <c r="CY36" s="22">
        <f>IF($CS36="",CY35,Case6!$S36+Case6!$F36+Case6!$P36)</f>
        <v>4.7545751490345916E-3</v>
      </c>
      <c r="CZ36" s="22">
        <f>IF($CS36="",CZ35,Case7!$S36+Case7!$F36+Case7!$P36)</f>
        <v>4.7545751490345907E-3</v>
      </c>
      <c r="DA36" s="22">
        <f>IF($CS36="",DA35,Case8!$S36+Case8!$F36+Case8!$P36)</f>
        <v>2.3772875745172958E-3</v>
      </c>
      <c r="DB36" s="22">
        <f>IF($CS36="",DB35,Case9!$S36+Case9!$F36+Case9!$P36)</f>
        <v>9.5091502980691814E-3</v>
      </c>
      <c r="DC36" s="22">
        <f>IF($CS36="",DC35,Case10!$S36+Case10!$F36+Case10!$P36)</f>
        <v>2.6358606838176191E-3</v>
      </c>
      <c r="DD36" s="22">
        <f>IF($CS36="",DD35,Case11!$S36+Case11!$F36+Case11!$P36)</f>
        <v>1.8537684115673837E-2</v>
      </c>
      <c r="DF36" t="str">
        <f t="shared" si="6"/>
        <v/>
      </c>
      <c r="DG36" s="22">
        <f t="shared" si="7"/>
        <v>2.3772875745172962E-3</v>
      </c>
      <c r="DH36" s="22">
        <f t="shared" si="7"/>
        <v>2.3772875745172953E-3</v>
      </c>
      <c r="DI36" s="22">
        <f t="shared" si="7"/>
        <v>2.3772875745172962E-3</v>
      </c>
      <c r="DJ36" s="22">
        <f t="shared" si="7"/>
        <v>2.3772875745172962E-3</v>
      </c>
      <c r="DK36" s="22">
        <f t="shared" si="7"/>
        <v>2.3772875745172953E-3</v>
      </c>
      <c r="DL36" s="22">
        <f t="shared" si="7"/>
        <v>2.3772875745172962E-3</v>
      </c>
      <c r="DM36" s="22">
        <f t="shared" si="7"/>
        <v>2.3772875745172953E-3</v>
      </c>
      <c r="DN36" s="22">
        <f t="shared" si="7"/>
        <v>1.1886437872586481E-3</v>
      </c>
      <c r="DO36" s="22">
        <f t="shared" si="7"/>
        <v>4.7545751490345916E-3</v>
      </c>
      <c r="DP36" s="22">
        <f t="shared" si="7"/>
        <v>2.3722746154358574E-3</v>
      </c>
      <c r="DQ36" s="22">
        <f t="shared" si="7"/>
        <v>2.4098989350375966E-3</v>
      </c>
    </row>
    <row r="37" spans="1:121" x14ac:dyDescent="0.2">
      <c r="A37" t="str">
        <f>OutputSummary!A33</f>
        <v/>
      </c>
      <c r="B37" s="13">
        <f>IF($A37="",B36,Case8!K33*100)</f>
        <v>0.85660513659939153</v>
      </c>
      <c r="C37" s="7">
        <f>IF($A37="",C36,Pi!$B33)</f>
        <v>0.85660513659939153</v>
      </c>
      <c r="D37" s="7">
        <f>IF($A37="",D36,Patm!B33)</f>
        <v>0.86471115060730008</v>
      </c>
      <c r="E37" s="13">
        <f>IF($A37="",E36,'Patm diff'!B33)</f>
        <v>0.87766655138423022</v>
      </c>
      <c r="F37" s="7">
        <f>IF($A37="",F36,'Patm nodiff'!B33)</f>
        <v>0.86361880927367085</v>
      </c>
      <c r="G37" s="7">
        <f>IF($A37="",G36,Case1!$B33)</f>
        <v>1.1915897577858632</v>
      </c>
      <c r="H37" s="7">
        <f>IF($A37="",H36,Case2!$B33)</f>
        <v>1.195242384237196</v>
      </c>
      <c r="I37" s="7">
        <f>IF($A37="",I36,Case3!$B33)</f>
        <v>1.1879647021359967</v>
      </c>
      <c r="J37" s="7">
        <f>IF($A37="",J36,Case4!$B33)</f>
        <v>1.2302154727932881</v>
      </c>
      <c r="K37" s="7">
        <f>IF($A37="",K36,Case5!$B33)</f>
        <v>1.1527536981137487</v>
      </c>
      <c r="L37" s="7">
        <f>IF($A37="",L36,Case6!$B33)</f>
        <v>1.2298620032182317</v>
      </c>
      <c r="M37" s="7">
        <f>IF($A37="",M36,Case7!$B33)</f>
        <v>1.1538095944186428</v>
      </c>
      <c r="N37" s="7">
        <f>IF($A37="",N36,Case8!$B33)</f>
        <v>1.0239817599366103</v>
      </c>
      <c r="O37" s="7">
        <f>IF($A37="",O36,Case9!$B33)</f>
        <v>1.5275017987322221</v>
      </c>
      <c r="P37" s="7">
        <f>IF($A37="",P36,Case10!$B33)</f>
        <v>1.0426899120869584</v>
      </c>
      <c r="Q37" s="7">
        <f>IF($A37="",Q36,Case11!$B33)</f>
        <v>2.1647771688571216</v>
      </c>
      <c r="S37" s="7">
        <f>IF($A37="",S36,Case1!E33*100)</f>
        <v>51.727750000000007</v>
      </c>
      <c r="T37" s="7">
        <f>IF($A37="",T36,Pi!$Q33)</f>
        <v>51.727750000000007</v>
      </c>
      <c r="U37" s="7">
        <f>IF($A37="",U36,Patm!Q33)</f>
        <v>0.59816156574621171</v>
      </c>
      <c r="V37" s="7">
        <f>IF($A37="",V36,'Patm diff'!Q33)</f>
        <v>1.5118212474663864</v>
      </c>
      <c r="W37" s="7">
        <f>IF($A37="",W36,'Patm nodiff'!Q33)</f>
        <v>0.51795709710935023</v>
      </c>
      <c r="X37" s="7">
        <f>IF($A37="",X36,Case1!$Q33)</f>
        <v>12.11807700697457</v>
      </c>
      <c r="Y37" s="7">
        <f>IF($A37="",Y36,Case2!$Q33)</f>
        <v>11.773625788866902</v>
      </c>
      <c r="Z37" s="7">
        <f>IF($A37="",Z36,Case3!$Q33)</f>
        <v>12.46096942305479</v>
      </c>
      <c r="AA37" s="7">
        <f>IF($A37="",AA36,Case4!$Q33)</f>
        <v>8.5286036456764247</v>
      </c>
      <c r="AB37" s="7">
        <f>IF($A37="",AB36,Case5!$Q33)</f>
        <v>15.842662645938811</v>
      </c>
      <c r="AC37" s="7">
        <f>IF($A37="",AC36,Case6!$Q33)</f>
        <v>8.5609279853105118</v>
      </c>
      <c r="AD37" s="7">
        <f>IF($A37="",AD36,Case7!$Q33)</f>
        <v>15.739915644814729</v>
      </c>
      <c r="AE37" s="7">
        <f>IF($A37="",AE36,Case8!$Q33)</f>
        <v>8.3478175116817486</v>
      </c>
      <c r="AF37" s="7">
        <f>IF($A37="",AF36,Case9!$Q33)</f>
        <v>14.961879851407769</v>
      </c>
      <c r="AG37" s="7">
        <f>IF($A37="",AG36,Case10!$Q33)</f>
        <v>8.8455645451696476</v>
      </c>
      <c r="AH37" s="7">
        <f>IF($A37="",AH36,Case11!$Q33)</f>
        <v>15.721046038560811</v>
      </c>
      <c r="AJ37" s="25">
        <f t="shared" si="11"/>
        <v>1</v>
      </c>
      <c r="AK37" s="25">
        <f t="shared" si="12"/>
        <v>86.477889858184369</v>
      </c>
      <c r="AL37" s="25">
        <f t="shared" si="13"/>
        <v>34.215519914598978</v>
      </c>
      <c r="AM37" s="25">
        <f t="shared" si="14"/>
        <v>99.868792779721929</v>
      </c>
      <c r="AN37" s="25">
        <f t="shared" si="15"/>
        <v>4.2686434464996434</v>
      </c>
      <c r="AO37" s="25">
        <f t="shared" si="16"/>
        <v>4.3935276122767197</v>
      </c>
      <c r="AP37" s="25">
        <f t="shared" si="17"/>
        <v>4.151181841783143</v>
      </c>
      <c r="AQ37" s="25">
        <f t="shared" si="18"/>
        <v>6.0652074066337214</v>
      </c>
      <c r="AR37" s="25">
        <f t="shared" si="19"/>
        <v>3.2650919328424988</v>
      </c>
      <c r="AS37" s="25">
        <f t="shared" si="20"/>
        <v>6.0423064051885955</v>
      </c>
      <c r="AT37" s="25">
        <f t="shared" si="21"/>
        <v>3.2864057957668225</v>
      </c>
      <c r="AU37" s="25">
        <f t="shared" si="22"/>
        <v>6.1965597508107182</v>
      </c>
      <c r="AV37" s="25">
        <f t="shared" si="23"/>
        <v>3.4573028599165583</v>
      </c>
      <c r="AW37" s="25">
        <f t="shared" si="24"/>
        <v>5.8478743483079665</v>
      </c>
      <c r="AX37" s="25">
        <f t="shared" si="25"/>
        <v>3.2903503922780604</v>
      </c>
      <c r="AZ37" s="7">
        <f t="shared" si="26"/>
        <v>32.867883995703551</v>
      </c>
      <c r="BA37" s="7">
        <f t="shared" si="27"/>
        <v>32.867883995703551</v>
      </c>
      <c r="BB37" s="7">
        <f t="shared" si="28"/>
        <v>74.226804123711347</v>
      </c>
      <c r="BC37" s="7">
        <f t="shared" si="29"/>
        <v>22.360248447204974</v>
      </c>
      <c r="BD37" s="7">
        <f t="shared" si="30"/>
        <v>50</v>
      </c>
      <c r="BE37" s="7">
        <f t="shared" si="31"/>
        <v>50</v>
      </c>
      <c r="BF37" s="7">
        <f t="shared" si="32"/>
        <v>50</v>
      </c>
      <c r="BG37" s="7">
        <f t="shared" si="33"/>
        <v>50</v>
      </c>
      <c r="BH37" s="7">
        <f t="shared" si="34"/>
        <v>50</v>
      </c>
      <c r="BI37" s="7">
        <f t="shared" si="35"/>
        <v>50</v>
      </c>
      <c r="BJ37" s="7">
        <f t="shared" si="36"/>
        <v>50</v>
      </c>
      <c r="BK37" s="7">
        <f t="shared" si="37"/>
        <v>50</v>
      </c>
      <c r="BL37" s="7">
        <f t="shared" si="38"/>
        <v>50</v>
      </c>
      <c r="BM37" s="7">
        <f t="shared" si="39"/>
        <v>10</v>
      </c>
      <c r="BN37" s="7">
        <f t="shared" si="40"/>
        <v>87.000000000000014</v>
      </c>
      <c r="BP37" s="7">
        <f t="shared" si="41"/>
        <v>0</v>
      </c>
      <c r="BQ37" s="7">
        <f t="shared" si="42"/>
        <v>0.9462952837392915</v>
      </c>
      <c r="BR37" s="7">
        <f t="shared" si="43"/>
        <v>2.4587075053565184</v>
      </c>
      <c r="BS37" s="7">
        <f t="shared" si="44"/>
        <v>0.81877546311742577</v>
      </c>
      <c r="BT37" s="7">
        <f t="shared" si="45"/>
        <v>39.106071966404038</v>
      </c>
      <c r="BU37" s="7">
        <f t="shared" si="46"/>
        <v>39.532479221657404</v>
      </c>
      <c r="BV37" s="7">
        <f t="shared" si="47"/>
        <v>38.682883323821592</v>
      </c>
      <c r="BW37" s="7">
        <f t="shared" si="48"/>
        <v>43.615234164609369</v>
      </c>
      <c r="BX37" s="7">
        <f t="shared" si="49"/>
        <v>34.57235415258279</v>
      </c>
      <c r="BY37" s="7">
        <f t="shared" si="50"/>
        <v>43.573970160933222</v>
      </c>
      <c r="BZ37" s="7">
        <f t="shared" si="51"/>
        <v>34.695619384108937</v>
      </c>
      <c r="CA37" s="7">
        <f t="shared" si="52"/>
        <v>19.539530664231336</v>
      </c>
      <c r="CB37" s="7">
        <f t="shared" si="53"/>
        <v>78.320410825015742</v>
      </c>
      <c r="CC37" s="7">
        <f t="shared" si="54"/>
        <v>21.723518519431096</v>
      </c>
      <c r="CD37" s="7">
        <f t="shared" si="55"/>
        <v>152.71587530411028</v>
      </c>
      <c r="CF37" t="str">
        <f>OutputSummary!A37</f>
        <v/>
      </c>
      <c r="CG37" s="22">
        <f>IF($CF37="",CG36,Case1!$O37)</f>
        <v>2.3772875745172953E-3</v>
      </c>
      <c r="CH37" s="22">
        <f>IF($CF37="",CH36,Case2!$O37)</f>
        <v>2.3772875745172953E-3</v>
      </c>
      <c r="CI37" s="22">
        <f>IF($CF37="",CI36,Case3!$O37)</f>
        <v>2.3772875745172953E-3</v>
      </c>
      <c r="CJ37" s="22">
        <f>IF($CF37="",CJ36,Case4!$O37)</f>
        <v>2.3772875745172953E-3</v>
      </c>
      <c r="CK37" s="22">
        <f>IF($CF37="",CK36,Case5!$O37)</f>
        <v>2.3772875745172953E-3</v>
      </c>
      <c r="CL37" s="22">
        <f>IF($CF37="",CL36,Case6!$O37)</f>
        <v>2.3772875745172953E-3</v>
      </c>
      <c r="CM37" s="22">
        <f>IF($CF37="",CM36,Case7!$O37)</f>
        <v>2.3772875745172953E-3</v>
      </c>
      <c r="CN37" s="22">
        <f>IF($CF37="",CN36,Case8!$O37)</f>
        <v>1.1886437872586477E-3</v>
      </c>
      <c r="CO37" s="22">
        <f>IF($CF37="",CO36,Case9!$O37)</f>
        <v>4.7545751490345898E-3</v>
      </c>
      <c r="CP37" s="22">
        <f>IF($CF37="",CP36,Case10!$O37)</f>
        <v>2.635860683817619E-4</v>
      </c>
      <c r="CQ37" s="22">
        <f>IF($CF37="",CQ36,Case11!$O37)</f>
        <v>1.6127785180636241E-2</v>
      </c>
      <c r="CS37" t="str">
        <f>OutputSummary!A37</f>
        <v/>
      </c>
      <c r="CT37" s="22">
        <f>IF($CS37="",CT36,Case1!$S37+Case1!$F37+Case1!$P37)</f>
        <v>4.7545751490345916E-3</v>
      </c>
      <c r="CU37" s="22">
        <f>IF($CS37="",CU36,Case2!$S37+Case2!$F37+Case2!$P37)</f>
        <v>4.7545751490345907E-3</v>
      </c>
      <c r="CV37" s="22">
        <f>IF($CS37="",CV36,Case3!$S37+Case3!$F37+Case3!$P37)</f>
        <v>4.7545751490345916E-3</v>
      </c>
      <c r="CW37" s="22">
        <f>IF($CS37="",CW36,Case4!$S37+Case4!$F37+Case4!$P37)</f>
        <v>4.7545751490345916E-3</v>
      </c>
      <c r="CX37" s="22">
        <f>IF($CS37="",CX36,Case5!$S37+Case5!$F37+Case5!$P37)</f>
        <v>4.7545751490345907E-3</v>
      </c>
      <c r="CY37" s="22">
        <f>IF($CS37="",CY36,Case6!$S37+Case6!$F37+Case6!$P37)</f>
        <v>4.7545751490345916E-3</v>
      </c>
      <c r="CZ37" s="22">
        <f>IF($CS37="",CZ36,Case7!$S37+Case7!$F37+Case7!$P37)</f>
        <v>4.7545751490345907E-3</v>
      </c>
      <c r="DA37" s="22">
        <f>IF($CS37="",DA36,Case8!$S37+Case8!$F37+Case8!$P37)</f>
        <v>2.3772875745172958E-3</v>
      </c>
      <c r="DB37" s="22">
        <f>IF($CS37="",DB36,Case9!$S37+Case9!$F37+Case9!$P37)</f>
        <v>9.5091502980691814E-3</v>
      </c>
      <c r="DC37" s="22">
        <f>IF($CS37="",DC36,Case10!$S37+Case10!$F37+Case10!$P37)</f>
        <v>2.6358606838176191E-3</v>
      </c>
      <c r="DD37" s="22">
        <f>IF($CS37="",DD36,Case11!$S37+Case11!$F37+Case11!$P37)</f>
        <v>1.8537684115673837E-2</v>
      </c>
      <c r="DF37" t="str">
        <f t="shared" si="6"/>
        <v/>
      </c>
      <c r="DG37" s="22">
        <f t="shared" si="7"/>
        <v>2.3772875745172962E-3</v>
      </c>
      <c r="DH37" s="22">
        <f t="shared" si="7"/>
        <v>2.3772875745172953E-3</v>
      </c>
      <c r="DI37" s="22">
        <f t="shared" si="7"/>
        <v>2.3772875745172962E-3</v>
      </c>
      <c r="DJ37" s="22">
        <f t="shared" si="7"/>
        <v>2.3772875745172962E-3</v>
      </c>
      <c r="DK37" s="22">
        <f t="shared" si="7"/>
        <v>2.3772875745172953E-3</v>
      </c>
      <c r="DL37" s="22">
        <f t="shared" si="7"/>
        <v>2.3772875745172962E-3</v>
      </c>
      <c r="DM37" s="22">
        <f t="shared" si="7"/>
        <v>2.3772875745172953E-3</v>
      </c>
      <c r="DN37" s="22">
        <f t="shared" si="7"/>
        <v>1.1886437872586481E-3</v>
      </c>
      <c r="DO37" s="22">
        <f t="shared" si="7"/>
        <v>4.7545751490345916E-3</v>
      </c>
      <c r="DP37" s="22">
        <f t="shared" si="7"/>
        <v>2.3722746154358574E-3</v>
      </c>
      <c r="DQ37" s="22">
        <f t="shared" si="7"/>
        <v>2.4098989350375966E-3</v>
      </c>
    </row>
    <row r="38" spans="1:121" x14ac:dyDescent="0.2">
      <c r="A38" t="str">
        <f>OutputSummary!A34</f>
        <v/>
      </c>
      <c r="B38" s="13">
        <f>IF($A38="",B37,Case8!K34*100)</f>
        <v>0.85660513659939153</v>
      </c>
      <c r="C38" s="7">
        <f>IF($A38="",C37,Pi!$B34)</f>
        <v>0.85660513659939153</v>
      </c>
      <c r="D38" s="7">
        <f>IF($A38="",D37,Patm!B34)</f>
        <v>0.86471115060730008</v>
      </c>
      <c r="E38" s="13">
        <f>IF($A38="",E37,'Patm diff'!B34)</f>
        <v>0.87766655138423022</v>
      </c>
      <c r="F38" s="7">
        <f>IF($A38="",F37,'Patm nodiff'!B34)</f>
        <v>0.86361880927367085</v>
      </c>
      <c r="G38" s="7">
        <f>IF($A38="",G37,Case1!$B34)</f>
        <v>1.1915897577858632</v>
      </c>
      <c r="H38" s="7">
        <f>IF($A38="",H37,Case2!$B34)</f>
        <v>1.195242384237196</v>
      </c>
      <c r="I38" s="7">
        <f>IF($A38="",I37,Case3!$B34)</f>
        <v>1.1879647021359967</v>
      </c>
      <c r="J38" s="7">
        <f>IF($A38="",J37,Case4!$B34)</f>
        <v>1.2302154727932881</v>
      </c>
      <c r="K38" s="7">
        <f>IF($A38="",K37,Case5!$B34)</f>
        <v>1.1527536981137487</v>
      </c>
      <c r="L38" s="7">
        <f>IF($A38="",L37,Case6!$B34)</f>
        <v>1.2298620032182317</v>
      </c>
      <c r="M38" s="7">
        <f>IF($A38="",M37,Case7!$B34)</f>
        <v>1.1538095944186428</v>
      </c>
      <c r="N38" s="7">
        <f>IF($A38="",N37,Case8!$B34)</f>
        <v>1.0239817599366103</v>
      </c>
      <c r="O38" s="7">
        <f>IF($A38="",O37,Case9!$B34)</f>
        <v>1.5275017987322221</v>
      </c>
      <c r="P38" s="7">
        <f>IF($A38="",P37,Case10!$B34)</f>
        <v>1.0426899120869584</v>
      </c>
      <c r="Q38" s="7">
        <f>IF($A38="",Q37,Case11!$B34)</f>
        <v>2.1647771688571216</v>
      </c>
      <c r="S38" s="7">
        <f>IF($A38="",S37,Case1!E34*100)</f>
        <v>51.727750000000007</v>
      </c>
      <c r="T38" s="7">
        <f>IF($A38="",T37,Pi!$Q34)</f>
        <v>51.727750000000007</v>
      </c>
      <c r="U38" s="7">
        <f>IF($A38="",U37,Patm!Q34)</f>
        <v>0.59816156574621171</v>
      </c>
      <c r="V38" s="7">
        <f>IF($A38="",V37,'Patm diff'!Q34)</f>
        <v>1.5118212474663864</v>
      </c>
      <c r="W38" s="7">
        <f>IF($A38="",W37,'Patm nodiff'!Q34)</f>
        <v>0.51795709710935023</v>
      </c>
      <c r="X38" s="7">
        <f>IF($A38="",X37,Case1!$Q34)</f>
        <v>12.11807700697457</v>
      </c>
      <c r="Y38" s="7">
        <f>IF($A38="",Y37,Case2!$Q34)</f>
        <v>11.773625788866902</v>
      </c>
      <c r="Z38" s="7">
        <f>IF($A38="",Z37,Case3!$Q34)</f>
        <v>12.46096942305479</v>
      </c>
      <c r="AA38" s="7">
        <f>IF($A38="",AA37,Case4!$Q34)</f>
        <v>8.5286036456764247</v>
      </c>
      <c r="AB38" s="7">
        <f>IF($A38="",AB37,Case5!$Q34)</f>
        <v>15.842662645938811</v>
      </c>
      <c r="AC38" s="7">
        <f>IF($A38="",AC37,Case6!$Q34)</f>
        <v>8.5609279853105118</v>
      </c>
      <c r="AD38" s="7">
        <f>IF($A38="",AD37,Case7!$Q34)</f>
        <v>15.739915644814729</v>
      </c>
      <c r="AE38" s="7">
        <f>IF($A38="",AE37,Case8!$Q34)</f>
        <v>8.3478175116817486</v>
      </c>
      <c r="AF38" s="7">
        <f>IF($A38="",AF37,Case9!$Q34)</f>
        <v>14.961879851407769</v>
      </c>
      <c r="AG38" s="7">
        <f>IF($A38="",AG37,Case10!$Q34)</f>
        <v>8.8455645451696476</v>
      </c>
      <c r="AH38" s="7">
        <f>IF($A38="",AH37,Case11!$Q34)</f>
        <v>15.721046038560811</v>
      </c>
      <c r="AJ38" s="25">
        <f t="shared" si="11"/>
        <v>1</v>
      </c>
      <c r="AK38" s="25">
        <f t="shared" si="12"/>
        <v>86.477889858184369</v>
      </c>
      <c r="AL38" s="25">
        <f t="shared" si="13"/>
        <v>34.215519914598978</v>
      </c>
      <c r="AM38" s="25">
        <f t="shared" si="14"/>
        <v>99.868792779721929</v>
      </c>
      <c r="AN38" s="25">
        <f t="shared" si="15"/>
        <v>4.2686434464996434</v>
      </c>
      <c r="AO38" s="25">
        <f t="shared" si="16"/>
        <v>4.3935276122767197</v>
      </c>
      <c r="AP38" s="25">
        <f t="shared" si="17"/>
        <v>4.151181841783143</v>
      </c>
      <c r="AQ38" s="25">
        <f t="shared" si="18"/>
        <v>6.0652074066337214</v>
      </c>
      <c r="AR38" s="25">
        <f t="shared" si="19"/>
        <v>3.2650919328424988</v>
      </c>
      <c r="AS38" s="25">
        <f t="shared" si="20"/>
        <v>6.0423064051885955</v>
      </c>
      <c r="AT38" s="25">
        <f t="shared" si="21"/>
        <v>3.2864057957668225</v>
      </c>
      <c r="AU38" s="25">
        <f t="shared" si="22"/>
        <v>6.1965597508107182</v>
      </c>
      <c r="AV38" s="25">
        <f t="shared" si="23"/>
        <v>3.4573028599165583</v>
      </c>
      <c r="AW38" s="25">
        <f t="shared" si="24"/>
        <v>5.8478743483079665</v>
      </c>
      <c r="AX38" s="25">
        <f t="shared" si="25"/>
        <v>3.2903503922780604</v>
      </c>
      <c r="AZ38" s="7">
        <f t="shared" si="26"/>
        <v>32.867883995703551</v>
      </c>
      <c r="BA38" s="7">
        <f t="shared" si="27"/>
        <v>32.867883995703551</v>
      </c>
      <c r="BB38" s="7">
        <f t="shared" si="28"/>
        <v>74.226804123711347</v>
      </c>
      <c r="BC38" s="7">
        <f t="shared" si="29"/>
        <v>22.360248447204974</v>
      </c>
      <c r="BD38" s="7">
        <f t="shared" si="30"/>
        <v>50</v>
      </c>
      <c r="BE38" s="7">
        <f t="shared" si="31"/>
        <v>50</v>
      </c>
      <c r="BF38" s="7">
        <f t="shared" si="32"/>
        <v>50</v>
      </c>
      <c r="BG38" s="7">
        <f t="shared" si="33"/>
        <v>50</v>
      </c>
      <c r="BH38" s="7">
        <f t="shared" si="34"/>
        <v>50</v>
      </c>
      <c r="BI38" s="7">
        <f t="shared" si="35"/>
        <v>50</v>
      </c>
      <c r="BJ38" s="7">
        <f t="shared" si="36"/>
        <v>50</v>
      </c>
      <c r="BK38" s="7">
        <f t="shared" si="37"/>
        <v>50</v>
      </c>
      <c r="BL38" s="7">
        <f t="shared" si="38"/>
        <v>50</v>
      </c>
      <c r="BM38" s="7">
        <f t="shared" si="39"/>
        <v>10</v>
      </c>
      <c r="BN38" s="7">
        <f t="shared" si="40"/>
        <v>87.000000000000014</v>
      </c>
      <c r="BP38" s="7">
        <f t="shared" si="41"/>
        <v>0</v>
      </c>
      <c r="BQ38" s="7">
        <f t="shared" si="42"/>
        <v>0.9462952837392915</v>
      </c>
      <c r="BR38" s="7">
        <f t="shared" si="43"/>
        <v>2.4587075053565184</v>
      </c>
      <c r="BS38" s="7">
        <f t="shared" si="44"/>
        <v>0.81877546311742577</v>
      </c>
      <c r="BT38" s="7">
        <f t="shared" si="45"/>
        <v>39.106071966404038</v>
      </c>
      <c r="BU38" s="7">
        <f t="shared" si="46"/>
        <v>39.532479221657404</v>
      </c>
      <c r="BV38" s="7">
        <f t="shared" si="47"/>
        <v>38.682883323821592</v>
      </c>
      <c r="BW38" s="7">
        <f t="shared" si="48"/>
        <v>43.615234164609369</v>
      </c>
      <c r="BX38" s="7">
        <f t="shared" si="49"/>
        <v>34.57235415258279</v>
      </c>
      <c r="BY38" s="7">
        <f t="shared" si="50"/>
        <v>43.573970160933222</v>
      </c>
      <c r="BZ38" s="7">
        <f t="shared" si="51"/>
        <v>34.695619384108937</v>
      </c>
      <c r="CA38" s="7">
        <f t="shared" si="52"/>
        <v>19.539530664231336</v>
      </c>
      <c r="CB38" s="7">
        <f t="shared" si="53"/>
        <v>78.320410825015742</v>
      </c>
      <c r="CC38" s="7">
        <f t="shared" si="54"/>
        <v>21.723518519431096</v>
      </c>
      <c r="CD38" s="7">
        <f t="shared" si="55"/>
        <v>152.71587530411028</v>
      </c>
      <c r="CF38" t="str">
        <f>OutputSummary!A38</f>
        <v/>
      </c>
      <c r="CG38" s="22">
        <f>IF($CF38="",CG37,Case1!$O38)</f>
        <v>2.3772875745172953E-3</v>
      </c>
      <c r="CH38" s="22">
        <f>IF($CF38="",CH37,Case2!$O38)</f>
        <v>2.3772875745172953E-3</v>
      </c>
      <c r="CI38" s="22">
        <f>IF($CF38="",CI37,Case3!$O38)</f>
        <v>2.3772875745172953E-3</v>
      </c>
      <c r="CJ38" s="22">
        <f>IF($CF38="",CJ37,Case4!$O38)</f>
        <v>2.3772875745172953E-3</v>
      </c>
      <c r="CK38" s="22">
        <f>IF($CF38="",CK37,Case5!$O38)</f>
        <v>2.3772875745172953E-3</v>
      </c>
      <c r="CL38" s="22">
        <f>IF($CF38="",CL37,Case6!$O38)</f>
        <v>2.3772875745172953E-3</v>
      </c>
      <c r="CM38" s="22">
        <f>IF($CF38="",CM37,Case7!$O38)</f>
        <v>2.3772875745172953E-3</v>
      </c>
      <c r="CN38" s="22">
        <f>IF($CF38="",CN37,Case8!$O38)</f>
        <v>1.1886437872586477E-3</v>
      </c>
      <c r="CO38" s="22">
        <f>IF($CF38="",CO37,Case9!$O38)</f>
        <v>4.7545751490345898E-3</v>
      </c>
      <c r="CP38" s="22">
        <f>IF($CF38="",CP37,Case10!$O38)</f>
        <v>2.635860683817619E-4</v>
      </c>
      <c r="CQ38" s="22">
        <f>IF($CF38="",CQ37,Case11!$O38)</f>
        <v>1.6127785180636241E-2</v>
      </c>
      <c r="CS38" t="str">
        <f>OutputSummary!A38</f>
        <v/>
      </c>
      <c r="CT38" s="22">
        <f>IF($CS38="",CT37,Case1!$S38+Case1!$F38+Case1!$P38)</f>
        <v>4.7545751490345916E-3</v>
      </c>
      <c r="CU38" s="22">
        <f>IF($CS38="",CU37,Case2!$S38+Case2!$F38+Case2!$P38)</f>
        <v>4.7545751490345907E-3</v>
      </c>
      <c r="CV38" s="22">
        <f>IF($CS38="",CV37,Case3!$S38+Case3!$F38+Case3!$P38)</f>
        <v>4.7545751490345916E-3</v>
      </c>
      <c r="CW38" s="22">
        <f>IF($CS38="",CW37,Case4!$S38+Case4!$F38+Case4!$P38)</f>
        <v>4.7545751490345916E-3</v>
      </c>
      <c r="CX38" s="22">
        <f>IF($CS38="",CX37,Case5!$S38+Case5!$F38+Case5!$P38)</f>
        <v>4.7545751490345907E-3</v>
      </c>
      <c r="CY38" s="22">
        <f>IF($CS38="",CY37,Case6!$S38+Case6!$F38+Case6!$P38)</f>
        <v>4.7545751490345916E-3</v>
      </c>
      <c r="CZ38" s="22">
        <f>IF($CS38="",CZ37,Case7!$S38+Case7!$F38+Case7!$P38)</f>
        <v>4.7545751490345907E-3</v>
      </c>
      <c r="DA38" s="22">
        <f>IF($CS38="",DA37,Case8!$S38+Case8!$F38+Case8!$P38)</f>
        <v>2.3772875745172958E-3</v>
      </c>
      <c r="DB38" s="22">
        <f>IF($CS38="",DB37,Case9!$S38+Case9!$F38+Case9!$P38)</f>
        <v>9.5091502980691814E-3</v>
      </c>
      <c r="DC38" s="22">
        <f>IF($CS38="",DC37,Case10!$S38+Case10!$F38+Case10!$P38)</f>
        <v>2.6358606838176191E-3</v>
      </c>
      <c r="DD38" s="22">
        <f>IF($CS38="",DD37,Case11!$S38+Case11!$F38+Case11!$P38)</f>
        <v>1.8537684115673837E-2</v>
      </c>
      <c r="DF38" t="str">
        <f t="shared" si="6"/>
        <v/>
      </c>
      <c r="DG38" s="22">
        <f t="shared" si="7"/>
        <v>2.3772875745172962E-3</v>
      </c>
      <c r="DH38" s="22">
        <f t="shared" si="7"/>
        <v>2.3772875745172953E-3</v>
      </c>
      <c r="DI38" s="22">
        <f t="shared" si="7"/>
        <v>2.3772875745172962E-3</v>
      </c>
      <c r="DJ38" s="22">
        <f t="shared" si="7"/>
        <v>2.3772875745172962E-3</v>
      </c>
      <c r="DK38" s="22">
        <f t="shared" si="7"/>
        <v>2.3772875745172953E-3</v>
      </c>
      <c r="DL38" s="22">
        <f t="shared" si="7"/>
        <v>2.3772875745172962E-3</v>
      </c>
      <c r="DM38" s="22">
        <f t="shared" si="7"/>
        <v>2.3772875745172953E-3</v>
      </c>
      <c r="DN38" s="22">
        <f t="shared" si="7"/>
        <v>1.1886437872586481E-3</v>
      </c>
      <c r="DO38" s="22">
        <f t="shared" si="7"/>
        <v>4.7545751490345916E-3</v>
      </c>
      <c r="DP38" s="22">
        <f t="shared" si="7"/>
        <v>2.3722746154358574E-3</v>
      </c>
      <c r="DQ38" s="22">
        <f t="shared" si="7"/>
        <v>2.4098989350375966E-3</v>
      </c>
    </row>
    <row r="39" spans="1:121" x14ac:dyDescent="0.2">
      <c r="A39" t="str">
        <f>OutputSummary!A35</f>
        <v/>
      </c>
      <c r="B39" s="13">
        <f>IF($A39="",B38,Case8!K35*100)</f>
        <v>0.85660513659939153</v>
      </c>
      <c r="C39" s="7">
        <f>IF($A39="",C38,Pi!$B35)</f>
        <v>0.85660513659939153</v>
      </c>
      <c r="D39" s="7">
        <f>IF($A39="",D38,Patm!B35)</f>
        <v>0.86471115060730008</v>
      </c>
      <c r="E39" s="13">
        <f>IF($A39="",E38,'Patm diff'!B35)</f>
        <v>0.87766655138423022</v>
      </c>
      <c r="F39" s="7">
        <f>IF($A39="",F38,'Patm nodiff'!B35)</f>
        <v>0.86361880927367085</v>
      </c>
      <c r="G39" s="7">
        <f>IF($A39="",G38,Case1!$B35)</f>
        <v>1.1915897577858632</v>
      </c>
      <c r="H39" s="7">
        <f>IF($A39="",H38,Case2!$B35)</f>
        <v>1.195242384237196</v>
      </c>
      <c r="I39" s="7">
        <f>IF($A39="",I38,Case3!$B35)</f>
        <v>1.1879647021359967</v>
      </c>
      <c r="J39" s="7">
        <f>IF($A39="",J38,Case4!$B35)</f>
        <v>1.2302154727932881</v>
      </c>
      <c r="K39" s="7">
        <f>IF($A39="",K38,Case5!$B35)</f>
        <v>1.1527536981137487</v>
      </c>
      <c r="L39" s="7">
        <f>IF($A39="",L38,Case6!$B35)</f>
        <v>1.2298620032182317</v>
      </c>
      <c r="M39" s="7">
        <f>IF($A39="",M38,Case7!$B35)</f>
        <v>1.1538095944186428</v>
      </c>
      <c r="N39" s="7">
        <f>IF($A39="",N38,Case8!$B35)</f>
        <v>1.0239817599366103</v>
      </c>
      <c r="O39" s="7">
        <f>IF($A39="",O38,Case9!$B35)</f>
        <v>1.5275017987322221</v>
      </c>
      <c r="P39" s="7">
        <f>IF($A39="",P38,Case10!$B35)</f>
        <v>1.0426899120869584</v>
      </c>
      <c r="Q39" s="7">
        <f>IF($A39="",Q38,Case11!$B35)</f>
        <v>2.1647771688571216</v>
      </c>
      <c r="S39" s="7">
        <f>IF($A39="",S38,Case1!E35*100)</f>
        <v>51.727750000000007</v>
      </c>
      <c r="T39" s="7">
        <f>IF($A39="",T38,Pi!$Q35)</f>
        <v>51.727750000000007</v>
      </c>
      <c r="U39" s="7">
        <f>IF($A39="",U38,Patm!Q35)</f>
        <v>0.59816156574621171</v>
      </c>
      <c r="V39" s="7">
        <f>IF($A39="",V38,'Patm diff'!Q35)</f>
        <v>1.5118212474663864</v>
      </c>
      <c r="W39" s="7">
        <f>IF($A39="",W38,'Patm nodiff'!Q35)</f>
        <v>0.51795709710935023</v>
      </c>
      <c r="X39" s="7">
        <f>IF($A39="",X38,Case1!$Q35)</f>
        <v>12.11807700697457</v>
      </c>
      <c r="Y39" s="7">
        <f>IF($A39="",Y38,Case2!$Q35)</f>
        <v>11.773625788866902</v>
      </c>
      <c r="Z39" s="7">
        <f>IF($A39="",Z38,Case3!$Q35)</f>
        <v>12.46096942305479</v>
      </c>
      <c r="AA39" s="7">
        <f>IF($A39="",AA38,Case4!$Q35)</f>
        <v>8.5286036456764247</v>
      </c>
      <c r="AB39" s="7">
        <f>IF($A39="",AB38,Case5!$Q35)</f>
        <v>15.842662645938811</v>
      </c>
      <c r="AC39" s="7">
        <f>IF($A39="",AC38,Case6!$Q35)</f>
        <v>8.5609279853105118</v>
      </c>
      <c r="AD39" s="7">
        <f>IF($A39="",AD38,Case7!$Q35)</f>
        <v>15.739915644814729</v>
      </c>
      <c r="AE39" s="7">
        <f>IF($A39="",AE38,Case8!$Q35)</f>
        <v>8.3478175116817486</v>
      </c>
      <c r="AF39" s="7">
        <f>IF($A39="",AF38,Case9!$Q35)</f>
        <v>14.961879851407769</v>
      </c>
      <c r="AG39" s="7">
        <f>IF($A39="",AG38,Case10!$Q35)</f>
        <v>8.8455645451696476</v>
      </c>
      <c r="AH39" s="7">
        <f>IF($A39="",AH38,Case11!$Q35)</f>
        <v>15.721046038560811</v>
      </c>
      <c r="AJ39" s="25">
        <f t="shared" si="11"/>
        <v>1</v>
      </c>
      <c r="AK39" s="25">
        <f t="shared" si="12"/>
        <v>86.477889858184369</v>
      </c>
      <c r="AL39" s="25">
        <f t="shared" si="13"/>
        <v>34.215519914598978</v>
      </c>
      <c r="AM39" s="25">
        <f t="shared" si="14"/>
        <v>99.868792779721929</v>
      </c>
      <c r="AN39" s="25">
        <f t="shared" si="15"/>
        <v>4.2686434464996434</v>
      </c>
      <c r="AO39" s="25">
        <f t="shared" si="16"/>
        <v>4.3935276122767197</v>
      </c>
      <c r="AP39" s="25">
        <f t="shared" si="17"/>
        <v>4.151181841783143</v>
      </c>
      <c r="AQ39" s="25">
        <f t="shared" si="18"/>
        <v>6.0652074066337214</v>
      </c>
      <c r="AR39" s="25">
        <f t="shared" si="19"/>
        <v>3.2650919328424988</v>
      </c>
      <c r="AS39" s="25">
        <f t="shared" si="20"/>
        <v>6.0423064051885955</v>
      </c>
      <c r="AT39" s="25">
        <f t="shared" si="21"/>
        <v>3.2864057957668225</v>
      </c>
      <c r="AU39" s="25">
        <f t="shared" si="22"/>
        <v>6.1965597508107182</v>
      </c>
      <c r="AV39" s="25">
        <f t="shared" si="23"/>
        <v>3.4573028599165583</v>
      </c>
      <c r="AW39" s="25">
        <f t="shared" si="24"/>
        <v>5.8478743483079665</v>
      </c>
      <c r="AX39" s="25">
        <f t="shared" si="25"/>
        <v>3.2903503922780604</v>
      </c>
      <c r="AZ39" s="7">
        <f t="shared" si="26"/>
        <v>32.867883995703551</v>
      </c>
      <c r="BA39" s="7">
        <f t="shared" si="27"/>
        <v>32.867883995703551</v>
      </c>
      <c r="BB39" s="7">
        <f t="shared" si="28"/>
        <v>74.226804123711347</v>
      </c>
      <c r="BC39" s="7">
        <f t="shared" si="29"/>
        <v>22.360248447204974</v>
      </c>
      <c r="BD39" s="7">
        <f t="shared" si="30"/>
        <v>50</v>
      </c>
      <c r="BE39" s="7">
        <f t="shared" si="31"/>
        <v>50</v>
      </c>
      <c r="BF39" s="7">
        <f t="shared" si="32"/>
        <v>50</v>
      </c>
      <c r="BG39" s="7">
        <f t="shared" si="33"/>
        <v>50</v>
      </c>
      <c r="BH39" s="7">
        <f t="shared" si="34"/>
        <v>50</v>
      </c>
      <c r="BI39" s="7">
        <f t="shared" si="35"/>
        <v>50</v>
      </c>
      <c r="BJ39" s="7">
        <f t="shared" si="36"/>
        <v>50</v>
      </c>
      <c r="BK39" s="7">
        <f t="shared" si="37"/>
        <v>50</v>
      </c>
      <c r="BL39" s="7">
        <f t="shared" si="38"/>
        <v>50</v>
      </c>
      <c r="BM39" s="7">
        <f t="shared" si="39"/>
        <v>10</v>
      </c>
      <c r="BN39" s="7">
        <f t="shared" si="40"/>
        <v>87.000000000000014</v>
      </c>
      <c r="BP39" s="7">
        <f t="shared" si="41"/>
        <v>0</v>
      </c>
      <c r="BQ39" s="7">
        <f t="shared" si="42"/>
        <v>0.9462952837392915</v>
      </c>
      <c r="BR39" s="7">
        <f t="shared" si="43"/>
        <v>2.4587075053565184</v>
      </c>
      <c r="BS39" s="7">
        <f t="shared" si="44"/>
        <v>0.81877546311742577</v>
      </c>
      <c r="BT39" s="7">
        <f t="shared" si="45"/>
        <v>39.106071966404038</v>
      </c>
      <c r="BU39" s="7">
        <f t="shared" si="46"/>
        <v>39.532479221657404</v>
      </c>
      <c r="BV39" s="7">
        <f t="shared" si="47"/>
        <v>38.682883323821592</v>
      </c>
      <c r="BW39" s="7">
        <f t="shared" si="48"/>
        <v>43.615234164609369</v>
      </c>
      <c r="BX39" s="7">
        <f t="shared" si="49"/>
        <v>34.57235415258279</v>
      </c>
      <c r="BY39" s="7">
        <f t="shared" si="50"/>
        <v>43.573970160933222</v>
      </c>
      <c r="BZ39" s="7">
        <f t="shared" si="51"/>
        <v>34.695619384108937</v>
      </c>
      <c r="CA39" s="7">
        <f t="shared" si="52"/>
        <v>19.539530664231336</v>
      </c>
      <c r="CB39" s="7">
        <f t="shared" si="53"/>
        <v>78.320410825015742</v>
      </c>
      <c r="CC39" s="7">
        <f t="shared" si="54"/>
        <v>21.723518519431096</v>
      </c>
      <c r="CD39" s="7">
        <f t="shared" si="55"/>
        <v>152.71587530411028</v>
      </c>
      <c r="CF39" t="str">
        <f>OutputSummary!A39</f>
        <v/>
      </c>
      <c r="CG39" s="22">
        <f>IF($CF39="",CG38,Case1!$O39)</f>
        <v>2.3772875745172953E-3</v>
      </c>
      <c r="CH39" s="22">
        <f>IF($CF39="",CH38,Case2!$O39)</f>
        <v>2.3772875745172953E-3</v>
      </c>
      <c r="CI39" s="22">
        <f>IF($CF39="",CI38,Case3!$O39)</f>
        <v>2.3772875745172953E-3</v>
      </c>
      <c r="CJ39" s="22">
        <f>IF($CF39="",CJ38,Case4!$O39)</f>
        <v>2.3772875745172953E-3</v>
      </c>
      <c r="CK39" s="22">
        <f>IF($CF39="",CK38,Case5!$O39)</f>
        <v>2.3772875745172953E-3</v>
      </c>
      <c r="CL39" s="22">
        <f>IF($CF39="",CL38,Case6!$O39)</f>
        <v>2.3772875745172953E-3</v>
      </c>
      <c r="CM39" s="22">
        <f>IF($CF39="",CM38,Case7!$O39)</f>
        <v>2.3772875745172953E-3</v>
      </c>
      <c r="CN39" s="22">
        <f>IF($CF39="",CN38,Case8!$O39)</f>
        <v>1.1886437872586477E-3</v>
      </c>
      <c r="CO39" s="22">
        <f>IF($CF39="",CO38,Case9!$O39)</f>
        <v>4.7545751490345898E-3</v>
      </c>
      <c r="CP39" s="22">
        <f>IF($CF39="",CP38,Case10!$O39)</f>
        <v>2.635860683817619E-4</v>
      </c>
      <c r="CQ39" s="22">
        <f>IF($CF39="",CQ38,Case11!$O39)</f>
        <v>1.6127785180636241E-2</v>
      </c>
      <c r="CS39" t="str">
        <f>OutputSummary!A39</f>
        <v/>
      </c>
      <c r="CT39" s="22">
        <f>IF($CS39="",CT38,Case1!$S39+Case1!$F39+Case1!$P39)</f>
        <v>4.7545751490345916E-3</v>
      </c>
      <c r="CU39" s="22">
        <f>IF($CS39="",CU38,Case2!$S39+Case2!$F39+Case2!$P39)</f>
        <v>4.7545751490345907E-3</v>
      </c>
      <c r="CV39" s="22">
        <f>IF($CS39="",CV38,Case3!$S39+Case3!$F39+Case3!$P39)</f>
        <v>4.7545751490345916E-3</v>
      </c>
      <c r="CW39" s="22">
        <f>IF($CS39="",CW38,Case4!$S39+Case4!$F39+Case4!$P39)</f>
        <v>4.7545751490345916E-3</v>
      </c>
      <c r="CX39" s="22">
        <f>IF($CS39="",CX38,Case5!$S39+Case5!$F39+Case5!$P39)</f>
        <v>4.7545751490345907E-3</v>
      </c>
      <c r="CY39" s="22">
        <f>IF($CS39="",CY38,Case6!$S39+Case6!$F39+Case6!$P39)</f>
        <v>4.7545751490345916E-3</v>
      </c>
      <c r="CZ39" s="22">
        <f>IF($CS39="",CZ38,Case7!$S39+Case7!$F39+Case7!$P39)</f>
        <v>4.7545751490345907E-3</v>
      </c>
      <c r="DA39" s="22">
        <f>IF($CS39="",DA38,Case8!$S39+Case8!$F39+Case8!$P39)</f>
        <v>2.3772875745172958E-3</v>
      </c>
      <c r="DB39" s="22">
        <f>IF($CS39="",DB38,Case9!$S39+Case9!$F39+Case9!$P39)</f>
        <v>9.5091502980691814E-3</v>
      </c>
      <c r="DC39" s="22">
        <f>IF($CS39="",DC38,Case10!$S39+Case10!$F39+Case10!$P39)</f>
        <v>2.6358606838176191E-3</v>
      </c>
      <c r="DD39" s="22">
        <f>IF($CS39="",DD38,Case11!$S39+Case11!$F39+Case11!$P39)</f>
        <v>1.8537684115673837E-2</v>
      </c>
      <c r="DF39" t="str">
        <f t="shared" si="6"/>
        <v/>
      </c>
      <c r="DG39" s="22">
        <f t="shared" si="7"/>
        <v>2.3772875745172962E-3</v>
      </c>
      <c r="DH39" s="22">
        <f t="shared" si="7"/>
        <v>2.3772875745172953E-3</v>
      </c>
      <c r="DI39" s="22">
        <f t="shared" si="7"/>
        <v>2.3772875745172962E-3</v>
      </c>
      <c r="DJ39" s="22">
        <f t="shared" si="7"/>
        <v>2.3772875745172962E-3</v>
      </c>
      <c r="DK39" s="22">
        <f t="shared" si="7"/>
        <v>2.3772875745172953E-3</v>
      </c>
      <c r="DL39" s="22">
        <f t="shared" si="7"/>
        <v>2.3772875745172962E-3</v>
      </c>
      <c r="DM39" s="22">
        <f t="shared" si="7"/>
        <v>2.3772875745172953E-3</v>
      </c>
      <c r="DN39" s="22">
        <f t="shared" si="7"/>
        <v>1.1886437872586481E-3</v>
      </c>
      <c r="DO39" s="22">
        <f t="shared" si="7"/>
        <v>4.7545751490345916E-3</v>
      </c>
      <c r="DP39" s="22">
        <f t="shared" si="7"/>
        <v>2.3722746154358574E-3</v>
      </c>
      <c r="DQ39" s="22">
        <f t="shared" si="7"/>
        <v>2.4098989350375966E-3</v>
      </c>
    </row>
    <row r="40" spans="1:121" x14ac:dyDescent="0.2">
      <c r="A40" t="str">
        <f>OutputSummary!A36</f>
        <v/>
      </c>
      <c r="B40" s="13">
        <f>IF($A40="",B39,Case8!K36*100)</f>
        <v>0.85660513659939153</v>
      </c>
      <c r="C40" s="7">
        <f>IF($A40="",C39,Pi!$B36)</f>
        <v>0.85660513659939153</v>
      </c>
      <c r="D40" s="7">
        <f>IF($A40="",D39,Patm!B36)</f>
        <v>0.86471115060730008</v>
      </c>
      <c r="E40" s="13">
        <f>IF($A40="",E39,'Patm diff'!B36)</f>
        <v>0.87766655138423022</v>
      </c>
      <c r="F40" s="7">
        <f>IF($A40="",F39,'Patm nodiff'!B36)</f>
        <v>0.86361880927367085</v>
      </c>
      <c r="G40" s="7">
        <f>IF($A40="",G39,Case1!$B36)</f>
        <v>1.1915897577858632</v>
      </c>
      <c r="H40" s="7">
        <f>IF($A40="",H39,Case2!$B36)</f>
        <v>1.195242384237196</v>
      </c>
      <c r="I40" s="7">
        <f>IF($A40="",I39,Case3!$B36)</f>
        <v>1.1879647021359967</v>
      </c>
      <c r="J40" s="7">
        <f>IF($A40="",J39,Case4!$B36)</f>
        <v>1.2302154727932881</v>
      </c>
      <c r="K40" s="7">
        <f>IF($A40="",K39,Case5!$B36)</f>
        <v>1.1527536981137487</v>
      </c>
      <c r="L40" s="7">
        <f>IF($A40="",L39,Case6!$B36)</f>
        <v>1.2298620032182317</v>
      </c>
      <c r="M40" s="7">
        <f>IF($A40="",M39,Case7!$B36)</f>
        <v>1.1538095944186428</v>
      </c>
      <c r="N40" s="7">
        <f>IF($A40="",N39,Case8!$B36)</f>
        <v>1.0239817599366103</v>
      </c>
      <c r="O40" s="7">
        <f>IF($A40="",O39,Case9!$B36)</f>
        <v>1.5275017987322221</v>
      </c>
      <c r="P40" s="7">
        <f>IF($A40="",P39,Case10!$B36)</f>
        <v>1.0426899120869584</v>
      </c>
      <c r="Q40" s="7">
        <f>IF($A40="",Q39,Case11!$B36)</f>
        <v>2.1647771688571216</v>
      </c>
      <c r="S40" s="7">
        <f>IF($A40="",S39,Case1!E36*100)</f>
        <v>51.727750000000007</v>
      </c>
      <c r="T40" s="7">
        <f>IF($A40="",T39,Pi!$Q36)</f>
        <v>51.727750000000007</v>
      </c>
      <c r="U40" s="7">
        <f>IF($A40="",U39,Patm!Q36)</f>
        <v>0.59816156574621171</v>
      </c>
      <c r="V40" s="7">
        <f>IF($A40="",V39,'Patm diff'!Q36)</f>
        <v>1.5118212474663864</v>
      </c>
      <c r="W40" s="7">
        <f>IF($A40="",W39,'Patm nodiff'!Q36)</f>
        <v>0.51795709710935023</v>
      </c>
      <c r="X40" s="7">
        <f>IF($A40="",X39,Case1!$Q36)</f>
        <v>12.11807700697457</v>
      </c>
      <c r="Y40" s="7">
        <f>IF($A40="",Y39,Case2!$Q36)</f>
        <v>11.773625788866902</v>
      </c>
      <c r="Z40" s="7">
        <f>IF($A40="",Z39,Case3!$Q36)</f>
        <v>12.46096942305479</v>
      </c>
      <c r="AA40" s="7">
        <f>IF($A40="",AA39,Case4!$Q36)</f>
        <v>8.5286036456764247</v>
      </c>
      <c r="AB40" s="7">
        <f>IF($A40="",AB39,Case5!$Q36)</f>
        <v>15.842662645938811</v>
      </c>
      <c r="AC40" s="7">
        <f>IF($A40="",AC39,Case6!$Q36)</f>
        <v>8.5609279853105118</v>
      </c>
      <c r="AD40" s="7">
        <f>IF($A40="",AD39,Case7!$Q36)</f>
        <v>15.739915644814729</v>
      </c>
      <c r="AE40" s="7">
        <f>IF($A40="",AE39,Case8!$Q36)</f>
        <v>8.3478175116817486</v>
      </c>
      <c r="AF40" s="7">
        <f>IF($A40="",AF39,Case9!$Q36)</f>
        <v>14.961879851407769</v>
      </c>
      <c r="AG40" s="7">
        <f>IF($A40="",AG39,Case10!$Q36)</f>
        <v>8.8455645451696476</v>
      </c>
      <c r="AH40" s="7">
        <f>IF($A40="",AH39,Case11!$Q36)</f>
        <v>15.721046038560811</v>
      </c>
      <c r="AJ40" s="25">
        <f t="shared" si="11"/>
        <v>1</v>
      </c>
      <c r="AK40" s="25">
        <f t="shared" si="12"/>
        <v>86.477889858184369</v>
      </c>
      <c r="AL40" s="25">
        <f t="shared" si="13"/>
        <v>34.215519914598978</v>
      </c>
      <c r="AM40" s="25">
        <f t="shared" si="14"/>
        <v>99.868792779721929</v>
      </c>
      <c r="AN40" s="25">
        <f t="shared" si="15"/>
        <v>4.2686434464996434</v>
      </c>
      <c r="AO40" s="25">
        <f t="shared" si="16"/>
        <v>4.3935276122767197</v>
      </c>
      <c r="AP40" s="25">
        <f t="shared" si="17"/>
        <v>4.151181841783143</v>
      </c>
      <c r="AQ40" s="25">
        <f t="shared" si="18"/>
        <v>6.0652074066337214</v>
      </c>
      <c r="AR40" s="25">
        <f t="shared" si="19"/>
        <v>3.2650919328424988</v>
      </c>
      <c r="AS40" s="25">
        <f t="shared" si="20"/>
        <v>6.0423064051885955</v>
      </c>
      <c r="AT40" s="25">
        <f t="shared" si="21"/>
        <v>3.2864057957668225</v>
      </c>
      <c r="AU40" s="25">
        <f t="shared" si="22"/>
        <v>6.1965597508107182</v>
      </c>
      <c r="AV40" s="25">
        <f t="shared" si="23"/>
        <v>3.4573028599165583</v>
      </c>
      <c r="AW40" s="25">
        <f t="shared" si="24"/>
        <v>5.8478743483079665</v>
      </c>
      <c r="AX40" s="25">
        <f t="shared" si="25"/>
        <v>3.2903503922780604</v>
      </c>
      <c r="AZ40" s="7">
        <f t="shared" si="26"/>
        <v>32.867883995703551</v>
      </c>
      <c r="BA40" s="7">
        <f t="shared" si="27"/>
        <v>32.867883995703551</v>
      </c>
      <c r="BB40" s="7">
        <f t="shared" si="28"/>
        <v>74.226804123711347</v>
      </c>
      <c r="BC40" s="7">
        <f t="shared" si="29"/>
        <v>22.360248447204974</v>
      </c>
      <c r="BD40" s="7">
        <f t="shared" si="30"/>
        <v>50</v>
      </c>
      <c r="BE40" s="7">
        <f t="shared" si="31"/>
        <v>50</v>
      </c>
      <c r="BF40" s="7">
        <f t="shared" si="32"/>
        <v>50</v>
      </c>
      <c r="BG40" s="7">
        <f t="shared" si="33"/>
        <v>50</v>
      </c>
      <c r="BH40" s="7">
        <f t="shared" si="34"/>
        <v>50</v>
      </c>
      <c r="BI40" s="7">
        <f t="shared" si="35"/>
        <v>50</v>
      </c>
      <c r="BJ40" s="7">
        <f t="shared" si="36"/>
        <v>50</v>
      </c>
      <c r="BK40" s="7">
        <f t="shared" si="37"/>
        <v>50</v>
      </c>
      <c r="BL40" s="7">
        <f t="shared" si="38"/>
        <v>50</v>
      </c>
      <c r="BM40" s="7">
        <f t="shared" si="39"/>
        <v>10</v>
      </c>
      <c r="BN40" s="7">
        <f t="shared" si="40"/>
        <v>87.000000000000014</v>
      </c>
      <c r="BP40" s="7">
        <f t="shared" si="41"/>
        <v>0</v>
      </c>
      <c r="BQ40" s="7">
        <f t="shared" si="42"/>
        <v>0.9462952837392915</v>
      </c>
      <c r="BR40" s="7">
        <f t="shared" si="43"/>
        <v>2.4587075053565184</v>
      </c>
      <c r="BS40" s="7">
        <f t="shared" si="44"/>
        <v>0.81877546311742577</v>
      </c>
      <c r="BT40" s="7">
        <f t="shared" si="45"/>
        <v>39.106071966404038</v>
      </c>
      <c r="BU40" s="7">
        <f t="shared" si="46"/>
        <v>39.532479221657404</v>
      </c>
      <c r="BV40" s="7">
        <f t="shared" si="47"/>
        <v>38.682883323821592</v>
      </c>
      <c r="BW40" s="7">
        <f t="shared" si="48"/>
        <v>43.615234164609369</v>
      </c>
      <c r="BX40" s="7">
        <f t="shared" si="49"/>
        <v>34.57235415258279</v>
      </c>
      <c r="BY40" s="7">
        <f t="shared" si="50"/>
        <v>43.573970160933222</v>
      </c>
      <c r="BZ40" s="7">
        <f t="shared" si="51"/>
        <v>34.695619384108937</v>
      </c>
      <c r="CA40" s="7">
        <f t="shared" si="52"/>
        <v>19.539530664231336</v>
      </c>
      <c r="CB40" s="7">
        <f t="shared" si="53"/>
        <v>78.320410825015742</v>
      </c>
      <c r="CC40" s="7">
        <f t="shared" si="54"/>
        <v>21.723518519431096</v>
      </c>
      <c r="CD40" s="7">
        <f t="shared" si="55"/>
        <v>152.71587530411028</v>
      </c>
      <c r="CF40" t="str">
        <f>OutputSummary!A40</f>
        <v/>
      </c>
      <c r="CG40" s="22">
        <f>IF($CF40="",CG39,Case1!$O40)</f>
        <v>2.3772875745172953E-3</v>
      </c>
      <c r="CH40" s="22">
        <f>IF($CF40="",CH39,Case2!$O40)</f>
        <v>2.3772875745172953E-3</v>
      </c>
      <c r="CI40" s="22">
        <f>IF($CF40="",CI39,Case3!$O40)</f>
        <v>2.3772875745172953E-3</v>
      </c>
      <c r="CJ40" s="22">
        <f>IF($CF40="",CJ39,Case4!$O40)</f>
        <v>2.3772875745172953E-3</v>
      </c>
      <c r="CK40" s="22">
        <f>IF($CF40="",CK39,Case5!$O40)</f>
        <v>2.3772875745172953E-3</v>
      </c>
      <c r="CL40" s="22">
        <f>IF($CF40="",CL39,Case6!$O40)</f>
        <v>2.3772875745172953E-3</v>
      </c>
      <c r="CM40" s="22">
        <f>IF($CF40="",CM39,Case7!$O40)</f>
        <v>2.3772875745172953E-3</v>
      </c>
      <c r="CN40" s="22">
        <f>IF($CF40="",CN39,Case8!$O40)</f>
        <v>1.1886437872586477E-3</v>
      </c>
      <c r="CO40" s="22">
        <f>IF($CF40="",CO39,Case9!$O40)</f>
        <v>4.7545751490345898E-3</v>
      </c>
      <c r="CP40" s="22">
        <f>IF($CF40="",CP39,Case10!$O40)</f>
        <v>2.635860683817619E-4</v>
      </c>
      <c r="CQ40" s="22">
        <f>IF($CF40="",CQ39,Case11!$O40)</f>
        <v>1.6127785180636241E-2</v>
      </c>
      <c r="CS40" t="str">
        <f>OutputSummary!A40</f>
        <v/>
      </c>
      <c r="CT40" s="22">
        <f>IF($CS40="",CT39,Case1!$S40+Case1!$F40+Case1!$P40)</f>
        <v>4.7545751490345916E-3</v>
      </c>
      <c r="CU40" s="22">
        <f>IF($CS40="",CU39,Case2!$S40+Case2!$F40+Case2!$P40)</f>
        <v>4.7545751490345907E-3</v>
      </c>
      <c r="CV40" s="22">
        <f>IF($CS40="",CV39,Case3!$S40+Case3!$F40+Case3!$P40)</f>
        <v>4.7545751490345916E-3</v>
      </c>
      <c r="CW40" s="22">
        <f>IF($CS40="",CW39,Case4!$S40+Case4!$F40+Case4!$P40)</f>
        <v>4.7545751490345916E-3</v>
      </c>
      <c r="CX40" s="22">
        <f>IF($CS40="",CX39,Case5!$S40+Case5!$F40+Case5!$P40)</f>
        <v>4.7545751490345907E-3</v>
      </c>
      <c r="CY40" s="22">
        <f>IF($CS40="",CY39,Case6!$S40+Case6!$F40+Case6!$P40)</f>
        <v>4.7545751490345916E-3</v>
      </c>
      <c r="CZ40" s="22">
        <f>IF($CS40="",CZ39,Case7!$S40+Case7!$F40+Case7!$P40)</f>
        <v>4.7545751490345907E-3</v>
      </c>
      <c r="DA40" s="22">
        <f>IF($CS40="",DA39,Case8!$S40+Case8!$F40+Case8!$P40)</f>
        <v>2.3772875745172958E-3</v>
      </c>
      <c r="DB40" s="22">
        <f>IF($CS40="",DB39,Case9!$S40+Case9!$F40+Case9!$P40)</f>
        <v>9.5091502980691814E-3</v>
      </c>
      <c r="DC40" s="22">
        <f>IF($CS40="",DC39,Case10!$S40+Case10!$F40+Case10!$P40)</f>
        <v>2.6358606838176191E-3</v>
      </c>
      <c r="DD40" s="22">
        <f>IF($CS40="",DD39,Case11!$S40+Case11!$F40+Case11!$P40)</f>
        <v>1.8537684115673837E-2</v>
      </c>
      <c r="DF40" t="str">
        <f t="shared" si="6"/>
        <v/>
      </c>
      <c r="DG40" s="22">
        <f t="shared" si="7"/>
        <v>2.3772875745172962E-3</v>
      </c>
      <c r="DH40" s="22">
        <f t="shared" si="7"/>
        <v>2.3772875745172953E-3</v>
      </c>
      <c r="DI40" s="22">
        <f t="shared" si="7"/>
        <v>2.3772875745172962E-3</v>
      </c>
      <c r="DJ40" s="22">
        <f t="shared" si="7"/>
        <v>2.3772875745172962E-3</v>
      </c>
      <c r="DK40" s="22">
        <f t="shared" si="7"/>
        <v>2.3772875745172953E-3</v>
      </c>
      <c r="DL40" s="22">
        <f t="shared" si="7"/>
        <v>2.3772875745172962E-3</v>
      </c>
      <c r="DM40" s="22">
        <f t="shared" si="7"/>
        <v>2.3772875745172953E-3</v>
      </c>
      <c r="DN40" s="22">
        <f t="shared" si="7"/>
        <v>1.1886437872586481E-3</v>
      </c>
      <c r="DO40" s="22">
        <f t="shared" si="7"/>
        <v>4.7545751490345916E-3</v>
      </c>
      <c r="DP40" s="22">
        <f t="shared" ref="DP40:DQ99" si="56">DC40-CP40</f>
        <v>2.3722746154358574E-3</v>
      </c>
      <c r="DQ40" s="22">
        <f t="shared" si="56"/>
        <v>2.4098989350375966E-3</v>
      </c>
    </row>
    <row r="41" spans="1:121" x14ac:dyDescent="0.2">
      <c r="A41" t="str">
        <f>OutputSummary!A37</f>
        <v/>
      </c>
      <c r="B41" s="13">
        <f>IF($A41="",B40,Case8!K37*100)</f>
        <v>0.85660513659939153</v>
      </c>
      <c r="C41" s="7">
        <f>IF($A41="",C40,Pi!$B37)</f>
        <v>0.85660513659939153</v>
      </c>
      <c r="D41" s="7">
        <f>IF($A41="",D40,Patm!B37)</f>
        <v>0.86471115060730008</v>
      </c>
      <c r="E41" s="13">
        <f>IF($A41="",E40,'Patm diff'!B37)</f>
        <v>0.87766655138423022</v>
      </c>
      <c r="F41" s="7">
        <f>IF($A41="",F40,'Patm nodiff'!B37)</f>
        <v>0.86361880927367085</v>
      </c>
      <c r="G41" s="7">
        <f>IF($A41="",G40,Case1!$B37)</f>
        <v>1.1915897577858632</v>
      </c>
      <c r="H41" s="7">
        <f>IF($A41="",H40,Case2!$B37)</f>
        <v>1.195242384237196</v>
      </c>
      <c r="I41" s="7">
        <f>IF($A41="",I40,Case3!$B37)</f>
        <v>1.1879647021359967</v>
      </c>
      <c r="J41" s="7">
        <f>IF($A41="",J40,Case4!$B37)</f>
        <v>1.2302154727932881</v>
      </c>
      <c r="K41" s="7">
        <f>IF($A41="",K40,Case5!$B37)</f>
        <v>1.1527536981137487</v>
      </c>
      <c r="L41" s="7">
        <f>IF($A41="",L40,Case6!$B37)</f>
        <v>1.2298620032182317</v>
      </c>
      <c r="M41" s="7">
        <f>IF($A41="",M40,Case7!$B37)</f>
        <v>1.1538095944186428</v>
      </c>
      <c r="N41" s="7">
        <f>IF($A41="",N40,Case8!$B37)</f>
        <v>1.0239817599366103</v>
      </c>
      <c r="O41" s="7">
        <f>IF($A41="",O40,Case9!$B37)</f>
        <v>1.5275017987322221</v>
      </c>
      <c r="P41" s="7">
        <f>IF($A41="",P40,Case10!$B37)</f>
        <v>1.0426899120869584</v>
      </c>
      <c r="Q41" s="7">
        <f>IF($A41="",Q40,Case11!$B37)</f>
        <v>2.1647771688571216</v>
      </c>
      <c r="S41" s="7">
        <f>IF($A41="",S40,Case1!E37*100)</f>
        <v>51.727750000000007</v>
      </c>
      <c r="T41" s="7">
        <f>IF($A41="",T40,Pi!$Q37)</f>
        <v>51.727750000000007</v>
      </c>
      <c r="U41" s="7">
        <f>IF($A41="",U40,Patm!Q37)</f>
        <v>0.59816156574621171</v>
      </c>
      <c r="V41" s="7">
        <f>IF($A41="",V40,'Patm diff'!Q37)</f>
        <v>1.5118212474663864</v>
      </c>
      <c r="W41" s="7">
        <f>IF($A41="",W40,'Patm nodiff'!Q37)</f>
        <v>0.51795709710935023</v>
      </c>
      <c r="X41" s="7">
        <f>IF($A41="",X40,Case1!$Q37)</f>
        <v>12.11807700697457</v>
      </c>
      <c r="Y41" s="7">
        <f>IF($A41="",Y40,Case2!$Q37)</f>
        <v>11.773625788866902</v>
      </c>
      <c r="Z41" s="7">
        <f>IF($A41="",Z40,Case3!$Q37)</f>
        <v>12.46096942305479</v>
      </c>
      <c r="AA41" s="7">
        <f>IF($A41="",AA40,Case4!$Q37)</f>
        <v>8.5286036456764247</v>
      </c>
      <c r="AB41" s="7">
        <f>IF($A41="",AB40,Case5!$Q37)</f>
        <v>15.842662645938811</v>
      </c>
      <c r="AC41" s="7">
        <f>IF($A41="",AC40,Case6!$Q37)</f>
        <v>8.5609279853105118</v>
      </c>
      <c r="AD41" s="7">
        <f>IF($A41="",AD40,Case7!$Q37)</f>
        <v>15.739915644814729</v>
      </c>
      <c r="AE41" s="7">
        <f>IF($A41="",AE40,Case8!$Q37)</f>
        <v>8.3478175116817486</v>
      </c>
      <c r="AF41" s="7">
        <f>IF($A41="",AF40,Case9!$Q37)</f>
        <v>14.961879851407769</v>
      </c>
      <c r="AG41" s="7">
        <f>IF($A41="",AG40,Case10!$Q37)</f>
        <v>8.8455645451696476</v>
      </c>
      <c r="AH41" s="7">
        <f>IF($A41="",AH40,Case11!$Q37)</f>
        <v>15.721046038560811</v>
      </c>
      <c r="AJ41" s="25">
        <f t="shared" si="11"/>
        <v>1</v>
      </c>
      <c r="AK41" s="25">
        <f t="shared" si="12"/>
        <v>86.477889858184369</v>
      </c>
      <c r="AL41" s="25">
        <f t="shared" si="13"/>
        <v>34.215519914598978</v>
      </c>
      <c r="AM41" s="25">
        <f t="shared" si="14"/>
        <v>99.868792779721929</v>
      </c>
      <c r="AN41" s="25">
        <f t="shared" si="15"/>
        <v>4.2686434464996434</v>
      </c>
      <c r="AO41" s="25">
        <f t="shared" si="16"/>
        <v>4.3935276122767197</v>
      </c>
      <c r="AP41" s="25">
        <f t="shared" si="17"/>
        <v>4.151181841783143</v>
      </c>
      <c r="AQ41" s="25">
        <f t="shared" si="18"/>
        <v>6.0652074066337214</v>
      </c>
      <c r="AR41" s="25">
        <f t="shared" si="19"/>
        <v>3.2650919328424988</v>
      </c>
      <c r="AS41" s="25">
        <f t="shared" si="20"/>
        <v>6.0423064051885955</v>
      </c>
      <c r="AT41" s="25">
        <f t="shared" si="21"/>
        <v>3.2864057957668225</v>
      </c>
      <c r="AU41" s="25">
        <f t="shared" si="22"/>
        <v>6.1965597508107182</v>
      </c>
      <c r="AV41" s="25">
        <f t="shared" si="23"/>
        <v>3.4573028599165583</v>
      </c>
      <c r="AW41" s="25">
        <f t="shared" si="24"/>
        <v>5.8478743483079665</v>
      </c>
      <c r="AX41" s="25">
        <f t="shared" si="25"/>
        <v>3.2903503922780604</v>
      </c>
      <c r="AZ41" s="7">
        <f t="shared" si="26"/>
        <v>32.867883995703551</v>
      </c>
      <c r="BA41" s="7">
        <f t="shared" si="27"/>
        <v>32.867883995703551</v>
      </c>
      <c r="BB41" s="7">
        <f t="shared" si="28"/>
        <v>74.226804123711347</v>
      </c>
      <c r="BC41" s="7">
        <f t="shared" si="29"/>
        <v>22.360248447204974</v>
      </c>
      <c r="BD41" s="7">
        <f t="shared" si="30"/>
        <v>50</v>
      </c>
      <c r="BE41" s="7">
        <f t="shared" si="31"/>
        <v>50</v>
      </c>
      <c r="BF41" s="7">
        <f t="shared" si="32"/>
        <v>50</v>
      </c>
      <c r="BG41" s="7">
        <f t="shared" si="33"/>
        <v>50</v>
      </c>
      <c r="BH41" s="7">
        <f t="shared" si="34"/>
        <v>50</v>
      </c>
      <c r="BI41" s="7">
        <f t="shared" si="35"/>
        <v>50</v>
      </c>
      <c r="BJ41" s="7">
        <f t="shared" si="36"/>
        <v>50</v>
      </c>
      <c r="BK41" s="7">
        <f t="shared" si="37"/>
        <v>50</v>
      </c>
      <c r="BL41" s="7">
        <f t="shared" si="38"/>
        <v>50</v>
      </c>
      <c r="BM41" s="7">
        <f t="shared" si="39"/>
        <v>10</v>
      </c>
      <c r="BN41" s="7">
        <f t="shared" si="40"/>
        <v>87.000000000000014</v>
      </c>
      <c r="BP41" s="7">
        <f t="shared" si="41"/>
        <v>0</v>
      </c>
      <c r="BQ41" s="7">
        <f t="shared" si="42"/>
        <v>0.9462952837392915</v>
      </c>
      <c r="BR41" s="7">
        <f t="shared" si="43"/>
        <v>2.4587075053565184</v>
      </c>
      <c r="BS41" s="7">
        <f t="shared" si="44"/>
        <v>0.81877546311742577</v>
      </c>
      <c r="BT41" s="7">
        <f t="shared" si="45"/>
        <v>39.106071966404038</v>
      </c>
      <c r="BU41" s="7">
        <f t="shared" si="46"/>
        <v>39.532479221657404</v>
      </c>
      <c r="BV41" s="7">
        <f t="shared" si="47"/>
        <v>38.682883323821592</v>
      </c>
      <c r="BW41" s="7">
        <f t="shared" si="48"/>
        <v>43.615234164609369</v>
      </c>
      <c r="BX41" s="7">
        <f t="shared" si="49"/>
        <v>34.57235415258279</v>
      </c>
      <c r="BY41" s="7">
        <f t="shared" si="50"/>
        <v>43.573970160933222</v>
      </c>
      <c r="BZ41" s="7">
        <f t="shared" si="51"/>
        <v>34.695619384108937</v>
      </c>
      <c r="CA41" s="7">
        <f t="shared" si="52"/>
        <v>19.539530664231336</v>
      </c>
      <c r="CB41" s="7">
        <f t="shared" si="53"/>
        <v>78.320410825015742</v>
      </c>
      <c r="CC41" s="7">
        <f t="shared" si="54"/>
        <v>21.723518519431096</v>
      </c>
      <c r="CD41" s="7">
        <f t="shared" si="55"/>
        <v>152.71587530411028</v>
      </c>
      <c r="CF41" t="str">
        <f>OutputSummary!A41</f>
        <v/>
      </c>
      <c r="CG41" s="22">
        <f>IF($CF41="",CG40,Case1!$O41)</f>
        <v>2.3772875745172953E-3</v>
      </c>
      <c r="CH41" s="22">
        <f>IF($CF41="",CH40,Case2!$O41)</f>
        <v>2.3772875745172953E-3</v>
      </c>
      <c r="CI41" s="22">
        <f>IF($CF41="",CI40,Case3!$O41)</f>
        <v>2.3772875745172953E-3</v>
      </c>
      <c r="CJ41" s="22">
        <f>IF($CF41="",CJ40,Case4!$O41)</f>
        <v>2.3772875745172953E-3</v>
      </c>
      <c r="CK41" s="22">
        <f>IF($CF41="",CK40,Case5!$O41)</f>
        <v>2.3772875745172953E-3</v>
      </c>
      <c r="CL41" s="22">
        <f>IF($CF41="",CL40,Case6!$O41)</f>
        <v>2.3772875745172953E-3</v>
      </c>
      <c r="CM41" s="22">
        <f>IF($CF41="",CM40,Case7!$O41)</f>
        <v>2.3772875745172953E-3</v>
      </c>
      <c r="CN41" s="22">
        <f>IF($CF41="",CN40,Case8!$O41)</f>
        <v>1.1886437872586477E-3</v>
      </c>
      <c r="CO41" s="22">
        <f>IF($CF41="",CO40,Case9!$O41)</f>
        <v>4.7545751490345898E-3</v>
      </c>
      <c r="CP41" s="22">
        <f>IF($CF41="",CP40,Case10!$O41)</f>
        <v>2.635860683817619E-4</v>
      </c>
      <c r="CQ41" s="22">
        <f>IF($CF41="",CQ40,Case11!$O41)</f>
        <v>1.6127785180636241E-2</v>
      </c>
      <c r="CS41" t="str">
        <f>OutputSummary!A41</f>
        <v/>
      </c>
      <c r="CT41" s="22">
        <f>IF($CS41="",CT40,Case1!$S41+Case1!$F41+Case1!$P41)</f>
        <v>4.7545751490345916E-3</v>
      </c>
      <c r="CU41" s="22">
        <f>IF($CS41="",CU40,Case2!$S41+Case2!$F41+Case2!$P41)</f>
        <v>4.7545751490345907E-3</v>
      </c>
      <c r="CV41" s="22">
        <f>IF($CS41="",CV40,Case3!$S41+Case3!$F41+Case3!$P41)</f>
        <v>4.7545751490345916E-3</v>
      </c>
      <c r="CW41" s="22">
        <f>IF($CS41="",CW40,Case4!$S41+Case4!$F41+Case4!$P41)</f>
        <v>4.7545751490345916E-3</v>
      </c>
      <c r="CX41" s="22">
        <f>IF($CS41="",CX40,Case5!$S41+Case5!$F41+Case5!$P41)</f>
        <v>4.7545751490345907E-3</v>
      </c>
      <c r="CY41" s="22">
        <f>IF($CS41="",CY40,Case6!$S41+Case6!$F41+Case6!$P41)</f>
        <v>4.7545751490345916E-3</v>
      </c>
      <c r="CZ41" s="22">
        <f>IF($CS41="",CZ40,Case7!$S41+Case7!$F41+Case7!$P41)</f>
        <v>4.7545751490345907E-3</v>
      </c>
      <c r="DA41" s="22">
        <f>IF($CS41="",DA40,Case8!$S41+Case8!$F41+Case8!$P41)</f>
        <v>2.3772875745172958E-3</v>
      </c>
      <c r="DB41" s="22">
        <f>IF($CS41="",DB40,Case9!$S41+Case9!$F41+Case9!$P41)</f>
        <v>9.5091502980691814E-3</v>
      </c>
      <c r="DC41" s="22">
        <f>IF($CS41="",DC40,Case10!$S41+Case10!$F41+Case10!$P41)</f>
        <v>2.6358606838176191E-3</v>
      </c>
      <c r="DD41" s="22">
        <f>IF($CS41="",DD40,Case11!$S41+Case11!$F41+Case11!$P41)</f>
        <v>1.8537684115673837E-2</v>
      </c>
      <c r="DF41" t="str">
        <f t="shared" si="6"/>
        <v/>
      </c>
      <c r="DG41" s="22">
        <f t="shared" ref="DG41:DO69" si="57">CT41-CG41</f>
        <v>2.3772875745172962E-3</v>
      </c>
      <c r="DH41" s="22">
        <f t="shared" si="57"/>
        <v>2.3772875745172953E-3</v>
      </c>
      <c r="DI41" s="22">
        <f t="shared" si="57"/>
        <v>2.3772875745172962E-3</v>
      </c>
      <c r="DJ41" s="22">
        <f t="shared" si="57"/>
        <v>2.3772875745172962E-3</v>
      </c>
      <c r="DK41" s="22">
        <f t="shared" si="57"/>
        <v>2.3772875745172953E-3</v>
      </c>
      <c r="DL41" s="22">
        <f t="shared" si="57"/>
        <v>2.3772875745172962E-3</v>
      </c>
      <c r="DM41" s="22">
        <f t="shared" si="57"/>
        <v>2.3772875745172953E-3</v>
      </c>
      <c r="DN41" s="22">
        <f t="shared" si="57"/>
        <v>1.1886437872586481E-3</v>
      </c>
      <c r="DO41" s="22">
        <f t="shared" si="57"/>
        <v>4.7545751490345916E-3</v>
      </c>
      <c r="DP41" s="22">
        <f t="shared" si="56"/>
        <v>2.3722746154358574E-3</v>
      </c>
      <c r="DQ41" s="22">
        <f t="shared" si="56"/>
        <v>2.4098989350375966E-3</v>
      </c>
    </row>
    <row r="42" spans="1:121" x14ac:dyDescent="0.2">
      <c r="A42" t="str">
        <f>OutputSummary!A38</f>
        <v/>
      </c>
      <c r="B42" s="13">
        <f>IF($A42="",B41,Case8!K38*100)</f>
        <v>0.85660513659939153</v>
      </c>
      <c r="C42" s="7">
        <f>IF($A42="",C41,Pi!$B38)</f>
        <v>0.85660513659939153</v>
      </c>
      <c r="D42" s="7">
        <f>IF($A42="",D41,Patm!B38)</f>
        <v>0.86471115060730008</v>
      </c>
      <c r="E42" s="13">
        <f>IF($A42="",E41,'Patm diff'!B38)</f>
        <v>0.87766655138423022</v>
      </c>
      <c r="F42" s="7">
        <f>IF($A42="",F41,'Patm nodiff'!B38)</f>
        <v>0.86361880927367085</v>
      </c>
      <c r="G42" s="7">
        <f>IF($A42="",G41,Case1!$B38)</f>
        <v>1.1915897577858632</v>
      </c>
      <c r="H42" s="7">
        <f>IF($A42="",H41,Case2!$B38)</f>
        <v>1.195242384237196</v>
      </c>
      <c r="I42" s="7">
        <f>IF($A42="",I41,Case3!$B38)</f>
        <v>1.1879647021359967</v>
      </c>
      <c r="J42" s="7">
        <f>IF($A42="",J41,Case4!$B38)</f>
        <v>1.2302154727932881</v>
      </c>
      <c r="K42" s="7">
        <f>IF($A42="",K41,Case5!$B38)</f>
        <v>1.1527536981137487</v>
      </c>
      <c r="L42" s="7">
        <f>IF($A42="",L41,Case6!$B38)</f>
        <v>1.2298620032182317</v>
      </c>
      <c r="M42" s="7">
        <f>IF($A42="",M41,Case7!$B38)</f>
        <v>1.1538095944186428</v>
      </c>
      <c r="N42" s="7">
        <f>IF($A42="",N41,Case8!$B38)</f>
        <v>1.0239817599366103</v>
      </c>
      <c r="O42" s="7">
        <f>IF($A42="",O41,Case9!$B38)</f>
        <v>1.5275017987322221</v>
      </c>
      <c r="P42" s="7">
        <f>IF($A42="",P41,Case10!$B38)</f>
        <v>1.0426899120869584</v>
      </c>
      <c r="Q42" s="7">
        <f>IF($A42="",Q41,Case11!$B38)</f>
        <v>2.1647771688571216</v>
      </c>
      <c r="S42" s="7">
        <f>IF($A42="",S41,Case1!E38*100)</f>
        <v>51.727750000000007</v>
      </c>
      <c r="T42" s="7">
        <f>IF($A42="",T41,Pi!$Q38)</f>
        <v>51.727750000000007</v>
      </c>
      <c r="U42" s="7">
        <f>IF($A42="",U41,Patm!Q38)</f>
        <v>0.59816156574621171</v>
      </c>
      <c r="V42" s="7">
        <f>IF($A42="",V41,'Patm diff'!Q38)</f>
        <v>1.5118212474663864</v>
      </c>
      <c r="W42" s="7">
        <f>IF($A42="",W41,'Patm nodiff'!Q38)</f>
        <v>0.51795709710935023</v>
      </c>
      <c r="X42" s="7">
        <f>IF($A42="",X41,Case1!$Q38)</f>
        <v>12.11807700697457</v>
      </c>
      <c r="Y42" s="7">
        <f>IF($A42="",Y41,Case2!$Q38)</f>
        <v>11.773625788866902</v>
      </c>
      <c r="Z42" s="7">
        <f>IF($A42="",Z41,Case3!$Q38)</f>
        <v>12.46096942305479</v>
      </c>
      <c r="AA42" s="7">
        <f>IF($A42="",AA41,Case4!$Q38)</f>
        <v>8.5286036456764247</v>
      </c>
      <c r="AB42" s="7">
        <f>IF($A42="",AB41,Case5!$Q38)</f>
        <v>15.842662645938811</v>
      </c>
      <c r="AC42" s="7">
        <f>IF($A42="",AC41,Case6!$Q38)</f>
        <v>8.5609279853105118</v>
      </c>
      <c r="AD42" s="7">
        <f>IF($A42="",AD41,Case7!$Q38)</f>
        <v>15.739915644814729</v>
      </c>
      <c r="AE42" s="7">
        <f>IF($A42="",AE41,Case8!$Q38)</f>
        <v>8.3478175116817486</v>
      </c>
      <c r="AF42" s="7">
        <f>IF($A42="",AF41,Case9!$Q38)</f>
        <v>14.961879851407769</v>
      </c>
      <c r="AG42" s="7">
        <f>IF($A42="",AG41,Case10!$Q38)</f>
        <v>8.8455645451696476</v>
      </c>
      <c r="AH42" s="7">
        <f>IF($A42="",AH41,Case11!$Q38)</f>
        <v>15.721046038560811</v>
      </c>
      <c r="AJ42" s="25">
        <f t="shared" si="11"/>
        <v>1</v>
      </c>
      <c r="AK42" s="25">
        <f t="shared" si="12"/>
        <v>86.477889858184369</v>
      </c>
      <c r="AL42" s="25">
        <f t="shared" si="13"/>
        <v>34.215519914598978</v>
      </c>
      <c r="AM42" s="25">
        <f t="shared" si="14"/>
        <v>99.868792779721929</v>
      </c>
      <c r="AN42" s="25">
        <f t="shared" si="15"/>
        <v>4.2686434464996434</v>
      </c>
      <c r="AO42" s="25">
        <f t="shared" si="16"/>
        <v>4.3935276122767197</v>
      </c>
      <c r="AP42" s="25">
        <f t="shared" si="17"/>
        <v>4.151181841783143</v>
      </c>
      <c r="AQ42" s="25">
        <f t="shared" si="18"/>
        <v>6.0652074066337214</v>
      </c>
      <c r="AR42" s="25">
        <f t="shared" si="19"/>
        <v>3.2650919328424988</v>
      </c>
      <c r="AS42" s="25">
        <f t="shared" si="20"/>
        <v>6.0423064051885955</v>
      </c>
      <c r="AT42" s="25">
        <f t="shared" si="21"/>
        <v>3.2864057957668225</v>
      </c>
      <c r="AU42" s="25">
        <f t="shared" si="22"/>
        <v>6.1965597508107182</v>
      </c>
      <c r="AV42" s="25">
        <f t="shared" si="23"/>
        <v>3.4573028599165583</v>
      </c>
      <c r="AW42" s="25">
        <f t="shared" si="24"/>
        <v>5.8478743483079665</v>
      </c>
      <c r="AX42" s="25">
        <f t="shared" si="25"/>
        <v>3.2903503922780604</v>
      </c>
      <c r="AZ42" s="7">
        <f t="shared" si="26"/>
        <v>32.867883995703551</v>
      </c>
      <c r="BA42" s="7">
        <f t="shared" si="27"/>
        <v>32.867883995703551</v>
      </c>
      <c r="BB42" s="7">
        <f t="shared" si="28"/>
        <v>74.226804123711347</v>
      </c>
      <c r="BC42" s="7">
        <f t="shared" si="29"/>
        <v>22.360248447204974</v>
      </c>
      <c r="BD42" s="7">
        <f t="shared" si="30"/>
        <v>50</v>
      </c>
      <c r="BE42" s="7">
        <f t="shared" si="31"/>
        <v>50</v>
      </c>
      <c r="BF42" s="7">
        <f t="shared" si="32"/>
        <v>50</v>
      </c>
      <c r="BG42" s="7">
        <f t="shared" si="33"/>
        <v>50</v>
      </c>
      <c r="BH42" s="7">
        <f t="shared" si="34"/>
        <v>50</v>
      </c>
      <c r="BI42" s="7">
        <f t="shared" si="35"/>
        <v>50</v>
      </c>
      <c r="BJ42" s="7">
        <f t="shared" si="36"/>
        <v>50</v>
      </c>
      <c r="BK42" s="7">
        <f t="shared" si="37"/>
        <v>50</v>
      </c>
      <c r="BL42" s="7">
        <f t="shared" si="38"/>
        <v>50</v>
      </c>
      <c r="BM42" s="7">
        <f t="shared" si="39"/>
        <v>10</v>
      </c>
      <c r="BN42" s="7">
        <f t="shared" si="40"/>
        <v>87.000000000000014</v>
      </c>
      <c r="BP42" s="7">
        <f t="shared" si="41"/>
        <v>0</v>
      </c>
      <c r="BQ42" s="7">
        <f t="shared" si="42"/>
        <v>0.9462952837392915</v>
      </c>
      <c r="BR42" s="7">
        <f t="shared" si="43"/>
        <v>2.4587075053565184</v>
      </c>
      <c r="BS42" s="7">
        <f t="shared" si="44"/>
        <v>0.81877546311742577</v>
      </c>
      <c r="BT42" s="7">
        <f t="shared" si="45"/>
        <v>39.106071966404038</v>
      </c>
      <c r="BU42" s="7">
        <f t="shared" si="46"/>
        <v>39.532479221657404</v>
      </c>
      <c r="BV42" s="7">
        <f t="shared" si="47"/>
        <v>38.682883323821592</v>
      </c>
      <c r="BW42" s="7">
        <f t="shared" si="48"/>
        <v>43.615234164609369</v>
      </c>
      <c r="BX42" s="7">
        <f t="shared" si="49"/>
        <v>34.57235415258279</v>
      </c>
      <c r="BY42" s="7">
        <f t="shared" si="50"/>
        <v>43.573970160933222</v>
      </c>
      <c r="BZ42" s="7">
        <f t="shared" si="51"/>
        <v>34.695619384108937</v>
      </c>
      <c r="CA42" s="7">
        <f t="shared" si="52"/>
        <v>19.539530664231336</v>
      </c>
      <c r="CB42" s="7">
        <f t="shared" si="53"/>
        <v>78.320410825015742</v>
      </c>
      <c r="CC42" s="7">
        <f t="shared" si="54"/>
        <v>21.723518519431096</v>
      </c>
      <c r="CD42" s="7">
        <f t="shared" si="55"/>
        <v>152.71587530411028</v>
      </c>
      <c r="CF42" t="str">
        <f>OutputSummary!A42</f>
        <v/>
      </c>
      <c r="CG42" s="22">
        <f>IF($CF42="",CG41,Case1!$O42)</f>
        <v>2.3772875745172953E-3</v>
      </c>
      <c r="CH42" s="22">
        <f>IF($CF42="",CH41,Case2!$O42)</f>
        <v>2.3772875745172953E-3</v>
      </c>
      <c r="CI42" s="22">
        <f>IF($CF42="",CI41,Case3!$O42)</f>
        <v>2.3772875745172953E-3</v>
      </c>
      <c r="CJ42" s="22">
        <f>IF($CF42="",CJ41,Case4!$O42)</f>
        <v>2.3772875745172953E-3</v>
      </c>
      <c r="CK42" s="22">
        <f>IF($CF42="",CK41,Case5!$O42)</f>
        <v>2.3772875745172953E-3</v>
      </c>
      <c r="CL42" s="22">
        <f>IF($CF42="",CL41,Case6!$O42)</f>
        <v>2.3772875745172953E-3</v>
      </c>
      <c r="CM42" s="22">
        <f>IF($CF42="",CM41,Case7!$O42)</f>
        <v>2.3772875745172953E-3</v>
      </c>
      <c r="CN42" s="22">
        <f>IF($CF42="",CN41,Case8!$O42)</f>
        <v>1.1886437872586477E-3</v>
      </c>
      <c r="CO42" s="22">
        <f>IF($CF42="",CO41,Case9!$O42)</f>
        <v>4.7545751490345898E-3</v>
      </c>
      <c r="CP42" s="22">
        <f>IF($CF42="",CP41,Case10!$O42)</f>
        <v>2.635860683817619E-4</v>
      </c>
      <c r="CQ42" s="22">
        <f>IF($CF42="",CQ41,Case11!$O42)</f>
        <v>1.6127785180636241E-2</v>
      </c>
      <c r="CS42" t="str">
        <f>OutputSummary!A42</f>
        <v/>
      </c>
      <c r="CT42" s="22">
        <f>IF($CS42="",CT41,Case1!$S42+Case1!$F42+Case1!$P42)</f>
        <v>4.7545751490345916E-3</v>
      </c>
      <c r="CU42" s="22">
        <f>IF($CS42="",CU41,Case2!$S42+Case2!$F42+Case2!$P42)</f>
        <v>4.7545751490345907E-3</v>
      </c>
      <c r="CV42" s="22">
        <f>IF($CS42="",CV41,Case3!$S42+Case3!$F42+Case3!$P42)</f>
        <v>4.7545751490345916E-3</v>
      </c>
      <c r="CW42" s="22">
        <f>IF($CS42="",CW41,Case4!$S42+Case4!$F42+Case4!$P42)</f>
        <v>4.7545751490345916E-3</v>
      </c>
      <c r="CX42" s="22">
        <f>IF($CS42="",CX41,Case5!$S42+Case5!$F42+Case5!$P42)</f>
        <v>4.7545751490345907E-3</v>
      </c>
      <c r="CY42" s="22">
        <f>IF($CS42="",CY41,Case6!$S42+Case6!$F42+Case6!$P42)</f>
        <v>4.7545751490345916E-3</v>
      </c>
      <c r="CZ42" s="22">
        <f>IF($CS42="",CZ41,Case7!$S42+Case7!$F42+Case7!$P42)</f>
        <v>4.7545751490345907E-3</v>
      </c>
      <c r="DA42" s="22">
        <f>IF($CS42="",DA41,Case8!$S42+Case8!$F42+Case8!$P42)</f>
        <v>2.3772875745172958E-3</v>
      </c>
      <c r="DB42" s="22">
        <f>IF($CS42="",DB41,Case9!$S42+Case9!$F42+Case9!$P42)</f>
        <v>9.5091502980691814E-3</v>
      </c>
      <c r="DC42" s="22">
        <f>IF($CS42="",DC41,Case10!$S42+Case10!$F42+Case10!$P42)</f>
        <v>2.6358606838176191E-3</v>
      </c>
      <c r="DD42" s="22">
        <f>IF($CS42="",DD41,Case11!$S42+Case11!$F42+Case11!$P42)</f>
        <v>1.8537684115673837E-2</v>
      </c>
      <c r="DF42" t="str">
        <f t="shared" si="6"/>
        <v/>
      </c>
      <c r="DG42" s="22">
        <f t="shared" si="57"/>
        <v>2.3772875745172962E-3</v>
      </c>
      <c r="DH42" s="22">
        <f t="shared" si="57"/>
        <v>2.3772875745172953E-3</v>
      </c>
      <c r="DI42" s="22">
        <f t="shared" si="57"/>
        <v>2.3772875745172962E-3</v>
      </c>
      <c r="DJ42" s="22">
        <f t="shared" si="57"/>
        <v>2.3772875745172962E-3</v>
      </c>
      <c r="DK42" s="22">
        <f t="shared" si="57"/>
        <v>2.3772875745172953E-3</v>
      </c>
      <c r="DL42" s="22">
        <f t="shared" si="57"/>
        <v>2.3772875745172962E-3</v>
      </c>
      <c r="DM42" s="22">
        <f t="shared" si="57"/>
        <v>2.3772875745172953E-3</v>
      </c>
      <c r="DN42" s="22">
        <f t="shared" si="57"/>
        <v>1.1886437872586481E-3</v>
      </c>
      <c r="DO42" s="22">
        <f t="shared" si="57"/>
        <v>4.7545751490345916E-3</v>
      </c>
      <c r="DP42" s="22">
        <f t="shared" si="56"/>
        <v>2.3722746154358574E-3</v>
      </c>
      <c r="DQ42" s="22">
        <f t="shared" si="56"/>
        <v>2.4098989350375966E-3</v>
      </c>
    </row>
    <row r="43" spans="1:121" x14ac:dyDescent="0.2">
      <c r="A43" t="str">
        <f>OutputSummary!A39</f>
        <v/>
      </c>
      <c r="B43" s="13">
        <f>IF($A43="",B42,Case8!K39*100)</f>
        <v>0.85660513659939153</v>
      </c>
      <c r="C43" s="7">
        <f>IF($A43="",C42,Pi!$B39)</f>
        <v>0.85660513659939153</v>
      </c>
      <c r="D43" s="7">
        <f>IF($A43="",D42,Patm!B39)</f>
        <v>0.86471115060730008</v>
      </c>
      <c r="E43" s="13">
        <f>IF($A43="",E42,'Patm diff'!B39)</f>
        <v>0.87766655138423022</v>
      </c>
      <c r="F43" s="7">
        <f>IF($A43="",F42,'Patm nodiff'!B39)</f>
        <v>0.86361880927367085</v>
      </c>
      <c r="G43" s="7">
        <f>IF($A43="",G42,Case1!$B39)</f>
        <v>1.1915897577858632</v>
      </c>
      <c r="H43" s="7">
        <f>IF($A43="",H42,Case2!$B39)</f>
        <v>1.195242384237196</v>
      </c>
      <c r="I43" s="7">
        <f>IF($A43="",I42,Case3!$B39)</f>
        <v>1.1879647021359967</v>
      </c>
      <c r="J43" s="7">
        <f>IF($A43="",J42,Case4!$B39)</f>
        <v>1.2302154727932881</v>
      </c>
      <c r="K43" s="7">
        <f>IF($A43="",K42,Case5!$B39)</f>
        <v>1.1527536981137487</v>
      </c>
      <c r="L43" s="7">
        <f>IF($A43="",L42,Case6!$B39)</f>
        <v>1.2298620032182317</v>
      </c>
      <c r="M43" s="7">
        <f>IF($A43="",M42,Case7!$B39)</f>
        <v>1.1538095944186428</v>
      </c>
      <c r="N43" s="7">
        <f>IF($A43="",N42,Case8!$B39)</f>
        <v>1.0239817599366103</v>
      </c>
      <c r="O43" s="7">
        <f>IF($A43="",O42,Case9!$B39)</f>
        <v>1.5275017987322221</v>
      </c>
      <c r="P43" s="7">
        <f>IF($A43="",P42,Case10!$B39)</f>
        <v>1.0426899120869584</v>
      </c>
      <c r="Q43" s="7">
        <f>IF($A43="",Q42,Case11!$B39)</f>
        <v>2.1647771688571216</v>
      </c>
      <c r="S43" s="7">
        <f>IF($A43="",S42,Case1!E39*100)</f>
        <v>51.727750000000007</v>
      </c>
      <c r="T43" s="7">
        <f>IF($A43="",T42,Pi!$Q39)</f>
        <v>51.727750000000007</v>
      </c>
      <c r="U43" s="7">
        <f>IF($A43="",U42,Patm!Q39)</f>
        <v>0.59816156574621171</v>
      </c>
      <c r="V43" s="7">
        <f>IF($A43="",V42,'Patm diff'!Q39)</f>
        <v>1.5118212474663864</v>
      </c>
      <c r="W43" s="7">
        <f>IF($A43="",W42,'Patm nodiff'!Q39)</f>
        <v>0.51795709710935023</v>
      </c>
      <c r="X43" s="7">
        <f>IF($A43="",X42,Case1!$Q39)</f>
        <v>12.11807700697457</v>
      </c>
      <c r="Y43" s="7">
        <f>IF($A43="",Y42,Case2!$Q39)</f>
        <v>11.773625788866902</v>
      </c>
      <c r="Z43" s="7">
        <f>IF($A43="",Z42,Case3!$Q39)</f>
        <v>12.46096942305479</v>
      </c>
      <c r="AA43" s="7">
        <f>IF($A43="",AA42,Case4!$Q39)</f>
        <v>8.5286036456764247</v>
      </c>
      <c r="AB43" s="7">
        <f>IF($A43="",AB42,Case5!$Q39)</f>
        <v>15.842662645938811</v>
      </c>
      <c r="AC43" s="7">
        <f>IF($A43="",AC42,Case6!$Q39)</f>
        <v>8.5609279853105118</v>
      </c>
      <c r="AD43" s="7">
        <f>IF($A43="",AD42,Case7!$Q39)</f>
        <v>15.739915644814729</v>
      </c>
      <c r="AE43" s="7">
        <f>IF($A43="",AE42,Case8!$Q39)</f>
        <v>8.3478175116817486</v>
      </c>
      <c r="AF43" s="7">
        <f>IF($A43="",AF42,Case9!$Q39)</f>
        <v>14.961879851407769</v>
      </c>
      <c r="AG43" s="7">
        <f>IF($A43="",AG42,Case10!$Q39)</f>
        <v>8.8455645451696476</v>
      </c>
      <c r="AH43" s="7">
        <f>IF($A43="",AH42,Case11!$Q39)</f>
        <v>15.721046038560811</v>
      </c>
      <c r="AJ43" s="25">
        <f t="shared" si="11"/>
        <v>1</v>
      </c>
      <c r="AK43" s="25">
        <f t="shared" si="12"/>
        <v>86.477889858184369</v>
      </c>
      <c r="AL43" s="25">
        <f t="shared" si="13"/>
        <v>34.215519914598978</v>
      </c>
      <c r="AM43" s="25">
        <f t="shared" si="14"/>
        <v>99.868792779721929</v>
      </c>
      <c r="AN43" s="25">
        <f t="shared" si="15"/>
        <v>4.2686434464996434</v>
      </c>
      <c r="AO43" s="25">
        <f t="shared" si="16"/>
        <v>4.3935276122767197</v>
      </c>
      <c r="AP43" s="25">
        <f t="shared" si="17"/>
        <v>4.151181841783143</v>
      </c>
      <c r="AQ43" s="25">
        <f t="shared" si="18"/>
        <v>6.0652074066337214</v>
      </c>
      <c r="AR43" s="25">
        <f t="shared" si="19"/>
        <v>3.2650919328424988</v>
      </c>
      <c r="AS43" s="25">
        <f t="shared" si="20"/>
        <v>6.0423064051885955</v>
      </c>
      <c r="AT43" s="25">
        <f t="shared" si="21"/>
        <v>3.2864057957668225</v>
      </c>
      <c r="AU43" s="25">
        <f t="shared" si="22"/>
        <v>6.1965597508107182</v>
      </c>
      <c r="AV43" s="25">
        <f t="shared" si="23"/>
        <v>3.4573028599165583</v>
      </c>
      <c r="AW43" s="25">
        <f t="shared" si="24"/>
        <v>5.8478743483079665</v>
      </c>
      <c r="AX43" s="25">
        <f t="shared" si="25"/>
        <v>3.2903503922780604</v>
      </c>
      <c r="AZ43" s="7">
        <f t="shared" si="26"/>
        <v>32.867883995703551</v>
      </c>
      <c r="BA43" s="7">
        <f t="shared" si="27"/>
        <v>32.867883995703551</v>
      </c>
      <c r="BB43" s="7">
        <f t="shared" si="28"/>
        <v>74.226804123711347</v>
      </c>
      <c r="BC43" s="7">
        <f t="shared" si="29"/>
        <v>22.360248447204974</v>
      </c>
      <c r="BD43" s="7">
        <f t="shared" si="30"/>
        <v>50</v>
      </c>
      <c r="BE43" s="7">
        <f t="shared" si="31"/>
        <v>50</v>
      </c>
      <c r="BF43" s="7">
        <f t="shared" si="32"/>
        <v>50</v>
      </c>
      <c r="BG43" s="7">
        <f t="shared" si="33"/>
        <v>50</v>
      </c>
      <c r="BH43" s="7">
        <f t="shared" si="34"/>
        <v>50</v>
      </c>
      <c r="BI43" s="7">
        <f t="shared" si="35"/>
        <v>50</v>
      </c>
      <c r="BJ43" s="7">
        <f t="shared" si="36"/>
        <v>50</v>
      </c>
      <c r="BK43" s="7">
        <f t="shared" si="37"/>
        <v>50</v>
      </c>
      <c r="BL43" s="7">
        <f t="shared" si="38"/>
        <v>50</v>
      </c>
      <c r="BM43" s="7">
        <f t="shared" si="39"/>
        <v>10</v>
      </c>
      <c r="BN43" s="7">
        <f t="shared" si="40"/>
        <v>87.000000000000014</v>
      </c>
      <c r="BP43" s="7">
        <f t="shared" si="41"/>
        <v>0</v>
      </c>
      <c r="BQ43" s="7">
        <f t="shared" si="42"/>
        <v>0.9462952837392915</v>
      </c>
      <c r="BR43" s="7">
        <f t="shared" si="43"/>
        <v>2.4587075053565184</v>
      </c>
      <c r="BS43" s="7">
        <f t="shared" si="44"/>
        <v>0.81877546311742577</v>
      </c>
      <c r="BT43" s="7">
        <f t="shared" si="45"/>
        <v>39.106071966404038</v>
      </c>
      <c r="BU43" s="7">
        <f t="shared" si="46"/>
        <v>39.532479221657404</v>
      </c>
      <c r="BV43" s="7">
        <f t="shared" si="47"/>
        <v>38.682883323821592</v>
      </c>
      <c r="BW43" s="7">
        <f t="shared" si="48"/>
        <v>43.615234164609369</v>
      </c>
      <c r="BX43" s="7">
        <f t="shared" si="49"/>
        <v>34.57235415258279</v>
      </c>
      <c r="BY43" s="7">
        <f t="shared" si="50"/>
        <v>43.573970160933222</v>
      </c>
      <c r="BZ43" s="7">
        <f t="shared" si="51"/>
        <v>34.695619384108937</v>
      </c>
      <c r="CA43" s="7">
        <f t="shared" si="52"/>
        <v>19.539530664231336</v>
      </c>
      <c r="CB43" s="7">
        <f t="shared" si="53"/>
        <v>78.320410825015742</v>
      </c>
      <c r="CC43" s="7">
        <f t="shared" si="54"/>
        <v>21.723518519431096</v>
      </c>
      <c r="CD43" s="7">
        <f t="shared" si="55"/>
        <v>152.71587530411028</v>
      </c>
      <c r="CF43" t="str">
        <f>OutputSummary!A43</f>
        <v/>
      </c>
      <c r="CG43" s="22">
        <f>IF($CF43="",CG42,Case1!$O43)</f>
        <v>2.3772875745172953E-3</v>
      </c>
      <c r="CH43" s="22">
        <f>IF($CF43="",CH42,Case2!$O43)</f>
        <v>2.3772875745172953E-3</v>
      </c>
      <c r="CI43" s="22">
        <f>IF($CF43="",CI42,Case3!$O43)</f>
        <v>2.3772875745172953E-3</v>
      </c>
      <c r="CJ43" s="22">
        <f>IF($CF43="",CJ42,Case4!$O43)</f>
        <v>2.3772875745172953E-3</v>
      </c>
      <c r="CK43" s="22">
        <f>IF($CF43="",CK42,Case5!$O43)</f>
        <v>2.3772875745172953E-3</v>
      </c>
      <c r="CL43" s="22">
        <f>IF($CF43="",CL42,Case6!$O43)</f>
        <v>2.3772875745172953E-3</v>
      </c>
      <c r="CM43" s="22">
        <f>IF($CF43="",CM42,Case7!$O43)</f>
        <v>2.3772875745172953E-3</v>
      </c>
      <c r="CN43" s="22">
        <f>IF($CF43="",CN42,Case8!$O43)</f>
        <v>1.1886437872586477E-3</v>
      </c>
      <c r="CO43" s="22">
        <f>IF($CF43="",CO42,Case9!$O43)</f>
        <v>4.7545751490345898E-3</v>
      </c>
      <c r="CP43" s="22">
        <f>IF($CF43="",CP42,Case10!$O43)</f>
        <v>2.635860683817619E-4</v>
      </c>
      <c r="CQ43" s="22">
        <f>IF($CF43="",CQ42,Case11!$O43)</f>
        <v>1.6127785180636241E-2</v>
      </c>
      <c r="CS43" t="str">
        <f>OutputSummary!A43</f>
        <v/>
      </c>
      <c r="CT43" s="22">
        <f>IF($CS43="",CT42,Case1!$S43+Case1!$F43+Case1!$P43)</f>
        <v>4.7545751490345916E-3</v>
      </c>
      <c r="CU43" s="22">
        <f>IF($CS43="",CU42,Case2!$S43+Case2!$F43+Case2!$P43)</f>
        <v>4.7545751490345907E-3</v>
      </c>
      <c r="CV43" s="22">
        <f>IF($CS43="",CV42,Case3!$S43+Case3!$F43+Case3!$P43)</f>
        <v>4.7545751490345916E-3</v>
      </c>
      <c r="CW43" s="22">
        <f>IF($CS43="",CW42,Case4!$S43+Case4!$F43+Case4!$P43)</f>
        <v>4.7545751490345916E-3</v>
      </c>
      <c r="CX43" s="22">
        <f>IF($CS43="",CX42,Case5!$S43+Case5!$F43+Case5!$P43)</f>
        <v>4.7545751490345907E-3</v>
      </c>
      <c r="CY43" s="22">
        <f>IF($CS43="",CY42,Case6!$S43+Case6!$F43+Case6!$P43)</f>
        <v>4.7545751490345916E-3</v>
      </c>
      <c r="CZ43" s="22">
        <f>IF($CS43="",CZ42,Case7!$S43+Case7!$F43+Case7!$P43)</f>
        <v>4.7545751490345907E-3</v>
      </c>
      <c r="DA43" s="22">
        <f>IF($CS43="",DA42,Case8!$S43+Case8!$F43+Case8!$P43)</f>
        <v>2.3772875745172958E-3</v>
      </c>
      <c r="DB43" s="22">
        <f>IF($CS43="",DB42,Case9!$S43+Case9!$F43+Case9!$P43)</f>
        <v>9.5091502980691814E-3</v>
      </c>
      <c r="DC43" s="22">
        <f>IF($CS43="",DC42,Case10!$S43+Case10!$F43+Case10!$P43)</f>
        <v>2.6358606838176191E-3</v>
      </c>
      <c r="DD43" s="22">
        <f>IF($CS43="",DD42,Case11!$S43+Case11!$F43+Case11!$P43)</f>
        <v>1.8537684115673837E-2</v>
      </c>
      <c r="DF43" t="str">
        <f t="shared" si="6"/>
        <v/>
      </c>
      <c r="DG43" s="22">
        <f t="shared" si="57"/>
        <v>2.3772875745172962E-3</v>
      </c>
      <c r="DH43" s="22">
        <f t="shared" si="57"/>
        <v>2.3772875745172953E-3</v>
      </c>
      <c r="DI43" s="22">
        <f t="shared" si="57"/>
        <v>2.3772875745172962E-3</v>
      </c>
      <c r="DJ43" s="22">
        <f t="shared" si="57"/>
        <v>2.3772875745172962E-3</v>
      </c>
      <c r="DK43" s="22">
        <f t="shared" si="57"/>
        <v>2.3772875745172953E-3</v>
      </c>
      <c r="DL43" s="22">
        <f t="shared" si="57"/>
        <v>2.3772875745172962E-3</v>
      </c>
      <c r="DM43" s="22">
        <f t="shared" si="57"/>
        <v>2.3772875745172953E-3</v>
      </c>
      <c r="DN43" s="22">
        <f t="shared" si="57"/>
        <v>1.1886437872586481E-3</v>
      </c>
      <c r="DO43" s="22">
        <f t="shared" si="57"/>
        <v>4.7545751490345916E-3</v>
      </c>
      <c r="DP43" s="22">
        <f t="shared" si="56"/>
        <v>2.3722746154358574E-3</v>
      </c>
      <c r="DQ43" s="22">
        <f t="shared" si="56"/>
        <v>2.4098989350375966E-3</v>
      </c>
    </row>
    <row r="44" spans="1:121" x14ac:dyDescent="0.2">
      <c r="A44" t="str">
        <f>OutputSummary!A40</f>
        <v/>
      </c>
      <c r="B44" s="13">
        <f>IF($A44="",B43,Case8!K40*100)</f>
        <v>0.85660513659939153</v>
      </c>
      <c r="C44" s="7">
        <f>IF($A44="",C43,Pi!$B40)</f>
        <v>0.85660513659939153</v>
      </c>
      <c r="D44" s="7">
        <f>IF($A44="",D43,Patm!B40)</f>
        <v>0.86471115060730008</v>
      </c>
      <c r="E44" s="13">
        <f>IF($A44="",E43,'Patm diff'!B40)</f>
        <v>0.87766655138423022</v>
      </c>
      <c r="F44" s="7">
        <f>IF($A44="",F43,'Patm nodiff'!B40)</f>
        <v>0.86361880927367085</v>
      </c>
      <c r="G44" s="7">
        <f>IF($A44="",G43,Case1!$B40)</f>
        <v>1.1915897577858632</v>
      </c>
      <c r="H44" s="7">
        <f>IF($A44="",H43,Case2!$B40)</f>
        <v>1.195242384237196</v>
      </c>
      <c r="I44" s="7">
        <f>IF($A44="",I43,Case3!$B40)</f>
        <v>1.1879647021359967</v>
      </c>
      <c r="J44" s="7">
        <f>IF($A44="",J43,Case4!$B40)</f>
        <v>1.2302154727932881</v>
      </c>
      <c r="K44" s="7">
        <f>IF($A44="",K43,Case5!$B40)</f>
        <v>1.1527536981137487</v>
      </c>
      <c r="L44" s="7">
        <f>IF($A44="",L43,Case6!$B40)</f>
        <v>1.2298620032182317</v>
      </c>
      <c r="M44" s="7">
        <f>IF($A44="",M43,Case7!$B40)</f>
        <v>1.1538095944186428</v>
      </c>
      <c r="N44" s="7">
        <f>IF($A44="",N43,Case8!$B40)</f>
        <v>1.0239817599366103</v>
      </c>
      <c r="O44" s="7">
        <f>IF($A44="",O43,Case9!$B40)</f>
        <v>1.5275017987322221</v>
      </c>
      <c r="P44" s="7">
        <f>IF($A44="",P43,Case10!$B40)</f>
        <v>1.0426899120869584</v>
      </c>
      <c r="Q44" s="7">
        <f>IF($A44="",Q43,Case11!$B40)</f>
        <v>2.1647771688571216</v>
      </c>
      <c r="S44" s="7">
        <f>IF($A44="",S43,Case1!E40*100)</f>
        <v>51.727750000000007</v>
      </c>
      <c r="T44" s="7">
        <f>IF($A44="",T43,Pi!$Q40)</f>
        <v>51.727750000000007</v>
      </c>
      <c r="U44" s="7">
        <f>IF($A44="",U43,Patm!Q40)</f>
        <v>0.59816156574621171</v>
      </c>
      <c r="V44" s="7">
        <f>IF($A44="",V43,'Patm diff'!Q40)</f>
        <v>1.5118212474663864</v>
      </c>
      <c r="W44" s="7">
        <f>IF($A44="",W43,'Patm nodiff'!Q40)</f>
        <v>0.51795709710935023</v>
      </c>
      <c r="X44" s="7">
        <f>IF($A44="",X43,Case1!$Q40)</f>
        <v>12.11807700697457</v>
      </c>
      <c r="Y44" s="7">
        <f>IF($A44="",Y43,Case2!$Q40)</f>
        <v>11.773625788866902</v>
      </c>
      <c r="Z44" s="7">
        <f>IF($A44="",Z43,Case3!$Q40)</f>
        <v>12.46096942305479</v>
      </c>
      <c r="AA44" s="7">
        <f>IF($A44="",AA43,Case4!$Q40)</f>
        <v>8.5286036456764247</v>
      </c>
      <c r="AB44" s="7">
        <f>IF($A44="",AB43,Case5!$Q40)</f>
        <v>15.842662645938811</v>
      </c>
      <c r="AC44" s="7">
        <f>IF($A44="",AC43,Case6!$Q40)</f>
        <v>8.5609279853105118</v>
      </c>
      <c r="AD44" s="7">
        <f>IF($A44="",AD43,Case7!$Q40)</f>
        <v>15.739915644814729</v>
      </c>
      <c r="AE44" s="7">
        <f>IF($A44="",AE43,Case8!$Q40)</f>
        <v>8.3478175116817486</v>
      </c>
      <c r="AF44" s="7">
        <f>IF($A44="",AF43,Case9!$Q40)</f>
        <v>14.961879851407769</v>
      </c>
      <c r="AG44" s="7">
        <f>IF($A44="",AG43,Case10!$Q40)</f>
        <v>8.8455645451696476</v>
      </c>
      <c r="AH44" s="7">
        <f>IF($A44="",AH43,Case11!$Q40)</f>
        <v>15.721046038560811</v>
      </c>
      <c r="AJ44" s="25">
        <f t="shared" si="11"/>
        <v>1</v>
      </c>
      <c r="AK44" s="25">
        <f t="shared" si="12"/>
        <v>86.477889858184369</v>
      </c>
      <c r="AL44" s="25">
        <f t="shared" si="13"/>
        <v>34.215519914598978</v>
      </c>
      <c r="AM44" s="25">
        <f t="shared" si="14"/>
        <v>99.868792779721929</v>
      </c>
      <c r="AN44" s="25">
        <f t="shared" si="15"/>
        <v>4.2686434464996434</v>
      </c>
      <c r="AO44" s="25">
        <f t="shared" si="16"/>
        <v>4.3935276122767197</v>
      </c>
      <c r="AP44" s="25">
        <f t="shared" si="17"/>
        <v>4.151181841783143</v>
      </c>
      <c r="AQ44" s="25">
        <f t="shared" si="18"/>
        <v>6.0652074066337214</v>
      </c>
      <c r="AR44" s="25">
        <f t="shared" si="19"/>
        <v>3.2650919328424988</v>
      </c>
      <c r="AS44" s="25">
        <f t="shared" si="20"/>
        <v>6.0423064051885955</v>
      </c>
      <c r="AT44" s="25">
        <f t="shared" si="21"/>
        <v>3.2864057957668225</v>
      </c>
      <c r="AU44" s="25">
        <f t="shared" si="22"/>
        <v>6.1965597508107182</v>
      </c>
      <c r="AV44" s="25">
        <f t="shared" si="23"/>
        <v>3.4573028599165583</v>
      </c>
      <c r="AW44" s="25">
        <f t="shared" si="24"/>
        <v>5.8478743483079665</v>
      </c>
      <c r="AX44" s="25">
        <f t="shared" si="25"/>
        <v>3.2903503922780604</v>
      </c>
      <c r="AZ44" s="7">
        <f t="shared" si="26"/>
        <v>32.867883995703551</v>
      </c>
      <c r="BA44" s="7">
        <f t="shared" si="27"/>
        <v>32.867883995703551</v>
      </c>
      <c r="BB44" s="7">
        <f t="shared" si="28"/>
        <v>74.226804123711347</v>
      </c>
      <c r="BC44" s="7">
        <f t="shared" si="29"/>
        <v>22.360248447204974</v>
      </c>
      <c r="BD44" s="7">
        <f t="shared" si="30"/>
        <v>50</v>
      </c>
      <c r="BE44" s="7">
        <f t="shared" si="31"/>
        <v>50</v>
      </c>
      <c r="BF44" s="7">
        <f t="shared" si="32"/>
        <v>50</v>
      </c>
      <c r="BG44" s="7">
        <f t="shared" si="33"/>
        <v>50</v>
      </c>
      <c r="BH44" s="7">
        <f t="shared" si="34"/>
        <v>50</v>
      </c>
      <c r="BI44" s="7">
        <f t="shared" si="35"/>
        <v>50</v>
      </c>
      <c r="BJ44" s="7">
        <f t="shared" si="36"/>
        <v>50</v>
      </c>
      <c r="BK44" s="7">
        <f t="shared" si="37"/>
        <v>50</v>
      </c>
      <c r="BL44" s="7">
        <f t="shared" si="38"/>
        <v>50</v>
      </c>
      <c r="BM44" s="7">
        <f t="shared" si="39"/>
        <v>10</v>
      </c>
      <c r="BN44" s="7">
        <f t="shared" si="40"/>
        <v>87.000000000000014</v>
      </c>
      <c r="BP44" s="7">
        <f t="shared" si="41"/>
        <v>0</v>
      </c>
      <c r="BQ44" s="7">
        <f t="shared" si="42"/>
        <v>0.9462952837392915</v>
      </c>
      <c r="BR44" s="7">
        <f t="shared" si="43"/>
        <v>2.4587075053565184</v>
      </c>
      <c r="BS44" s="7">
        <f t="shared" si="44"/>
        <v>0.81877546311742577</v>
      </c>
      <c r="BT44" s="7">
        <f t="shared" si="45"/>
        <v>39.106071966404038</v>
      </c>
      <c r="BU44" s="7">
        <f t="shared" si="46"/>
        <v>39.532479221657404</v>
      </c>
      <c r="BV44" s="7">
        <f t="shared" si="47"/>
        <v>38.682883323821592</v>
      </c>
      <c r="BW44" s="7">
        <f t="shared" si="48"/>
        <v>43.615234164609369</v>
      </c>
      <c r="BX44" s="7">
        <f t="shared" si="49"/>
        <v>34.57235415258279</v>
      </c>
      <c r="BY44" s="7">
        <f t="shared" si="50"/>
        <v>43.573970160933222</v>
      </c>
      <c r="BZ44" s="7">
        <f t="shared" si="51"/>
        <v>34.695619384108937</v>
      </c>
      <c r="CA44" s="7">
        <f t="shared" si="52"/>
        <v>19.539530664231336</v>
      </c>
      <c r="CB44" s="7">
        <f t="shared" si="53"/>
        <v>78.320410825015742</v>
      </c>
      <c r="CC44" s="7">
        <f t="shared" si="54"/>
        <v>21.723518519431096</v>
      </c>
      <c r="CD44" s="7">
        <f t="shared" si="55"/>
        <v>152.71587530411028</v>
      </c>
      <c r="CF44" t="str">
        <f>OutputSummary!A44</f>
        <v/>
      </c>
      <c r="CG44" s="22">
        <f>IF($CF44="",CG43,Case1!$O44)</f>
        <v>2.3772875745172953E-3</v>
      </c>
      <c r="CH44" s="22">
        <f>IF($CF44="",CH43,Case2!$O44)</f>
        <v>2.3772875745172953E-3</v>
      </c>
      <c r="CI44" s="22">
        <f>IF($CF44="",CI43,Case3!$O44)</f>
        <v>2.3772875745172953E-3</v>
      </c>
      <c r="CJ44" s="22">
        <f>IF($CF44="",CJ43,Case4!$O44)</f>
        <v>2.3772875745172953E-3</v>
      </c>
      <c r="CK44" s="22">
        <f>IF($CF44="",CK43,Case5!$O44)</f>
        <v>2.3772875745172953E-3</v>
      </c>
      <c r="CL44" s="22">
        <f>IF($CF44="",CL43,Case6!$O44)</f>
        <v>2.3772875745172953E-3</v>
      </c>
      <c r="CM44" s="22">
        <f>IF($CF44="",CM43,Case7!$O44)</f>
        <v>2.3772875745172953E-3</v>
      </c>
      <c r="CN44" s="22">
        <f>IF($CF44="",CN43,Case8!$O44)</f>
        <v>1.1886437872586477E-3</v>
      </c>
      <c r="CO44" s="22">
        <f>IF($CF44="",CO43,Case9!$O44)</f>
        <v>4.7545751490345898E-3</v>
      </c>
      <c r="CP44" s="22">
        <f>IF($CF44="",CP43,Case10!$O44)</f>
        <v>2.635860683817619E-4</v>
      </c>
      <c r="CQ44" s="22">
        <f>IF($CF44="",CQ43,Case11!$O44)</f>
        <v>1.6127785180636241E-2</v>
      </c>
      <c r="CS44" t="str">
        <f>OutputSummary!A44</f>
        <v/>
      </c>
      <c r="CT44" s="22">
        <f>IF($CS44="",CT43,Case1!$S44+Case1!$F44+Case1!$P44)</f>
        <v>4.7545751490345916E-3</v>
      </c>
      <c r="CU44" s="22">
        <f>IF($CS44="",CU43,Case2!$S44+Case2!$F44+Case2!$P44)</f>
        <v>4.7545751490345907E-3</v>
      </c>
      <c r="CV44" s="22">
        <f>IF($CS44="",CV43,Case3!$S44+Case3!$F44+Case3!$P44)</f>
        <v>4.7545751490345916E-3</v>
      </c>
      <c r="CW44" s="22">
        <f>IF($CS44="",CW43,Case4!$S44+Case4!$F44+Case4!$P44)</f>
        <v>4.7545751490345916E-3</v>
      </c>
      <c r="CX44" s="22">
        <f>IF($CS44="",CX43,Case5!$S44+Case5!$F44+Case5!$P44)</f>
        <v>4.7545751490345907E-3</v>
      </c>
      <c r="CY44" s="22">
        <f>IF($CS44="",CY43,Case6!$S44+Case6!$F44+Case6!$P44)</f>
        <v>4.7545751490345916E-3</v>
      </c>
      <c r="CZ44" s="22">
        <f>IF($CS44="",CZ43,Case7!$S44+Case7!$F44+Case7!$P44)</f>
        <v>4.7545751490345907E-3</v>
      </c>
      <c r="DA44" s="22">
        <f>IF($CS44="",DA43,Case8!$S44+Case8!$F44+Case8!$P44)</f>
        <v>2.3772875745172958E-3</v>
      </c>
      <c r="DB44" s="22">
        <f>IF($CS44="",DB43,Case9!$S44+Case9!$F44+Case9!$P44)</f>
        <v>9.5091502980691814E-3</v>
      </c>
      <c r="DC44" s="22">
        <f>IF($CS44="",DC43,Case10!$S44+Case10!$F44+Case10!$P44)</f>
        <v>2.6358606838176191E-3</v>
      </c>
      <c r="DD44" s="22">
        <f>IF($CS44="",DD43,Case11!$S44+Case11!$F44+Case11!$P44)</f>
        <v>1.8537684115673837E-2</v>
      </c>
      <c r="DF44" t="str">
        <f t="shared" si="6"/>
        <v/>
      </c>
      <c r="DG44" s="22">
        <f t="shared" si="57"/>
        <v>2.3772875745172962E-3</v>
      </c>
      <c r="DH44" s="22">
        <f t="shared" si="57"/>
        <v>2.3772875745172953E-3</v>
      </c>
      <c r="DI44" s="22">
        <f t="shared" si="57"/>
        <v>2.3772875745172962E-3</v>
      </c>
      <c r="DJ44" s="22">
        <f t="shared" si="57"/>
        <v>2.3772875745172962E-3</v>
      </c>
      <c r="DK44" s="22">
        <f t="shared" si="57"/>
        <v>2.3772875745172953E-3</v>
      </c>
      <c r="DL44" s="22">
        <f t="shared" si="57"/>
        <v>2.3772875745172962E-3</v>
      </c>
      <c r="DM44" s="22">
        <f t="shared" si="57"/>
        <v>2.3772875745172953E-3</v>
      </c>
      <c r="DN44" s="22">
        <f t="shared" si="57"/>
        <v>1.1886437872586481E-3</v>
      </c>
      <c r="DO44" s="22">
        <f t="shared" si="57"/>
        <v>4.7545751490345916E-3</v>
      </c>
      <c r="DP44" s="22">
        <f t="shared" si="56"/>
        <v>2.3722746154358574E-3</v>
      </c>
      <c r="DQ44" s="22">
        <f t="shared" si="56"/>
        <v>2.4098989350375966E-3</v>
      </c>
    </row>
    <row r="45" spans="1:121" x14ac:dyDescent="0.2">
      <c r="A45" t="str">
        <f>OutputSummary!A41</f>
        <v/>
      </c>
      <c r="B45" s="13">
        <f>IF($A45="",B44,Case8!K41*100)</f>
        <v>0.85660513659939153</v>
      </c>
      <c r="C45" s="7">
        <f>IF($A45="",C44,Pi!$B41)</f>
        <v>0.85660513659939153</v>
      </c>
      <c r="D45" s="7">
        <f>IF($A45="",D44,Patm!B41)</f>
        <v>0.86471115060730008</v>
      </c>
      <c r="E45" s="13">
        <f>IF($A45="",E44,'Patm diff'!B41)</f>
        <v>0.87766655138423022</v>
      </c>
      <c r="F45" s="7">
        <f>IF($A45="",F44,'Patm nodiff'!B41)</f>
        <v>0.86361880927367085</v>
      </c>
      <c r="G45" s="7">
        <f>IF($A45="",G44,Case1!$B41)</f>
        <v>1.1915897577858632</v>
      </c>
      <c r="H45" s="7">
        <f>IF($A45="",H44,Case2!$B41)</f>
        <v>1.195242384237196</v>
      </c>
      <c r="I45" s="7">
        <f>IF($A45="",I44,Case3!$B41)</f>
        <v>1.1879647021359967</v>
      </c>
      <c r="J45" s="7">
        <f>IF($A45="",J44,Case4!$B41)</f>
        <v>1.2302154727932881</v>
      </c>
      <c r="K45" s="7">
        <f>IF($A45="",K44,Case5!$B41)</f>
        <v>1.1527536981137487</v>
      </c>
      <c r="L45" s="7">
        <f>IF($A45="",L44,Case6!$B41)</f>
        <v>1.2298620032182317</v>
      </c>
      <c r="M45" s="7">
        <f>IF($A45="",M44,Case7!$B41)</f>
        <v>1.1538095944186428</v>
      </c>
      <c r="N45" s="7">
        <f>IF($A45="",N44,Case8!$B41)</f>
        <v>1.0239817599366103</v>
      </c>
      <c r="O45" s="7">
        <f>IF($A45="",O44,Case9!$B41)</f>
        <v>1.5275017987322221</v>
      </c>
      <c r="P45" s="7">
        <f>IF($A45="",P44,Case10!$B41)</f>
        <v>1.0426899120869584</v>
      </c>
      <c r="Q45" s="7">
        <f>IF($A45="",Q44,Case11!$B41)</f>
        <v>2.1647771688571216</v>
      </c>
      <c r="S45" s="7">
        <f>IF($A45="",S44,Case1!E41*100)</f>
        <v>51.727750000000007</v>
      </c>
      <c r="T45" s="7">
        <f>IF($A45="",T44,Pi!$Q41)</f>
        <v>51.727750000000007</v>
      </c>
      <c r="U45" s="7">
        <f>IF($A45="",U44,Patm!Q41)</f>
        <v>0.59816156574621171</v>
      </c>
      <c r="V45" s="7">
        <f>IF($A45="",V44,'Patm diff'!Q41)</f>
        <v>1.5118212474663864</v>
      </c>
      <c r="W45" s="7">
        <f>IF($A45="",W44,'Patm nodiff'!Q41)</f>
        <v>0.51795709710935023</v>
      </c>
      <c r="X45" s="7">
        <f>IF($A45="",X44,Case1!$Q41)</f>
        <v>12.11807700697457</v>
      </c>
      <c r="Y45" s="7">
        <f>IF($A45="",Y44,Case2!$Q41)</f>
        <v>11.773625788866902</v>
      </c>
      <c r="Z45" s="7">
        <f>IF($A45="",Z44,Case3!$Q41)</f>
        <v>12.46096942305479</v>
      </c>
      <c r="AA45" s="7">
        <f>IF($A45="",AA44,Case4!$Q41)</f>
        <v>8.5286036456764247</v>
      </c>
      <c r="AB45" s="7">
        <f>IF($A45="",AB44,Case5!$Q41)</f>
        <v>15.842662645938811</v>
      </c>
      <c r="AC45" s="7">
        <f>IF($A45="",AC44,Case6!$Q41)</f>
        <v>8.5609279853105118</v>
      </c>
      <c r="AD45" s="7">
        <f>IF($A45="",AD44,Case7!$Q41)</f>
        <v>15.739915644814729</v>
      </c>
      <c r="AE45" s="7">
        <f>IF($A45="",AE44,Case8!$Q41)</f>
        <v>8.3478175116817486</v>
      </c>
      <c r="AF45" s="7">
        <f>IF($A45="",AF44,Case9!$Q41)</f>
        <v>14.961879851407769</v>
      </c>
      <c r="AG45" s="7">
        <f>IF($A45="",AG44,Case10!$Q41)</f>
        <v>8.8455645451696476</v>
      </c>
      <c r="AH45" s="7">
        <f>IF($A45="",AH44,Case11!$Q41)</f>
        <v>15.721046038560811</v>
      </c>
      <c r="AJ45" s="25">
        <f t="shared" si="11"/>
        <v>1</v>
      </c>
      <c r="AK45" s="25">
        <f t="shared" si="12"/>
        <v>86.477889858184369</v>
      </c>
      <c r="AL45" s="25">
        <f t="shared" si="13"/>
        <v>34.215519914598978</v>
      </c>
      <c r="AM45" s="25">
        <f t="shared" si="14"/>
        <v>99.868792779721929</v>
      </c>
      <c r="AN45" s="25">
        <f t="shared" si="15"/>
        <v>4.2686434464996434</v>
      </c>
      <c r="AO45" s="25">
        <f t="shared" si="16"/>
        <v>4.3935276122767197</v>
      </c>
      <c r="AP45" s="25">
        <f t="shared" si="17"/>
        <v>4.151181841783143</v>
      </c>
      <c r="AQ45" s="25">
        <f t="shared" si="18"/>
        <v>6.0652074066337214</v>
      </c>
      <c r="AR45" s="25">
        <f t="shared" si="19"/>
        <v>3.2650919328424988</v>
      </c>
      <c r="AS45" s="25">
        <f t="shared" si="20"/>
        <v>6.0423064051885955</v>
      </c>
      <c r="AT45" s="25">
        <f t="shared" si="21"/>
        <v>3.2864057957668225</v>
      </c>
      <c r="AU45" s="25">
        <f t="shared" si="22"/>
        <v>6.1965597508107182</v>
      </c>
      <c r="AV45" s="25">
        <f t="shared" si="23"/>
        <v>3.4573028599165583</v>
      </c>
      <c r="AW45" s="25">
        <f t="shared" si="24"/>
        <v>5.8478743483079665</v>
      </c>
      <c r="AX45" s="25">
        <f t="shared" si="25"/>
        <v>3.2903503922780604</v>
      </c>
      <c r="AZ45" s="7">
        <f t="shared" si="26"/>
        <v>32.867883995703551</v>
      </c>
      <c r="BA45" s="7">
        <f t="shared" si="27"/>
        <v>32.867883995703551</v>
      </c>
      <c r="BB45" s="7">
        <f t="shared" si="28"/>
        <v>74.226804123711347</v>
      </c>
      <c r="BC45" s="7">
        <f t="shared" si="29"/>
        <v>22.360248447204974</v>
      </c>
      <c r="BD45" s="7">
        <f t="shared" si="30"/>
        <v>50</v>
      </c>
      <c r="BE45" s="7">
        <f t="shared" si="31"/>
        <v>50</v>
      </c>
      <c r="BF45" s="7">
        <f t="shared" si="32"/>
        <v>50</v>
      </c>
      <c r="BG45" s="7">
        <f t="shared" si="33"/>
        <v>50</v>
      </c>
      <c r="BH45" s="7">
        <f t="shared" si="34"/>
        <v>50</v>
      </c>
      <c r="BI45" s="7">
        <f t="shared" si="35"/>
        <v>50</v>
      </c>
      <c r="BJ45" s="7">
        <f t="shared" si="36"/>
        <v>50</v>
      </c>
      <c r="BK45" s="7">
        <f t="shared" si="37"/>
        <v>50</v>
      </c>
      <c r="BL45" s="7">
        <f t="shared" si="38"/>
        <v>50</v>
      </c>
      <c r="BM45" s="7">
        <f t="shared" si="39"/>
        <v>10</v>
      </c>
      <c r="BN45" s="7">
        <f t="shared" si="40"/>
        <v>87.000000000000014</v>
      </c>
      <c r="BP45" s="7">
        <f t="shared" si="41"/>
        <v>0</v>
      </c>
      <c r="BQ45" s="7">
        <f t="shared" si="42"/>
        <v>0.9462952837392915</v>
      </c>
      <c r="BR45" s="7">
        <f t="shared" si="43"/>
        <v>2.4587075053565184</v>
      </c>
      <c r="BS45" s="7">
        <f t="shared" si="44"/>
        <v>0.81877546311742577</v>
      </c>
      <c r="BT45" s="7">
        <f t="shared" si="45"/>
        <v>39.106071966404038</v>
      </c>
      <c r="BU45" s="7">
        <f t="shared" si="46"/>
        <v>39.532479221657404</v>
      </c>
      <c r="BV45" s="7">
        <f t="shared" si="47"/>
        <v>38.682883323821592</v>
      </c>
      <c r="BW45" s="7">
        <f t="shared" si="48"/>
        <v>43.615234164609369</v>
      </c>
      <c r="BX45" s="7">
        <f t="shared" si="49"/>
        <v>34.57235415258279</v>
      </c>
      <c r="BY45" s="7">
        <f t="shared" si="50"/>
        <v>43.573970160933222</v>
      </c>
      <c r="BZ45" s="7">
        <f t="shared" si="51"/>
        <v>34.695619384108937</v>
      </c>
      <c r="CA45" s="7">
        <f t="shared" si="52"/>
        <v>19.539530664231336</v>
      </c>
      <c r="CB45" s="7">
        <f t="shared" si="53"/>
        <v>78.320410825015742</v>
      </c>
      <c r="CC45" s="7">
        <f t="shared" si="54"/>
        <v>21.723518519431096</v>
      </c>
      <c r="CD45" s="7">
        <f t="shared" si="55"/>
        <v>152.71587530411028</v>
      </c>
      <c r="CF45" t="str">
        <f>OutputSummary!A45</f>
        <v/>
      </c>
      <c r="CG45" s="22">
        <f>IF($CF45="",CG44,Case1!$O45)</f>
        <v>2.3772875745172953E-3</v>
      </c>
      <c r="CH45" s="22">
        <f>IF($CF45="",CH44,Case2!$O45)</f>
        <v>2.3772875745172953E-3</v>
      </c>
      <c r="CI45" s="22">
        <f>IF($CF45="",CI44,Case3!$O45)</f>
        <v>2.3772875745172953E-3</v>
      </c>
      <c r="CJ45" s="22">
        <f>IF($CF45="",CJ44,Case4!$O45)</f>
        <v>2.3772875745172953E-3</v>
      </c>
      <c r="CK45" s="22">
        <f>IF($CF45="",CK44,Case5!$O45)</f>
        <v>2.3772875745172953E-3</v>
      </c>
      <c r="CL45" s="22">
        <f>IF($CF45="",CL44,Case6!$O45)</f>
        <v>2.3772875745172953E-3</v>
      </c>
      <c r="CM45" s="22">
        <f>IF($CF45="",CM44,Case7!$O45)</f>
        <v>2.3772875745172953E-3</v>
      </c>
      <c r="CN45" s="22">
        <f>IF($CF45="",CN44,Case8!$O45)</f>
        <v>1.1886437872586477E-3</v>
      </c>
      <c r="CO45" s="22">
        <f>IF($CF45="",CO44,Case9!$O45)</f>
        <v>4.7545751490345898E-3</v>
      </c>
      <c r="CP45" s="22">
        <f>IF($CF45="",CP44,Case10!$O45)</f>
        <v>2.635860683817619E-4</v>
      </c>
      <c r="CQ45" s="22">
        <f>IF($CF45="",CQ44,Case11!$O45)</f>
        <v>1.6127785180636241E-2</v>
      </c>
      <c r="CS45" t="str">
        <f>OutputSummary!A45</f>
        <v/>
      </c>
      <c r="CT45" s="22">
        <f>IF($CS45="",CT44,Case1!$S45+Case1!$F45+Case1!$P45)</f>
        <v>4.7545751490345916E-3</v>
      </c>
      <c r="CU45" s="22">
        <f>IF($CS45="",CU44,Case2!$S45+Case2!$F45+Case2!$P45)</f>
        <v>4.7545751490345907E-3</v>
      </c>
      <c r="CV45" s="22">
        <f>IF($CS45="",CV44,Case3!$S45+Case3!$F45+Case3!$P45)</f>
        <v>4.7545751490345916E-3</v>
      </c>
      <c r="CW45" s="22">
        <f>IF($CS45="",CW44,Case4!$S45+Case4!$F45+Case4!$P45)</f>
        <v>4.7545751490345916E-3</v>
      </c>
      <c r="CX45" s="22">
        <f>IF($CS45="",CX44,Case5!$S45+Case5!$F45+Case5!$P45)</f>
        <v>4.7545751490345907E-3</v>
      </c>
      <c r="CY45" s="22">
        <f>IF($CS45="",CY44,Case6!$S45+Case6!$F45+Case6!$P45)</f>
        <v>4.7545751490345916E-3</v>
      </c>
      <c r="CZ45" s="22">
        <f>IF($CS45="",CZ44,Case7!$S45+Case7!$F45+Case7!$P45)</f>
        <v>4.7545751490345907E-3</v>
      </c>
      <c r="DA45" s="22">
        <f>IF($CS45="",DA44,Case8!$S45+Case8!$F45+Case8!$P45)</f>
        <v>2.3772875745172958E-3</v>
      </c>
      <c r="DB45" s="22">
        <f>IF($CS45="",DB44,Case9!$S45+Case9!$F45+Case9!$P45)</f>
        <v>9.5091502980691814E-3</v>
      </c>
      <c r="DC45" s="22">
        <f>IF($CS45="",DC44,Case10!$S45+Case10!$F45+Case10!$P45)</f>
        <v>2.6358606838176191E-3</v>
      </c>
      <c r="DD45" s="22">
        <f>IF($CS45="",DD44,Case11!$S45+Case11!$F45+Case11!$P45)</f>
        <v>1.8537684115673837E-2</v>
      </c>
      <c r="DF45" t="str">
        <f t="shared" si="6"/>
        <v/>
      </c>
      <c r="DG45" s="22">
        <f t="shared" si="57"/>
        <v>2.3772875745172962E-3</v>
      </c>
      <c r="DH45" s="22">
        <f t="shared" si="57"/>
        <v>2.3772875745172953E-3</v>
      </c>
      <c r="DI45" s="22">
        <f t="shared" si="57"/>
        <v>2.3772875745172962E-3</v>
      </c>
      <c r="DJ45" s="22">
        <f t="shared" si="57"/>
        <v>2.3772875745172962E-3</v>
      </c>
      <c r="DK45" s="22">
        <f t="shared" si="57"/>
        <v>2.3772875745172953E-3</v>
      </c>
      <c r="DL45" s="22">
        <f t="shared" si="57"/>
        <v>2.3772875745172962E-3</v>
      </c>
      <c r="DM45" s="22">
        <f t="shared" si="57"/>
        <v>2.3772875745172953E-3</v>
      </c>
      <c r="DN45" s="22">
        <f t="shared" si="57"/>
        <v>1.1886437872586481E-3</v>
      </c>
      <c r="DO45" s="22">
        <f t="shared" si="57"/>
        <v>4.7545751490345916E-3</v>
      </c>
      <c r="DP45" s="22">
        <f t="shared" si="56"/>
        <v>2.3722746154358574E-3</v>
      </c>
      <c r="DQ45" s="22">
        <f t="shared" si="56"/>
        <v>2.4098989350375966E-3</v>
      </c>
    </row>
    <row r="46" spans="1:121" x14ac:dyDescent="0.2">
      <c r="A46" t="str">
        <f>OutputSummary!A42</f>
        <v/>
      </c>
      <c r="B46" s="13">
        <f>IF($A46="",B45,Case8!K42*100)</f>
        <v>0.85660513659939153</v>
      </c>
      <c r="C46" s="7">
        <f>IF($A46="",C45,Pi!$B42)</f>
        <v>0.85660513659939153</v>
      </c>
      <c r="D46" s="7">
        <f>IF($A46="",D45,Patm!B42)</f>
        <v>0.86471115060730008</v>
      </c>
      <c r="E46" s="13">
        <f>IF($A46="",E45,'Patm diff'!B42)</f>
        <v>0.87766655138423022</v>
      </c>
      <c r="F46" s="7">
        <f>IF($A46="",F45,'Patm nodiff'!B42)</f>
        <v>0.86361880927367085</v>
      </c>
      <c r="G46" s="7">
        <f>IF($A46="",G45,Case1!$B42)</f>
        <v>1.1915897577858632</v>
      </c>
      <c r="H46" s="7">
        <f>IF($A46="",H45,Case2!$B42)</f>
        <v>1.195242384237196</v>
      </c>
      <c r="I46" s="7">
        <f>IF($A46="",I45,Case3!$B42)</f>
        <v>1.1879647021359967</v>
      </c>
      <c r="J46" s="7">
        <f>IF($A46="",J45,Case4!$B42)</f>
        <v>1.2302154727932881</v>
      </c>
      <c r="K46" s="7">
        <f>IF($A46="",K45,Case5!$B42)</f>
        <v>1.1527536981137487</v>
      </c>
      <c r="L46" s="7">
        <f>IF($A46="",L45,Case6!$B42)</f>
        <v>1.2298620032182317</v>
      </c>
      <c r="M46" s="7">
        <f>IF($A46="",M45,Case7!$B42)</f>
        <v>1.1538095944186428</v>
      </c>
      <c r="N46" s="7">
        <f>IF($A46="",N45,Case8!$B42)</f>
        <v>1.0239817599366103</v>
      </c>
      <c r="O46" s="7">
        <f>IF($A46="",O45,Case9!$B42)</f>
        <v>1.5275017987322221</v>
      </c>
      <c r="P46" s="7">
        <f>IF($A46="",P45,Case10!$B42)</f>
        <v>1.0426899120869584</v>
      </c>
      <c r="Q46" s="7">
        <f>IF($A46="",Q45,Case11!$B42)</f>
        <v>2.1647771688571216</v>
      </c>
      <c r="S46" s="7">
        <f>IF($A46="",S45,Case1!E42*100)</f>
        <v>51.727750000000007</v>
      </c>
      <c r="T46" s="7">
        <f>IF($A46="",T45,Pi!$Q42)</f>
        <v>51.727750000000007</v>
      </c>
      <c r="U46" s="7">
        <f>IF($A46="",U45,Patm!Q42)</f>
        <v>0.59816156574621171</v>
      </c>
      <c r="V46" s="7">
        <f>IF($A46="",V45,'Patm diff'!Q42)</f>
        <v>1.5118212474663864</v>
      </c>
      <c r="W46" s="7">
        <f>IF($A46="",W45,'Patm nodiff'!Q42)</f>
        <v>0.51795709710935023</v>
      </c>
      <c r="X46" s="7">
        <f>IF($A46="",X45,Case1!$Q42)</f>
        <v>12.11807700697457</v>
      </c>
      <c r="Y46" s="7">
        <f>IF($A46="",Y45,Case2!$Q42)</f>
        <v>11.773625788866902</v>
      </c>
      <c r="Z46" s="7">
        <f>IF($A46="",Z45,Case3!$Q42)</f>
        <v>12.46096942305479</v>
      </c>
      <c r="AA46" s="7">
        <f>IF($A46="",AA45,Case4!$Q42)</f>
        <v>8.5286036456764247</v>
      </c>
      <c r="AB46" s="7">
        <f>IF($A46="",AB45,Case5!$Q42)</f>
        <v>15.842662645938811</v>
      </c>
      <c r="AC46" s="7">
        <f>IF($A46="",AC45,Case6!$Q42)</f>
        <v>8.5609279853105118</v>
      </c>
      <c r="AD46" s="7">
        <f>IF($A46="",AD45,Case7!$Q42)</f>
        <v>15.739915644814729</v>
      </c>
      <c r="AE46" s="7">
        <f>IF($A46="",AE45,Case8!$Q42)</f>
        <v>8.3478175116817486</v>
      </c>
      <c r="AF46" s="7">
        <f>IF($A46="",AF45,Case9!$Q42)</f>
        <v>14.961879851407769</v>
      </c>
      <c r="AG46" s="7">
        <f>IF($A46="",AG45,Case10!$Q42)</f>
        <v>8.8455645451696476</v>
      </c>
      <c r="AH46" s="7">
        <f>IF($A46="",AH45,Case11!$Q42)</f>
        <v>15.721046038560811</v>
      </c>
      <c r="AJ46" s="25">
        <f t="shared" si="11"/>
        <v>1</v>
      </c>
      <c r="AK46" s="25">
        <f t="shared" si="12"/>
        <v>86.477889858184369</v>
      </c>
      <c r="AL46" s="25">
        <f t="shared" si="13"/>
        <v>34.215519914598978</v>
      </c>
      <c r="AM46" s="25">
        <f t="shared" si="14"/>
        <v>99.868792779721929</v>
      </c>
      <c r="AN46" s="25">
        <f t="shared" si="15"/>
        <v>4.2686434464996434</v>
      </c>
      <c r="AO46" s="25">
        <f t="shared" si="16"/>
        <v>4.3935276122767197</v>
      </c>
      <c r="AP46" s="25">
        <f t="shared" si="17"/>
        <v>4.151181841783143</v>
      </c>
      <c r="AQ46" s="25">
        <f t="shared" si="18"/>
        <v>6.0652074066337214</v>
      </c>
      <c r="AR46" s="25">
        <f t="shared" si="19"/>
        <v>3.2650919328424988</v>
      </c>
      <c r="AS46" s="25">
        <f t="shared" si="20"/>
        <v>6.0423064051885955</v>
      </c>
      <c r="AT46" s="25">
        <f t="shared" si="21"/>
        <v>3.2864057957668225</v>
      </c>
      <c r="AU46" s="25">
        <f t="shared" si="22"/>
        <v>6.1965597508107182</v>
      </c>
      <c r="AV46" s="25">
        <f t="shared" si="23"/>
        <v>3.4573028599165583</v>
      </c>
      <c r="AW46" s="25">
        <f t="shared" si="24"/>
        <v>5.8478743483079665</v>
      </c>
      <c r="AX46" s="25">
        <f t="shared" si="25"/>
        <v>3.2903503922780604</v>
      </c>
      <c r="AZ46" s="7">
        <f t="shared" si="26"/>
        <v>32.867883995703551</v>
      </c>
      <c r="BA46" s="7">
        <f t="shared" si="27"/>
        <v>32.867883995703551</v>
      </c>
      <c r="BB46" s="7">
        <f t="shared" si="28"/>
        <v>74.226804123711347</v>
      </c>
      <c r="BC46" s="7">
        <f t="shared" si="29"/>
        <v>22.360248447204974</v>
      </c>
      <c r="BD46" s="7">
        <f t="shared" si="30"/>
        <v>50</v>
      </c>
      <c r="BE46" s="7">
        <f t="shared" si="31"/>
        <v>50</v>
      </c>
      <c r="BF46" s="7">
        <f t="shared" si="32"/>
        <v>50</v>
      </c>
      <c r="BG46" s="7">
        <f t="shared" si="33"/>
        <v>50</v>
      </c>
      <c r="BH46" s="7">
        <f t="shared" si="34"/>
        <v>50</v>
      </c>
      <c r="BI46" s="7">
        <f t="shared" si="35"/>
        <v>50</v>
      </c>
      <c r="BJ46" s="7">
        <f t="shared" si="36"/>
        <v>50</v>
      </c>
      <c r="BK46" s="7">
        <f t="shared" si="37"/>
        <v>50</v>
      </c>
      <c r="BL46" s="7">
        <f t="shared" si="38"/>
        <v>50</v>
      </c>
      <c r="BM46" s="7">
        <f t="shared" si="39"/>
        <v>10</v>
      </c>
      <c r="BN46" s="7">
        <f t="shared" si="40"/>
        <v>87.000000000000014</v>
      </c>
      <c r="BP46" s="7">
        <f t="shared" si="41"/>
        <v>0</v>
      </c>
      <c r="BQ46" s="7">
        <f t="shared" si="42"/>
        <v>0.9462952837392915</v>
      </c>
      <c r="BR46" s="7">
        <f t="shared" si="43"/>
        <v>2.4587075053565184</v>
      </c>
      <c r="BS46" s="7">
        <f t="shared" si="44"/>
        <v>0.81877546311742577</v>
      </c>
      <c r="BT46" s="7">
        <f t="shared" si="45"/>
        <v>39.106071966404038</v>
      </c>
      <c r="BU46" s="7">
        <f t="shared" si="46"/>
        <v>39.532479221657404</v>
      </c>
      <c r="BV46" s="7">
        <f t="shared" si="47"/>
        <v>38.682883323821592</v>
      </c>
      <c r="BW46" s="7">
        <f t="shared" si="48"/>
        <v>43.615234164609369</v>
      </c>
      <c r="BX46" s="7">
        <f t="shared" si="49"/>
        <v>34.57235415258279</v>
      </c>
      <c r="BY46" s="7">
        <f t="shared" si="50"/>
        <v>43.573970160933222</v>
      </c>
      <c r="BZ46" s="7">
        <f t="shared" si="51"/>
        <v>34.695619384108937</v>
      </c>
      <c r="CA46" s="7">
        <f t="shared" si="52"/>
        <v>19.539530664231336</v>
      </c>
      <c r="CB46" s="7">
        <f t="shared" si="53"/>
        <v>78.320410825015742</v>
      </c>
      <c r="CC46" s="7">
        <f t="shared" si="54"/>
        <v>21.723518519431096</v>
      </c>
      <c r="CD46" s="7">
        <f t="shared" si="55"/>
        <v>152.71587530411028</v>
      </c>
      <c r="CF46" t="str">
        <f>OutputSummary!A46</f>
        <v/>
      </c>
      <c r="CG46" s="22">
        <f>IF($CF46="",CG45,Case1!$O46)</f>
        <v>2.3772875745172953E-3</v>
      </c>
      <c r="CH46" s="22">
        <f>IF($CF46="",CH45,Case2!$O46)</f>
        <v>2.3772875745172953E-3</v>
      </c>
      <c r="CI46" s="22">
        <f>IF($CF46="",CI45,Case3!$O46)</f>
        <v>2.3772875745172953E-3</v>
      </c>
      <c r="CJ46" s="22">
        <f>IF($CF46="",CJ45,Case4!$O46)</f>
        <v>2.3772875745172953E-3</v>
      </c>
      <c r="CK46" s="22">
        <f>IF($CF46="",CK45,Case5!$O46)</f>
        <v>2.3772875745172953E-3</v>
      </c>
      <c r="CL46" s="22">
        <f>IF($CF46="",CL45,Case6!$O46)</f>
        <v>2.3772875745172953E-3</v>
      </c>
      <c r="CM46" s="22">
        <f>IF($CF46="",CM45,Case7!$O46)</f>
        <v>2.3772875745172953E-3</v>
      </c>
      <c r="CN46" s="22">
        <f>IF($CF46="",CN45,Case8!$O46)</f>
        <v>1.1886437872586477E-3</v>
      </c>
      <c r="CO46" s="22">
        <f>IF($CF46="",CO45,Case9!$O46)</f>
        <v>4.7545751490345898E-3</v>
      </c>
      <c r="CP46" s="22">
        <f>IF($CF46="",CP45,Case10!$O46)</f>
        <v>2.635860683817619E-4</v>
      </c>
      <c r="CQ46" s="22">
        <f>IF($CF46="",CQ45,Case11!$O46)</f>
        <v>1.6127785180636241E-2</v>
      </c>
      <c r="CS46" t="str">
        <f>OutputSummary!A46</f>
        <v/>
      </c>
      <c r="CT46" s="22">
        <f>IF($CS46="",CT45,Case1!$S46+Case1!$F46+Case1!$P46)</f>
        <v>4.7545751490345916E-3</v>
      </c>
      <c r="CU46" s="22">
        <f>IF($CS46="",CU45,Case2!$S46+Case2!$F46+Case2!$P46)</f>
        <v>4.7545751490345907E-3</v>
      </c>
      <c r="CV46" s="22">
        <f>IF($CS46="",CV45,Case3!$S46+Case3!$F46+Case3!$P46)</f>
        <v>4.7545751490345916E-3</v>
      </c>
      <c r="CW46" s="22">
        <f>IF($CS46="",CW45,Case4!$S46+Case4!$F46+Case4!$P46)</f>
        <v>4.7545751490345916E-3</v>
      </c>
      <c r="CX46" s="22">
        <f>IF($CS46="",CX45,Case5!$S46+Case5!$F46+Case5!$P46)</f>
        <v>4.7545751490345907E-3</v>
      </c>
      <c r="CY46" s="22">
        <f>IF($CS46="",CY45,Case6!$S46+Case6!$F46+Case6!$P46)</f>
        <v>4.7545751490345916E-3</v>
      </c>
      <c r="CZ46" s="22">
        <f>IF($CS46="",CZ45,Case7!$S46+Case7!$F46+Case7!$P46)</f>
        <v>4.7545751490345907E-3</v>
      </c>
      <c r="DA46" s="22">
        <f>IF($CS46="",DA45,Case8!$S46+Case8!$F46+Case8!$P46)</f>
        <v>2.3772875745172958E-3</v>
      </c>
      <c r="DB46" s="22">
        <f>IF($CS46="",DB45,Case9!$S46+Case9!$F46+Case9!$P46)</f>
        <v>9.5091502980691814E-3</v>
      </c>
      <c r="DC46" s="22">
        <f>IF($CS46="",DC45,Case10!$S46+Case10!$F46+Case10!$P46)</f>
        <v>2.6358606838176191E-3</v>
      </c>
      <c r="DD46" s="22">
        <f>IF($CS46="",DD45,Case11!$S46+Case11!$F46+Case11!$P46)</f>
        <v>1.8537684115673837E-2</v>
      </c>
      <c r="DF46" t="str">
        <f t="shared" si="6"/>
        <v/>
      </c>
      <c r="DG46" s="22">
        <f t="shared" si="57"/>
        <v>2.3772875745172962E-3</v>
      </c>
      <c r="DH46" s="22">
        <f t="shared" si="57"/>
        <v>2.3772875745172953E-3</v>
      </c>
      <c r="DI46" s="22">
        <f t="shared" si="57"/>
        <v>2.3772875745172962E-3</v>
      </c>
      <c r="DJ46" s="22">
        <f t="shared" si="57"/>
        <v>2.3772875745172962E-3</v>
      </c>
      <c r="DK46" s="22">
        <f t="shared" si="57"/>
        <v>2.3772875745172953E-3</v>
      </c>
      <c r="DL46" s="22">
        <f t="shared" si="57"/>
        <v>2.3772875745172962E-3</v>
      </c>
      <c r="DM46" s="22">
        <f t="shared" si="57"/>
        <v>2.3772875745172953E-3</v>
      </c>
      <c r="DN46" s="22">
        <f t="shared" si="57"/>
        <v>1.1886437872586481E-3</v>
      </c>
      <c r="DO46" s="22">
        <f t="shared" si="57"/>
        <v>4.7545751490345916E-3</v>
      </c>
      <c r="DP46" s="22">
        <f t="shared" si="56"/>
        <v>2.3722746154358574E-3</v>
      </c>
      <c r="DQ46" s="22">
        <f t="shared" si="56"/>
        <v>2.4098989350375966E-3</v>
      </c>
    </row>
    <row r="47" spans="1:121" x14ac:dyDescent="0.2">
      <c r="A47" t="str">
        <f>OutputSummary!A43</f>
        <v/>
      </c>
      <c r="B47" s="13">
        <f>IF($A47="",B46,Case8!K43*100)</f>
        <v>0.85660513659939153</v>
      </c>
      <c r="C47" s="7">
        <f>IF($A47="",C46,Pi!$B43)</f>
        <v>0.85660513659939153</v>
      </c>
      <c r="D47" s="7">
        <f>IF($A47="",D46,Patm!B43)</f>
        <v>0.86471115060730008</v>
      </c>
      <c r="E47" s="13">
        <f>IF($A47="",E46,'Patm diff'!B43)</f>
        <v>0.87766655138423022</v>
      </c>
      <c r="F47" s="7">
        <f>IF($A47="",F46,'Patm nodiff'!B43)</f>
        <v>0.86361880927367085</v>
      </c>
      <c r="G47" s="7">
        <f>IF($A47="",G46,Case1!$B43)</f>
        <v>1.1915897577858632</v>
      </c>
      <c r="H47" s="7">
        <f>IF($A47="",H46,Case2!$B43)</f>
        <v>1.195242384237196</v>
      </c>
      <c r="I47" s="7">
        <f>IF($A47="",I46,Case3!$B43)</f>
        <v>1.1879647021359967</v>
      </c>
      <c r="J47" s="7">
        <f>IF($A47="",J46,Case4!$B43)</f>
        <v>1.2302154727932881</v>
      </c>
      <c r="K47" s="7">
        <f>IF($A47="",K46,Case5!$B43)</f>
        <v>1.1527536981137487</v>
      </c>
      <c r="L47" s="7">
        <f>IF($A47="",L46,Case6!$B43)</f>
        <v>1.2298620032182317</v>
      </c>
      <c r="M47" s="7">
        <f>IF($A47="",M46,Case7!$B43)</f>
        <v>1.1538095944186428</v>
      </c>
      <c r="N47" s="7">
        <f>IF($A47="",N46,Case8!$B43)</f>
        <v>1.0239817599366103</v>
      </c>
      <c r="O47" s="7">
        <f>IF($A47="",O46,Case9!$B43)</f>
        <v>1.5275017987322221</v>
      </c>
      <c r="P47" s="7">
        <f>IF($A47="",P46,Case10!$B43)</f>
        <v>1.0426899120869584</v>
      </c>
      <c r="Q47" s="7">
        <f>IF($A47="",Q46,Case11!$B43)</f>
        <v>2.1647771688571216</v>
      </c>
      <c r="S47" s="7">
        <f>IF($A47="",S46,Case1!E43*100)</f>
        <v>51.727750000000007</v>
      </c>
      <c r="T47" s="7">
        <f>IF($A47="",T46,Pi!$Q43)</f>
        <v>51.727750000000007</v>
      </c>
      <c r="U47" s="7">
        <f>IF($A47="",U46,Patm!Q43)</f>
        <v>0.59816156574621171</v>
      </c>
      <c r="V47" s="7">
        <f>IF($A47="",V46,'Patm diff'!Q43)</f>
        <v>1.5118212474663864</v>
      </c>
      <c r="W47" s="7">
        <f>IF($A47="",W46,'Patm nodiff'!Q43)</f>
        <v>0.51795709710935023</v>
      </c>
      <c r="X47" s="7">
        <f>IF($A47="",X46,Case1!$Q43)</f>
        <v>12.11807700697457</v>
      </c>
      <c r="Y47" s="7">
        <f>IF($A47="",Y46,Case2!$Q43)</f>
        <v>11.773625788866902</v>
      </c>
      <c r="Z47" s="7">
        <f>IF($A47="",Z46,Case3!$Q43)</f>
        <v>12.46096942305479</v>
      </c>
      <c r="AA47" s="7">
        <f>IF($A47="",AA46,Case4!$Q43)</f>
        <v>8.5286036456764247</v>
      </c>
      <c r="AB47" s="7">
        <f>IF($A47="",AB46,Case5!$Q43)</f>
        <v>15.842662645938811</v>
      </c>
      <c r="AC47" s="7">
        <f>IF($A47="",AC46,Case6!$Q43)</f>
        <v>8.5609279853105118</v>
      </c>
      <c r="AD47" s="7">
        <f>IF($A47="",AD46,Case7!$Q43)</f>
        <v>15.739915644814729</v>
      </c>
      <c r="AE47" s="7">
        <f>IF($A47="",AE46,Case8!$Q43)</f>
        <v>8.3478175116817486</v>
      </c>
      <c r="AF47" s="7">
        <f>IF($A47="",AF46,Case9!$Q43)</f>
        <v>14.961879851407769</v>
      </c>
      <c r="AG47" s="7">
        <f>IF($A47="",AG46,Case10!$Q43)</f>
        <v>8.8455645451696476</v>
      </c>
      <c r="AH47" s="7">
        <f>IF($A47="",AH46,Case11!$Q43)</f>
        <v>15.721046038560811</v>
      </c>
      <c r="AJ47" s="25">
        <f t="shared" si="11"/>
        <v>1</v>
      </c>
      <c r="AK47" s="25">
        <f t="shared" si="12"/>
        <v>86.477889858184369</v>
      </c>
      <c r="AL47" s="25">
        <f t="shared" si="13"/>
        <v>34.215519914598978</v>
      </c>
      <c r="AM47" s="25">
        <f t="shared" si="14"/>
        <v>99.868792779721929</v>
      </c>
      <c r="AN47" s="25">
        <f t="shared" si="15"/>
        <v>4.2686434464996434</v>
      </c>
      <c r="AO47" s="25">
        <f t="shared" si="16"/>
        <v>4.3935276122767197</v>
      </c>
      <c r="AP47" s="25">
        <f t="shared" si="17"/>
        <v>4.151181841783143</v>
      </c>
      <c r="AQ47" s="25">
        <f t="shared" si="18"/>
        <v>6.0652074066337214</v>
      </c>
      <c r="AR47" s="25">
        <f t="shared" si="19"/>
        <v>3.2650919328424988</v>
      </c>
      <c r="AS47" s="25">
        <f t="shared" si="20"/>
        <v>6.0423064051885955</v>
      </c>
      <c r="AT47" s="25">
        <f t="shared" si="21"/>
        <v>3.2864057957668225</v>
      </c>
      <c r="AU47" s="25">
        <f t="shared" si="22"/>
        <v>6.1965597508107182</v>
      </c>
      <c r="AV47" s="25">
        <f t="shared" si="23"/>
        <v>3.4573028599165583</v>
      </c>
      <c r="AW47" s="25">
        <f t="shared" si="24"/>
        <v>5.8478743483079665</v>
      </c>
      <c r="AX47" s="25">
        <f t="shared" si="25"/>
        <v>3.2903503922780604</v>
      </c>
      <c r="AZ47" s="7">
        <f t="shared" si="26"/>
        <v>32.867883995703551</v>
      </c>
      <c r="BA47" s="7">
        <f t="shared" si="27"/>
        <v>32.867883995703551</v>
      </c>
      <c r="BB47" s="7">
        <f t="shared" si="28"/>
        <v>74.226804123711347</v>
      </c>
      <c r="BC47" s="7">
        <f t="shared" si="29"/>
        <v>22.360248447204974</v>
      </c>
      <c r="BD47" s="7">
        <f t="shared" si="30"/>
        <v>50</v>
      </c>
      <c r="BE47" s="7">
        <f t="shared" si="31"/>
        <v>50</v>
      </c>
      <c r="BF47" s="7">
        <f t="shared" si="32"/>
        <v>50</v>
      </c>
      <c r="BG47" s="7">
        <f t="shared" si="33"/>
        <v>50</v>
      </c>
      <c r="BH47" s="7">
        <f t="shared" si="34"/>
        <v>50</v>
      </c>
      <c r="BI47" s="7">
        <f t="shared" si="35"/>
        <v>50</v>
      </c>
      <c r="BJ47" s="7">
        <f t="shared" si="36"/>
        <v>50</v>
      </c>
      <c r="BK47" s="7">
        <f t="shared" si="37"/>
        <v>50</v>
      </c>
      <c r="BL47" s="7">
        <f t="shared" si="38"/>
        <v>50</v>
      </c>
      <c r="BM47" s="7">
        <f t="shared" si="39"/>
        <v>10</v>
      </c>
      <c r="BN47" s="7">
        <f t="shared" si="40"/>
        <v>87.000000000000014</v>
      </c>
      <c r="BP47" s="7">
        <f t="shared" si="41"/>
        <v>0</v>
      </c>
      <c r="BQ47" s="7">
        <f t="shared" si="42"/>
        <v>0.9462952837392915</v>
      </c>
      <c r="BR47" s="7">
        <f t="shared" si="43"/>
        <v>2.4587075053565184</v>
      </c>
      <c r="BS47" s="7">
        <f t="shared" si="44"/>
        <v>0.81877546311742577</v>
      </c>
      <c r="BT47" s="7">
        <f t="shared" si="45"/>
        <v>39.106071966404038</v>
      </c>
      <c r="BU47" s="7">
        <f t="shared" si="46"/>
        <v>39.532479221657404</v>
      </c>
      <c r="BV47" s="7">
        <f t="shared" si="47"/>
        <v>38.682883323821592</v>
      </c>
      <c r="BW47" s="7">
        <f t="shared" si="48"/>
        <v>43.615234164609369</v>
      </c>
      <c r="BX47" s="7">
        <f t="shared" si="49"/>
        <v>34.57235415258279</v>
      </c>
      <c r="BY47" s="7">
        <f t="shared" si="50"/>
        <v>43.573970160933222</v>
      </c>
      <c r="BZ47" s="7">
        <f t="shared" si="51"/>
        <v>34.695619384108937</v>
      </c>
      <c r="CA47" s="7">
        <f t="shared" si="52"/>
        <v>19.539530664231336</v>
      </c>
      <c r="CB47" s="7">
        <f t="shared" si="53"/>
        <v>78.320410825015742</v>
      </c>
      <c r="CC47" s="7">
        <f t="shared" si="54"/>
        <v>21.723518519431096</v>
      </c>
      <c r="CD47" s="7">
        <f t="shared" si="55"/>
        <v>152.71587530411028</v>
      </c>
      <c r="CF47" t="str">
        <f>OutputSummary!A47</f>
        <v/>
      </c>
      <c r="CG47" s="22">
        <f>IF($CF47="",CG46,Case1!$O47)</f>
        <v>2.3772875745172953E-3</v>
      </c>
      <c r="CH47" s="22">
        <f>IF($CF47="",CH46,Case2!$O47)</f>
        <v>2.3772875745172953E-3</v>
      </c>
      <c r="CI47" s="22">
        <f>IF($CF47="",CI46,Case3!$O47)</f>
        <v>2.3772875745172953E-3</v>
      </c>
      <c r="CJ47" s="22">
        <f>IF($CF47="",CJ46,Case4!$O47)</f>
        <v>2.3772875745172953E-3</v>
      </c>
      <c r="CK47" s="22">
        <f>IF($CF47="",CK46,Case5!$O47)</f>
        <v>2.3772875745172953E-3</v>
      </c>
      <c r="CL47" s="22">
        <f>IF($CF47="",CL46,Case6!$O47)</f>
        <v>2.3772875745172953E-3</v>
      </c>
      <c r="CM47" s="22">
        <f>IF($CF47="",CM46,Case7!$O47)</f>
        <v>2.3772875745172953E-3</v>
      </c>
      <c r="CN47" s="22">
        <f>IF($CF47="",CN46,Case8!$O47)</f>
        <v>1.1886437872586477E-3</v>
      </c>
      <c r="CO47" s="22">
        <f>IF($CF47="",CO46,Case9!$O47)</f>
        <v>4.7545751490345898E-3</v>
      </c>
      <c r="CP47" s="22">
        <f>IF($CF47="",CP46,Case10!$O47)</f>
        <v>2.635860683817619E-4</v>
      </c>
      <c r="CQ47" s="22">
        <f>IF($CF47="",CQ46,Case11!$O47)</f>
        <v>1.6127785180636241E-2</v>
      </c>
      <c r="CS47" t="str">
        <f>OutputSummary!A47</f>
        <v/>
      </c>
      <c r="CT47" s="22">
        <f>IF($CS47="",CT46,Case1!$S47+Case1!$F47+Case1!$P47)</f>
        <v>4.7545751490345916E-3</v>
      </c>
      <c r="CU47" s="22">
        <f>IF($CS47="",CU46,Case2!$S47+Case2!$F47+Case2!$P47)</f>
        <v>4.7545751490345907E-3</v>
      </c>
      <c r="CV47" s="22">
        <f>IF($CS47="",CV46,Case3!$S47+Case3!$F47+Case3!$P47)</f>
        <v>4.7545751490345916E-3</v>
      </c>
      <c r="CW47" s="22">
        <f>IF($CS47="",CW46,Case4!$S47+Case4!$F47+Case4!$P47)</f>
        <v>4.7545751490345916E-3</v>
      </c>
      <c r="CX47" s="22">
        <f>IF($CS47="",CX46,Case5!$S47+Case5!$F47+Case5!$P47)</f>
        <v>4.7545751490345907E-3</v>
      </c>
      <c r="CY47" s="22">
        <f>IF($CS47="",CY46,Case6!$S47+Case6!$F47+Case6!$P47)</f>
        <v>4.7545751490345916E-3</v>
      </c>
      <c r="CZ47" s="22">
        <f>IF($CS47="",CZ46,Case7!$S47+Case7!$F47+Case7!$P47)</f>
        <v>4.7545751490345907E-3</v>
      </c>
      <c r="DA47" s="22">
        <f>IF($CS47="",DA46,Case8!$S47+Case8!$F47+Case8!$P47)</f>
        <v>2.3772875745172958E-3</v>
      </c>
      <c r="DB47" s="22">
        <f>IF($CS47="",DB46,Case9!$S47+Case9!$F47+Case9!$P47)</f>
        <v>9.5091502980691814E-3</v>
      </c>
      <c r="DC47" s="22">
        <f>IF($CS47="",DC46,Case10!$S47+Case10!$F47+Case10!$P47)</f>
        <v>2.6358606838176191E-3</v>
      </c>
      <c r="DD47" s="22">
        <f>IF($CS47="",DD46,Case11!$S47+Case11!$F47+Case11!$P47)</f>
        <v>1.8537684115673837E-2</v>
      </c>
      <c r="DF47" t="str">
        <f t="shared" si="6"/>
        <v/>
      </c>
      <c r="DG47" s="22">
        <f t="shared" si="57"/>
        <v>2.3772875745172962E-3</v>
      </c>
      <c r="DH47" s="22">
        <f t="shared" si="57"/>
        <v>2.3772875745172953E-3</v>
      </c>
      <c r="DI47" s="22">
        <f t="shared" si="57"/>
        <v>2.3772875745172962E-3</v>
      </c>
      <c r="DJ47" s="22">
        <f t="shared" si="57"/>
        <v>2.3772875745172962E-3</v>
      </c>
      <c r="DK47" s="22">
        <f t="shared" si="57"/>
        <v>2.3772875745172953E-3</v>
      </c>
      <c r="DL47" s="22">
        <f t="shared" si="57"/>
        <v>2.3772875745172962E-3</v>
      </c>
      <c r="DM47" s="22">
        <f t="shared" si="57"/>
        <v>2.3772875745172953E-3</v>
      </c>
      <c r="DN47" s="22">
        <f t="shared" si="57"/>
        <v>1.1886437872586481E-3</v>
      </c>
      <c r="DO47" s="22">
        <f t="shared" si="57"/>
        <v>4.7545751490345916E-3</v>
      </c>
      <c r="DP47" s="22">
        <f t="shared" si="56"/>
        <v>2.3722746154358574E-3</v>
      </c>
      <c r="DQ47" s="22">
        <f t="shared" si="56"/>
        <v>2.4098989350375966E-3</v>
      </c>
    </row>
    <row r="48" spans="1:121" x14ac:dyDescent="0.2">
      <c r="A48" t="str">
        <f>OutputSummary!A44</f>
        <v/>
      </c>
      <c r="B48" s="13">
        <f>IF($A48="",B47,Case8!K44*100)</f>
        <v>0.85660513659939153</v>
      </c>
      <c r="C48" s="7">
        <f>IF($A48="",C47,Pi!$B44)</f>
        <v>0.85660513659939153</v>
      </c>
      <c r="D48" s="7">
        <f>IF($A48="",D47,Patm!B44)</f>
        <v>0.86471115060730008</v>
      </c>
      <c r="E48" s="13">
        <f>IF($A48="",E47,'Patm diff'!B44)</f>
        <v>0.87766655138423022</v>
      </c>
      <c r="F48" s="7">
        <f>IF($A48="",F47,'Patm nodiff'!B44)</f>
        <v>0.86361880927367085</v>
      </c>
      <c r="G48" s="7">
        <f>IF($A48="",G47,Case1!$B44)</f>
        <v>1.1915897577858632</v>
      </c>
      <c r="H48" s="7">
        <f>IF($A48="",H47,Case2!$B44)</f>
        <v>1.195242384237196</v>
      </c>
      <c r="I48" s="7">
        <f>IF($A48="",I47,Case3!$B44)</f>
        <v>1.1879647021359967</v>
      </c>
      <c r="J48" s="7">
        <f>IF($A48="",J47,Case4!$B44)</f>
        <v>1.2302154727932881</v>
      </c>
      <c r="K48" s="7">
        <f>IF($A48="",K47,Case5!$B44)</f>
        <v>1.1527536981137487</v>
      </c>
      <c r="L48" s="7">
        <f>IF($A48="",L47,Case6!$B44)</f>
        <v>1.2298620032182317</v>
      </c>
      <c r="M48" s="7">
        <f>IF($A48="",M47,Case7!$B44)</f>
        <v>1.1538095944186428</v>
      </c>
      <c r="N48" s="7">
        <f>IF($A48="",N47,Case8!$B44)</f>
        <v>1.0239817599366103</v>
      </c>
      <c r="O48" s="7">
        <f>IF($A48="",O47,Case9!$B44)</f>
        <v>1.5275017987322221</v>
      </c>
      <c r="P48" s="7">
        <f>IF($A48="",P47,Case10!$B44)</f>
        <v>1.0426899120869584</v>
      </c>
      <c r="Q48" s="7">
        <f>IF($A48="",Q47,Case11!$B44)</f>
        <v>2.1647771688571216</v>
      </c>
      <c r="S48" s="7">
        <f>IF($A48="",S47,Case1!E44*100)</f>
        <v>51.727750000000007</v>
      </c>
      <c r="T48" s="7">
        <f>IF($A48="",T47,Pi!$Q44)</f>
        <v>51.727750000000007</v>
      </c>
      <c r="U48" s="7">
        <f>IF($A48="",U47,Patm!Q44)</f>
        <v>0.59816156574621171</v>
      </c>
      <c r="V48" s="7">
        <f>IF($A48="",V47,'Patm diff'!Q44)</f>
        <v>1.5118212474663864</v>
      </c>
      <c r="W48" s="7">
        <f>IF($A48="",W47,'Patm nodiff'!Q44)</f>
        <v>0.51795709710935023</v>
      </c>
      <c r="X48" s="7">
        <f>IF($A48="",X47,Case1!$Q44)</f>
        <v>12.11807700697457</v>
      </c>
      <c r="Y48" s="7">
        <f>IF($A48="",Y47,Case2!$Q44)</f>
        <v>11.773625788866902</v>
      </c>
      <c r="Z48" s="7">
        <f>IF($A48="",Z47,Case3!$Q44)</f>
        <v>12.46096942305479</v>
      </c>
      <c r="AA48" s="7">
        <f>IF($A48="",AA47,Case4!$Q44)</f>
        <v>8.5286036456764247</v>
      </c>
      <c r="AB48" s="7">
        <f>IF($A48="",AB47,Case5!$Q44)</f>
        <v>15.842662645938811</v>
      </c>
      <c r="AC48" s="7">
        <f>IF($A48="",AC47,Case6!$Q44)</f>
        <v>8.5609279853105118</v>
      </c>
      <c r="AD48" s="7">
        <f>IF($A48="",AD47,Case7!$Q44)</f>
        <v>15.739915644814729</v>
      </c>
      <c r="AE48" s="7">
        <f>IF($A48="",AE47,Case8!$Q44)</f>
        <v>8.3478175116817486</v>
      </c>
      <c r="AF48" s="7">
        <f>IF($A48="",AF47,Case9!$Q44)</f>
        <v>14.961879851407769</v>
      </c>
      <c r="AG48" s="7">
        <f>IF($A48="",AG47,Case10!$Q44)</f>
        <v>8.8455645451696476</v>
      </c>
      <c r="AH48" s="7">
        <f>IF($A48="",AH47,Case11!$Q44)</f>
        <v>15.721046038560811</v>
      </c>
      <c r="AJ48" s="25">
        <f t="shared" si="11"/>
        <v>1</v>
      </c>
      <c r="AK48" s="25">
        <f t="shared" si="12"/>
        <v>86.477889858184369</v>
      </c>
      <c r="AL48" s="25">
        <f t="shared" si="13"/>
        <v>34.215519914598978</v>
      </c>
      <c r="AM48" s="25">
        <f t="shared" si="14"/>
        <v>99.868792779721929</v>
      </c>
      <c r="AN48" s="25">
        <f t="shared" si="15"/>
        <v>4.2686434464996434</v>
      </c>
      <c r="AO48" s="25">
        <f t="shared" si="16"/>
        <v>4.3935276122767197</v>
      </c>
      <c r="AP48" s="25">
        <f t="shared" si="17"/>
        <v>4.151181841783143</v>
      </c>
      <c r="AQ48" s="25">
        <f t="shared" si="18"/>
        <v>6.0652074066337214</v>
      </c>
      <c r="AR48" s="25">
        <f t="shared" si="19"/>
        <v>3.2650919328424988</v>
      </c>
      <c r="AS48" s="25">
        <f t="shared" si="20"/>
        <v>6.0423064051885955</v>
      </c>
      <c r="AT48" s="25">
        <f t="shared" si="21"/>
        <v>3.2864057957668225</v>
      </c>
      <c r="AU48" s="25">
        <f t="shared" si="22"/>
        <v>6.1965597508107182</v>
      </c>
      <c r="AV48" s="25">
        <f t="shared" si="23"/>
        <v>3.4573028599165583</v>
      </c>
      <c r="AW48" s="25">
        <f t="shared" si="24"/>
        <v>5.8478743483079665</v>
      </c>
      <c r="AX48" s="25">
        <f t="shared" si="25"/>
        <v>3.2903503922780604</v>
      </c>
      <c r="AZ48" s="7">
        <f t="shared" si="26"/>
        <v>32.867883995703551</v>
      </c>
      <c r="BA48" s="7">
        <f t="shared" si="27"/>
        <v>32.867883995703551</v>
      </c>
      <c r="BB48" s="7">
        <f t="shared" si="28"/>
        <v>74.226804123711347</v>
      </c>
      <c r="BC48" s="7">
        <f t="shared" si="29"/>
        <v>22.360248447204974</v>
      </c>
      <c r="BD48" s="7">
        <f t="shared" si="30"/>
        <v>50</v>
      </c>
      <c r="BE48" s="7">
        <f t="shared" si="31"/>
        <v>50</v>
      </c>
      <c r="BF48" s="7">
        <f t="shared" si="32"/>
        <v>50</v>
      </c>
      <c r="BG48" s="7">
        <f t="shared" si="33"/>
        <v>50</v>
      </c>
      <c r="BH48" s="7">
        <f t="shared" si="34"/>
        <v>50</v>
      </c>
      <c r="BI48" s="7">
        <f t="shared" si="35"/>
        <v>50</v>
      </c>
      <c r="BJ48" s="7">
        <f t="shared" si="36"/>
        <v>50</v>
      </c>
      <c r="BK48" s="7">
        <f t="shared" si="37"/>
        <v>50</v>
      </c>
      <c r="BL48" s="7">
        <f t="shared" si="38"/>
        <v>50</v>
      </c>
      <c r="BM48" s="7">
        <f t="shared" si="39"/>
        <v>10</v>
      </c>
      <c r="BN48" s="7">
        <f t="shared" si="40"/>
        <v>87.000000000000014</v>
      </c>
      <c r="BP48" s="7">
        <f t="shared" si="41"/>
        <v>0</v>
      </c>
      <c r="BQ48" s="7">
        <f t="shared" si="42"/>
        <v>0.9462952837392915</v>
      </c>
      <c r="BR48" s="7">
        <f t="shared" si="43"/>
        <v>2.4587075053565184</v>
      </c>
      <c r="BS48" s="7">
        <f t="shared" si="44"/>
        <v>0.81877546311742577</v>
      </c>
      <c r="BT48" s="7">
        <f t="shared" si="45"/>
        <v>39.106071966404038</v>
      </c>
      <c r="BU48" s="7">
        <f t="shared" si="46"/>
        <v>39.532479221657404</v>
      </c>
      <c r="BV48" s="7">
        <f t="shared" si="47"/>
        <v>38.682883323821592</v>
      </c>
      <c r="BW48" s="7">
        <f t="shared" si="48"/>
        <v>43.615234164609369</v>
      </c>
      <c r="BX48" s="7">
        <f t="shared" si="49"/>
        <v>34.57235415258279</v>
      </c>
      <c r="BY48" s="7">
        <f t="shared" si="50"/>
        <v>43.573970160933222</v>
      </c>
      <c r="BZ48" s="7">
        <f t="shared" si="51"/>
        <v>34.695619384108937</v>
      </c>
      <c r="CA48" s="7">
        <f t="shared" si="52"/>
        <v>19.539530664231336</v>
      </c>
      <c r="CB48" s="7">
        <f t="shared" si="53"/>
        <v>78.320410825015742</v>
      </c>
      <c r="CC48" s="7">
        <f t="shared" si="54"/>
        <v>21.723518519431096</v>
      </c>
      <c r="CD48" s="7">
        <f t="shared" si="55"/>
        <v>152.71587530411028</v>
      </c>
      <c r="CF48" t="str">
        <f>OutputSummary!A48</f>
        <v/>
      </c>
      <c r="CG48" s="22">
        <f>IF($CF48="",CG47,Case1!$O48)</f>
        <v>2.3772875745172953E-3</v>
      </c>
      <c r="CH48" s="22">
        <f>IF($CF48="",CH47,Case2!$O48)</f>
        <v>2.3772875745172953E-3</v>
      </c>
      <c r="CI48" s="22">
        <f>IF($CF48="",CI47,Case3!$O48)</f>
        <v>2.3772875745172953E-3</v>
      </c>
      <c r="CJ48" s="22">
        <f>IF($CF48="",CJ47,Case4!$O48)</f>
        <v>2.3772875745172953E-3</v>
      </c>
      <c r="CK48" s="22">
        <f>IF($CF48="",CK47,Case5!$O48)</f>
        <v>2.3772875745172953E-3</v>
      </c>
      <c r="CL48" s="22">
        <f>IF($CF48="",CL47,Case6!$O48)</f>
        <v>2.3772875745172953E-3</v>
      </c>
      <c r="CM48" s="22">
        <f>IF($CF48="",CM47,Case7!$O48)</f>
        <v>2.3772875745172953E-3</v>
      </c>
      <c r="CN48" s="22">
        <f>IF($CF48="",CN47,Case8!$O48)</f>
        <v>1.1886437872586477E-3</v>
      </c>
      <c r="CO48" s="22">
        <f>IF($CF48="",CO47,Case9!$O48)</f>
        <v>4.7545751490345898E-3</v>
      </c>
      <c r="CP48" s="22">
        <f>IF($CF48="",CP47,Case10!$O48)</f>
        <v>2.635860683817619E-4</v>
      </c>
      <c r="CQ48" s="22">
        <f>IF($CF48="",CQ47,Case11!$O48)</f>
        <v>1.6127785180636241E-2</v>
      </c>
      <c r="CS48" t="str">
        <f>OutputSummary!A48</f>
        <v/>
      </c>
      <c r="CT48" s="22">
        <f>IF($CS48="",CT47,Case1!$S48+Case1!$F48+Case1!$P48)</f>
        <v>4.7545751490345916E-3</v>
      </c>
      <c r="CU48" s="22">
        <f>IF($CS48="",CU47,Case2!$S48+Case2!$F48+Case2!$P48)</f>
        <v>4.7545751490345907E-3</v>
      </c>
      <c r="CV48" s="22">
        <f>IF($CS48="",CV47,Case3!$S48+Case3!$F48+Case3!$P48)</f>
        <v>4.7545751490345916E-3</v>
      </c>
      <c r="CW48" s="22">
        <f>IF($CS48="",CW47,Case4!$S48+Case4!$F48+Case4!$P48)</f>
        <v>4.7545751490345916E-3</v>
      </c>
      <c r="CX48" s="22">
        <f>IF($CS48="",CX47,Case5!$S48+Case5!$F48+Case5!$P48)</f>
        <v>4.7545751490345907E-3</v>
      </c>
      <c r="CY48" s="22">
        <f>IF($CS48="",CY47,Case6!$S48+Case6!$F48+Case6!$P48)</f>
        <v>4.7545751490345916E-3</v>
      </c>
      <c r="CZ48" s="22">
        <f>IF($CS48="",CZ47,Case7!$S48+Case7!$F48+Case7!$P48)</f>
        <v>4.7545751490345907E-3</v>
      </c>
      <c r="DA48" s="22">
        <f>IF($CS48="",DA47,Case8!$S48+Case8!$F48+Case8!$P48)</f>
        <v>2.3772875745172958E-3</v>
      </c>
      <c r="DB48" s="22">
        <f>IF($CS48="",DB47,Case9!$S48+Case9!$F48+Case9!$P48)</f>
        <v>9.5091502980691814E-3</v>
      </c>
      <c r="DC48" s="22">
        <f>IF($CS48="",DC47,Case10!$S48+Case10!$F48+Case10!$P48)</f>
        <v>2.6358606838176191E-3</v>
      </c>
      <c r="DD48" s="22">
        <f>IF($CS48="",DD47,Case11!$S48+Case11!$F48+Case11!$P48)</f>
        <v>1.8537684115673837E-2</v>
      </c>
      <c r="DF48" t="str">
        <f t="shared" si="6"/>
        <v/>
      </c>
      <c r="DG48" s="22">
        <f t="shared" si="57"/>
        <v>2.3772875745172962E-3</v>
      </c>
      <c r="DH48" s="22">
        <f t="shared" si="57"/>
        <v>2.3772875745172953E-3</v>
      </c>
      <c r="DI48" s="22">
        <f t="shared" si="57"/>
        <v>2.3772875745172962E-3</v>
      </c>
      <c r="DJ48" s="22">
        <f t="shared" si="57"/>
        <v>2.3772875745172962E-3</v>
      </c>
      <c r="DK48" s="22">
        <f t="shared" si="57"/>
        <v>2.3772875745172953E-3</v>
      </c>
      <c r="DL48" s="22">
        <f t="shared" si="57"/>
        <v>2.3772875745172962E-3</v>
      </c>
      <c r="DM48" s="22">
        <f t="shared" si="57"/>
        <v>2.3772875745172953E-3</v>
      </c>
      <c r="DN48" s="22">
        <f t="shared" si="57"/>
        <v>1.1886437872586481E-3</v>
      </c>
      <c r="DO48" s="22">
        <f t="shared" si="57"/>
        <v>4.7545751490345916E-3</v>
      </c>
      <c r="DP48" s="22">
        <f t="shared" si="56"/>
        <v>2.3722746154358574E-3</v>
      </c>
      <c r="DQ48" s="22">
        <f t="shared" si="56"/>
        <v>2.4098989350375966E-3</v>
      </c>
    </row>
    <row r="49" spans="1:121" x14ac:dyDescent="0.2">
      <c r="A49" t="str">
        <f>OutputSummary!A45</f>
        <v/>
      </c>
      <c r="B49" s="13">
        <f>IF($A49="",B48,Case8!K45*100)</f>
        <v>0.85660513659939153</v>
      </c>
      <c r="C49" s="7">
        <f>IF($A49="",C48,Pi!$B45)</f>
        <v>0.85660513659939153</v>
      </c>
      <c r="D49" s="7">
        <f>IF($A49="",D48,Patm!B45)</f>
        <v>0.86471115060730008</v>
      </c>
      <c r="E49" s="13">
        <f>IF($A49="",E48,'Patm diff'!B45)</f>
        <v>0.87766655138423022</v>
      </c>
      <c r="F49" s="7">
        <f>IF($A49="",F48,'Patm nodiff'!B45)</f>
        <v>0.86361880927367085</v>
      </c>
      <c r="G49" s="7">
        <f>IF($A49="",G48,Case1!$B45)</f>
        <v>1.1915897577858632</v>
      </c>
      <c r="H49" s="7">
        <f>IF($A49="",H48,Case2!$B45)</f>
        <v>1.195242384237196</v>
      </c>
      <c r="I49" s="7">
        <f>IF($A49="",I48,Case3!$B45)</f>
        <v>1.1879647021359967</v>
      </c>
      <c r="J49" s="7">
        <f>IF($A49="",J48,Case4!$B45)</f>
        <v>1.2302154727932881</v>
      </c>
      <c r="K49" s="7">
        <f>IF($A49="",K48,Case5!$B45)</f>
        <v>1.1527536981137487</v>
      </c>
      <c r="L49" s="7">
        <f>IF($A49="",L48,Case6!$B45)</f>
        <v>1.2298620032182317</v>
      </c>
      <c r="M49" s="7">
        <f>IF($A49="",M48,Case7!$B45)</f>
        <v>1.1538095944186428</v>
      </c>
      <c r="N49" s="7">
        <f>IF($A49="",N48,Case8!$B45)</f>
        <v>1.0239817599366103</v>
      </c>
      <c r="O49" s="7">
        <f>IF($A49="",O48,Case9!$B45)</f>
        <v>1.5275017987322221</v>
      </c>
      <c r="P49" s="7">
        <f>IF($A49="",P48,Case10!$B45)</f>
        <v>1.0426899120869584</v>
      </c>
      <c r="Q49" s="7">
        <f>IF($A49="",Q48,Case11!$B45)</f>
        <v>2.1647771688571216</v>
      </c>
      <c r="S49" s="7">
        <f>IF($A49="",S48,Case1!E45*100)</f>
        <v>51.727750000000007</v>
      </c>
      <c r="T49" s="7">
        <f>IF($A49="",T48,Pi!$Q45)</f>
        <v>51.727750000000007</v>
      </c>
      <c r="U49" s="7">
        <f>IF($A49="",U48,Patm!Q45)</f>
        <v>0.59816156574621171</v>
      </c>
      <c r="V49" s="7">
        <f>IF($A49="",V48,'Patm diff'!Q45)</f>
        <v>1.5118212474663864</v>
      </c>
      <c r="W49" s="7">
        <f>IF($A49="",W48,'Patm nodiff'!Q45)</f>
        <v>0.51795709710935023</v>
      </c>
      <c r="X49" s="7">
        <f>IF($A49="",X48,Case1!$Q45)</f>
        <v>12.11807700697457</v>
      </c>
      <c r="Y49" s="7">
        <f>IF($A49="",Y48,Case2!$Q45)</f>
        <v>11.773625788866902</v>
      </c>
      <c r="Z49" s="7">
        <f>IF($A49="",Z48,Case3!$Q45)</f>
        <v>12.46096942305479</v>
      </c>
      <c r="AA49" s="7">
        <f>IF($A49="",AA48,Case4!$Q45)</f>
        <v>8.5286036456764247</v>
      </c>
      <c r="AB49" s="7">
        <f>IF($A49="",AB48,Case5!$Q45)</f>
        <v>15.842662645938811</v>
      </c>
      <c r="AC49" s="7">
        <f>IF($A49="",AC48,Case6!$Q45)</f>
        <v>8.5609279853105118</v>
      </c>
      <c r="AD49" s="7">
        <f>IF($A49="",AD48,Case7!$Q45)</f>
        <v>15.739915644814729</v>
      </c>
      <c r="AE49" s="7">
        <f>IF($A49="",AE48,Case8!$Q45)</f>
        <v>8.3478175116817486</v>
      </c>
      <c r="AF49" s="7">
        <f>IF($A49="",AF48,Case9!$Q45)</f>
        <v>14.961879851407769</v>
      </c>
      <c r="AG49" s="7">
        <f>IF($A49="",AG48,Case10!$Q45)</f>
        <v>8.8455645451696476</v>
      </c>
      <c r="AH49" s="7">
        <f>IF($A49="",AH48,Case11!$Q45)</f>
        <v>15.721046038560811</v>
      </c>
      <c r="AJ49" s="25">
        <f t="shared" si="11"/>
        <v>1</v>
      </c>
      <c r="AK49" s="25">
        <f t="shared" si="12"/>
        <v>86.477889858184369</v>
      </c>
      <c r="AL49" s="25">
        <f t="shared" si="13"/>
        <v>34.215519914598978</v>
      </c>
      <c r="AM49" s="25">
        <f t="shared" si="14"/>
        <v>99.868792779721929</v>
      </c>
      <c r="AN49" s="25">
        <f t="shared" si="15"/>
        <v>4.2686434464996434</v>
      </c>
      <c r="AO49" s="25">
        <f t="shared" si="16"/>
        <v>4.3935276122767197</v>
      </c>
      <c r="AP49" s="25">
        <f t="shared" si="17"/>
        <v>4.151181841783143</v>
      </c>
      <c r="AQ49" s="25">
        <f t="shared" si="18"/>
        <v>6.0652074066337214</v>
      </c>
      <c r="AR49" s="25">
        <f t="shared" si="19"/>
        <v>3.2650919328424988</v>
      </c>
      <c r="AS49" s="25">
        <f t="shared" si="20"/>
        <v>6.0423064051885955</v>
      </c>
      <c r="AT49" s="25">
        <f t="shared" si="21"/>
        <v>3.2864057957668225</v>
      </c>
      <c r="AU49" s="25">
        <f t="shared" si="22"/>
        <v>6.1965597508107182</v>
      </c>
      <c r="AV49" s="25">
        <f t="shared" si="23"/>
        <v>3.4573028599165583</v>
      </c>
      <c r="AW49" s="25">
        <f t="shared" si="24"/>
        <v>5.8478743483079665</v>
      </c>
      <c r="AX49" s="25">
        <f t="shared" si="25"/>
        <v>3.2903503922780604</v>
      </c>
      <c r="AZ49" s="7">
        <f t="shared" si="26"/>
        <v>32.867883995703551</v>
      </c>
      <c r="BA49" s="7">
        <f t="shared" si="27"/>
        <v>32.867883995703551</v>
      </c>
      <c r="BB49" s="7">
        <f t="shared" si="28"/>
        <v>74.226804123711347</v>
      </c>
      <c r="BC49" s="7">
        <f t="shared" si="29"/>
        <v>22.360248447204974</v>
      </c>
      <c r="BD49" s="7">
        <f t="shared" si="30"/>
        <v>50</v>
      </c>
      <c r="BE49" s="7">
        <f t="shared" si="31"/>
        <v>50</v>
      </c>
      <c r="BF49" s="7">
        <f t="shared" si="32"/>
        <v>50</v>
      </c>
      <c r="BG49" s="7">
        <f t="shared" si="33"/>
        <v>50</v>
      </c>
      <c r="BH49" s="7">
        <f t="shared" si="34"/>
        <v>50</v>
      </c>
      <c r="BI49" s="7">
        <f t="shared" si="35"/>
        <v>50</v>
      </c>
      <c r="BJ49" s="7">
        <f t="shared" si="36"/>
        <v>50</v>
      </c>
      <c r="BK49" s="7">
        <f t="shared" si="37"/>
        <v>50</v>
      </c>
      <c r="BL49" s="7">
        <f t="shared" si="38"/>
        <v>50</v>
      </c>
      <c r="BM49" s="7">
        <f t="shared" si="39"/>
        <v>10</v>
      </c>
      <c r="BN49" s="7">
        <f t="shared" si="40"/>
        <v>87.000000000000014</v>
      </c>
      <c r="BP49" s="7">
        <f t="shared" si="41"/>
        <v>0</v>
      </c>
      <c r="BQ49" s="7">
        <f t="shared" si="42"/>
        <v>0.9462952837392915</v>
      </c>
      <c r="BR49" s="7">
        <f t="shared" si="43"/>
        <v>2.4587075053565184</v>
      </c>
      <c r="BS49" s="7">
        <f t="shared" si="44"/>
        <v>0.81877546311742577</v>
      </c>
      <c r="BT49" s="7">
        <f t="shared" si="45"/>
        <v>39.106071966404038</v>
      </c>
      <c r="BU49" s="7">
        <f t="shared" si="46"/>
        <v>39.532479221657404</v>
      </c>
      <c r="BV49" s="7">
        <f t="shared" si="47"/>
        <v>38.682883323821592</v>
      </c>
      <c r="BW49" s="7">
        <f t="shared" si="48"/>
        <v>43.615234164609369</v>
      </c>
      <c r="BX49" s="7">
        <f t="shared" si="49"/>
        <v>34.57235415258279</v>
      </c>
      <c r="BY49" s="7">
        <f t="shared" si="50"/>
        <v>43.573970160933222</v>
      </c>
      <c r="BZ49" s="7">
        <f t="shared" si="51"/>
        <v>34.695619384108937</v>
      </c>
      <c r="CA49" s="7">
        <f t="shared" si="52"/>
        <v>19.539530664231336</v>
      </c>
      <c r="CB49" s="7">
        <f t="shared" si="53"/>
        <v>78.320410825015742</v>
      </c>
      <c r="CC49" s="7">
        <f t="shared" si="54"/>
        <v>21.723518519431096</v>
      </c>
      <c r="CD49" s="7">
        <f t="shared" si="55"/>
        <v>152.71587530411028</v>
      </c>
      <c r="CF49" t="str">
        <f>OutputSummary!A49</f>
        <v/>
      </c>
      <c r="CG49" s="22">
        <f>IF($CF49="",CG48,Case1!$O49)</f>
        <v>2.3772875745172953E-3</v>
      </c>
      <c r="CH49" s="22">
        <f>IF($CF49="",CH48,Case2!$O49)</f>
        <v>2.3772875745172953E-3</v>
      </c>
      <c r="CI49" s="22">
        <f>IF($CF49="",CI48,Case3!$O49)</f>
        <v>2.3772875745172953E-3</v>
      </c>
      <c r="CJ49" s="22">
        <f>IF($CF49="",CJ48,Case4!$O49)</f>
        <v>2.3772875745172953E-3</v>
      </c>
      <c r="CK49" s="22">
        <f>IF($CF49="",CK48,Case5!$O49)</f>
        <v>2.3772875745172953E-3</v>
      </c>
      <c r="CL49" s="22">
        <f>IF($CF49="",CL48,Case6!$O49)</f>
        <v>2.3772875745172953E-3</v>
      </c>
      <c r="CM49" s="22">
        <f>IF($CF49="",CM48,Case7!$O49)</f>
        <v>2.3772875745172953E-3</v>
      </c>
      <c r="CN49" s="22">
        <f>IF($CF49="",CN48,Case8!$O49)</f>
        <v>1.1886437872586477E-3</v>
      </c>
      <c r="CO49" s="22">
        <f>IF($CF49="",CO48,Case9!$O49)</f>
        <v>4.7545751490345898E-3</v>
      </c>
      <c r="CP49" s="22">
        <f>IF($CF49="",CP48,Case10!$O49)</f>
        <v>2.635860683817619E-4</v>
      </c>
      <c r="CQ49" s="22">
        <f>IF($CF49="",CQ48,Case11!$O49)</f>
        <v>1.6127785180636241E-2</v>
      </c>
      <c r="CS49" t="str">
        <f>OutputSummary!A49</f>
        <v/>
      </c>
      <c r="CT49" s="22">
        <f>IF($CS49="",CT48,Case1!$S49+Case1!$F49+Case1!$P49)</f>
        <v>4.7545751490345916E-3</v>
      </c>
      <c r="CU49" s="22">
        <f>IF($CS49="",CU48,Case2!$S49+Case2!$F49+Case2!$P49)</f>
        <v>4.7545751490345907E-3</v>
      </c>
      <c r="CV49" s="22">
        <f>IF($CS49="",CV48,Case3!$S49+Case3!$F49+Case3!$P49)</f>
        <v>4.7545751490345916E-3</v>
      </c>
      <c r="CW49" s="22">
        <f>IF($CS49="",CW48,Case4!$S49+Case4!$F49+Case4!$P49)</f>
        <v>4.7545751490345916E-3</v>
      </c>
      <c r="CX49" s="22">
        <f>IF($CS49="",CX48,Case5!$S49+Case5!$F49+Case5!$P49)</f>
        <v>4.7545751490345907E-3</v>
      </c>
      <c r="CY49" s="22">
        <f>IF($CS49="",CY48,Case6!$S49+Case6!$F49+Case6!$P49)</f>
        <v>4.7545751490345916E-3</v>
      </c>
      <c r="CZ49" s="22">
        <f>IF($CS49="",CZ48,Case7!$S49+Case7!$F49+Case7!$P49)</f>
        <v>4.7545751490345907E-3</v>
      </c>
      <c r="DA49" s="22">
        <f>IF($CS49="",DA48,Case8!$S49+Case8!$F49+Case8!$P49)</f>
        <v>2.3772875745172958E-3</v>
      </c>
      <c r="DB49" s="22">
        <f>IF($CS49="",DB48,Case9!$S49+Case9!$F49+Case9!$P49)</f>
        <v>9.5091502980691814E-3</v>
      </c>
      <c r="DC49" s="22">
        <f>IF($CS49="",DC48,Case10!$S49+Case10!$F49+Case10!$P49)</f>
        <v>2.6358606838176191E-3</v>
      </c>
      <c r="DD49" s="22">
        <f>IF($CS49="",DD48,Case11!$S49+Case11!$F49+Case11!$P49)</f>
        <v>1.8537684115673837E-2</v>
      </c>
      <c r="DF49" t="str">
        <f t="shared" si="6"/>
        <v/>
      </c>
      <c r="DG49" s="22">
        <f t="shared" si="57"/>
        <v>2.3772875745172962E-3</v>
      </c>
      <c r="DH49" s="22">
        <f t="shared" si="57"/>
        <v>2.3772875745172953E-3</v>
      </c>
      <c r="DI49" s="22">
        <f t="shared" si="57"/>
        <v>2.3772875745172962E-3</v>
      </c>
      <c r="DJ49" s="22">
        <f t="shared" si="57"/>
        <v>2.3772875745172962E-3</v>
      </c>
      <c r="DK49" s="22">
        <f t="shared" si="57"/>
        <v>2.3772875745172953E-3</v>
      </c>
      <c r="DL49" s="22">
        <f t="shared" si="57"/>
        <v>2.3772875745172962E-3</v>
      </c>
      <c r="DM49" s="22">
        <f t="shared" si="57"/>
        <v>2.3772875745172953E-3</v>
      </c>
      <c r="DN49" s="22">
        <f t="shared" si="57"/>
        <v>1.1886437872586481E-3</v>
      </c>
      <c r="DO49" s="22">
        <f t="shared" si="57"/>
        <v>4.7545751490345916E-3</v>
      </c>
      <c r="DP49" s="22">
        <f t="shared" si="56"/>
        <v>2.3722746154358574E-3</v>
      </c>
      <c r="DQ49" s="22">
        <f t="shared" si="56"/>
        <v>2.4098989350375966E-3</v>
      </c>
    </row>
    <row r="50" spans="1:121" x14ac:dyDescent="0.2">
      <c r="A50" t="str">
        <f>OutputSummary!A46</f>
        <v/>
      </c>
      <c r="B50" s="13">
        <f>IF($A50="",B49,Case8!K46*100)</f>
        <v>0.85660513659939153</v>
      </c>
      <c r="C50" s="7">
        <f>IF($A50="",C49,Pi!$B46)</f>
        <v>0.85660513659939153</v>
      </c>
      <c r="D50" s="7">
        <f>IF($A50="",D49,Patm!B46)</f>
        <v>0.86471115060730008</v>
      </c>
      <c r="E50" s="13">
        <f>IF($A50="",E49,'Patm diff'!B46)</f>
        <v>0.87766655138423022</v>
      </c>
      <c r="F50" s="7">
        <f>IF($A50="",F49,'Patm nodiff'!B46)</f>
        <v>0.86361880927367085</v>
      </c>
      <c r="G50" s="7">
        <f>IF($A50="",G49,Case1!$B46)</f>
        <v>1.1915897577858632</v>
      </c>
      <c r="H50" s="7">
        <f>IF($A50="",H49,Case2!$B46)</f>
        <v>1.195242384237196</v>
      </c>
      <c r="I50" s="7">
        <f>IF($A50="",I49,Case3!$B46)</f>
        <v>1.1879647021359967</v>
      </c>
      <c r="J50" s="7">
        <f>IF($A50="",J49,Case4!$B46)</f>
        <v>1.2302154727932881</v>
      </c>
      <c r="K50" s="7">
        <f>IF($A50="",K49,Case5!$B46)</f>
        <v>1.1527536981137487</v>
      </c>
      <c r="L50" s="7">
        <f>IF($A50="",L49,Case6!$B46)</f>
        <v>1.2298620032182317</v>
      </c>
      <c r="M50" s="7">
        <f>IF($A50="",M49,Case7!$B46)</f>
        <v>1.1538095944186428</v>
      </c>
      <c r="N50" s="7">
        <f>IF($A50="",N49,Case8!$B46)</f>
        <v>1.0239817599366103</v>
      </c>
      <c r="O50" s="7">
        <f>IF($A50="",O49,Case9!$B46)</f>
        <v>1.5275017987322221</v>
      </c>
      <c r="P50" s="7">
        <f>IF($A50="",P49,Case10!$B46)</f>
        <v>1.0426899120869584</v>
      </c>
      <c r="Q50" s="7">
        <f>IF($A50="",Q49,Case11!$B46)</f>
        <v>2.1647771688571216</v>
      </c>
      <c r="S50" s="7">
        <f>IF($A50="",S49,Case1!E46*100)</f>
        <v>51.727750000000007</v>
      </c>
      <c r="T50" s="7">
        <f>IF($A50="",T49,Pi!$Q46)</f>
        <v>51.727750000000007</v>
      </c>
      <c r="U50" s="7">
        <f>IF($A50="",U49,Patm!Q46)</f>
        <v>0.59816156574621171</v>
      </c>
      <c r="V50" s="7">
        <f>IF($A50="",V49,'Patm diff'!Q46)</f>
        <v>1.5118212474663864</v>
      </c>
      <c r="W50" s="7">
        <f>IF($A50="",W49,'Patm nodiff'!Q46)</f>
        <v>0.51795709710935023</v>
      </c>
      <c r="X50" s="7">
        <f>IF($A50="",X49,Case1!$Q46)</f>
        <v>12.11807700697457</v>
      </c>
      <c r="Y50" s="7">
        <f>IF($A50="",Y49,Case2!$Q46)</f>
        <v>11.773625788866902</v>
      </c>
      <c r="Z50" s="7">
        <f>IF($A50="",Z49,Case3!$Q46)</f>
        <v>12.46096942305479</v>
      </c>
      <c r="AA50" s="7">
        <f>IF($A50="",AA49,Case4!$Q46)</f>
        <v>8.5286036456764247</v>
      </c>
      <c r="AB50" s="7">
        <f>IF($A50="",AB49,Case5!$Q46)</f>
        <v>15.842662645938811</v>
      </c>
      <c r="AC50" s="7">
        <f>IF($A50="",AC49,Case6!$Q46)</f>
        <v>8.5609279853105118</v>
      </c>
      <c r="AD50" s="7">
        <f>IF($A50="",AD49,Case7!$Q46)</f>
        <v>15.739915644814729</v>
      </c>
      <c r="AE50" s="7">
        <f>IF($A50="",AE49,Case8!$Q46)</f>
        <v>8.3478175116817486</v>
      </c>
      <c r="AF50" s="7">
        <f>IF($A50="",AF49,Case9!$Q46)</f>
        <v>14.961879851407769</v>
      </c>
      <c r="AG50" s="7">
        <f>IF($A50="",AG49,Case10!$Q46)</f>
        <v>8.8455645451696476</v>
      </c>
      <c r="AH50" s="7">
        <f>IF($A50="",AH49,Case11!$Q46)</f>
        <v>15.721046038560811</v>
      </c>
      <c r="AJ50" s="25">
        <f t="shared" si="11"/>
        <v>1</v>
      </c>
      <c r="AK50" s="25">
        <f t="shared" si="12"/>
        <v>86.477889858184369</v>
      </c>
      <c r="AL50" s="25">
        <f t="shared" si="13"/>
        <v>34.215519914598978</v>
      </c>
      <c r="AM50" s="25">
        <f t="shared" si="14"/>
        <v>99.868792779721929</v>
      </c>
      <c r="AN50" s="25">
        <f t="shared" si="15"/>
        <v>4.2686434464996434</v>
      </c>
      <c r="AO50" s="25">
        <f t="shared" si="16"/>
        <v>4.3935276122767197</v>
      </c>
      <c r="AP50" s="25">
        <f t="shared" si="17"/>
        <v>4.151181841783143</v>
      </c>
      <c r="AQ50" s="25">
        <f t="shared" si="18"/>
        <v>6.0652074066337214</v>
      </c>
      <c r="AR50" s="25">
        <f t="shared" si="19"/>
        <v>3.2650919328424988</v>
      </c>
      <c r="AS50" s="25">
        <f t="shared" si="20"/>
        <v>6.0423064051885955</v>
      </c>
      <c r="AT50" s="25">
        <f t="shared" si="21"/>
        <v>3.2864057957668225</v>
      </c>
      <c r="AU50" s="25">
        <f t="shared" si="22"/>
        <v>6.1965597508107182</v>
      </c>
      <c r="AV50" s="25">
        <f t="shared" si="23"/>
        <v>3.4573028599165583</v>
      </c>
      <c r="AW50" s="25">
        <f t="shared" si="24"/>
        <v>5.8478743483079665</v>
      </c>
      <c r="AX50" s="25">
        <f t="shared" si="25"/>
        <v>3.2903503922780604</v>
      </c>
      <c r="AZ50" s="7">
        <f t="shared" si="26"/>
        <v>32.867883995703551</v>
      </c>
      <c r="BA50" s="7">
        <f t="shared" si="27"/>
        <v>32.867883995703551</v>
      </c>
      <c r="BB50" s="7">
        <f t="shared" si="28"/>
        <v>74.226804123711347</v>
      </c>
      <c r="BC50" s="7">
        <f t="shared" si="29"/>
        <v>22.360248447204974</v>
      </c>
      <c r="BD50" s="7">
        <f t="shared" si="30"/>
        <v>50</v>
      </c>
      <c r="BE50" s="7">
        <f t="shared" si="31"/>
        <v>50</v>
      </c>
      <c r="BF50" s="7">
        <f t="shared" si="32"/>
        <v>50</v>
      </c>
      <c r="BG50" s="7">
        <f t="shared" si="33"/>
        <v>50</v>
      </c>
      <c r="BH50" s="7">
        <f t="shared" si="34"/>
        <v>50</v>
      </c>
      <c r="BI50" s="7">
        <f t="shared" si="35"/>
        <v>50</v>
      </c>
      <c r="BJ50" s="7">
        <f t="shared" si="36"/>
        <v>50</v>
      </c>
      <c r="BK50" s="7">
        <f t="shared" si="37"/>
        <v>50</v>
      </c>
      <c r="BL50" s="7">
        <f t="shared" si="38"/>
        <v>50</v>
      </c>
      <c r="BM50" s="7">
        <f t="shared" si="39"/>
        <v>10</v>
      </c>
      <c r="BN50" s="7">
        <f t="shared" si="40"/>
        <v>87.000000000000014</v>
      </c>
      <c r="BP50" s="7">
        <f t="shared" si="41"/>
        <v>0</v>
      </c>
      <c r="BQ50" s="7">
        <f t="shared" si="42"/>
        <v>0.9462952837392915</v>
      </c>
      <c r="BR50" s="7">
        <f t="shared" si="43"/>
        <v>2.4587075053565184</v>
      </c>
      <c r="BS50" s="7">
        <f t="shared" si="44"/>
        <v>0.81877546311742577</v>
      </c>
      <c r="BT50" s="7">
        <f t="shared" si="45"/>
        <v>39.106071966404038</v>
      </c>
      <c r="BU50" s="7">
        <f t="shared" si="46"/>
        <v>39.532479221657404</v>
      </c>
      <c r="BV50" s="7">
        <f t="shared" si="47"/>
        <v>38.682883323821592</v>
      </c>
      <c r="BW50" s="7">
        <f t="shared" si="48"/>
        <v>43.615234164609369</v>
      </c>
      <c r="BX50" s="7">
        <f t="shared" si="49"/>
        <v>34.57235415258279</v>
      </c>
      <c r="BY50" s="7">
        <f t="shared" si="50"/>
        <v>43.573970160933222</v>
      </c>
      <c r="BZ50" s="7">
        <f t="shared" si="51"/>
        <v>34.695619384108937</v>
      </c>
      <c r="CA50" s="7">
        <f t="shared" si="52"/>
        <v>19.539530664231336</v>
      </c>
      <c r="CB50" s="7">
        <f t="shared" si="53"/>
        <v>78.320410825015742</v>
      </c>
      <c r="CC50" s="7">
        <f t="shared" si="54"/>
        <v>21.723518519431096</v>
      </c>
      <c r="CD50" s="7">
        <f t="shared" si="55"/>
        <v>152.71587530411028</v>
      </c>
      <c r="CF50" t="str">
        <f>OutputSummary!A50</f>
        <v/>
      </c>
      <c r="CG50" s="22">
        <f>IF($CF50="",CG49,Case1!$O50)</f>
        <v>2.3772875745172953E-3</v>
      </c>
      <c r="CH50" s="22">
        <f>IF($CF50="",CH49,Case2!$O50)</f>
        <v>2.3772875745172953E-3</v>
      </c>
      <c r="CI50" s="22">
        <f>IF($CF50="",CI49,Case3!$O50)</f>
        <v>2.3772875745172953E-3</v>
      </c>
      <c r="CJ50" s="22">
        <f>IF($CF50="",CJ49,Case4!$O50)</f>
        <v>2.3772875745172953E-3</v>
      </c>
      <c r="CK50" s="22">
        <f>IF($CF50="",CK49,Case5!$O50)</f>
        <v>2.3772875745172953E-3</v>
      </c>
      <c r="CL50" s="22">
        <f>IF($CF50="",CL49,Case6!$O50)</f>
        <v>2.3772875745172953E-3</v>
      </c>
      <c r="CM50" s="22">
        <f>IF($CF50="",CM49,Case7!$O50)</f>
        <v>2.3772875745172953E-3</v>
      </c>
      <c r="CN50" s="22">
        <f>IF($CF50="",CN49,Case8!$O50)</f>
        <v>1.1886437872586477E-3</v>
      </c>
      <c r="CO50" s="22">
        <f>IF($CF50="",CO49,Case9!$O50)</f>
        <v>4.7545751490345898E-3</v>
      </c>
      <c r="CP50" s="22">
        <f>IF($CF50="",CP49,Case10!$O50)</f>
        <v>2.635860683817619E-4</v>
      </c>
      <c r="CQ50" s="22">
        <f>IF($CF50="",CQ49,Case11!$O50)</f>
        <v>1.6127785180636241E-2</v>
      </c>
      <c r="CS50" t="str">
        <f>OutputSummary!A50</f>
        <v/>
      </c>
      <c r="CT50" s="22">
        <f>IF($CS50="",CT49,Case1!$S50+Case1!$F50+Case1!$P50)</f>
        <v>4.7545751490345916E-3</v>
      </c>
      <c r="CU50" s="22">
        <f>IF($CS50="",CU49,Case2!$S50+Case2!$F50+Case2!$P50)</f>
        <v>4.7545751490345907E-3</v>
      </c>
      <c r="CV50" s="22">
        <f>IF($CS50="",CV49,Case3!$S50+Case3!$F50+Case3!$P50)</f>
        <v>4.7545751490345916E-3</v>
      </c>
      <c r="CW50" s="22">
        <f>IF($CS50="",CW49,Case4!$S50+Case4!$F50+Case4!$P50)</f>
        <v>4.7545751490345916E-3</v>
      </c>
      <c r="CX50" s="22">
        <f>IF($CS50="",CX49,Case5!$S50+Case5!$F50+Case5!$P50)</f>
        <v>4.7545751490345907E-3</v>
      </c>
      <c r="CY50" s="22">
        <f>IF($CS50="",CY49,Case6!$S50+Case6!$F50+Case6!$P50)</f>
        <v>4.7545751490345916E-3</v>
      </c>
      <c r="CZ50" s="22">
        <f>IF($CS50="",CZ49,Case7!$S50+Case7!$F50+Case7!$P50)</f>
        <v>4.7545751490345907E-3</v>
      </c>
      <c r="DA50" s="22">
        <f>IF($CS50="",DA49,Case8!$S50+Case8!$F50+Case8!$P50)</f>
        <v>2.3772875745172958E-3</v>
      </c>
      <c r="DB50" s="22">
        <f>IF($CS50="",DB49,Case9!$S50+Case9!$F50+Case9!$P50)</f>
        <v>9.5091502980691814E-3</v>
      </c>
      <c r="DC50" s="22">
        <f>IF($CS50="",DC49,Case10!$S50+Case10!$F50+Case10!$P50)</f>
        <v>2.6358606838176191E-3</v>
      </c>
      <c r="DD50" s="22">
        <f>IF($CS50="",DD49,Case11!$S50+Case11!$F50+Case11!$P50)</f>
        <v>1.8537684115673837E-2</v>
      </c>
      <c r="DF50" t="str">
        <f t="shared" si="6"/>
        <v/>
      </c>
      <c r="DG50" s="22">
        <f t="shared" si="57"/>
        <v>2.3772875745172962E-3</v>
      </c>
      <c r="DH50" s="22">
        <f t="shared" si="57"/>
        <v>2.3772875745172953E-3</v>
      </c>
      <c r="DI50" s="22">
        <f t="shared" si="57"/>
        <v>2.3772875745172962E-3</v>
      </c>
      <c r="DJ50" s="22">
        <f t="shared" si="57"/>
        <v>2.3772875745172962E-3</v>
      </c>
      <c r="DK50" s="22">
        <f t="shared" si="57"/>
        <v>2.3772875745172953E-3</v>
      </c>
      <c r="DL50" s="22">
        <f t="shared" si="57"/>
        <v>2.3772875745172962E-3</v>
      </c>
      <c r="DM50" s="22">
        <f t="shared" si="57"/>
        <v>2.3772875745172953E-3</v>
      </c>
      <c r="DN50" s="22">
        <f t="shared" si="57"/>
        <v>1.1886437872586481E-3</v>
      </c>
      <c r="DO50" s="22">
        <f t="shared" si="57"/>
        <v>4.7545751490345916E-3</v>
      </c>
      <c r="DP50" s="22">
        <f t="shared" si="56"/>
        <v>2.3722746154358574E-3</v>
      </c>
      <c r="DQ50" s="22">
        <f t="shared" si="56"/>
        <v>2.4098989350375966E-3</v>
      </c>
    </row>
    <row r="51" spans="1:121" x14ac:dyDescent="0.2">
      <c r="A51" t="str">
        <f>OutputSummary!A47</f>
        <v/>
      </c>
      <c r="B51" s="13">
        <f>IF($A51="",B50,Case8!K47*100)</f>
        <v>0.85660513659939153</v>
      </c>
      <c r="C51" s="7">
        <f>IF($A51="",C50,Pi!$B47)</f>
        <v>0.85660513659939153</v>
      </c>
      <c r="D51" s="7">
        <f>IF($A51="",D50,Patm!B47)</f>
        <v>0.86471115060730008</v>
      </c>
      <c r="E51" s="13">
        <f>IF($A51="",E50,'Patm diff'!B47)</f>
        <v>0.87766655138423022</v>
      </c>
      <c r="F51" s="7">
        <f>IF($A51="",F50,'Patm nodiff'!B47)</f>
        <v>0.86361880927367085</v>
      </c>
      <c r="G51" s="7">
        <f>IF($A51="",G50,Case1!$B47)</f>
        <v>1.1915897577858632</v>
      </c>
      <c r="H51" s="7">
        <f>IF($A51="",H50,Case2!$B47)</f>
        <v>1.195242384237196</v>
      </c>
      <c r="I51" s="7">
        <f>IF($A51="",I50,Case3!$B47)</f>
        <v>1.1879647021359967</v>
      </c>
      <c r="J51" s="7">
        <f>IF($A51="",J50,Case4!$B47)</f>
        <v>1.2302154727932881</v>
      </c>
      <c r="K51" s="7">
        <f>IF($A51="",K50,Case5!$B47)</f>
        <v>1.1527536981137487</v>
      </c>
      <c r="L51" s="7">
        <f>IF($A51="",L50,Case6!$B47)</f>
        <v>1.2298620032182317</v>
      </c>
      <c r="M51" s="7">
        <f>IF($A51="",M50,Case7!$B47)</f>
        <v>1.1538095944186428</v>
      </c>
      <c r="N51" s="7">
        <f>IF($A51="",N50,Case8!$B47)</f>
        <v>1.0239817599366103</v>
      </c>
      <c r="O51" s="7">
        <f>IF($A51="",O50,Case9!$B47)</f>
        <v>1.5275017987322221</v>
      </c>
      <c r="P51" s="7">
        <f>IF($A51="",P50,Case10!$B47)</f>
        <v>1.0426899120869584</v>
      </c>
      <c r="Q51" s="7">
        <f>IF($A51="",Q50,Case11!$B47)</f>
        <v>2.1647771688571216</v>
      </c>
      <c r="S51" s="7">
        <f>IF($A51="",S50,Case1!E47*100)</f>
        <v>51.727750000000007</v>
      </c>
      <c r="T51" s="7">
        <f>IF($A51="",T50,Pi!$Q47)</f>
        <v>51.727750000000007</v>
      </c>
      <c r="U51" s="7">
        <f>IF($A51="",U50,Patm!Q47)</f>
        <v>0.59816156574621171</v>
      </c>
      <c r="V51" s="7">
        <f>IF($A51="",V50,'Patm diff'!Q47)</f>
        <v>1.5118212474663864</v>
      </c>
      <c r="W51" s="7">
        <f>IF($A51="",W50,'Patm nodiff'!Q47)</f>
        <v>0.51795709710935023</v>
      </c>
      <c r="X51" s="7">
        <f>IF($A51="",X50,Case1!$Q47)</f>
        <v>12.11807700697457</v>
      </c>
      <c r="Y51" s="7">
        <f>IF($A51="",Y50,Case2!$Q47)</f>
        <v>11.773625788866902</v>
      </c>
      <c r="Z51" s="7">
        <f>IF($A51="",Z50,Case3!$Q47)</f>
        <v>12.46096942305479</v>
      </c>
      <c r="AA51" s="7">
        <f>IF($A51="",AA50,Case4!$Q47)</f>
        <v>8.5286036456764247</v>
      </c>
      <c r="AB51" s="7">
        <f>IF($A51="",AB50,Case5!$Q47)</f>
        <v>15.842662645938811</v>
      </c>
      <c r="AC51" s="7">
        <f>IF($A51="",AC50,Case6!$Q47)</f>
        <v>8.5609279853105118</v>
      </c>
      <c r="AD51" s="7">
        <f>IF($A51="",AD50,Case7!$Q47)</f>
        <v>15.739915644814729</v>
      </c>
      <c r="AE51" s="7">
        <f>IF($A51="",AE50,Case8!$Q47)</f>
        <v>8.3478175116817486</v>
      </c>
      <c r="AF51" s="7">
        <f>IF($A51="",AF50,Case9!$Q47)</f>
        <v>14.961879851407769</v>
      </c>
      <c r="AG51" s="7">
        <f>IF($A51="",AG50,Case10!$Q47)</f>
        <v>8.8455645451696476</v>
      </c>
      <c r="AH51" s="7">
        <f>IF($A51="",AH50,Case11!$Q47)</f>
        <v>15.721046038560811</v>
      </c>
      <c r="AJ51" s="25">
        <f t="shared" si="11"/>
        <v>1</v>
      </c>
      <c r="AK51" s="25">
        <f t="shared" si="12"/>
        <v>86.477889858184369</v>
      </c>
      <c r="AL51" s="25">
        <f t="shared" si="13"/>
        <v>34.215519914598978</v>
      </c>
      <c r="AM51" s="25">
        <f t="shared" si="14"/>
        <v>99.868792779721929</v>
      </c>
      <c r="AN51" s="25">
        <f t="shared" si="15"/>
        <v>4.2686434464996434</v>
      </c>
      <c r="AO51" s="25">
        <f t="shared" si="16"/>
        <v>4.3935276122767197</v>
      </c>
      <c r="AP51" s="25">
        <f t="shared" si="17"/>
        <v>4.151181841783143</v>
      </c>
      <c r="AQ51" s="25">
        <f t="shared" si="18"/>
        <v>6.0652074066337214</v>
      </c>
      <c r="AR51" s="25">
        <f t="shared" si="19"/>
        <v>3.2650919328424988</v>
      </c>
      <c r="AS51" s="25">
        <f t="shared" si="20"/>
        <v>6.0423064051885955</v>
      </c>
      <c r="AT51" s="25">
        <f t="shared" si="21"/>
        <v>3.2864057957668225</v>
      </c>
      <c r="AU51" s="25">
        <f t="shared" si="22"/>
        <v>6.1965597508107182</v>
      </c>
      <c r="AV51" s="25">
        <f t="shared" si="23"/>
        <v>3.4573028599165583</v>
      </c>
      <c r="AW51" s="25">
        <f t="shared" si="24"/>
        <v>5.8478743483079665</v>
      </c>
      <c r="AX51" s="25">
        <f t="shared" si="25"/>
        <v>3.2903503922780604</v>
      </c>
      <c r="AZ51" s="7">
        <f t="shared" si="26"/>
        <v>32.867883995703551</v>
      </c>
      <c r="BA51" s="7">
        <f t="shared" si="27"/>
        <v>32.867883995703551</v>
      </c>
      <c r="BB51" s="7">
        <f t="shared" si="28"/>
        <v>74.226804123711347</v>
      </c>
      <c r="BC51" s="7">
        <f t="shared" si="29"/>
        <v>22.360248447204974</v>
      </c>
      <c r="BD51" s="7">
        <f t="shared" si="30"/>
        <v>50</v>
      </c>
      <c r="BE51" s="7">
        <f t="shared" si="31"/>
        <v>50</v>
      </c>
      <c r="BF51" s="7">
        <f t="shared" si="32"/>
        <v>50</v>
      </c>
      <c r="BG51" s="7">
        <f t="shared" si="33"/>
        <v>50</v>
      </c>
      <c r="BH51" s="7">
        <f t="shared" si="34"/>
        <v>50</v>
      </c>
      <c r="BI51" s="7">
        <f t="shared" si="35"/>
        <v>50</v>
      </c>
      <c r="BJ51" s="7">
        <f t="shared" si="36"/>
        <v>50</v>
      </c>
      <c r="BK51" s="7">
        <f t="shared" si="37"/>
        <v>50</v>
      </c>
      <c r="BL51" s="7">
        <f t="shared" si="38"/>
        <v>50</v>
      </c>
      <c r="BM51" s="7">
        <f t="shared" si="39"/>
        <v>10</v>
      </c>
      <c r="BN51" s="7">
        <f t="shared" si="40"/>
        <v>87.000000000000014</v>
      </c>
      <c r="BP51" s="7">
        <f t="shared" si="41"/>
        <v>0</v>
      </c>
      <c r="BQ51" s="7">
        <f t="shared" si="42"/>
        <v>0.9462952837392915</v>
      </c>
      <c r="BR51" s="7">
        <f t="shared" si="43"/>
        <v>2.4587075053565184</v>
      </c>
      <c r="BS51" s="7">
        <f t="shared" si="44"/>
        <v>0.81877546311742577</v>
      </c>
      <c r="BT51" s="7">
        <f t="shared" si="45"/>
        <v>39.106071966404038</v>
      </c>
      <c r="BU51" s="7">
        <f t="shared" si="46"/>
        <v>39.532479221657404</v>
      </c>
      <c r="BV51" s="7">
        <f t="shared" si="47"/>
        <v>38.682883323821592</v>
      </c>
      <c r="BW51" s="7">
        <f t="shared" si="48"/>
        <v>43.615234164609369</v>
      </c>
      <c r="BX51" s="7">
        <f t="shared" si="49"/>
        <v>34.57235415258279</v>
      </c>
      <c r="BY51" s="7">
        <f t="shared" si="50"/>
        <v>43.573970160933222</v>
      </c>
      <c r="BZ51" s="7">
        <f t="shared" si="51"/>
        <v>34.695619384108937</v>
      </c>
      <c r="CA51" s="7">
        <f t="shared" si="52"/>
        <v>19.539530664231336</v>
      </c>
      <c r="CB51" s="7">
        <f t="shared" si="53"/>
        <v>78.320410825015742</v>
      </c>
      <c r="CC51" s="7">
        <f t="shared" si="54"/>
        <v>21.723518519431096</v>
      </c>
      <c r="CD51" s="7">
        <f t="shared" si="55"/>
        <v>152.71587530411028</v>
      </c>
      <c r="CF51" t="str">
        <f>OutputSummary!A51</f>
        <v/>
      </c>
      <c r="CG51" s="22">
        <f>IF($CF51="",CG50,Case1!$O51)</f>
        <v>2.3772875745172953E-3</v>
      </c>
      <c r="CH51" s="22">
        <f>IF($CF51="",CH50,Case2!$O51)</f>
        <v>2.3772875745172953E-3</v>
      </c>
      <c r="CI51" s="22">
        <f>IF($CF51="",CI50,Case3!$O51)</f>
        <v>2.3772875745172953E-3</v>
      </c>
      <c r="CJ51" s="22">
        <f>IF($CF51="",CJ50,Case4!$O51)</f>
        <v>2.3772875745172953E-3</v>
      </c>
      <c r="CK51" s="22">
        <f>IF($CF51="",CK50,Case5!$O51)</f>
        <v>2.3772875745172953E-3</v>
      </c>
      <c r="CL51" s="22">
        <f>IF($CF51="",CL50,Case6!$O51)</f>
        <v>2.3772875745172953E-3</v>
      </c>
      <c r="CM51" s="22">
        <f>IF($CF51="",CM50,Case7!$O51)</f>
        <v>2.3772875745172953E-3</v>
      </c>
      <c r="CN51" s="22">
        <f>IF($CF51="",CN50,Case8!$O51)</f>
        <v>1.1886437872586477E-3</v>
      </c>
      <c r="CO51" s="22">
        <f>IF($CF51="",CO50,Case9!$O51)</f>
        <v>4.7545751490345898E-3</v>
      </c>
      <c r="CP51" s="22">
        <f>IF($CF51="",CP50,Case10!$O51)</f>
        <v>2.635860683817619E-4</v>
      </c>
      <c r="CQ51" s="22">
        <f>IF($CF51="",CQ50,Case11!$O51)</f>
        <v>1.6127785180636241E-2</v>
      </c>
      <c r="CS51" t="str">
        <f>OutputSummary!A51</f>
        <v/>
      </c>
      <c r="CT51" s="22">
        <f>IF($CS51="",CT50,Case1!$S51+Case1!$F51+Case1!$P51)</f>
        <v>4.7545751490345916E-3</v>
      </c>
      <c r="CU51" s="22">
        <f>IF($CS51="",CU50,Case2!$S51+Case2!$F51+Case2!$P51)</f>
        <v>4.7545751490345907E-3</v>
      </c>
      <c r="CV51" s="22">
        <f>IF($CS51="",CV50,Case3!$S51+Case3!$F51+Case3!$P51)</f>
        <v>4.7545751490345916E-3</v>
      </c>
      <c r="CW51" s="22">
        <f>IF($CS51="",CW50,Case4!$S51+Case4!$F51+Case4!$P51)</f>
        <v>4.7545751490345916E-3</v>
      </c>
      <c r="CX51" s="22">
        <f>IF($CS51="",CX50,Case5!$S51+Case5!$F51+Case5!$P51)</f>
        <v>4.7545751490345907E-3</v>
      </c>
      <c r="CY51" s="22">
        <f>IF($CS51="",CY50,Case6!$S51+Case6!$F51+Case6!$P51)</f>
        <v>4.7545751490345916E-3</v>
      </c>
      <c r="CZ51" s="22">
        <f>IF($CS51="",CZ50,Case7!$S51+Case7!$F51+Case7!$P51)</f>
        <v>4.7545751490345907E-3</v>
      </c>
      <c r="DA51" s="22">
        <f>IF($CS51="",DA50,Case8!$S51+Case8!$F51+Case8!$P51)</f>
        <v>2.3772875745172958E-3</v>
      </c>
      <c r="DB51" s="22">
        <f>IF($CS51="",DB50,Case9!$S51+Case9!$F51+Case9!$P51)</f>
        <v>9.5091502980691814E-3</v>
      </c>
      <c r="DC51" s="22">
        <f>IF($CS51="",DC50,Case10!$S51+Case10!$F51+Case10!$P51)</f>
        <v>2.6358606838176191E-3</v>
      </c>
      <c r="DD51" s="22">
        <f>IF($CS51="",DD50,Case11!$S51+Case11!$F51+Case11!$P51)</f>
        <v>1.8537684115673837E-2</v>
      </c>
      <c r="DF51" t="str">
        <f t="shared" si="6"/>
        <v/>
      </c>
      <c r="DG51" s="22">
        <f t="shared" si="57"/>
        <v>2.3772875745172962E-3</v>
      </c>
      <c r="DH51" s="22">
        <f t="shared" si="57"/>
        <v>2.3772875745172953E-3</v>
      </c>
      <c r="DI51" s="22">
        <f t="shared" si="57"/>
        <v>2.3772875745172962E-3</v>
      </c>
      <c r="DJ51" s="22">
        <f t="shared" si="57"/>
        <v>2.3772875745172962E-3</v>
      </c>
      <c r="DK51" s="22">
        <f t="shared" si="57"/>
        <v>2.3772875745172953E-3</v>
      </c>
      <c r="DL51" s="22">
        <f t="shared" si="57"/>
        <v>2.3772875745172962E-3</v>
      </c>
      <c r="DM51" s="22">
        <f t="shared" si="57"/>
        <v>2.3772875745172953E-3</v>
      </c>
      <c r="DN51" s="22">
        <f t="shared" si="57"/>
        <v>1.1886437872586481E-3</v>
      </c>
      <c r="DO51" s="22">
        <f t="shared" si="57"/>
        <v>4.7545751490345916E-3</v>
      </c>
      <c r="DP51" s="22">
        <f t="shared" si="56"/>
        <v>2.3722746154358574E-3</v>
      </c>
      <c r="DQ51" s="22">
        <f t="shared" si="56"/>
        <v>2.4098989350375966E-3</v>
      </c>
    </row>
    <row r="52" spans="1:121" x14ac:dyDescent="0.2">
      <c r="A52" t="str">
        <f>OutputSummary!A48</f>
        <v/>
      </c>
      <c r="B52" s="13">
        <f>IF($A52="",B51,Case8!K48*100)</f>
        <v>0.85660513659939153</v>
      </c>
      <c r="C52" s="7">
        <f>IF($A52="",C51,Pi!$B48)</f>
        <v>0.85660513659939153</v>
      </c>
      <c r="D52" s="7">
        <f>IF($A52="",D51,Patm!B48)</f>
        <v>0.86471115060730008</v>
      </c>
      <c r="E52" s="13">
        <f>IF($A52="",E51,'Patm diff'!B48)</f>
        <v>0.87766655138423022</v>
      </c>
      <c r="F52" s="7">
        <f>IF($A52="",F51,'Patm nodiff'!B48)</f>
        <v>0.86361880927367085</v>
      </c>
      <c r="G52" s="7">
        <f>IF($A52="",G51,Case1!$B48)</f>
        <v>1.1915897577858632</v>
      </c>
      <c r="H52" s="7">
        <f>IF($A52="",H51,Case2!$B48)</f>
        <v>1.195242384237196</v>
      </c>
      <c r="I52" s="7">
        <f>IF($A52="",I51,Case3!$B48)</f>
        <v>1.1879647021359967</v>
      </c>
      <c r="J52" s="7">
        <f>IF($A52="",J51,Case4!$B48)</f>
        <v>1.2302154727932881</v>
      </c>
      <c r="K52" s="7">
        <f>IF($A52="",K51,Case5!$B48)</f>
        <v>1.1527536981137487</v>
      </c>
      <c r="L52" s="7">
        <f>IF($A52="",L51,Case6!$B48)</f>
        <v>1.2298620032182317</v>
      </c>
      <c r="M52" s="7">
        <f>IF($A52="",M51,Case7!$B48)</f>
        <v>1.1538095944186428</v>
      </c>
      <c r="N52" s="7">
        <f>IF($A52="",N51,Case8!$B48)</f>
        <v>1.0239817599366103</v>
      </c>
      <c r="O52" s="7">
        <f>IF($A52="",O51,Case9!$B48)</f>
        <v>1.5275017987322221</v>
      </c>
      <c r="P52" s="7">
        <f>IF($A52="",P51,Case10!$B48)</f>
        <v>1.0426899120869584</v>
      </c>
      <c r="Q52" s="7">
        <f>IF($A52="",Q51,Case11!$B48)</f>
        <v>2.1647771688571216</v>
      </c>
      <c r="S52" s="7">
        <f>IF($A52="",S51,Case1!E48*100)</f>
        <v>51.727750000000007</v>
      </c>
      <c r="T52" s="7">
        <f>IF($A52="",T51,Pi!$Q48)</f>
        <v>51.727750000000007</v>
      </c>
      <c r="U52" s="7">
        <f>IF($A52="",U51,Patm!Q48)</f>
        <v>0.59816156574621171</v>
      </c>
      <c r="V52" s="7">
        <f>IF($A52="",V51,'Patm diff'!Q48)</f>
        <v>1.5118212474663864</v>
      </c>
      <c r="W52" s="7">
        <f>IF($A52="",W51,'Patm nodiff'!Q48)</f>
        <v>0.51795709710935023</v>
      </c>
      <c r="X52" s="7">
        <f>IF($A52="",X51,Case1!$Q48)</f>
        <v>12.11807700697457</v>
      </c>
      <c r="Y52" s="7">
        <f>IF($A52="",Y51,Case2!$Q48)</f>
        <v>11.773625788866902</v>
      </c>
      <c r="Z52" s="7">
        <f>IF($A52="",Z51,Case3!$Q48)</f>
        <v>12.46096942305479</v>
      </c>
      <c r="AA52" s="7">
        <f>IF($A52="",AA51,Case4!$Q48)</f>
        <v>8.5286036456764247</v>
      </c>
      <c r="AB52" s="7">
        <f>IF($A52="",AB51,Case5!$Q48)</f>
        <v>15.842662645938811</v>
      </c>
      <c r="AC52" s="7">
        <f>IF($A52="",AC51,Case6!$Q48)</f>
        <v>8.5609279853105118</v>
      </c>
      <c r="AD52" s="7">
        <f>IF($A52="",AD51,Case7!$Q48)</f>
        <v>15.739915644814729</v>
      </c>
      <c r="AE52" s="7">
        <f>IF($A52="",AE51,Case8!$Q48)</f>
        <v>8.3478175116817486</v>
      </c>
      <c r="AF52" s="7">
        <f>IF($A52="",AF51,Case9!$Q48)</f>
        <v>14.961879851407769</v>
      </c>
      <c r="AG52" s="7">
        <f>IF($A52="",AG51,Case10!$Q48)</f>
        <v>8.8455645451696476</v>
      </c>
      <c r="AH52" s="7">
        <f>IF($A52="",AH51,Case11!$Q48)</f>
        <v>15.721046038560811</v>
      </c>
      <c r="AJ52" s="25">
        <f t="shared" si="11"/>
        <v>1</v>
      </c>
      <c r="AK52" s="25">
        <f t="shared" si="12"/>
        <v>86.477889858184369</v>
      </c>
      <c r="AL52" s="25">
        <f t="shared" si="13"/>
        <v>34.215519914598978</v>
      </c>
      <c r="AM52" s="25">
        <f t="shared" si="14"/>
        <v>99.868792779721929</v>
      </c>
      <c r="AN52" s="25">
        <f t="shared" si="15"/>
        <v>4.2686434464996434</v>
      </c>
      <c r="AO52" s="25">
        <f t="shared" si="16"/>
        <v>4.3935276122767197</v>
      </c>
      <c r="AP52" s="25">
        <f t="shared" si="17"/>
        <v>4.151181841783143</v>
      </c>
      <c r="AQ52" s="25">
        <f t="shared" si="18"/>
        <v>6.0652074066337214</v>
      </c>
      <c r="AR52" s="25">
        <f t="shared" si="19"/>
        <v>3.2650919328424988</v>
      </c>
      <c r="AS52" s="25">
        <f t="shared" si="20"/>
        <v>6.0423064051885955</v>
      </c>
      <c r="AT52" s="25">
        <f t="shared" si="21"/>
        <v>3.2864057957668225</v>
      </c>
      <c r="AU52" s="25">
        <f t="shared" si="22"/>
        <v>6.1965597508107182</v>
      </c>
      <c r="AV52" s="25">
        <f t="shared" si="23"/>
        <v>3.4573028599165583</v>
      </c>
      <c r="AW52" s="25">
        <f t="shared" si="24"/>
        <v>5.8478743483079665</v>
      </c>
      <c r="AX52" s="25">
        <f t="shared" si="25"/>
        <v>3.2903503922780604</v>
      </c>
      <c r="AZ52" s="7">
        <f t="shared" si="26"/>
        <v>32.867883995703551</v>
      </c>
      <c r="BA52" s="7">
        <f t="shared" si="27"/>
        <v>32.867883995703551</v>
      </c>
      <c r="BB52" s="7">
        <f t="shared" si="28"/>
        <v>74.226804123711347</v>
      </c>
      <c r="BC52" s="7">
        <f t="shared" si="29"/>
        <v>22.360248447204974</v>
      </c>
      <c r="BD52" s="7">
        <f t="shared" si="30"/>
        <v>50</v>
      </c>
      <c r="BE52" s="7">
        <f t="shared" si="31"/>
        <v>50</v>
      </c>
      <c r="BF52" s="7">
        <f t="shared" si="32"/>
        <v>50</v>
      </c>
      <c r="BG52" s="7">
        <f t="shared" si="33"/>
        <v>50</v>
      </c>
      <c r="BH52" s="7">
        <f t="shared" si="34"/>
        <v>50</v>
      </c>
      <c r="BI52" s="7">
        <f t="shared" si="35"/>
        <v>50</v>
      </c>
      <c r="BJ52" s="7">
        <f t="shared" si="36"/>
        <v>50</v>
      </c>
      <c r="BK52" s="7">
        <f t="shared" si="37"/>
        <v>50</v>
      </c>
      <c r="BL52" s="7">
        <f t="shared" si="38"/>
        <v>50</v>
      </c>
      <c r="BM52" s="7">
        <f t="shared" si="39"/>
        <v>10</v>
      </c>
      <c r="BN52" s="7">
        <f t="shared" si="40"/>
        <v>87.000000000000014</v>
      </c>
      <c r="BP52" s="7">
        <f t="shared" si="41"/>
        <v>0</v>
      </c>
      <c r="BQ52" s="7">
        <f t="shared" si="42"/>
        <v>0.9462952837392915</v>
      </c>
      <c r="BR52" s="7">
        <f t="shared" si="43"/>
        <v>2.4587075053565184</v>
      </c>
      <c r="BS52" s="7">
        <f t="shared" si="44"/>
        <v>0.81877546311742577</v>
      </c>
      <c r="BT52" s="7">
        <f t="shared" si="45"/>
        <v>39.106071966404038</v>
      </c>
      <c r="BU52" s="7">
        <f t="shared" si="46"/>
        <v>39.532479221657404</v>
      </c>
      <c r="BV52" s="7">
        <f t="shared" si="47"/>
        <v>38.682883323821592</v>
      </c>
      <c r="BW52" s="7">
        <f t="shared" si="48"/>
        <v>43.615234164609369</v>
      </c>
      <c r="BX52" s="7">
        <f t="shared" si="49"/>
        <v>34.57235415258279</v>
      </c>
      <c r="BY52" s="7">
        <f t="shared" si="50"/>
        <v>43.573970160933222</v>
      </c>
      <c r="BZ52" s="7">
        <f t="shared" si="51"/>
        <v>34.695619384108937</v>
      </c>
      <c r="CA52" s="7">
        <f t="shared" si="52"/>
        <v>19.539530664231336</v>
      </c>
      <c r="CB52" s="7">
        <f t="shared" si="53"/>
        <v>78.320410825015742</v>
      </c>
      <c r="CC52" s="7">
        <f t="shared" si="54"/>
        <v>21.723518519431096</v>
      </c>
      <c r="CD52" s="7">
        <f t="shared" si="55"/>
        <v>152.71587530411028</v>
      </c>
      <c r="CF52" t="str">
        <f>OutputSummary!A52</f>
        <v/>
      </c>
      <c r="CG52" s="22">
        <f>IF($CF52="",CG51,Case1!$O52)</f>
        <v>2.3772875745172953E-3</v>
      </c>
      <c r="CH52" s="22">
        <f>IF($CF52="",CH51,Case2!$O52)</f>
        <v>2.3772875745172953E-3</v>
      </c>
      <c r="CI52" s="22">
        <f>IF($CF52="",CI51,Case3!$O52)</f>
        <v>2.3772875745172953E-3</v>
      </c>
      <c r="CJ52" s="22">
        <f>IF($CF52="",CJ51,Case4!$O52)</f>
        <v>2.3772875745172953E-3</v>
      </c>
      <c r="CK52" s="22">
        <f>IF($CF52="",CK51,Case5!$O52)</f>
        <v>2.3772875745172953E-3</v>
      </c>
      <c r="CL52" s="22">
        <f>IF($CF52="",CL51,Case6!$O52)</f>
        <v>2.3772875745172953E-3</v>
      </c>
      <c r="CM52" s="22">
        <f>IF($CF52="",CM51,Case7!$O52)</f>
        <v>2.3772875745172953E-3</v>
      </c>
      <c r="CN52" s="22">
        <f>IF($CF52="",CN51,Case8!$O52)</f>
        <v>1.1886437872586477E-3</v>
      </c>
      <c r="CO52" s="22">
        <f>IF($CF52="",CO51,Case9!$O52)</f>
        <v>4.7545751490345898E-3</v>
      </c>
      <c r="CP52" s="22">
        <f>IF($CF52="",CP51,Case10!$O52)</f>
        <v>2.635860683817619E-4</v>
      </c>
      <c r="CQ52" s="22">
        <f>IF($CF52="",CQ51,Case11!$O52)</f>
        <v>1.6127785180636241E-2</v>
      </c>
      <c r="CS52" t="str">
        <f>OutputSummary!A52</f>
        <v/>
      </c>
      <c r="CT52" s="22">
        <f>IF($CS52="",CT51,Case1!$S52+Case1!$F52+Case1!$P52)</f>
        <v>4.7545751490345916E-3</v>
      </c>
      <c r="CU52" s="22">
        <f>IF($CS52="",CU51,Case2!$S52+Case2!$F52+Case2!$P52)</f>
        <v>4.7545751490345907E-3</v>
      </c>
      <c r="CV52" s="22">
        <f>IF($CS52="",CV51,Case3!$S52+Case3!$F52+Case3!$P52)</f>
        <v>4.7545751490345916E-3</v>
      </c>
      <c r="CW52" s="22">
        <f>IF($CS52="",CW51,Case4!$S52+Case4!$F52+Case4!$P52)</f>
        <v>4.7545751490345916E-3</v>
      </c>
      <c r="CX52" s="22">
        <f>IF($CS52="",CX51,Case5!$S52+Case5!$F52+Case5!$P52)</f>
        <v>4.7545751490345907E-3</v>
      </c>
      <c r="CY52" s="22">
        <f>IF($CS52="",CY51,Case6!$S52+Case6!$F52+Case6!$P52)</f>
        <v>4.7545751490345916E-3</v>
      </c>
      <c r="CZ52" s="22">
        <f>IF($CS52="",CZ51,Case7!$S52+Case7!$F52+Case7!$P52)</f>
        <v>4.7545751490345907E-3</v>
      </c>
      <c r="DA52" s="22">
        <f>IF($CS52="",DA51,Case8!$S52+Case8!$F52+Case8!$P52)</f>
        <v>2.3772875745172958E-3</v>
      </c>
      <c r="DB52" s="22">
        <f>IF($CS52="",DB51,Case9!$S52+Case9!$F52+Case9!$P52)</f>
        <v>9.5091502980691814E-3</v>
      </c>
      <c r="DC52" s="22">
        <f>IF($CS52="",DC51,Case10!$S52+Case10!$F52+Case10!$P52)</f>
        <v>2.6358606838176191E-3</v>
      </c>
      <c r="DD52" s="22">
        <f>IF($CS52="",DD51,Case11!$S52+Case11!$F52+Case11!$P52)</f>
        <v>1.8537684115673837E-2</v>
      </c>
      <c r="DF52" t="str">
        <f t="shared" si="6"/>
        <v/>
      </c>
      <c r="DG52" s="22">
        <f t="shared" si="57"/>
        <v>2.3772875745172962E-3</v>
      </c>
      <c r="DH52" s="22">
        <f t="shared" si="57"/>
        <v>2.3772875745172953E-3</v>
      </c>
      <c r="DI52" s="22">
        <f t="shared" si="57"/>
        <v>2.3772875745172962E-3</v>
      </c>
      <c r="DJ52" s="22">
        <f t="shared" si="57"/>
        <v>2.3772875745172962E-3</v>
      </c>
      <c r="DK52" s="22">
        <f t="shared" si="57"/>
        <v>2.3772875745172953E-3</v>
      </c>
      <c r="DL52" s="22">
        <f t="shared" si="57"/>
        <v>2.3772875745172962E-3</v>
      </c>
      <c r="DM52" s="22">
        <f t="shared" si="57"/>
        <v>2.3772875745172953E-3</v>
      </c>
      <c r="DN52" s="22">
        <f t="shared" si="57"/>
        <v>1.1886437872586481E-3</v>
      </c>
      <c r="DO52" s="22">
        <f t="shared" si="57"/>
        <v>4.7545751490345916E-3</v>
      </c>
      <c r="DP52" s="22">
        <f t="shared" si="56"/>
        <v>2.3722746154358574E-3</v>
      </c>
      <c r="DQ52" s="22">
        <f t="shared" si="56"/>
        <v>2.4098989350375966E-3</v>
      </c>
    </row>
    <row r="53" spans="1:121" x14ac:dyDescent="0.2">
      <c r="A53" t="str">
        <f>OutputSummary!A49</f>
        <v/>
      </c>
      <c r="B53" s="13">
        <f>IF($A53="",B52,Case8!K49*100)</f>
        <v>0.85660513659939153</v>
      </c>
      <c r="C53" s="7">
        <f>IF($A53="",C52,Pi!$B49)</f>
        <v>0.85660513659939153</v>
      </c>
      <c r="D53" s="7">
        <f>IF($A53="",D52,Patm!B49)</f>
        <v>0.86471115060730008</v>
      </c>
      <c r="E53" s="13">
        <f>IF($A53="",E52,'Patm diff'!B49)</f>
        <v>0.87766655138423022</v>
      </c>
      <c r="F53" s="7">
        <f>IF($A53="",F52,'Patm nodiff'!B49)</f>
        <v>0.86361880927367085</v>
      </c>
      <c r="G53" s="7">
        <f>IF($A53="",G52,Case1!$B49)</f>
        <v>1.1915897577858632</v>
      </c>
      <c r="H53" s="7">
        <f>IF($A53="",H52,Case2!$B49)</f>
        <v>1.195242384237196</v>
      </c>
      <c r="I53" s="7">
        <f>IF($A53="",I52,Case3!$B49)</f>
        <v>1.1879647021359967</v>
      </c>
      <c r="J53" s="7">
        <f>IF($A53="",J52,Case4!$B49)</f>
        <v>1.2302154727932881</v>
      </c>
      <c r="K53" s="7">
        <f>IF($A53="",K52,Case5!$B49)</f>
        <v>1.1527536981137487</v>
      </c>
      <c r="L53" s="7">
        <f>IF($A53="",L52,Case6!$B49)</f>
        <v>1.2298620032182317</v>
      </c>
      <c r="M53" s="7">
        <f>IF($A53="",M52,Case7!$B49)</f>
        <v>1.1538095944186428</v>
      </c>
      <c r="N53" s="7">
        <f>IF($A53="",N52,Case8!$B49)</f>
        <v>1.0239817599366103</v>
      </c>
      <c r="O53" s="7">
        <f>IF($A53="",O52,Case9!$B49)</f>
        <v>1.5275017987322221</v>
      </c>
      <c r="P53" s="7">
        <f>IF($A53="",P52,Case10!$B49)</f>
        <v>1.0426899120869584</v>
      </c>
      <c r="Q53" s="7">
        <f>IF($A53="",Q52,Case11!$B49)</f>
        <v>2.1647771688571216</v>
      </c>
      <c r="S53" s="7">
        <f>IF($A53="",S52,Case1!E49*100)</f>
        <v>51.727750000000007</v>
      </c>
      <c r="T53" s="7">
        <f>IF($A53="",T52,Pi!$Q49)</f>
        <v>51.727750000000007</v>
      </c>
      <c r="U53" s="7">
        <f>IF($A53="",U52,Patm!Q49)</f>
        <v>0.59816156574621171</v>
      </c>
      <c r="V53" s="7">
        <f>IF($A53="",V52,'Patm diff'!Q49)</f>
        <v>1.5118212474663864</v>
      </c>
      <c r="W53" s="7">
        <f>IF($A53="",W52,'Patm nodiff'!Q49)</f>
        <v>0.51795709710935023</v>
      </c>
      <c r="X53" s="7">
        <f>IF($A53="",X52,Case1!$Q49)</f>
        <v>12.11807700697457</v>
      </c>
      <c r="Y53" s="7">
        <f>IF($A53="",Y52,Case2!$Q49)</f>
        <v>11.773625788866902</v>
      </c>
      <c r="Z53" s="7">
        <f>IF($A53="",Z52,Case3!$Q49)</f>
        <v>12.46096942305479</v>
      </c>
      <c r="AA53" s="7">
        <f>IF($A53="",AA52,Case4!$Q49)</f>
        <v>8.5286036456764247</v>
      </c>
      <c r="AB53" s="7">
        <f>IF($A53="",AB52,Case5!$Q49)</f>
        <v>15.842662645938811</v>
      </c>
      <c r="AC53" s="7">
        <f>IF($A53="",AC52,Case6!$Q49)</f>
        <v>8.5609279853105118</v>
      </c>
      <c r="AD53" s="7">
        <f>IF($A53="",AD52,Case7!$Q49)</f>
        <v>15.739915644814729</v>
      </c>
      <c r="AE53" s="7">
        <f>IF($A53="",AE52,Case8!$Q49)</f>
        <v>8.3478175116817486</v>
      </c>
      <c r="AF53" s="7">
        <f>IF($A53="",AF52,Case9!$Q49)</f>
        <v>14.961879851407769</v>
      </c>
      <c r="AG53" s="7">
        <f>IF($A53="",AG52,Case10!$Q49)</f>
        <v>8.8455645451696476</v>
      </c>
      <c r="AH53" s="7">
        <f>IF($A53="",AH52,Case11!$Q49)</f>
        <v>15.721046038560811</v>
      </c>
      <c r="AJ53" s="25">
        <f t="shared" si="11"/>
        <v>1</v>
      </c>
      <c r="AK53" s="25">
        <f t="shared" si="12"/>
        <v>86.477889858184369</v>
      </c>
      <c r="AL53" s="25">
        <f t="shared" si="13"/>
        <v>34.215519914598978</v>
      </c>
      <c r="AM53" s="25">
        <f t="shared" si="14"/>
        <v>99.868792779721929</v>
      </c>
      <c r="AN53" s="25">
        <f t="shared" si="15"/>
        <v>4.2686434464996434</v>
      </c>
      <c r="AO53" s="25">
        <f t="shared" si="16"/>
        <v>4.3935276122767197</v>
      </c>
      <c r="AP53" s="25">
        <f t="shared" si="17"/>
        <v>4.151181841783143</v>
      </c>
      <c r="AQ53" s="25">
        <f t="shared" si="18"/>
        <v>6.0652074066337214</v>
      </c>
      <c r="AR53" s="25">
        <f t="shared" si="19"/>
        <v>3.2650919328424988</v>
      </c>
      <c r="AS53" s="25">
        <f t="shared" si="20"/>
        <v>6.0423064051885955</v>
      </c>
      <c r="AT53" s="25">
        <f t="shared" si="21"/>
        <v>3.2864057957668225</v>
      </c>
      <c r="AU53" s="25">
        <f t="shared" si="22"/>
        <v>6.1965597508107182</v>
      </c>
      <c r="AV53" s="25">
        <f t="shared" si="23"/>
        <v>3.4573028599165583</v>
      </c>
      <c r="AW53" s="25">
        <f t="shared" si="24"/>
        <v>5.8478743483079665</v>
      </c>
      <c r="AX53" s="25">
        <f t="shared" si="25"/>
        <v>3.2903503922780604</v>
      </c>
      <c r="AZ53" s="7">
        <f t="shared" si="26"/>
        <v>32.867883995703551</v>
      </c>
      <c r="BA53" s="7">
        <f t="shared" si="27"/>
        <v>32.867883995703551</v>
      </c>
      <c r="BB53" s="7">
        <f t="shared" si="28"/>
        <v>74.226804123711347</v>
      </c>
      <c r="BC53" s="7">
        <f t="shared" si="29"/>
        <v>22.360248447204974</v>
      </c>
      <c r="BD53" s="7">
        <f t="shared" si="30"/>
        <v>50</v>
      </c>
      <c r="BE53" s="7">
        <f t="shared" si="31"/>
        <v>50</v>
      </c>
      <c r="BF53" s="7">
        <f t="shared" si="32"/>
        <v>50</v>
      </c>
      <c r="BG53" s="7">
        <f t="shared" si="33"/>
        <v>50</v>
      </c>
      <c r="BH53" s="7">
        <f t="shared" si="34"/>
        <v>50</v>
      </c>
      <c r="BI53" s="7">
        <f t="shared" si="35"/>
        <v>50</v>
      </c>
      <c r="BJ53" s="7">
        <f t="shared" si="36"/>
        <v>50</v>
      </c>
      <c r="BK53" s="7">
        <f t="shared" si="37"/>
        <v>50</v>
      </c>
      <c r="BL53" s="7">
        <f t="shared" si="38"/>
        <v>50</v>
      </c>
      <c r="BM53" s="7">
        <f t="shared" si="39"/>
        <v>10</v>
      </c>
      <c r="BN53" s="7">
        <f t="shared" si="40"/>
        <v>87.000000000000014</v>
      </c>
      <c r="BP53" s="7">
        <f t="shared" si="41"/>
        <v>0</v>
      </c>
      <c r="BQ53" s="7">
        <f t="shared" si="42"/>
        <v>0.9462952837392915</v>
      </c>
      <c r="BR53" s="7">
        <f t="shared" si="43"/>
        <v>2.4587075053565184</v>
      </c>
      <c r="BS53" s="7">
        <f t="shared" si="44"/>
        <v>0.81877546311742577</v>
      </c>
      <c r="BT53" s="7">
        <f t="shared" si="45"/>
        <v>39.106071966404038</v>
      </c>
      <c r="BU53" s="7">
        <f t="shared" si="46"/>
        <v>39.532479221657404</v>
      </c>
      <c r="BV53" s="7">
        <f t="shared" si="47"/>
        <v>38.682883323821592</v>
      </c>
      <c r="BW53" s="7">
        <f t="shared" si="48"/>
        <v>43.615234164609369</v>
      </c>
      <c r="BX53" s="7">
        <f t="shared" si="49"/>
        <v>34.57235415258279</v>
      </c>
      <c r="BY53" s="7">
        <f t="shared" si="50"/>
        <v>43.573970160933222</v>
      </c>
      <c r="BZ53" s="7">
        <f t="shared" si="51"/>
        <v>34.695619384108937</v>
      </c>
      <c r="CA53" s="7">
        <f t="shared" si="52"/>
        <v>19.539530664231336</v>
      </c>
      <c r="CB53" s="7">
        <f t="shared" si="53"/>
        <v>78.320410825015742</v>
      </c>
      <c r="CC53" s="7">
        <f t="shared" si="54"/>
        <v>21.723518519431096</v>
      </c>
      <c r="CD53" s="7">
        <f t="shared" si="55"/>
        <v>152.71587530411028</v>
      </c>
      <c r="CF53" t="str">
        <f>OutputSummary!A53</f>
        <v/>
      </c>
      <c r="CG53" s="22">
        <f>IF($CF53="",CG52,Case1!$O53)</f>
        <v>2.3772875745172953E-3</v>
      </c>
      <c r="CH53" s="22">
        <f>IF($CF53="",CH52,Case2!$O53)</f>
        <v>2.3772875745172953E-3</v>
      </c>
      <c r="CI53" s="22">
        <f>IF($CF53="",CI52,Case3!$O53)</f>
        <v>2.3772875745172953E-3</v>
      </c>
      <c r="CJ53" s="22">
        <f>IF($CF53="",CJ52,Case4!$O53)</f>
        <v>2.3772875745172953E-3</v>
      </c>
      <c r="CK53" s="22">
        <f>IF($CF53="",CK52,Case5!$O53)</f>
        <v>2.3772875745172953E-3</v>
      </c>
      <c r="CL53" s="22">
        <f>IF($CF53="",CL52,Case6!$O53)</f>
        <v>2.3772875745172953E-3</v>
      </c>
      <c r="CM53" s="22">
        <f>IF($CF53="",CM52,Case7!$O53)</f>
        <v>2.3772875745172953E-3</v>
      </c>
      <c r="CN53" s="22">
        <f>IF($CF53="",CN52,Case8!$O53)</f>
        <v>1.1886437872586477E-3</v>
      </c>
      <c r="CO53" s="22">
        <f>IF($CF53="",CO52,Case9!$O53)</f>
        <v>4.7545751490345898E-3</v>
      </c>
      <c r="CP53" s="22">
        <f>IF($CF53="",CP52,Case10!$O53)</f>
        <v>2.635860683817619E-4</v>
      </c>
      <c r="CQ53" s="22">
        <f>IF($CF53="",CQ52,Case11!$O53)</f>
        <v>1.6127785180636241E-2</v>
      </c>
      <c r="CS53" t="str">
        <f>OutputSummary!A53</f>
        <v/>
      </c>
      <c r="CT53" s="22">
        <f>IF($CS53="",CT52,Case1!$S53+Case1!$F53+Case1!$P53)</f>
        <v>4.7545751490345916E-3</v>
      </c>
      <c r="CU53" s="22">
        <f>IF($CS53="",CU52,Case2!$S53+Case2!$F53+Case2!$P53)</f>
        <v>4.7545751490345907E-3</v>
      </c>
      <c r="CV53" s="22">
        <f>IF($CS53="",CV52,Case3!$S53+Case3!$F53+Case3!$P53)</f>
        <v>4.7545751490345916E-3</v>
      </c>
      <c r="CW53" s="22">
        <f>IF($CS53="",CW52,Case4!$S53+Case4!$F53+Case4!$P53)</f>
        <v>4.7545751490345916E-3</v>
      </c>
      <c r="CX53" s="22">
        <f>IF($CS53="",CX52,Case5!$S53+Case5!$F53+Case5!$P53)</f>
        <v>4.7545751490345907E-3</v>
      </c>
      <c r="CY53" s="22">
        <f>IF($CS53="",CY52,Case6!$S53+Case6!$F53+Case6!$P53)</f>
        <v>4.7545751490345916E-3</v>
      </c>
      <c r="CZ53" s="22">
        <f>IF($CS53="",CZ52,Case7!$S53+Case7!$F53+Case7!$P53)</f>
        <v>4.7545751490345907E-3</v>
      </c>
      <c r="DA53" s="22">
        <f>IF($CS53="",DA52,Case8!$S53+Case8!$F53+Case8!$P53)</f>
        <v>2.3772875745172958E-3</v>
      </c>
      <c r="DB53" s="22">
        <f>IF($CS53="",DB52,Case9!$S53+Case9!$F53+Case9!$P53)</f>
        <v>9.5091502980691814E-3</v>
      </c>
      <c r="DC53" s="22">
        <f>IF($CS53="",DC52,Case10!$S53+Case10!$F53+Case10!$P53)</f>
        <v>2.6358606838176191E-3</v>
      </c>
      <c r="DD53" s="22">
        <f>IF($CS53="",DD52,Case11!$S53+Case11!$F53+Case11!$P53)</f>
        <v>1.8537684115673837E-2</v>
      </c>
      <c r="DF53" t="str">
        <f t="shared" si="6"/>
        <v/>
      </c>
      <c r="DG53" s="22">
        <f t="shared" si="57"/>
        <v>2.3772875745172962E-3</v>
      </c>
      <c r="DH53" s="22">
        <f t="shared" si="57"/>
        <v>2.3772875745172953E-3</v>
      </c>
      <c r="DI53" s="22">
        <f t="shared" si="57"/>
        <v>2.3772875745172962E-3</v>
      </c>
      <c r="DJ53" s="22">
        <f t="shared" si="57"/>
        <v>2.3772875745172962E-3</v>
      </c>
      <c r="DK53" s="22">
        <f t="shared" si="57"/>
        <v>2.3772875745172953E-3</v>
      </c>
      <c r="DL53" s="22">
        <f t="shared" si="57"/>
        <v>2.3772875745172962E-3</v>
      </c>
      <c r="DM53" s="22">
        <f t="shared" si="57"/>
        <v>2.3772875745172953E-3</v>
      </c>
      <c r="DN53" s="22">
        <f t="shared" si="57"/>
        <v>1.1886437872586481E-3</v>
      </c>
      <c r="DO53" s="22">
        <f t="shared" si="57"/>
        <v>4.7545751490345916E-3</v>
      </c>
      <c r="DP53" s="22">
        <f t="shared" si="56"/>
        <v>2.3722746154358574E-3</v>
      </c>
      <c r="DQ53" s="22">
        <f t="shared" si="56"/>
        <v>2.4098989350375966E-3</v>
      </c>
    </row>
    <row r="54" spans="1:121" x14ac:dyDescent="0.2">
      <c r="A54" t="str">
        <f>OutputSummary!A50</f>
        <v/>
      </c>
      <c r="B54" s="13">
        <f>IF($A54="",B53,Case8!K50*100)</f>
        <v>0.85660513659939153</v>
      </c>
      <c r="C54" s="7">
        <f>IF($A54="",C53,Pi!$B50)</f>
        <v>0.85660513659939153</v>
      </c>
      <c r="D54" s="7">
        <f>IF($A54="",D53,Patm!B50)</f>
        <v>0.86471115060730008</v>
      </c>
      <c r="E54" s="13">
        <f>IF($A54="",E53,'Patm diff'!B50)</f>
        <v>0.87766655138423022</v>
      </c>
      <c r="F54" s="7">
        <f>IF($A54="",F53,'Patm nodiff'!B50)</f>
        <v>0.86361880927367085</v>
      </c>
      <c r="G54" s="7">
        <f>IF($A54="",G53,Case1!$B50)</f>
        <v>1.1915897577858632</v>
      </c>
      <c r="H54" s="7">
        <f>IF($A54="",H53,Case2!$B50)</f>
        <v>1.195242384237196</v>
      </c>
      <c r="I54" s="7">
        <f>IF($A54="",I53,Case3!$B50)</f>
        <v>1.1879647021359967</v>
      </c>
      <c r="J54" s="7">
        <f>IF($A54="",J53,Case4!$B50)</f>
        <v>1.2302154727932881</v>
      </c>
      <c r="K54" s="7">
        <f>IF($A54="",K53,Case5!$B50)</f>
        <v>1.1527536981137487</v>
      </c>
      <c r="L54" s="7">
        <f>IF($A54="",L53,Case6!$B50)</f>
        <v>1.2298620032182317</v>
      </c>
      <c r="M54" s="7">
        <f>IF($A54="",M53,Case7!$B50)</f>
        <v>1.1538095944186428</v>
      </c>
      <c r="N54" s="7">
        <f>IF($A54="",N53,Case8!$B50)</f>
        <v>1.0239817599366103</v>
      </c>
      <c r="O54" s="7">
        <f>IF($A54="",O53,Case9!$B50)</f>
        <v>1.5275017987322221</v>
      </c>
      <c r="P54" s="7">
        <f>IF($A54="",P53,Case10!$B50)</f>
        <v>1.0426899120869584</v>
      </c>
      <c r="Q54" s="7">
        <f>IF($A54="",Q53,Case11!$B50)</f>
        <v>2.1647771688571216</v>
      </c>
      <c r="S54" s="7">
        <f>IF($A54="",S53,Case1!E50*100)</f>
        <v>51.727750000000007</v>
      </c>
      <c r="T54" s="7">
        <f>IF($A54="",T53,Pi!$Q50)</f>
        <v>51.727750000000007</v>
      </c>
      <c r="U54" s="7">
        <f>IF($A54="",U53,Patm!Q50)</f>
        <v>0.59816156574621171</v>
      </c>
      <c r="V54" s="7">
        <f>IF($A54="",V53,'Patm diff'!Q50)</f>
        <v>1.5118212474663864</v>
      </c>
      <c r="W54" s="7">
        <f>IF($A54="",W53,'Patm nodiff'!Q50)</f>
        <v>0.51795709710935023</v>
      </c>
      <c r="X54" s="7">
        <f>IF($A54="",X53,Case1!$Q50)</f>
        <v>12.11807700697457</v>
      </c>
      <c r="Y54" s="7">
        <f>IF($A54="",Y53,Case2!$Q50)</f>
        <v>11.773625788866902</v>
      </c>
      <c r="Z54" s="7">
        <f>IF($A54="",Z53,Case3!$Q50)</f>
        <v>12.46096942305479</v>
      </c>
      <c r="AA54" s="7">
        <f>IF($A54="",AA53,Case4!$Q50)</f>
        <v>8.5286036456764247</v>
      </c>
      <c r="AB54" s="7">
        <f>IF($A54="",AB53,Case5!$Q50)</f>
        <v>15.842662645938811</v>
      </c>
      <c r="AC54" s="7">
        <f>IF($A54="",AC53,Case6!$Q50)</f>
        <v>8.5609279853105118</v>
      </c>
      <c r="AD54" s="7">
        <f>IF($A54="",AD53,Case7!$Q50)</f>
        <v>15.739915644814729</v>
      </c>
      <c r="AE54" s="7">
        <f>IF($A54="",AE53,Case8!$Q50)</f>
        <v>8.3478175116817486</v>
      </c>
      <c r="AF54" s="7">
        <f>IF($A54="",AF53,Case9!$Q50)</f>
        <v>14.961879851407769</v>
      </c>
      <c r="AG54" s="7">
        <f>IF($A54="",AG53,Case10!$Q50)</f>
        <v>8.8455645451696476</v>
      </c>
      <c r="AH54" s="7">
        <f>IF($A54="",AH53,Case11!$Q50)</f>
        <v>15.721046038560811</v>
      </c>
      <c r="AJ54" s="25">
        <f t="shared" si="11"/>
        <v>1</v>
      </c>
      <c r="AK54" s="25">
        <f t="shared" si="12"/>
        <v>86.477889858184369</v>
      </c>
      <c r="AL54" s="25">
        <f t="shared" si="13"/>
        <v>34.215519914598978</v>
      </c>
      <c r="AM54" s="25">
        <f t="shared" si="14"/>
        <v>99.868792779721929</v>
      </c>
      <c r="AN54" s="25">
        <f t="shared" si="15"/>
        <v>4.2686434464996434</v>
      </c>
      <c r="AO54" s="25">
        <f t="shared" si="16"/>
        <v>4.3935276122767197</v>
      </c>
      <c r="AP54" s="25">
        <f t="shared" si="17"/>
        <v>4.151181841783143</v>
      </c>
      <c r="AQ54" s="25">
        <f t="shared" si="18"/>
        <v>6.0652074066337214</v>
      </c>
      <c r="AR54" s="25">
        <f t="shared" si="19"/>
        <v>3.2650919328424988</v>
      </c>
      <c r="AS54" s="25">
        <f t="shared" si="20"/>
        <v>6.0423064051885955</v>
      </c>
      <c r="AT54" s="25">
        <f t="shared" si="21"/>
        <v>3.2864057957668225</v>
      </c>
      <c r="AU54" s="25">
        <f t="shared" si="22"/>
        <v>6.1965597508107182</v>
      </c>
      <c r="AV54" s="25">
        <f t="shared" si="23"/>
        <v>3.4573028599165583</v>
      </c>
      <c r="AW54" s="25">
        <f t="shared" si="24"/>
        <v>5.8478743483079665</v>
      </c>
      <c r="AX54" s="25">
        <f t="shared" si="25"/>
        <v>3.2903503922780604</v>
      </c>
      <c r="AZ54" s="7">
        <f t="shared" si="26"/>
        <v>32.867883995703551</v>
      </c>
      <c r="BA54" s="7">
        <f t="shared" si="27"/>
        <v>32.867883995703551</v>
      </c>
      <c r="BB54" s="7">
        <f t="shared" si="28"/>
        <v>74.226804123711347</v>
      </c>
      <c r="BC54" s="7">
        <f t="shared" si="29"/>
        <v>22.360248447204974</v>
      </c>
      <c r="BD54" s="7">
        <f t="shared" si="30"/>
        <v>50</v>
      </c>
      <c r="BE54" s="7">
        <f t="shared" si="31"/>
        <v>50</v>
      </c>
      <c r="BF54" s="7">
        <f t="shared" si="32"/>
        <v>50</v>
      </c>
      <c r="BG54" s="7">
        <f t="shared" si="33"/>
        <v>50</v>
      </c>
      <c r="BH54" s="7">
        <f t="shared" si="34"/>
        <v>50</v>
      </c>
      <c r="BI54" s="7">
        <f t="shared" si="35"/>
        <v>50</v>
      </c>
      <c r="BJ54" s="7">
        <f t="shared" si="36"/>
        <v>50</v>
      </c>
      <c r="BK54" s="7">
        <f t="shared" si="37"/>
        <v>50</v>
      </c>
      <c r="BL54" s="7">
        <f t="shared" si="38"/>
        <v>50</v>
      </c>
      <c r="BM54" s="7">
        <f t="shared" si="39"/>
        <v>10</v>
      </c>
      <c r="BN54" s="7">
        <f t="shared" si="40"/>
        <v>87.000000000000014</v>
      </c>
      <c r="BP54" s="7">
        <f t="shared" si="41"/>
        <v>0</v>
      </c>
      <c r="BQ54" s="7">
        <f t="shared" si="42"/>
        <v>0.9462952837392915</v>
      </c>
      <c r="BR54" s="7">
        <f t="shared" si="43"/>
        <v>2.4587075053565184</v>
      </c>
      <c r="BS54" s="7">
        <f t="shared" si="44"/>
        <v>0.81877546311742577</v>
      </c>
      <c r="BT54" s="7">
        <f t="shared" si="45"/>
        <v>39.106071966404038</v>
      </c>
      <c r="BU54" s="7">
        <f t="shared" si="46"/>
        <v>39.532479221657404</v>
      </c>
      <c r="BV54" s="7">
        <f t="shared" si="47"/>
        <v>38.682883323821592</v>
      </c>
      <c r="BW54" s="7">
        <f t="shared" si="48"/>
        <v>43.615234164609369</v>
      </c>
      <c r="BX54" s="7">
        <f t="shared" si="49"/>
        <v>34.57235415258279</v>
      </c>
      <c r="BY54" s="7">
        <f t="shared" si="50"/>
        <v>43.573970160933222</v>
      </c>
      <c r="BZ54" s="7">
        <f t="shared" si="51"/>
        <v>34.695619384108937</v>
      </c>
      <c r="CA54" s="7">
        <f t="shared" si="52"/>
        <v>19.539530664231336</v>
      </c>
      <c r="CB54" s="7">
        <f t="shared" si="53"/>
        <v>78.320410825015742</v>
      </c>
      <c r="CC54" s="7">
        <f t="shared" si="54"/>
        <v>21.723518519431096</v>
      </c>
      <c r="CD54" s="7">
        <f t="shared" si="55"/>
        <v>152.71587530411028</v>
      </c>
      <c r="CF54" t="str">
        <f>OutputSummary!A54</f>
        <v/>
      </c>
      <c r="CG54" s="22">
        <f>IF($CF54="",CG53,Case1!$O54)</f>
        <v>2.3772875745172953E-3</v>
      </c>
      <c r="CH54" s="22">
        <f>IF($CF54="",CH53,Case2!$O54)</f>
        <v>2.3772875745172953E-3</v>
      </c>
      <c r="CI54" s="22">
        <f>IF($CF54="",CI53,Case3!$O54)</f>
        <v>2.3772875745172953E-3</v>
      </c>
      <c r="CJ54" s="22">
        <f>IF($CF54="",CJ53,Case4!$O54)</f>
        <v>2.3772875745172953E-3</v>
      </c>
      <c r="CK54" s="22">
        <f>IF($CF54="",CK53,Case5!$O54)</f>
        <v>2.3772875745172953E-3</v>
      </c>
      <c r="CL54" s="22">
        <f>IF($CF54="",CL53,Case6!$O54)</f>
        <v>2.3772875745172953E-3</v>
      </c>
      <c r="CM54" s="22">
        <f>IF($CF54="",CM53,Case7!$O54)</f>
        <v>2.3772875745172953E-3</v>
      </c>
      <c r="CN54" s="22">
        <f>IF($CF54="",CN53,Case8!$O54)</f>
        <v>1.1886437872586477E-3</v>
      </c>
      <c r="CO54" s="22">
        <f>IF($CF54="",CO53,Case9!$O54)</f>
        <v>4.7545751490345898E-3</v>
      </c>
      <c r="CP54" s="22">
        <f>IF($CF54="",CP53,Case10!$O54)</f>
        <v>2.635860683817619E-4</v>
      </c>
      <c r="CQ54" s="22">
        <f>IF($CF54="",CQ53,Case11!$O54)</f>
        <v>1.6127785180636241E-2</v>
      </c>
      <c r="CS54" t="str">
        <f>OutputSummary!A54</f>
        <v/>
      </c>
      <c r="CT54" s="22">
        <f>IF($CS54="",CT53,Case1!$S54+Case1!$F54+Case1!$P54)</f>
        <v>4.7545751490345916E-3</v>
      </c>
      <c r="CU54" s="22">
        <f>IF($CS54="",CU53,Case2!$S54+Case2!$F54+Case2!$P54)</f>
        <v>4.7545751490345907E-3</v>
      </c>
      <c r="CV54" s="22">
        <f>IF($CS54="",CV53,Case3!$S54+Case3!$F54+Case3!$P54)</f>
        <v>4.7545751490345916E-3</v>
      </c>
      <c r="CW54" s="22">
        <f>IF($CS54="",CW53,Case4!$S54+Case4!$F54+Case4!$P54)</f>
        <v>4.7545751490345916E-3</v>
      </c>
      <c r="CX54" s="22">
        <f>IF($CS54="",CX53,Case5!$S54+Case5!$F54+Case5!$P54)</f>
        <v>4.7545751490345907E-3</v>
      </c>
      <c r="CY54" s="22">
        <f>IF($CS54="",CY53,Case6!$S54+Case6!$F54+Case6!$P54)</f>
        <v>4.7545751490345916E-3</v>
      </c>
      <c r="CZ54" s="22">
        <f>IF($CS54="",CZ53,Case7!$S54+Case7!$F54+Case7!$P54)</f>
        <v>4.7545751490345907E-3</v>
      </c>
      <c r="DA54" s="22">
        <f>IF($CS54="",DA53,Case8!$S54+Case8!$F54+Case8!$P54)</f>
        <v>2.3772875745172958E-3</v>
      </c>
      <c r="DB54" s="22">
        <f>IF($CS54="",DB53,Case9!$S54+Case9!$F54+Case9!$P54)</f>
        <v>9.5091502980691814E-3</v>
      </c>
      <c r="DC54" s="22">
        <f>IF($CS54="",DC53,Case10!$S54+Case10!$F54+Case10!$P54)</f>
        <v>2.6358606838176191E-3</v>
      </c>
      <c r="DD54" s="22">
        <f>IF($CS54="",DD53,Case11!$S54+Case11!$F54+Case11!$P54)</f>
        <v>1.8537684115673837E-2</v>
      </c>
      <c r="DF54" t="str">
        <f t="shared" si="6"/>
        <v/>
      </c>
      <c r="DG54" s="22">
        <f t="shared" si="57"/>
        <v>2.3772875745172962E-3</v>
      </c>
      <c r="DH54" s="22">
        <f t="shared" si="57"/>
        <v>2.3772875745172953E-3</v>
      </c>
      <c r="DI54" s="22">
        <f t="shared" si="57"/>
        <v>2.3772875745172962E-3</v>
      </c>
      <c r="DJ54" s="22">
        <f t="shared" si="57"/>
        <v>2.3772875745172962E-3</v>
      </c>
      <c r="DK54" s="22">
        <f t="shared" si="57"/>
        <v>2.3772875745172953E-3</v>
      </c>
      <c r="DL54" s="22">
        <f t="shared" si="57"/>
        <v>2.3772875745172962E-3</v>
      </c>
      <c r="DM54" s="22">
        <f t="shared" si="57"/>
        <v>2.3772875745172953E-3</v>
      </c>
      <c r="DN54" s="22">
        <f t="shared" si="57"/>
        <v>1.1886437872586481E-3</v>
      </c>
      <c r="DO54" s="22">
        <f t="shared" si="57"/>
        <v>4.7545751490345916E-3</v>
      </c>
      <c r="DP54" s="22">
        <f t="shared" si="56"/>
        <v>2.3722746154358574E-3</v>
      </c>
      <c r="DQ54" s="22">
        <f t="shared" si="56"/>
        <v>2.4098989350375966E-3</v>
      </c>
    </row>
    <row r="55" spans="1:121" x14ac:dyDescent="0.2">
      <c r="A55" t="str">
        <f>OutputSummary!A51</f>
        <v/>
      </c>
      <c r="B55" s="13">
        <f>IF($A55="",B54,Case8!K51*100)</f>
        <v>0.85660513659939153</v>
      </c>
      <c r="C55" s="7">
        <f>IF($A55="",C54,Pi!$B51)</f>
        <v>0.85660513659939153</v>
      </c>
      <c r="D55" s="7">
        <f>IF($A55="",D54,Patm!B51)</f>
        <v>0.86471115060730008</v>
      </c>
      <c r="E55" s="13">
        <f>IF($A55="",E54,'Patm diff'!B51)</f>
        <v>0.87766655138423022</v>
      </c>
      <c r="F55" s="7">
        <f>IF($A55="",F54,'Patm nodiff'!B51)</f>
        <v>0.86361880927367085</v>
      </c>
      <c r="G55" s="7">
        <f>IF($A55="",G54,Case1!$B51)</f>
        <v>1.1915897577858632</v>
      </c>
      <c r="H55" s="7">
        <f>IF($A55="",H54,Case2!$B51)</f>
        <v>1.195242384237196</v>
      </c>
      <c r="I55" s="7">
        <f>IF($A55="",I54,Case3!$B51)</f>
        <v>1.1879647021359967</v>
      </c>
      <c r="J55" s="7">
        <f>IF($A55="",J54,Case4!$B51)</f>
        <v>1.2302154727932881</v>
      </c>
      <c r="K55" s="7">
        <f>IF($A55="",K54,Case5!$B51)</f>
        <v>1.1527536981137487</v>
      </c>
      <c r="L55" s="7">
        <f>IF($A55="",L54,Case6!$B51)</f>
        <v>1.2298620032182317</v>
      </c>
      <c r="M55" s="7">
        <f>IF($A55="",M54,Case7!$B51)</f>
        <v>1.1538095944186428</v>
      </c>
      <c r="N55" s="7">
        <f>IF($A55="",N54,Case8!$B51)</f>
        <v>1.0239817599366103</v>
      </c>
      <c r="O55" s="7">
        <f>IF($A55="",O54,Case9!$B51)</f>
        <v>1.5275017987322221</v>
      </c>
      <c r="P55" s="7">
        <f>IF($A55="",P54,Case10!$B51)</f>
        <v>1.0426899120869584</v>
      </c>
      <c r="Q55" s="7">
        <f>IF($A55="",Q54,Case11!$B51)</f>
        <v>2.1647771688571216</v>
      </c>
      <c r="S55" s="7">
        <f>IF($A55="",S54,Case1!E51*100)</f>
        <v>51.727750000000007</v>
      </c>
      <c r="T55" s="7">
        <f>IF($A55="",T54,Pi!$Q51)</f>
        <v>51.727750000000007</v>
      </c>
      <c r="U55" s="7">
        <f>IF($A55="",U54,Patm!Q51)</f>
        <v>0.59816156574621171</v>
      </c>
      <c r="V55" s="7">
        <f>IF($A55="",V54,'Patm diff'!Q51)</f>
        <v>1.5118212474663864</v>
      </c>
      <c r="W55" s="7">
        <f>IF($A55="",W54,'Patm nodiff'!Q51)</f>
        <v>0.51795709710935023</v>
      </c>
      <c r="X55" s="7">
        <f>IF($A55="",X54,Case1!$Q51)</f>
        <v>12.11807700697457</v>
      </c>
      <c r="Y55" s="7">
        <f>IF($A55="",Y54,Case2!$Q51)</f>
        <v>11.773625788866902</v>
      </c>
      <c r="Z55" s="7">
        <f>IF($A55="",Z54,Case3!$Q51)</f>
        <v>12.46096942305479</v>
      </c>
      <c r="AA55" s="7">
        <f>IF($A55="",AA54,Case4!$Q51)</f>
        <v>8.5286036456764247</v>
      </c>
      <c r="AB55" s="7">
        <f>IF($A55="",AB54,Case5!$Q51)</f>
        <v>15.842662645938811</v>
      </c>
      <c r="AC55" s="7">
        <f>IF($A55="",AC54,Case6!$Q51)</f>
        <v>8.5609279853105118</v>
      </c>
      <c r="AD55" s="7">
        <f>IF($A55="",AD54,Case7!$Q51)</f>
        <v>15.739915644814729</v>
      </c>
      <c r="AE55" s="7">
        <f>IF($A55="",AE54,Case8!$Q51)</f>
        <v>8.3478175116817486</v>
      </c>
      <c r="AF55" s="7">
        <f>IF($A55="",AF54,Case9!$Q51)</f>
        <v>14.961879851407769</v>
      </c>
      <c r="AG55" s="7">
        <f>IF($A55="",AG54,Case10!$Q51)</f>
        <v>8.8455645451696476</v>
      </c>
      <c r="AH55" s="7">
        <f>IF($A55="",AH54,Case11!$Q51)</f>
        <v>15.721046038560811</v>
      </c>
      <c r="AJ55" s="25">
        <f t="shared" si="11"/>
        <v>1</v>
      </c>
      <c r="AK55" s="25">
        <f t="shared" si="12"/>
        <v>86.477889858184369</v>
      </c>
      <c r="AL55" s="25">
        <f t="shared" si="13"/>
        <v>34.215519914598978</v>
      </c>
      <c r="AM55" s="25">
        <f t="shared" si="14"/>
        <v>99.868792779721929</v>
      </c>
      <c r="AN55" s="25">
        <f t="shared" si="15"/>
        <v>4.2686434464996434</v>
      </c>
      <c r="AO55" s="25">
        <f t="shared" si="16"/>
        <v>4.3935276122767197</v>
      </c>
      <c r="AP55" s="25">
        <f t="shared" si="17"/>
        <v>4.151181841783143</v>
      </c>
      <c r="AQ55" s="25">
        <f t="shared" si="18"/>
        <v>6.0652074066337214</v>
      </c>
      <c r="AR55" s="25">
        <f t="shared" si="19"/>
        <v>3.2650919328424988</v>
      </c>
      <c r="AS55" s="25">
        <f t="shared" si="20"/>
        <v>6.0423064051885955</v>
      </c>
      <c r="AT55" s="25">
        <f t="shared" si="21"/>
        <v>3.2864057957668225</v>
      </c>
      <c r="AU55" s="25">
        <f t="shared" si="22"/>
        <v>6.1965597508107182</v>
      </c>
      <c r="AV55" s="25">
        <f t="shared" si="23"/>
        <v>3.4573028599165583</v>
      </c>
      <c r="AW55" s="25">
        <f t="shared" si="24"/>
        <v>5.8478743483079665</v>
      </c>
      <c r="AX55" s="25">
        <f t="shared" si="25"/>
        <v>3.2903503922780604</v>
      </c>
      <c r="AZ55" s="7">
        <f t="shared" si="26"/>
        <v>32.867883995703551</v>
      </c>
      <c r="BA55" s="7">
        <f t="shared" si="27"/>
        <v>32.867883995703551</v>
      </c>
      <c r="BB55" s="7">
        <f t="shared" si="28"/>
        <v>74.226804123711347</v>
      </c>
      <c r="BC55" s="7">
        <f t="shared" si="29"/>
        <v>22.360248447204974</v>
      </c>
      <c r="BD55" s="7">
        <f t="shared" si="30"/>
        <v>50</v>
      </c>
      <c r="BE55" s="7">
        <f t="shared" si="31"/>
        <v>50</v>
      </c>
      <c r="BF55" s="7">
        <f t="shared" si="32"/>
        <v>50</v>
      </c>
      <c r="BG55" s="7">
        <f t="shared" si="33"/>
        <v>50</v>
      </c>
      <c r="BH55" s="7">
        <f t="shared" si="34"/>
        <v>50</v>
      </c>
      <c r="BI55" s="7">
        <f t="shared" si="35"/>
        <v>50</v>
      </c>
      <c r="BJ55" s="7">
        <f t="shared" si="36"/>
        <v>50</v>
      </c>
      <c r="BK55" s="7">
        <f t="shared" si="37"/>
        <v>50</v>
      </c>
      <c r="BL55" s="7">
        <f t="shared" si="38"/>
        <v>50</v>
      </c>
      <c r="BM55" s="7">
        <f t="shared" si="39"/>
        <v>10</v>
      </c>
      <c r="BN55" s="7">
        <f t="shared" si="40"/>
        <v>87.000000000000014</v>
      </c>
      <c r="BP55" s="7">
        <f t="shared" si="41"/>
        <v>0</v>
      </c>
      <c r="BQ55" s="7">
        <f t="shared" si="42"/>
        <v>0.9462952837392915</v>
      </c>
      <c r="BR55" s="7">
        <f t="shared" si="43"/>
        <v>2.4587075053565184</v>
      </c>
      <c r="BS55" s="7">
        <f t="shared" si="44"/>
        <v>0.81877546311742577</v>
      </c>
      <c r="BT55" s="7">
        <f t="shared" si="45"/>
        <v>39.106071966404038</v>
      </c>
      <c r="BU55" s="7">
        <f t="shared" si="46"/>
        <v>39.532479221657404</v>
      </c>
      <c r="BV55" s="7">
        <f t="shared" si="47"/>
        <v>38.682883323821592</v>
      </c>
      <c r="BW55" s="7">
        <f t="shared" si="48"/>
        <v>43.615234164609369</v>
      </c>
      <c r="BX55" s="7">
        <f t="shared" si="49"/>
        <v>34.57235415258279</v>
      </c>
      <c r="BY55" s="7">
        <f t="shared" si="50"/>
        <v>43.573970160933222</v>
      </c>
      <c r="BZ55" s="7">
        <f t="shared" si="51"/>
        <v>34.695619384108937</v>
      </c>
      <c r="CA55" s="7">
        <f t="shared" si="52"/>
        <v>19.539530664231336</v>
      </c>
      <c r="CB55" s="7">
        <f t="shared" si="53"/>
        <v>78.320410825015742</v>
      </c>
      <c r="CC55" s="7">
        <f t="shared" si="54"/>
        <v>21.723518519431096</v>
      </c>
      <c r="CD55" s="7">
        <f t="shared" si="55"/>
        <v>152.71587530411028</v>
      </c>
      <c r="CF55" t="str">
        <f>OutputSummary!A55</f>
        <v/>
      </c>
      <c r="CG55" s="22">
        <f>IF($CF55="",CG54,Case1!$O55)</f>
        <v>2.3772875745172953E-3</v>
      </c>
      <c r="CH55" s="22">
        <f>IF($CF55="",CH54,Case2!$O55)</f>
        <v>2.3772875745172953E-3</v>
      </c>
      <c r="CI55" s="22">
        <f>IF($CF55="",CI54,Case3!$O55)</f>
        <v>2.3772875745172953E-3</v>
      </c>
      <c r="CJ55" s="22">
        <f>IF($CF55="",CJ54,Case4!$O55)</f>
        <v>2.3772875745172953E-3</v>
      </c>
      <c r="CK55" s="22">
        <f>IF($CF55="",CK54,Case5!$O55)</f>
        <v>2.3772875745172953E-3</v>
      </c>
      <c r="CL55" s="22">
        <f>IF($CF55="",CL54,Case6!$O55)</f>
        <v>2.3772875745172953E-3</v>
      </c>
      <c r="CM55" s="22">
        <f>IF($CF55="",CM54,Case7!$O55)</f>
        <v>2.3772875745172953E-3</v>
      </c>
      <c r="CN55" s="22">
        <f>IF($CF55="",CN54,Case8!$O55)</f>
        <v>1.1886437872586477E-3</v>
      </c>
      <c r="CO55" s="22">
        <f>IF($CF55="",CO54,Case9!$O55)</f>
        <v>4.7545751490345898E-3</v>
      </c>
      <c r="CP55" s="22">
        <f>IF($CF55="",CP54,Case10!$O55)</f>
        <v>2.635860683817619E-4</v>
      </c>
      <c r="CQ55" s="22">
        <f>IF($CF55="",CQ54,Case11!$O55)</f>
        <v>1.6127785180636241E-2</v>
      </c>
      <c r="CS55" t="str">
        <f>OutputSummary!A55</f>
        <v/>
      </c>
      <c r="CT55" s="22">
        <f>IF($CS55="",CT54,Case1!$S55+Case1!$F55+Case1!$P55)</f>
        <v>4.7545751490345916E-3</v>
      </c>
      <c r="CU55" s="22">
        <f>IF($CS55="",CU54,Case2!$S55+Case2!$F55+Case2!$P55)</f>
        <v>4.7545751490345907E-3</v>
      </c>
      <c r="CV55" s="22">
        <f>IF($CS55="",CV54,Case3!$S55+Case3!$F55+Case3!$P55)</f>
        <v>4.7545751490345916E-3</v>
      </c>
      <c r="CW55" s="22">
        <f>IF($CS55="",CW54,Case4!$S55+Case4!$F55+Case4!$P55)</f>
        <v>4.7545751490345916E-3</v>
      </c>
      <c r="CX55" s="22">
        <f>IF($CS55="",CX54,Case5!$S55+Case5!$F55+Case5!$P55)</f>
        <v>4.7545751490345907E-3</v>
      </c>
      <c r="CY55" s="22">
        <f>IF($CS55="",CY54,Case6!$S55+Case6!$F55+Case6!$P55)</f>
        <v>4.7545751490345916E-3</v>
      </c>
      <c r="CZ55" s="22">
        <f>IF($CS55="",CZ54,Case7!$S55+Case7!$F55+Case7!$P55)</f>
        <v>4.7545751490345907E-3</v>
      </c>
      <c r="DA55" s="22">
        <f>IF($CS55="",DA54,Case8!$S55+Case8!$F55+Case8!$P55)</f>
        <v>2.3772875745172958E-3</v>
      </c>
      <c r="DB55" s="22">
        <f>IF($CS55="",DB54,Case9!$S55+Case9!$F55+Case9!$P55)</f>
        <v>9.5091502980691814E-3</v>
      </c>
      <c r="DC55" s="22">
        <f>IF($CS55="",DC54,Case10!$S55+Case10!$F55+Case10!$P55)</f>
        <v>2.6358606838176191E-3</v>
      </c>
      <c r="DD55" s="22">
        <f>IF($CS55="",DD54,Case11!$S55+Case11!$F55+Case11!$P55)</f>
        <v>1.8537684115673837E-2</v>
      </c>
      <c r="DF55" t="str">
        <f t="shared" si="6"/>
        <v/>
      </c>
      <c r="DG55" s="22">
        <f t="shared" si="57"/>
        <v>2.3772875745172962E-3</v>
      </c>
      <c r="DH55" s="22">
        <f t="shared" si="57"/>
        <v>2.3772875745172953E-3</v>
      </c>
      <c r="DI55" s="22">
        <f t="shared" si="57"/>
        <v>2.3772875745172962E-3</v>
      </c>
      <c r="DJ55" s="22">
        <f t="shared" si="57"/>
        <v>2.3772875745172962E-3</v>
      </c>
      <c r="DK55" s="22">
        <f t="shared" si="57"/>
        <v>2.3772875745172953E-3</v>
      </c>
      <c r="DL55" s="22">
        <f t="shared" si="57"/>
        <v>2.3772875745172962E-3</v>
      </c>
      <c r="DM55" s="22">
        <f t="shared" si="57"/>
        <v>2.3772875745172953E-3</v>
      </c>
      <c r="DN55" s="22">
        <f t="shared" si="57"/>
        <v>1.1886437872586481E-3</v>
      </c>
      <c r="DO55" s="22">
        <f t="shared" si="57"/>
        <v>4.7545751490345916E-3</v>
      </c>
      <c r="DP55" s="22">
        <f t="shared" si="56"/>
        <v>2.3722746154358574E-3</v>
      </c>
      <c r="DQ55" s="22">
        <f t="shared" si="56"/>
        <v>2.4098989350375966E-3</v>
      </c>
    </row>
    <row r="56" spans="1:121" x14ac:dyDescent="0.2">
      <c r="A56" t="str">
        <f>OutputSummary!A52</f>
        <v/>
      </c>
      <c r="B56" s="13">
        <f>IF($A56="",B55,Case8!K52*100)</f>
        <v>0.85660513659939153</v>
      </c>
      <c r="C56" s="7">
        <f>IF($A56="",C55,Pi!$B52)</f>
        <v>0.85660513659939153</v>
      </c>
      <c r="D56" s="7">
        <f>IF($A56="",D55,Patm!B52)</f>
        <v>0.86471115060730008</v>
      </c>
      <c r="E56" s="13">
        <f>IF($A56="",E55,'Patm diff'!B52)</f>
        <v>0.87766655138423022</v>
      </c>
      <c r="F56" s="7">
        <f>IF($A56="",F55,'Patm nodiff'!B52)</f>
        <v>0.86361880927367085</v>
      </c>
      <c r="G56" s="7">
        <f>IF($A56="",G55,Case1!$B52)</f>
        <v>1.1915897577858632</v>
      </c>
      <c r="H56" s="7">
        <f>IF($A56="",H55,Case2!$B52)</f>
        <v>1.195242384237196</v>
      </c>
      <c r="I56" s="7">
        <f>IF($A56="",I55,Case3!$B52)</f>
        <v>1.1879647021359967</v>
      </c>
      <c r="J56" s="7">
        <f>IF($A56="",J55,Case4!$B52)</f>
        <v>1.2302154727932881</v>
      </c>
      <c r="K56" s="7">
        <f>IF($A56="",K55,Case5!$B52)</f>
        <v>1.1527536981137487</v>
      </c>
      <c r="L56" s="7">
        <f>IF($A56="",L55,Case6!$B52)</f>
        <v>1.2298620032182317</v>
      </c>
      <c r="M56" s="7">
        <f>IF($A56="",M55,Case7!$B52)</f>
        <v>1.1538095944186428</v>
      </c>
      <c r="N56" s="7">
        <f>IF($A56="",N55,Case8!$B52)</f>
        <v>1.0239817599366103</v>
      </c>
      <c r="O56" s="7">
        <f>IF($A56="",O55,Case9!$B52)</f>
        <v>1.5275017987322221</v>
      </c>
      <c r="P56" s="7">
        <f>IF($A56="",P55,Case10!$B52)</f>
        <v>1.0426899120869584</v>
      </c>
      <c r="Q56" s="7">
        <f>IF($A56="",Q55,Case11!$B52)</f>
        <v>2.1647771688571216</v>
      </c>
      <c r="S56" s="7">
        <f>IF($A56="",S55,Case1!E52*100)</f>
        <v>51.727750000000007</v>
      </c>
      <c r="T56" s="7">
        <f>IF($A56="",T55,Pi!$Q52)</f>
        <v>51.727750000000007</v>
      </c>
      <c r="U56" s="7">
        <f>IF($A56="",U55,Patm!Q52)</f>
        <v>0.59816156574621171</v>
      </c>
      <c r="V56" s="7">
        <f>IF($A56="",V55,'Patm diff'!Q52)</f>
        <v>1.5118212474663864</v>
      </c>
      <c r="W56" s="7">
        <f>IF($A56="",W55,'Patm nodiff'!Q52)</f>
        <v>0.51795709710935023</v>
      </c>
      <c r="X56" s="7">
        <f>IF($A56="",X55,Case1!$Q52)</f>
        <v>12.11807700697457</v>
      </c>
      <c r="Y56" s="7">
        <f>IF($A56="",Y55,Case2!$Q52)</f>
        <v>11.773625788866902</v>
      </c>
      <c r="Z56" s="7">
        <f>IF($A56="",Z55,Case3!$Q52)</f>
        <v>12.46096942305479</v>
      </c>
      <c r="AA56" s="7">
        <f>IF($A56="",AA55,Case4!$Q52)</f>
        <v>8.5286036456764247</v>
      </c>
      <c r="AB56" s="7">
        <f>IF($A56="",AB55,Case5!$Q52)</f>
        <v>15.842662645938811</v>
      </c>
      <c r="AC56" s="7">
        <f>IF($A56="",AC55,Case6!$Q52)</f>
        <v>8.5609279853105118</v>
      </c>
      <c r="AD56" s="7">
        <f>IF($A56="",AD55,Case7!$Q52)</f>
        <v>15.739915644814729</v>
      </c>
      <c r="AE56" s="7">
        <f>IF($A56="",AE55,Case8!$Q52)</f>
        <v>8.3478175116817486</v>
      </c>
      <c r="AF56" s="7">
        <f>IF($A56="",AF55,Case9!$Q52)</f>
        <v>14.961879851407769</v>
      </c>
      <c r="AG56" s="7">
        <f>IF($A56="",AG55,Case10!$Q52)</f>
        <v>8.8455645451696476</v>
      </c>
      <c r="AH56" s="7">
        <f>IF($A56="",AH55,Case11!$Q52)</f>
        <v>15.721046038560811</v>
      </c>
      <c r="AJ56" s="25">
        <f t="shared" si="11"/>
        <v>1</v>
      </c>
      <c r="AK56" s="25">
        <f t="shared" si="12"/>
        <v>86.477889858184369</v>
      </c>
      <c r="AL56" s="25">
        <f t="shared" si="13"/>
        <v>34.215519914598978</v>
      </c>
      <c r="AM56" s="25">
        <f t="shared" si="14"/>
        <v>99.868792779721929</v>
      </c>
      <c r="AN56" s="25">
        <f t="shared" si="15"/>
        <v>4.2686434464996434</v>
      </c>
      <c r="AO56" s="25">
        <f t="shared" si="16"/>
        <v>4.3935276122767197</v>
      </c>
      <c r="AP56" s="25">
        <f t="shared" si="17"/>
        <v>4.151181841783143</v>
      </c>
      <c r="AQ56" s="25">
        <f t="shared" si="18"/>
        <v>6.0652074066337214</v>
      </c>
      <c r="AR56" s="25">
        <f t="shared" si="19"/>
        <v>3.2650919328424988</v>
      </c>
      <c r="AS56" s="25">
        <f t="shared" si="20"/>
        <v>6.0423064051885955</v>
      </c>
      <c r="AT56" s="25">
        <f t="shared" si="21"/>
        <v>3.2864057957668225</v>
      </c>
      <c r="AU56" s="25">
        <f t="shared" si="22"/>
        <v>6.1965597508107182</v>
      </c>
      <c r="AV56" s="25">
        <f t="shared" si="23"/>
        <v>3.4573028599165583</v>
      </c>
      <c r="AW56" s="25">
        <f t="shared" si="24"/>
        <v>5.8478743483079665</v>
      </c>
      <c r="AX56" s="25">
        <f t="shared" si="25"/>
        <v>3.2903503922780604</v>
      </c>
      <c r="AZ56" s="7">
        <f t="shared" si="26"/>
        <v>32.867883995703551</v>
      </c>
      <c r="BA56" s="7">
        <f t="shared" si="27"/>
        <v>32.867883995703551</v>
      </c>
      <c r="BB56" s="7">
        <f t="shared" si="28"/>
        <v>74.226804123711347</v>
      </c>
      <c r="BC56" s="7">
        <f t="shared" si="29"/>
        <v>22.360248447204974</v>
      </c>
      <c r="BD56" s="7">
        <f t="shared" si="30"/>
        <v>50</v>
      </c>
      <c r="BE56" s="7">
        <f t="shared" si="31"/>
        <v>50</v>
      </c>
      <c r="BF56" s="7">
        <f t="shared" si="32"/>
        <v>50</v>
      </c>
      <c r="BG56" s="7">
        <f t="shared" si="33"/>
        <v>50</v>
      </c>
      <c r="BH56" s="7">
        <f t="shared" si="34"/>
        <v>50</v>
      </c>
      <c r="BI56" s="7">
        <f t="shared" si="35"/>
        <v>50</v>
      </c>
      <c r="BJ56" s="7">
        <f t="shared" si="36"/>
        <v>50</v>
      </c>
      <c r="BK56" s="7">
        <f t="shared" si="37"/>
        <v>50</v>
      </c>
      <c r="BL56" s="7">
        <f t="shared" si="38"/>
        <v>50</v>
      </c>
      <c r="BM56" s="7">
        <f t="shared" si="39"/>
        <v>10</v>
      </c>
      <c r="BN56" s="7">
        <f t="shared" si="40"/>
        <v>87.000000000000014</v>
      </c>
      <c r="BP56" s="7">
        <f t="shared" si="41"/>
        <v>0</v>
      </c>
      <c r="BQ56" s="7">
        <f t="shared" si="42"/>
        <v>0.9462952837392915</v>
      </c>
      <c r="BR56" s="7">
        <f t="shared" si="43"/>
        <v>2.4587075053565184</v>
      </c>
      <c r="BS56" s="7">
        <f t="shared" si="44"/>
        <v>0.81877546311742577</v>
      </c>
      <c r="BT56" s="7">
        <f t="shared" si="45"/>
        <v>39.106071966404038</v>
      </c>
      <c r="BU56" s="7">
        <f t="shared" si="46"/>
        <v>39.532479221657404</v>
      </c>
      <c r="BV56" s="7">
        <f t="shared" si="47"/>
        <v>38.682883323821592</v>
      </c>
      <c r="BW56" s="7">
        <f t="shared" si="48"/>
        <v>43.615234164609369</v>
      </c>
      <c r="BX56" s="7">
        <f t="shared" si="49"/>
        <v>34.57235415258279</v>
      </c>
      <c r="BY56" s="7">
        <f t="shared" si="50"/>
        <v>43.573970160933222</v>
      </c>
      <c r="BZ56" s="7">
        <f t="shared" si="51"/>
        <v>34.695619384108937</v>
      </c>
      <c r="CA56" s="7">
        <f t="shared" si="52"/>
        <v>19.539530664231336</v>
      </c>
      <c r="CB56" s="7">
        <f t="shared" si="53"/>
        <v>78.320410825015742</v>
      </c>
      <c r="CC56" s="7">
        <f t="shared" si="54"/>
        <v>21.723518519431096</v>
      </c>
      <c r="CD56" s="7">
        <f t="shared" si="55"/>
        <v>152.71587530411028</v>
      </c>
      <c r="CF56" t="str">
        <f>OutputSummary!A56</f>
        <v/>
      </c>
      <c r="CG56" s="22">
        <f>IF($CF56="",CG55,Case1!$O56)</f>
        <v>2.3772875745172953E-3</v>
      </c>
      <c r="CH56" s="22">
        <f>IF($CF56="",CH55,Case2!$O56)</f>
        <v>2.3772875745172953E-3</v>
      </c>
      <c r="CI56" s="22">
        <f>IF($CF56="",CI55,Case3!$O56)</f>
        <v>2.3772875745172953E-3</v>
      </c>
      <c r="CJ56" s="22">
        <f>IF($CF56="",CJ55,Case4!$O56)</f>
        <v>2.3772875745172953E-3</v>
      </c>
      <c r="CK56" s="22">
        <f>IF($CF56="",CK55,Case5!$O56)</f>
        <v>2.3772875745172953E-3</v>
      </c>
      <c r="CL56" s="22">
        <f>IF($CF56="",CL55,Case6!$O56)</f>
        <v>2.3772875745172953E-3</v>
      </c>
      <c r="CM56" s="22">
        <f>IF($CF56="",CM55,Case7!$O56)</f>
        <v>2.3772875745172953E-3</v>
      </c>
      <c r="CN56" s="22">
        <f>IF($CF56="",CN55,Case8!$O56)</f>
        <v>1.1886437872586477E-3</v>
      </c>
      <c r="CO56" s="22">
        <f>IF($CF56="",CO55,Case9!$O56)</f>
        <v>4.7545751490345898E-3</v>
      </c>
      <c r="CP56" s="22">
        <f>IF($CF56="",CP55,Case10!$O56)</f>
        <v>2.635860683817619E-4</v>
      </c>
      <c r="CQ56" s="22">
        <f>IF($CF56="",CQ55,Case11!$O56)</f>
        <v>1.6127785180636241E-2</v>
      </c>
      <c r="CS56" t="str">
        <f>OutputSummary!A56</f>
        <v/>
      </c>
      <c r="CT56" s="22">
        <f>IF($CS56="",CT55,Case1!$S56+Case1!$F56+Case1!$P56)</f>
        <v>4.7545751490345916E-3</v>
      </c>
      <c r="CU56" s="22">
        <f>IF($CS56="",CU55,Case2!$S56+Case2!$F56+Case2!$P56)</f>
        <v>4.7545751490345907E-3</v>
      </c>
      <c r="CV56" s="22">
        <f>IF($CS56="",CV55,Case3!$S56+Case3!$F56+Case3!$P56)</f>
        <v>4.7545751490345916E-3</v>
      </c>
      <c r="CW56" s="22">
        <f>IF($CS56="",CW55,Case4!$S56+Case4!$F56+Case4!$P56)</f>
        <v>4.7545751490345916E-3</v>
      </c>
      <c r="CX56" s="22">
        <f>IF($CS56="",CX55,Case5!$S56+Case5!$F56+Case5!$P56)</f>
        <v>4.7545751490345907E-3</v>
      </c>
      <c r="CY56" s="22">
        <f>IF($CS56="",CY55,Case6!$S56+Case6!$F56+Case6!$P56)</f>
        <v>4.7545751490345916E-3</v>
      </c>
      <c r="CZ56" s="22">
        <f>IF($CS56="",CZ55,Case7!$S56+Case7!$F56+Case7!$P56)</f>
        <v>4.7545751490345907E-3</v>
      </c>
      <c r="DA56" s="22">
        <f>IF($CS56="",DA55,Case8!$S56+Case8!$F56+Case8!$P56)</f>
        <v>2.3772875745172958E-3</v>
      </c>
      <c r="DB56" s="22">
        <f>IF($CS56="",DB55,Case9!$S56+Case9!$F56+Case9!$P56)</f>
        <v>9.5091502980691814E-3</v>
      </c>
      <c r="DC56" s="22">
        <f>IF($CS56="",DC55,Case10!$S56+Case10!$F56+Case10!$P56)</f>
        <v>2.6358606838176191E-3</v>
      </c>
      <c r="DD56" s="22">
        <f>IF($CS56="",DD55,Case11!$S56+Case11!$F56+Case11!$P56)</f>
        <v>1.8537684115673837E-2</v>
      </c>
      <c r="DF56" t="str">
        <f t="shared" si="6"/>
        <v/>
      </c>
      <c r="DG56" s="22">
        <f t="shared" si="57"/>
        <v>2.3772875745172962E-3</v>
      </c>
      <c r="DH56" s="22">
        <f t="shared" si="57"/>
        <v>2.3772875745172953E-3</v>
      </c>
      <c r="DI56" s="22">
        <f t="shared" si="57"/>
        <v>2.3772875745172962E-3</v>
      </c>
      <c r="DJ56" s="22">
        <f t="shared" si="57"/>
        <v>2.3772875745172962E-3</v>
      </c>
      <c r="DK56" s="22">
        <f t="shared" si="57"/>
        <v>2.3772875745172953E-3</v>
      </c>
      <c r="DL56" s="22">
        <f t="shared" si="57"/>
        <v>2.3772875745172962E-3</v>
      </c>
      <c r="DM56" s="22">
        <f t="shared" si="57"/>
        <v>2.3772875745172953E-3</v>
      </c>
      <c r="DN56" s="22">
        <f t="shared" si="57"/>
        <v>1.1886437872586481E-3</v>
      </c>
      <c r="DO56" s="22">
        <f t="shared" si="57"/>
        <v>4.7545751490345916E-3</v>
      </c>
      <c r="DP56" s="22">
        <f t="shared" si="56"/>
        <v>2.3722746154358574E-3</v>
      </c>
      <c r="DQ56" s="22">
        <f t="shared" si="56"/>
        <v>2.4098989350375966E-3</v>
      </c>
    </row>
    <row r="57" spans="1:121" x14ac:dyDescent="0.2">
      <c r="A57" t="str">
        <f>OutputSummary!A53</f>
        <v/>
      </c>
      <c r="B57" s="13">
        <f>IF($A57="",B56,Case8!K53*100)</f>
        <v>0.85660513659939153</v>
      </c>
      <c r="C57" s="7">
        <f>IF($A57="",C56,Pi!$B53)</f>
        <v>0.85660513659939153</v>
      </c>
      <c r="D57" s="7">
        <f>IF($A57="",D56,Patm!B53)</f>
        <v>0.86471115060730008</v>
      </c>
      <c r="E57" s="13">
        <f>IF($A57="",E56,'Patm diff'!B53)</f>
        <v>0.87766655138423022</v>
      </c>
      <c r="F57" s="7">
        <f>IF($A57="",F56,'Patm nodiff'!B53)</f>
        <v>0.86361880927367085</v>
      </c>
      <c r="G57" s="7">
        <f>IF($A57="",G56,Case1!$B53)</f>
        <v>1.1915897577858632</v>
      </c>
      <c r="H57" s="7">
        <f>IF($A57="",H56,Case2!$B53)</f>
        <v>1.195242384237196</v>
      </c>
      <c r="I57" s="7">
        <f>IF($A57="",I56,Case3!$B53)</f>
        <v>1.1879647021359967</v>
      </c>
      <c r="J57" s="7">
        <f>IF($A57="",J56,Case4!$B53)</f>
        <v>1.2302154727932881</v>
      </c>
      <c r="K57" s="7">
        <f>IF($A57="",K56,Case5!$B53)</f>
        <v>1.1527536981137487</v>
      </c>
      <c r="L57" s="7">
        <f>IF($A57="",L56,Case6!$B53)</f>
        <v>1.2298620032182317</v>
      </c>
      <c r="M57" s="7">
        <f>IF($A57="",M56,Case7!$B53)</f>
        <v>1.1538095944186428</v>
      </c>
      <c r="N57" s="7">
        <f>IF($A57="",N56,Case8!$B53)</f>
        <v>1.0239817599366103</v>
      </c>
      <c r="O57" s="7">
        <f>IF($A57="",O56,Case9!$B53)</f>
        <v>1.5275017987322221</v>
      </c>
      <c r="P57" s="7">
        <f>IF($A57="",P56,Case10!$B53)</f>
        <v>1.0426899120869584</v>
      </c>
      <c r="Q57" s="7">
        <f>IF($A57="",Q56,Case11!$B53)</f>
        <v>2.1647771688571216</v>
      </c>
      <c r="S57" s="7">
        <f>IF($A57="",S56,Case1!E53*100)</f>
        <v>51.727750000000007</v>
      </c>
      <c r="T57" s="7">
        <f>IF($A57="",T56,Pi!$Q53)</f>
        <v>51.727750000000007</v>
      </c>
      <c r="U57" s="7">
        <f>IF($A57="",U56,Patm!Q53)</f>
        <v>0.59816156574621171</v>
      </c>
      <c r="V57" s="7">
        <f>IF($A57="",V56,'Patm diff'!Q53)</f>
        <v>1.5118212474663864</v>
      </c>
      <c r="W57" s="7">
        <f>IF($A57="",W56,'Patm nodiff'!Q53)</f>
        <v>0.51795709710935023</v>
      </c>
      <c r="X57" s="7">
        <f>IF($A57="",X56,Case1!$Q53)</f>
        <v>12.11807700697457</v>
      </c>
      <c r="Y57" s="7">
        <f>IF($A57="",Y56,Case2!$Q53)</f>
        <v>11.773625788866902</v>
      </c>
      <c r="Z57" s="7">
        <f>IF($A57="",Z56,Case3!$Q53)</f>
        <v>12.46096942305479</v>
      </c>
      <c r="AA57" s="7">
        <f>IF($A57="",AA56,Case4!$Q53)</f>
        <v>8.5286036456764247</v>
      </c>
      <c r="AB57" s="7">
        <f>IF($A57="",AB56,Case5!$Q53)</f>
        <v>15.842662645938811</v>
      </c>
      <c r="AC57" s="7">
        <f>IF($A57="",AC56,Case6!$Q53)</f>
        <v>8.5609279853105118</v>
      </c>
      <c r="AD57" s="7">
        <f>IF($A57="",AD56,Case7!$Q53)</f>
        <v>15.739915644814729</v>
      </c>
      <c r="AE57" s="7">
        <f>IF($A57="",AE56,Case8!$Q53)</f>
        <v>8.3478175116817486</v>
      </c>
      <c r="AF57" s="7">
        <f>IF($A57="",AF56,Case9!$Q53)</f>
        <v>14.961879851407769</v>
      </c>
      <c r="AG57" s="7">
        <f>IF($A57="",AG56,Case10!$Q53)</f>
        <v>8.8455645451696476</v>
      </c>
      <c r="AH57" s="7">
        <f>IF($A57="",AH56,Case11!$Q53)</f>
        <v>15.721046038560811</v>
      </c>
      <c r="AJ57" s="25">
        <f t="shared" si="11"/>
        <v>1</v>
      </c>
      <c r="AK57" s="25">
        <f t="shared" si="12"/>
        <v>86.477889858184369</v>
      </c>
      <c r="AL57" s="25">
        <f t="shared" si="13"/>
        <v>34.215519914598978</v>
      </c>
      <c r="AM57" s="25">
        <f t="shared" si="14"/>
        <v>99.868792779721929</v>
      </c>
      <c r="AN57" s="25">
        <f t="shared" si="15"/>
        <v>4.2686434464996434</v>
      </c>
      <c r="AO57" s="25">
        <f t="shared" si="16"/>
        <v>4.3935276122767197</v>
      </c>
      <c r="AP57" s="25">
        <f t="shared" si="17"/>
        <v>4.151181841783143</v>
      </c>
      <c r="AQ57" s="25">
        <f t="shared" si="18"/>
        <v>6.0652074066337214</v>
      </c>
      <c r="AR57" s="25">
        <f t="shared" si="19"/>
        <v>3.2650919328424988</v>
      </c>
      <c r="AS57" s="25">
        <f t="shared" si="20"/>
        <v>6.0423064051885955</v>
      </c>
      <c r="AT57" s="25">
        <f t="shared" si="21"/>
        <v>3.2864057957668225</v>
      </c>
      <c r="AU57" s="25">
        <f t="shared" si="22"/>
        <v>6.1965597508107182</v>
      </c>
      <c r="AV57" s="25">
        <f t="shared" si="23"/>
        <v>3.4573028599165583</v>
      </c>
      <c r="AW57" s="25">
        <f t="shared" si="24"/>
        <v>5.8478743483079665</v>
      </c>
      <c r="AX57" s="25">
        <f t="shared" si="25"/>
        <v>3.2903503922780604</v>
      </c>
      <c r="AZ57" s="7">
        <f t="shared" si="26"/>
        <v>32.867883995703551</v>
      </c>
      <c r="BA57" s="7">
        <f t="shared" si="27"/>
        <v>32.867883995703551</v>
      </c>
      <c r="BB57" s="7">
        <f t="shared" si="28"/>
        <v>74.226804123711347</v>
      </c>
      <c r="BC57" s="7">
        <f t="shared" si="29"/>
        <v>22.360248447204974</v>
      </c>
      <c r="BD57" s="7">
        <f t="shared" si="30"/>
        <v>50</v>
      </c>
      <c r="BE57" s="7">
        <f t="shared" si="31"/>
        <v>50</v>
      </c>
      <c r="BF57" s="7">
        <f t="shared" si="32"/>
        <v>50</v>
      </c>
      <c r="BG57" s="7">
        <f t="shared" si="33"/>
        <v>50</v>
      </c>
      <c r="BH57" s="7">
        <f t="shared" si="34"/>
        <v>50</v>
      </c>
      <c r="BI57" s="7">
        <f t="shared" si="35"/>
        <v>50</v>
      </c>
      <c r="BJ57" s="7">
        <f t="shared" si="36"/>
        <v>50</v>
      </c>
      <c r="BK57" s="7">
        <f t="shared" si="37"/>
        <v>50</v>
      </c>
      <c r="BL57" s="7">
        <f t="shared" si="38"/>
        <v>50</v>
      </c>
      <c r="BM57" s="7">
        <f t="shared" si="39"/>
        <v>10</v>
      </c>
      <c r="BN57" s="7">
        <f t="shared" si="40"/>
        <v>87.000000000000014</v>
      </c>
      <c r="BP57" s="7">
        <f t="shared" si="41"/>
        <v>0</v>
      </c>
      <c r="BQ57" s="7">
        <f t="shared" si="42"/>
        <v>0.9462952837392915</v>
      </c>
      <c r="BR57" s="7">
        <f t="shared" si="43"/>
        <v>2.4587075053565184</v>
      </c>
      <c r="BS57" s="7">
        <f t="shared" si="44"/>
        <v>0.81877546311742577</v>
      </c>
      <c r="BT57" s="7">
        <f t="shared" si="45"/>
        <v>39.106071966404038</v>
      </c>
      <c r="BU57" s="7">
        <f t="shared" si="46"/>
        <v>39.532479221657404</v>
      </c>
      <c r="BV57" s="7">
        <f t="shared" si="47"/>
        <v>38.682883323821592</v>
      </c>
      <c r="BW57" s="7">
        <f t="shared" si="48"/>
        <v>43.615234164609369</v>
      </c>
      <c r="BX57" s="7">
        <f t="shared" si="49"/>
        <v>34.57235415258279</v>
      </c>
      <c r="BY57" s="7">
        <f t="shared" si="50"/>
        <v>43.573970160933222</v>
      </c>
      <c r="BZ57" s="7">
        <f t="shared" si="51"/>
        <v>34.695619384108937</v>
      </c>
      <c r="CA57" s="7">
        <f t="shared" si="52"/>
        <v>19.539530664231336</v>
      </c>
      <c r="CB57" s="7">
        <f t="shared" si="53"/>
        <v>78.320410825015742</v>
      </c>
      <c r="CC57" s="7">
        <f t="shared" si="54"/>
        <v>21.723518519431096</v>
      </c>
      <c r="CD57" s="7">
        <f t="shared" si="55"/>
        <v>152.71587530411028</v>
      </c>
      <c r="CF57" t="str">
        <f>OutputSummary!A57</f>
        <v/>
      </c>
      <c r="CG57" s="22">
        <f>IF($CF57="",CG56,Case1!$O57)</f>
        <v>2.3772875745172953E-3</v>
      </c>
      <c r="CH57" s="22">
        <f>IF($CF57="",CH56,Case2!$O57)</f>
        <v>2.3772875745172953E-3</v>
      </c>
      <c r="CI57" s="22">
        <f>IF($CF57="",CI56,Case3!$O57)</f>
        <v>2.3772875745172953E-3</v>
      </c>
      <c r="CJ57" s="22">
        <f>IF($CF57="",CJ56,Case4!$O57)</f>
        <v>2.3772875745172953E-3</v>
      </c>
      <c r="CK57" s="22">
        <f>IF($CF57="",CK56,Case5!$O57)</f>
        <v>2.3772875745172953E-3</v>
      </c>
      <c r="CL57" s="22">
        <f>IF($CF57="",CL56,Case6!$O57)</f>
        <v>2.3772875745172953E-3</v>
      </c>
      <c r="CM57" s="22">
        <f>IF($CF57="",CM56,Case7!$O57)</f>
        <v>2.3772875745172953E-3</v>
      </c>
      <c r="CN57" s="22">
        <f>IF($CF57="",CN56,Case8!$O57)</f>
        <v>1.1886437872586477E-3</v>
      </c>
      <c r="CO57" s="22">
        <f>IF($CF57="",CO56,Case9!$O57)</f>
        <v>4.7545751490345898E-3</v>
      </c>
      <c r="CP57" s="22">
        <f>IF($CF57="",CP56,Case10!$O57)</f>
        <v>2.635860683817619E-4</v>
      </c>
      <c r="CQ57" s="22">
        <f>IF($CF57="",CQ56,Case11!$O57)</f>
        <v>1.6127785180636241E-2</v>
      </c>
      <c r="CS57" t="str">
        <f>OutputSummary!A57</f>
        <v/>
      </c>
      <c r="CT57" s="22">
        <f>IF($CS57="",CT56,Case1!$S57+Case1!$F57+Case1!$P57)</f>
        <v>4.7545751490345916E-3</v>
      </c>
      <c r="CU57" s="22">
        <f>IF($CS57="",CU56,Case2!$S57+Case2!$F57+Case2!$P57)</f>
        <v>4.7545751490345907E-3</v>
      </c>
      <c r="CV57" s="22">
        <f>IF($CS57="",CV56,Case3!$S57+Case3!$F57+Case3!$P57)</f>
        <v>4.7545751490345916E-3</v>
      </c>
      <c r="CW57" s="22">
        <f>IF($CS57="",CW56,Case4!$S57+Case4!$F57+Case4!$P57)</f>
        <v>4.7545751490345916E-3</v>
      </c>
      <c r="CX57" s="22">
        <f>IF($CS57="",CX56,Case5!$S57+Case5!$F57+Case5!$P57)</f>
        <v>4.7545751490345907E-3</v>
      </c>
      <c r="CY57" s="22">
        <f>IF($CS57="",CY56,Case6!$S57+Case6!$F57+Case6!$P57)</f>
        <v>4.7545751490345916E-3</v>
      </c>
      <c r="CZ57" s="22">
        <f>IF($CS57="",CZ56,Case7!$S57+Case7!$F57+Case7!$P57)</f>
        <v>4.7545751490345907E-3</v>
      </c>
      <c r="DA57" s="22">
        <f>IF($CS57="",DA56,Case8!$S57+Case8!$F57+Case8!$P57)</f>
        <v>2.3772875745172958E-3</v>
      </c>
      <c r="DB57" s="22">
        <f>IF($CS57="",DB56,Case9!$S57+Case9!$F57+Case9!$P57)</f>
        <v>9.5091502980691814E-3</v>
      </c>
      <c r="DC57" s="22">
        <f>IF($CS57="",DC56,Case10!$S57+Case10!$F57+Case10!$P57)</f>
        <v>2.6358606838176191E-3</v>
      </c>
      <c r="DD57" s="22">
        <f>IF($CS57="",DD56,Case11!$S57+Case11!$F57+Case11!$P57)</f>
        <v>1.8537684115673837E-2</v>
      </c>
      <c r="DF57" t="str">
        <f t="shared" si="6"/>
        <v/>
      </c>
      <c r="DG57" s="22">
        <f t="shared" si="57"/>
        <v>2.3772875745172962E-3</v>
      </c>
      <c r="DH57" s="22">
        <f t="shared" si="57"/>
        <v>2.3772875745172953E-3</v>
      </c>
      <c r="DI57" s="22">
        <f t="shared" si="57"/>
        <v>2.3772875745172962E-3</v>
      </c>
      <c r="DJ57" s="22">
        <f t="shared" si="57"/>
        <v>2.3772875745172962E-3</v>
      </c>
      <c r="DK57" s="22">
        <f t="shared" si="57"/>
        <v>2.3772875745172953E-3</v>
      </c>
      <c r="DL57" s="22">
        <f t="shared" si="57"/>
        <v>2.3772875745172962E-3</v>
      </c>
      <c r="DM57" s="22">
        <f t="shared" si="57"/>
        <v>2.3772875745172953E-3</v>
      </c>
      <c r="DN57" s="22">
        <f t="shared" si="57"/>
        <v>1.1886437872586481E-3</v>
      </c>
      <c r="DO57" s="22">
        <f t="shared" si="57"/>
        <v>4.7545751490345916E-3</v>
      </c>
      <c r="DP57" s="22">
        <f t="shared" si="56"/>
        <v>2.3722746154358574E-3</v>
      </c>
      <c r="DQ57" s="22">
        <f t="shared" si="56"/>
        <v>2.4098989350375966E-3</v>
      </c>
    </row>
    <row r="58" spans="1:121" x14ac:dyDescent="0.2">
      <c r="A58" t="str">
        <f>OutputSummary!A54</f>
        <v/>
      </c>
      <c r="B58" s="13">
        <f>IF($A58="",B57,Case8!K54*100)</f>
        <v>0.85660513659939153</v>
      </c>
      <c r="C58" s="7">
        <f>IF($A58="",C57,Pi!$B54)</f>
        <v>0.85660513659939153</v>
      </c>
      <c r="D58" s="7">
        <f>IF($A58="",D57,Patm!B54)</f>
        <v>0.86471115060730008</v>
      </c>
      <c r="E58" s="13">
        <f>IF($A58="",E57,'Patm diff'!B54)</f>
        <v>0.87766655138423022</v>
      </c>
      <c r="F58" s="7">
        <f>IF($A58="",F57,'Patm nodiff'!B54)</f>
        <v>0.86361880927367085</v>
      </c>
      <c r="G58" s="7">
        <f>IF($A58="",G57,Case1!$B54)</f>
        <v>1.1915897577858632</v>
      </c>
      <c r="H58" s="7">
        <f>IF($A58="",H57,Case2!$B54)</f>
        <v>1.195242384237196</v>
      </c>
      <c r="I58" s="7">
        <f>IF($A58="",I57,Case3!$B54)</f>
        <v>1.1879647021359967</v>
      </c>
      <c r="J58" s="7">
        <f>IF($A58="",J57,Case4!$B54)</f>
        <v>1.2302154727932881</v>
      </c>
      <c r="K58" s="7">
        <f>IF($A58="",K57,Case5!$B54)</f>
        <v>1.1527536981137487</v>
      </c>
      <c r="L58" s="7">
        <f>IF($A58="",L57,Case6!$B54)</f>
        <v>1.2298620032182317</v>
      </c>
      <c r="M58" s="7">
        <f>IF($A58="",M57,Case7!$B54)</f>
        <v>1.1538095944186428</v>
      </c>
      <c r="N58" s="7">
        <f>IF($A58="",N57,Case8!$B54)</f>
        <v>1.0239817599366103</v>
      </c>
      <c r="O58" s="7">
        <f>IF($A58="",O57,Case9!$B54)</f>
        <v>1.5275017987322221</v>
      </c>
      <c r="P58" s="7">
        <f>IF($A58="",P57,Case10!$B54)</f>
        <v>1.0426899120869584</v>
      </c>
      <c r="Q58" s="7">
        <f>IF($A58="",Q57,Case11!$B54)</f>
        <v>2.1647771688571216</v>
      </c>
      <c r="S58" s="7">
        <f>IF($A58="",S57,Case1!E54*100)</f>
        <v>51.727750000000007</v>
      </c>
      <c r="T58" s="7">
        <f>IF($A58="",T57,Pi!$Q54)</f>
        <v>51.727750000000007</v>
      </c>
      <c r="U58" s="7">
        <f>IF($A58="",U57,Patm!Q54)</f>
        <v>0.59816156574621171</v>
      </c>
      <c r="V58" s="7">
        <f>IF($A58="",V57,'Patm diff'!Q54)</f>
        <v>1.5118212474663864</v>
      </c>
      <c r="W58" s="7">
        <f>IF($A58="",W57,'Patm nodiff'!Q54)</f>
        <v>0.51795709710935023</v>
      </c>
      <c r="X58" s="7">
        <f>IF($A58="",X57,Case1!$Q54)</f>
        <v>12.11807700697457</v>
      </c>
      <c r="Y58" s="7">
        <f>IF($A58="",Y57,Case2!$Q54)</f>
        <v>11.773625788866902</v>
      </c>
      <c r="Z58" s="7">
        <f>IF($A58="",Z57,Case3!$Q54)</f>
        <v>12.46096942305479</v>
      </c>
      <c r="AA58" s="7">
        <f>IF($A58="",AA57,Case4!$Q54)</f>
        <v>8.5286036456764247</v>
      </c>
      <c r="AB58" s="7">
        <f>IF($A58="",AB57,Case5!$Q54)</f>
        <v>15.842662645938811</v>
      </c>
      <c r="AC58" s="7">
        <f>IF($A58="",AC57,Case6!$Q54)</f>
        <v>8.5609279853105118</v>
      </c>
      <c r="AD58" s="7">
        <f>IF($A58="",AD57,Case7!$Q54)</f>
        <v>15.739915644814729</v>
      </c>
      <c r="AE58" s="7">
        <f>IF($A58="",AE57,Case8!$Q54)</f>
        <v>8.3478175116817486</v>
      </c>
      <c r="AF58" s="7">
        <f>IF($A58="",AF57,Case9!$Q54)</f>
        <v>14.961879851407769</v>
      </c>
      <c r="AG58" s="7">
        <f>IF($A58="",AG57,Case10!$Q54)</f>
        <v>8.8455645451696476</v>
      </c>
      <c r="AH58" s="7">
        <f>IF($A58="",AH57,Case11!$Q54)</f>
        <v>15.721046038560811</v>
      </c>
      <c r="AJ58" s="25">
        <f t="shared" si="11"/>
        <v>1</v>
      </c>
      <c r="AK58" s="25">
        <f t="shared" si="12"/>
        <v>86.477889858184369</v>
      </c>
      <c r="AL58" s="25">
        <f t="shared" si="13"/>
        <v>34.215519914598978</v>
      </c>
      <c r="AM58" s="25">
        <f t="shared" si="14"/>
        <v>99.868792779721929</v>
      </c>
      <c r="AN58" s="25">
        <f t="shared" si="15"/>
        <v>4.2686434464996434</v>
      </c>
      <c r="AO58" s="25">
        <f t="shared" si="16"/>
        <v>4.3935276122767197</v>
      </c>
      <c r="AP58" s="25">
        <f t="shared" si="17"/>
        <v>4.151181841783143</v>
      </c>
      <c r="AQ58" s="25">
        <f t="shared" si="18"/>
        <v>6.0652074066337214</v>
      </c>
      <c r="AR58" s="25">
        <f t="shared" si="19"/>
        <v>3.2650919328424988</v>
      </c>
      <c r="AS58" s="25">
        <f t="shared" si="20"/>
        <v>6.0423064051885955</v>
      </c>
      <c r="AT58" s="25">
        <f t="shared" si="21"/>
        <v>3.2864057957668225</v>
      </c>
      <c r="AU58" s="25">
        <f t="shared" si="22"/>
        <v>6.1965597508107182</v>
      </c>
      <c r="AV58" s="25">
        <f t="shared" si="23"/>
        <v>3.4573028599165583</v>
      </c>
      <c r="AW58" s="25">
        <f t="shared" si="24"/>
        <v>5.8478743483079665</v>
      </c>
      <c r="AX58" s="25">
        <f t="shared" si="25"/>
        <v>3.2903503922780604</v>
      </c>
      <c r="AZ58" s="7">
        <f t="shared" si="26"/>
        <v>32.867883995703551</v>
      </c>
      <c r="BA58" s="7">
        <f t="shared" si="27"/>
        <v>32.867883995703551</v>
      </c>
      <c r="BB58" s="7">
        <f t="shared" si="28"/>
        <v>74.226804123711347</v>
      </c>
      <c r="BC58" s="7">
        <f t="shared" si="29"/>
        <v>22.360248447204974</v>
      </c>
      <c r="BD58" s="7">
        <f t="shared" si="30"/>
        <v>50</v>
      </c>
      <c r="BE58" s="7">
        <f t="shared" si="31"/>
        <v>50</v>
      </c>
      <c r="BF58" s="7">
        <f t="shared" si="32"/>
        <v>50</v>
      </c>
      <c r="BG58" s="7">
        <f t="shared" si="33"/>
        <v>50</v>
      </c>
      <c r="BH58" s="7">
        <f t="shared" si="34"/>
        <v>50</v>
      </c>
      <c r="BI58" s="7">
        <f t="shared" si="35"/>
        <v>50</v>
      </c>
      <c r="BJ58" s="7">
        <f t="shared" si="36"/>
        <v>50</v>
      </c>
      <c r="BK58" s="7">
        <f t="shared" si="37"/>
        <v>50</v>
      </c>
      <c r="BL58" s="7">
        <f t="shared" si="38"/>
        <v>50</v>
      </c>
      <c r="BM58" s="7">
        <f t="shared" si="39"/>
        <v>10</v>
      </c>
      <c r="BN58" s="7">
        <f t="shared" si="40"/>
        <v>87.000000000000014</v>
      </c>
      <c r="BP58" s="7">
        <f t="shared" si="41"/>
        <v>0</v>
      </c>
      <c r="BQ58" s="7">
        <f t="shared" si="42"/>
        <v>0.9462952837392915</v>
      </c>
      <c r="BR58" s="7">
        <f t="shared" si="43"/>
        <v>2.4587075053565184</v>
      </c>
      <c r="BS58" s="7">
        <f t="shared" si="44"/>
        <v>0.81877546311742577</v>
      </c>
      <c r="BT58" s="7">
        <f t="shared" si="45"/>
        <v>39.106071966404038</v>
      </c>
      <c r="BU58" s="7">
        <f t="shared" si="46"/>
        <v>39.532479221657404</v>
      </c>
      <c r="BV58" s="7">
        <f t="shared" si="47"/>
        <v>38.682883323821592</v>
      </c>
      <c r="BW58" s="7">
        <f t="shared" si="48"/>
        <v>43.615234164609369</v>
      </c>
      <c r="BX58" s="7">
        <f t="shared" si="49"/>
        <v>34.57235415258279</v>
      </c>
      <c r="BY58" s="7">
        <f t="shared" si="50"/>
        <v>43.573970160933222</v>
      </c>
      <c r="BZ58" s="7">
        <f t="shared" si="51"/>
        <v>34.695619384108937</v>
      </c>
      <c r="CA58" s="7">
        <f t="shared" si="52"/>
        <v>19.539530664231336</v>
      </c>
      <c r="CB58" s="7">
        <f t="shared" si="53"/>
        <v>78.320410825015742</v>
      </c>
      <c r="CC58" s="7">
        <f t="shared" si="54"/>
        <v>21.723518519431096</v>
      </c>
      <c r="CD58" s="7">
        <f t="shared" si="55"/>
        <v>152.71587530411028</v>
      </c>
      <c r="CF58" t="str">
        <f>OutputSummary!A58</f>
        <v/>
      </c>
      <c r="CG58" s="22">
        <f>IF($CF58="",CG57,Case1!$O58)</f>
        <v>2.3772875745172953E-3</v>
      </c>
      <c r="CH58" s="22">
        <f>IF($CF58="",CH57,Case2!$O58)</f>
        <v>2.3772875745172953E-3</v>
      </c>
      <c r="CI58" s="22">
        <f>IF($CF58="",CI57,Case3!$O58)</f>
        <v>2.3772875745172953E-3</v>
      </c>
      <c r="CJ58" s="22">
        <f>IF($CF58="",CJ57,Case4!$O58)</f>
        <v>2.3772875745172953E-3</v>
      </c>
      <c r="CK58" s="22">
        <f>IF($CF58="",CK57,Case5!$O58)</f>
        <v>2.3772875745172953E-3</v>
      </c>
      <c r="CL58" s="22">
        <f>IF($CF58="",CL57,Case6!$O58)</f>
        <v>2.3772875745172953E-3</v>
      </c>
      <c r="CM58" s="22">
        <f>IF($CF58="",CM57,Case7!$O58)</f>
        <v>2.3772875745172953E-3</v>
      </c>
      <c r="CN58" s="22">
        <f>IF($CF58="",CN57,Case8!$O58)</f>
        <v>1.1886437872586477E-3</v>
      </c>
      <c r="CO58" s="22">
        <f>IF($CF58="",CO57,Case9!$O58)</f>
        <v>4.7545751490345898E-3</v>
      </c>
      <c r="CP58" s="22">
        <f>IF($CF58="",CP57,Case10!$O58)</f>
        <v>2.635860683817619E-4</v>
      </c>
      <c r="CQ58" s="22">
        <f>IF($CF58="",CQ57,Case11!$O58)</f>
        <v>1.6127785180636241E-2</v>
      </c>
      <c r="CS58" t="str">
        <f>OutputSummary!A58</f>
        <v/>
      </c>
      <c r="CT58" s="22">
        <f>IF($CS58="",CT57,Case1!$S58+Case1!$F58+Case1!$P58)</f>
        <v>4.7545751490345916E-3</v>
      </c>
      <c r="CU58" s="22">
        <f>IF($CS58="",CU57,Case2!$S58+Case2!$F58+Case2!$P58)</f>
        <v>4.7545751490345907E-3</v>
      </c>
      <c r="CV58" s="22">
        <f>IF($CS58="",CV57,Case3!$S58+Case3!$F58+Case3!$P58)</f>
        <v>4.7545751490345916E-3</v>
      </c>
      <c r="CW58" s="22">
        <f>IF($CS58="",CW57,Case4!$S58+Case4!$F58+Case4!$P58)</f>
        <v>4.7545751490345916E-3</v>
      </c>
      <c r="CX58" s="22">
        <f>IF($CS58="",CX57,Case5!$S58+Case5!$F58+Case5!$P58)</f>
        <v>4.7545751490345907E-3</v>
      </c>
      <c r="CY58" s="22">
        <f>IF($CS58="",CY57,Case6!$S58+Case6!$F58+Case6!$P58)</f>
        <v>4.7545751490345916E-3</v>
      </c>
      <c r="CZ58" s="22">
        <f>IF($CS58="",CZ57,Case7!$S58+Case7!$F58+Case7!$P58)</f>
        <v>4.7545751490345907E-3</v>
      </c>
      <c r="DA58" s="22">
        <f>IF($CS58="",DA57,Case8!$S58+Case8!$F58+Case8!$P58)</f>
        <v>2.3772875745172958E-3</v>
      </c>
      <c r="DB58" s="22">
        <f>IF($CS58="",DB57,Case9!$S58+Case9!$F58+Case9!$P58)</f>
        <v>9.5091502980691814E-3</v>
      </c>
      <c r="DC58" s="22">
        <f>IF($CS58="",DC57,Case10!$S58+Case10!$F58+Case10!$P58)</f>
        <v>2.6358606838176191E-3</v>
      </c>
      <c r="DD58" s="22">
        <f>IF($CS58="",DD57,Case11!$S58+Case11!$F58+Case11!$P58)</f>
        <v>1.8537684115673837E-2</v>
      </c>
      <c r="DF58" t="str">
        <f t="shared" si="6"/>
        <v/>
      </c>
      <c r="DG58" s="22">
        <f t="shared" si="57"/>
        <v>2.3772875745172962E-3</v>
      </c>
      <c r="DH58" s="22">
        <f t="shared" si="57"/>
        <v>2.3772875745172953E-3</v>
      </c>
      <c r="DI58" s="22">
        <f t="shared" si="57"/>
        <v>2.3772875745172962E-3</v>
      </c>
      <c r="DJ58" s="22">
        <f t="shared" si="57"/>
        <v>2.3772875745172962E-3</v>
      </c>
      <c r="DK58" s="22">
        <f t="shared" si="57"/>
        <v>2.3772875745172953E-3</v>
      </c>
      <c r="DL58" s="22">
        <f t="shared" si="57"/>
        <v>2.3772875745172962E-3</v>
      </c>
      <c r="DM58" s="22">
        <f t="shared" si="57"/>
        <v>2.3772875745172953E-3</v>
      </c>
      <c r="DN58" s="22">
        <f t="shared" si="57"/>
        <v>1.1886437872586481E-3</v>
      </c>
      <c r="DO58" s="22">
        <f t="shared" si="57"/>
        <v>4.7545751490345916E-3</v>
      </c>
      <c r="DP58" s="22">
        <f t="shared" si="56"/>
        <v>2.3722746154358574E-3</v>
      </c>
      <c r="DQ58" s="22">
        <f t="shared" si="56"/>
        <v>2.4098989350375966E-3</v>
      </c>
    </row>
    <row r="59" spans="1:121" x14ac:dyDescent="0.2">
      <c r="A59" t="str">
        <f>OutputSummary!A55</f>
        <v/>
      </c>
      <c r="B59" s="13">
        <f>IF($A59="",B58,Case8!K55*100)</f>
        <v>0.85660513659939153</v>
      </c>
      <c r="C59" s="7">
        <f>IF($A59="",C58,Pi!$B55)</f>
        <v>0.85660513659939153</v>
      </c>
      <c r="D59" s="7">
        <f>IF($A59="",D58,Patm!B55)</f>
        <v>0.86471115060730008</v>
      </c>
      <c r="E59" s="13">
        <f>IF($A59="",E58,'Patm diff'!B55)</f>
        <v>0.87766655138423022</v>
      </c>
      <c r="F59" s="7">
        <f>IF($A59="",F58,'Patm nodiff'!B55)</f>
        <v>0.86361880927367085</v>
      </c>
      <c r="G59" s="7">
        <f>IF($A59="",G58,Case1!$B55)</f>
        <v>1.1915897577858632</v>
      </c>
      <c r="H59" s="7">
        <f>IF($A59="",H58,Case2!$B55)</f>
        <v>1.195242384237196</v>
      </c>
      <c r="I59" s="7">
        <f>IF($A59="",I58,Case3!$B55)</f>
        <v>1.1879647021359967</v>
      </c>
      <c r="J59" s="7">
        <f>IF($A59="",J58,Case4!$B55)</f>
        <v>1.2302154727932881</v>
      </c>
      <c r="K59" s="7">
        <f>IF($A59="",K58,Case5!$B55)</f>
        <v>1.1527536981137487</v>
      </c>
      <c r="L59" s="7">
        <f>IF($A59="",L58,Case6!$B55)</f>
        <v>1.2298620032182317</v>
      </c>
      <c r="M59" s="7">
        <f>IF($A59="",M58,Case7!$B55)</f>
        <v>1.1538095944186428</v>
      </c>
      <c r="N59" s="7">
        <f>IF($A59="",N58,Case8!$B55)</f>
        <v>1.0239817599366103</v>
      </c>
      <c r="O59" s="7">
        <f>IF($A59="",O58,Case9!$B55)</f>
        <v>1.5275017987322221</v>
      </c>
      <c r="P59" s="7">
        <f>IF($A59="",P58,Case10!$B55)</f>
        <v>1.0426899120869584</v>
      </c>
      <c r="Q59" s="7">
        <f>IF($A59="",Q58,Case11!$B55)</f>
        <v>2.1647771688571216</v>
      </c>
      <c r="S59" s="7">
        <f>IF($A59="",S58,Case1!E55*100)</f>
        <v>51.727750000000007</v>
      </c>
      <c r="T59" s="7">
        <f>IF($A59="",T58,Pi!$Q55)</f>
        <v>51.727750000000007</v>
      </c>
      <c r="U59" s="7">
        <f>IF($A59="",U58,Patm!Q55)</f>
        <v>0.59816156574621171</v>
      </c>
      <c r="V59" s="7">
        <f>IF($A59="",V58,'Patm diff'!Q55)</f>
        <v>1.5118212474663864</v>
      </c>
      <c r="W59" s="7">
        <f>IF($A59="",W58,'Patm nodiff'!Q55)</f>
        <v>0.51795709710935023</v>
      </c>
      <c r="X59" s="7">
        <f>IF($A59="",X58,Case1!$Q55)</f>
        <v>12.11807700697457</v>
      </c>
      <c r="Y59" s="7">
        <f>IF($A59="",Y58,Case2!$Q55)</f>
        <v>11.773625788866902</v>
      </c>
      <c r="Z59" s="7">
        <f>IF($A59="",Z58,Case3!$Q55)</f>
        <v>12.46096942305479</v>
      </c>
      <c r="AA59" s="7">
        <f>IF($A59="",AA58,Case4!$Q55)</f>
        <v>8.5286036456764247</v>
      </c>
      <c r="AB59" s="7">
        <f>IF($A59="",AB58,Case5!$Q55)</f>
        <v>15.842662645938811</v>
      </c>
      <c r="AC59" s="7">
        <f>IF($A59="",AC58,Case6!$Q55)</f>
        <v>8.5609279853105118</v>
      </c>
      <c r="AD59" s="7">
        <f>IF($A59="",AD58,Case7!$Q55)</f>
        <v>15.739915644814729</v>
      </c>
      <c r="AE59" s="7">
        <f>IF($A59="",AE58,Case8!$Q55)</f>
        <v>8.3478175116817486</v>
      </c>
      <c r="AF59" s="7">
        <f>IF($A59="",AF58,Case9!$Q55)</f>
        <v>14.961879851407769</v>
      </c>
      <c r="AG59" s="7">
        <f>IF($A59="",AG58,Case10!$Q55)</f>
        <v>8.8455645451696476</v>
      </c>
      <c r="AH59" s="7">
        <f>IF($A59="",AH58,Case11!$Q55)</f>
        <v>15.721046038560811</v>
      </c>
      <c r="AJ59" s="25">
        <f t="shared" si="11"/>
        <v>1</v>
      </c>
      <c r="AK59" s="25">
        <f t="shared" si="12"/>
        <v>86.477889858184369</v>
      </c>
      <c r="AL59" s="25">
        <f t="shared" si="13"/>
        <v>34.215519914598978</v>
      </c>
      <c r="AM59" s="25">
        <f t="shared" si="14"/>
        <v>99.868792779721929</v>
      </c>
      <c r="AN59" s="25">
        <f t="shared" si="15"/>
        <v>4.2686434464996434</v>
      </c>
      <c r="AO59" s="25">
        <f t="shared" si="16"/>
        <v>4.3935276122767197</v>
      </c>
      <c r="AP59" s="25">
        <f t="shared" si="17"/>
        <v>4.151181841783143</v>
      </c>
      <c r="AQ59" s="25">
        <f t="shared" si="18"/>
        <v>6.0652074066337214</v>
      </c>
      <c r="AR59" s="25">
        <f t="shared" si="19"/>
        <v>3.2650919328424988</v>
      </c>
      <c r="AS59" s="25">
        <f t="shared" si="20"/>
        <v>6.0423064051885955</v>
      </c>
      <c r="AT59" s="25">
        <f t="shared" si="21"/>
        <v>3.2864057957668225</v>
      </c>
      <c r="AU59" s="25">
        <f t="shared" si="22"/>
        <v>6.1965597508107182</v>
      </c>
      <c r="AV59" s="25">
        <f t="shared" si="23"/>
        <v>3.4573028599165583</v>
      </c>
      <c r="AW59" s="25">
        <f t="shared" si="24"/>
        <v>5.8478743483079665</v>
      </c>
      <c r="AX59" s="25">
        <f t="shared" si="25"/>
        <v>3.2903503922780604</v>
      </c>
      <c r="AZ59" s="7">
        <f t="shared" si="26"/>
        <v>32.867883995703551</v>
      </c>
      <c r="BA59" s="7">
        <f t="shared" si="27"/>
        <v>32.867883995703551</v>
      </c>
      <c r="BB59" s="7">
        <f t="shared" si="28"/>
        <v>74.226804123711347</v>
      </c>
      <c r="BC59" s="7">
        <f t="shared" si="29"/>
        <v>22.360248447204974</v>
      </c>
      <c r="BD59" s="7">
        <f t="shared" si="30"/>
        <v>50</v>
      </c>
      <c r="BE59" s="7">
        <f t="shared" si="31"/>
        <v>50</v>
      </c>
      <c r="BF59" s="7">
        <f t="shared" si="32"/>
        <v>50</v>
      </c>
      <c r="BG59" s="7">
        <f t="shared" si="33"/>
        <v>50</v>
      </c>
      <c r="BH59" s="7">
        <f t="shared" si="34"/>
        <v>50</v>
      </c>
      <c r="BI59" s="7">
        <f t="shared" si="35"/>
        <v>50</v>
      </c>
      <c r="BJ59" s="7">
        <f t="shared" si="36"/>
        <v>50</v>
      </c>
      <c r="BK59" s="7">
        <f t="shared" si="37"/>
        <v>50</v>
      </c>
      <c r="BL59" s="7">
        <f t="shared" si="38"/>
        <v>50</v>
      </c>
      <c r="BM59" s="7">
        <f t="shared" si="39"/>
        <v>10</v>
      </c>
      <c r="BN59" s="7">
        <f t="shared" si="40"/>
        <v>87.000000000000014</v>
      </c>
      <c r="BP59" s="7">
        <f t="shared" si="41"/>
        <v>0</v>
      </c>
      <c r="BQ59" s="7">
        <f t="shared" si="42"/>
        <v>0.9462952837392915</v>
      </c>
      <c r="BR59" s="7">
        <f t="shared" si="43"/>
        <v>2.4587075053565184</v>
      </c>
      <c r="BS59" s="7">
        <f t="shared" si="44"/>
        <v>0.81877546311742577</v>
      </c>
      <c r="BT59" s="7">
        <f t="shared" si="45"/>
        <v>39.106071966404038</v>
      </c>
      <c r="BU59" s="7">
        <f t="shared" si="46"/>
        <v>39.532479221657404</v>
      </c>
      <c r="BV59" s="7">
        <f t="shared" si="47"/>
        <v>38.682883323821592</v>
      </c>
      <c r="BW59" s="7">
        <f t="shared" si="48"/>
        <v>43.615234164609369</v>
      </c>
      <c r="BX59" s="7">
        <f t="shared" si="49"/>
        <v>34.57235415258279</v>
      </c>
      <c r="BY59" s="7">
        <f t="shared" si="50"/>
        <v>43.573970160933222</v>
      </c>
      <c r="BZ59" s="7">
        <f t="shared" si="51"/>
        <v>34.695619384108937</v>
      </c>
      <c r="CA59" s="7">
        <f t="shared" si="52"/>
        <v>19.539530664231336</v>
      </c>
      <c r="CB59" s="7">
        <f t="shared" si="53"/>
        <v>78.320410825015742</v>
      </c>
      <c r="CC59" s="7">
        <f t="shared" si="54"/>
        <v>21.723518519431096</v>
      </c>
      <c r="CD59" s="7">
        <f t="shared" si="55"/>
        <v>152.71587530411028</v>
      </c>
      <c r="CF59" t="str">
        <f>OutputSummary!A59</f>
        <v/>
      </c>
      <c r="CG59" s="22">
        <f>IF($CF59="",CG58,Case1!$O59)</f>
        <v>2.3772875745172953E-3</v>
      </c>
      <c r="CH59" s="22">
        <f>IF($CF59="",CH58,Case2!$O59)</f>
        <v>2.3772875745172953E-3</v>
      </c>
      <c r="CI59" s="22">
        <f>IF($CF59="",CI58,Case3!$O59)</f>
        <v>2.3772875745172953E-3</v>
      </c>
      <c r="CJ59" s="22">
        <f>IF($CF59="",CJ58,Case4!$O59)</f>
        <v>2.3772875745172953E-3</v>
      </c>
      <c r="CK59" s="22">
        <f>IF($CF59="",CK58,Case5!$O59)</f>
        <v>2.3772875745172953E-3</v>
      </c>
      <c r="CL59" s="22">
        <f>IF($CF59="",CL58,Case6!$O59)</f>
        <v>2.3772875745172953E-3</v>
      </c>
      <c r="CM59" s="22">
        <f>IF($CF59="",CM58,Case7!$O59)</f>
        <v>2.3772875745172953E-3</v>
      </c>
      <c r="CN59" s="22">
        <f>IF($CF59="",CN58,Case8!$O59)</f>
        <v>1.1886437872586477E-3</v>
      </c>
      <c r="CO59" s="22">
        <f>IF($CF59="",CO58,Case9!$O59)</f>
        <v>4.7545751490345898E-3</v>
      </c>
      <c r="CP59" s="22">
        <f>IF($CF59="",CP58,Case10!$O59)</f>
        <v>2.635860683817619E-4</v>
      </c>
      <c r="CQ59" s="22">
        <f>IF($CF59="",CQ58,Case11!$O59)</f>
        <v>1.6127785180636241E-2</v>
      </c>
      <c r="CS59" t="str">
        <f>OutputSummary!A59</f>
        <v/>
      </c>
      <c r="CT59" s="22">
        <f>IF($CS59="",CT58,Case1!$S59+Case1!$F59+Case1!$P59)</f>
        <v>4.7545751490345916E-3</v>
      </c>
      <c r="CU59" s="22">
        <f>IF($CS59="",CU58,Case2!$S59+Case2!$F59+Case2!$P59)</f>
        <v>4.7545751490345907E-3</v>
      </c>
      <c r="CV59" s="22">
        <f>IF($CS59="",CV58,Case3!$S59+Case3!$F59+Case3!$P59)</f>
        <v>4.7545751490345916E-3</v>
      </c>
      <c r="CW59" s="22">
        <f>IF($CS59="",CW58,Case4!$S59+Case4!$F59+Case4!$P59)</f>
        <v>4.7545751490345916E-3</v>
      </c>
      <c r="CX59" s="22">
        <f>IF($CS59="",CX58,Case5!$S59+Case5!$F59+Case5!$P59)</f>
        <v>4.7545751490345907E-3</v>
      </c>
      <c r="CY59" s="22">
        <f>IF($CS59="",CY58,Case6!$S59+Case6!$F59+Case6!$P59)</f>
        <v>4.7545751490345916E-3</v>
      </c>
      <c r="CZ59" s="22">
        <f>IF($CS59="",CZ58,Case7!$S59+Case7!$F59+Case7!$P59)</f>
        <v>4.7545751490345907E-3</v>
      </c>
      <c r="DA59" s="22">
        <f>IF($CS59="",DA58,Case8!$S59+Case8!$F59+Case8!$P59)</f>
        <v>2.3772875745172958E-3</v>
      </c>
      <c r="DB59" s="22">
        <f>IF($CS59="",DB58,Case9!$S59+Case9!$F59+Case9!$P59)</f>
        <v>9.5091502980691814E-3</v>
      </c>
      <c r="DC59" s="22">
        <f>IF($CS59="",DC58,Case10!$S59+Case10!$F59+Case10!$P59)</f>
        <v>2.6358606838176191E-3</v>
      </c>
      <c r="DD59" s="22">
        <f>IF($CS59="",DD58,Case11!$S59+Case11!$F59+Case11!$P59)</f>
        <v>1.8537684115673837E-2</v>
      </c>
      <c r="DF59" t="str">
        <f t="shared" si="6"/>
        <v/>
      </c>
      <c r="DG59" s="22">
        <f t="shared" si="57"/>
        <v>2.3772875745172962E-3</v>
      </c>
      <c r="DH59" s="22">
        <f t="shared" si="57"/>
        <v>2.3772875745172953E-3</v>
      </c>
      <c r="DI59" s="22">
        <f t="shared" si="57"/>
        <v>2.3772875745172962E-3</v>
      </c>
      <c r="DJ59" s="22">
        <f t="shared" si="57"/>
        <v>2.3772875745172962E-3</v>
      </c>
      <c r="DK59" s="22">
        <f t="shared" si="57"/>
        <v>2.3772875745172953E-3</v>
      </c>
      <c r="DL59" s="22">
        <f t="shared" si="57"/>
        <v>2.3772875745172962E-3</v>
      </c>
      <c r="DM59" s="22">
        <f t="shared" si="57"/>
        <v>2.3772875745172953E-3</v>
      </c>
      <c r="DN59" s="22">
        <f t="shared" si="57"/>
        <v>1.1886437872586481E-3</v>
      </c>
      <c r="DO59" s="22">
        <f t="shared" si="57"/>
        <v>4.7545751490345916E-3</v>
      </c>
      <c r="DP59" s="22">
        <f t="shared" si="56"/>
        <v>2.3722746154358574E-3</v>
      </c>
      <c r="DQ59" s="22">
        <f t="shared" si="56"/>
        <v>2.4098989350375966E-3</v>
      </c>
    </row>
    <row r="60" spans="1:121" x14ac:dyDescent="0.2">
      <c r="A60" t="str">
        <f>OutputSummary!A56</f>
        <v/>
      </c>
      <c r="B60" s="13">
        <f>IF($A60="",B59,Case8!K56*100)</f>
        <v>0.85660513659939153</v>
      </c>
      <c r="C60" s="7">
        <f>IF($A60="",C59,Pi!$B56)</f>
        <v>0.85660513659939153</v>
      </c>
      <c r="D60" s="7">
        <f>IF($A60="",D59,Patm!B56)</f>
        <v>0.86471115060730008</v>
      </c>
      <c r="E60" s="13">
        <f>IF($A60="",E59,'Patm diff'!B56)</f>
        <v>0.87766655138423022</v>
      </c>
      <c r="F60" s="7">
        <f>IF($A60="",F59,'Patm nodiff'!B56)</f>
        <v>0.86361880927367085</v>
      </c>
      <c r="G60" s="7">
        <f>IF($A60="",G59,Case1!$B56)</f>
        <v>1.1915897577858632</v>
      </c>
      <c r="H60" s="7">
        <f>IF($A60="",H59,Case2!$B56)</f>
        <v>1.195242384237196</v>
      </c>
      <c r="I60" s="7">
        <f>IF($A60="",I59,Case3!$B56)</f>
        <v>1.1879647021359967</v>
      </c>
      <c r="J60" s="7">
        <f>IF($A60="",J59,Case4!$B56)</f>
        <v>1.2302154727932881</v>
      </c>
      <c r="K60" s="7">
        <f>IF($A60="",K59,Case5!$B56)</f>
        <v>1.1527536981137487</v>
      </c>
      <c r="L60" s="7">
        <f>IF($A60="",L59,Case6!$B56)</f>
        <v>1.2298620032182317</v>
      </c>
      <c r="M60" s="7">
        <f>IF($A60="",M59,Case7!$B56)</f>
        <v>1.1538095944186428</v>
      </c>
      <c r="N60" s="7">
        <f>IF($A60="",N59,Case8!$B56)</f>
        <v>1.0239817599366103</v>
      </c>
      <c r="O60" s="7">
        <f>IF($A60="",O59,Case9!$B56)</f>
        <v>1.5275017987322221</v>
      </c>
      <c r="P60" s="7">
        <f>IF($A60="",P59,Case10!$B56)</f>
        <v>1.0426899120869584</v>
      </c>
      <c r="Q60" s="7">
        <f>IF($A60="",Q59,Case11!$B56)</f>
        <v>2.1647771688571216</v>
      </c>
      <c r="S60" s="7">
        <f>IF($A60="",S59,Case1!E56*100)</f>
        <v>51.727750000000007</v>
      </c>
      <c r="T60" s="7">
        <f>IF($A60="",T59,Pi!$Q56)</f>
        <v>51.727750000000007</v>
      </c>
      <c r="U60" s="7">
        <f>IF($A60="",U59,Patm!Q56)</f>
        <v>0.59816156574621171</v>
      </c>
      <c r="V60" s="7">
        <f>IF($A60="",V59,'Patm diff'!Q56)</f>
        <v>1.5118212474663864</v>
      </c>
      <c r="W60" s="7">
        <f>IF($A60="",W59,'Patm nodiff'!Q56)</f>
        <v>0.51795709710935023</v>
      </c>
      <c r="X60" s="7">
        <f>IF($A60="",X59,Case1!$Q56)</f>
        <v>12.11807700697457</v>
      </c>
      <c r="Y60" s="7">
        <f>IF($A60="",Y59,Case2!$Q56)</f>
        <v>11.773625788866902</v>
      </c>
      <c r="Z60" s="7">
        <f>IF($A60="",Z59,Case3!$Q56)</f>
        <v>12.46096942305479</v>
      </c>
      <c r="AA60" s="7">
        <f>IF($A60="",AA59,Case4!$Q56)</f>
        <v>8.5286036456764247</v>
      </c>
      <c r="AB60" s="7">
        <f>IF($A60="",AB59,Case5!$Q56)</f>
        <v>15.842662645938811</v>
      </c>
      <c r="AC60" s="7">
        <f>IF($A60="",AC59,Case6!$Q56)</f>
        <v>8.5609279853105118</v>
      </c>
      <c r="AD60" s="7">
        <f>IF($A60="",AD59,Case7!$Q56)</f>
        <v>15.739915644814729</v>
      </c>
      <c r="AE60" s="7">
        <f>IF($A60="",AE59,Case8!$Q56)</f>
        <v>8.3478175116817486</v>
      </c>
      <c r="AF60" s="7">
        <f>IF($A60="",AF59,Case9!$Q56)</f>
        <v>14.961879851407769</v>
      </c>
      <c r="AG60" s="7">
        <f>IF($A60="",AG59,Case10!$Q56)</f>
        <v>8.8455645451696476</v>
      </c>
      <c r="AH60" s="7">
        <f>IF($A60="",AH59,Case11!$Q56)</f>
        <v>15.721046038560811</v>
      </c>
      <c r="AJ60" s="25">
        <f t="shared" si="11"/>
        <v>1</v>
      </c>
      <c r="AK60" s="25">
        <f t="shared" si="12"/>
        <v>86.477889858184369</v>
      </c>
      <c r="AL60" s="25">
        <f t="shared" si="13"/>
        <v>34.215519914598978</v>
      </c>
      <c r="AM60" s="25">
        <f t="shared" si="14"/>
        <v>99.868792779721929</v>
      </c>
      <c r="AN60" s="25">
        <f t="shared" si="15"/>
        <v>4.2686434464996434</v>
      </c>
      <c r="AO60" s="25">
        <f t="shared" si="16"/>
        <v>4.3935276122767197</v>
      </c>
      <c r="AP60" s="25">
        <f t="shared" si="17"/>
        <v>4.151181841783143</v>
      </c>
      <c r="AQ60" s="25">
        <f t="shared" si="18"/>
        <v>6.0652074066337214</v>
      </c>
      <c r="AR60" s="25">
        <f t="shared" si="19"/>
        <v>3.2650919328424988</v>
      </c>
      <c r="AS60" s="25">
        <f t="shared" si="20"/>
        <v>6.0423064051885955</v>
      </c>
      <c r="AT60" s="25">
        <f t="shared" si="21"/>
        <v>3.2864057957668225</v>
      </c>
      <c r="AU60" s="25">
        <f t="shared" si="22"/>
        <v>6.1965597508107182</v>
      </c>
      <c r="AV60" s="25">
        <f t="shared" si="23"/>
        <v>3.4573028599165583</v>
      </c>
      <c r="AW60" s="25">
        <f t="shared" si="24"/>
        <v>5.8478743483079665</v>
      </c>
      <c r="AX60" s="25">
        <f t="shared" si="25"/>
        <v>3.2903503922780604</v>
      </c>
      <c r="AZ60" s="7">
        <f t="shared" si="26"/>
        <v>32.867883995703551</v>
      </c>
      <c r="BA60" s="7">
        <f t="shared" si="27"/>
        <v>32.867883995703551</v>
      </c>
      <c r="BB60" s="7">
        <f t="shared" si="28"/>
        <v>74.226804123711347</v>
      </c>
      <c r="BC60" s="7">
        <f t="shared" si="29"/>
        <v>22.360248447204974</v>
      </c>
      <c r="BD60" s="7">
        <f t="shared" si="30"/>
        <v>50</v>
      </c>
      <c r="BE60" s="7">
        <f t="shared" si="31"/>
        <v>50</v>
      </c>
      <c r="BF60" s="7">
        <f t="shared" si="32"/>
        <v>50</v>
      </c>
      <c r="BG60" s="7">
        <f t="shared" si="33"/>
        <v>50</v>
      </c>
      <c r="BH60" s="7">
        <f t="shared" si="34"/>
        <v>50</v>
      </c>
      <c r="BI60" s="7">
        <f t="shared" si="35"/>
        <v>50</v>
      </c>
      <c r="BJ60" s="7">
        <f t="shared" si="36"/>
        <v>50</v>
      </c>
      <c r="BK60" s="7">
        <f t="shared" si="37"/>
        <v>50</v>
      </c>
      <c r="BL60" s="7">
        <f t="shared" si="38"/>
        <v>50</v>
      </c>
      <c r="BM60" s="7">
        <f t="shared" si="39"/>
        <v>10</v>
      </c>
      <c r="BN60" s="7">
        <f t="shared" si="40"/>
        <v>87.000000000000014</v>
      </c>
      <c r="BP60" s="7">
        <f t="shared" si="41"/>
        <v>0</v>
      </c>
      <c r="BQ60" s="7">
        <f t="shared" si="42"/>
        <v>0.9462952837392915</v>
      </c>
      <c r="BR60" s="7">
        <f t="shared" si="43"/>
        <v>2.4587075053565184</v>
      </c>
      <c r="BS60" s="7">
        <f t="shared" si="44"/>
        <v>0.81877546311742577</v>
      </c>
      <c r="BT60" s="7">
        <f t="shared" si="45"/>
        <v>39.106071966404038</v>
      </c>
      <c r="BU60" s="7">
        <f t="shared" si="46"/>
        <v>39.532479221657404</v>
      </c>
      <c r="BV60" s="7">
        <f t="shared" si="47"/>
        <v>38.682883323821592</v>
      </c>
      <c r="BW60" s="7">
        <f t="shared" si="48"/>
        <v>43.615234164609369</v>
      </c>
      <c r="BX60" s="7">
        <f t="shared" si="49"/>
        <v>34.57235415258279</v>
      </c>
      <c r="BY60" s="7">
        <f t="shared" si="50"/>
        <v>43.573970160933222</v>
      </c>
      <c r="BZ60" s="7">
        <f t="shared" si="51"/>
        <v>34.695619384108937</v>
      </c>
      <c r="CA60" s="7">
        <f t="shared" si="52"/>
        <v>19.539530664231336</v>
      </c>
      <c r="CB60" s="7">
        <f t="shared" si="53"/>
        <v>78.320410825015742</v>
      </c>
      <c r="CC60" s="7">
        <f t="shared" si="54"/>
        <v>21.723518519431096</v>
      </c>
      <c r="CD60" s="7">
        <f t="shared" si="55"/>
        <v>152.71587530411028</v>
      </c>
      <c r="CF60" t="str">
        <f>OutputSummary!A60</f>
        <v/>
      </c>
      <c r="CG60" s="22">
        <f>IF($CF60="",CG59,Case1!$O60)</f>
        <v>2.3772875745172953E-3</v>
      </c>
      <c r="CH60" s="22">
        <f>IF($CF60="",CH59,Case2!$O60)</f>
        <v>2.3772875745172953E-3</v>
      </c>
      <c r="CI60" s="22">
        <f>IF($CF60="",CI59,Case3!$O60)</f>
        <v>2.3772875745172953E-3</v>
      </c>
      <c r="CJ60" s="22">
        <f>IF($CF60="",CJ59,Case4!$O60)</f>
        <v>2.3772875745172953E-3</v>
      </c>
      <c r="CK60" s="22">
        <f>IF($CF60="",CK59,Case5!$O60)</f>
        <v>2.3772875745172953E-3</v>
      </c>
      <c r="CL60" s="22">
        <f>IF($CF60="",CL59,Case6!$O60)</f>
        <v>2.3772875745172953E-3</v>
      </c>
      <c r="CM60" s="22">
        <f>IF($CF60="",CM59,Case7!$O60)</f>
        <v>2.3772875745172953E-3</v>
      </c>
      <c r="CN60" s="22">
        <f>IF($CF60="",CN59,Case8!$O60)</f>
        <v>1.1886437872586477E-3</v>
      </c>
      <c r="CO60" s="22">
        <f>IF($CF60="",CO59,Case9!$O60)</f>
        <v>4.7545751490345898E-3</v>
      </c>
      <c r="CP60" s="22">
        <f>IF($CF60="",CP59,Case10!$O60)</f>
        <v>2.635860683817619E-4</v>
      </c>
      <c r="CQ60" s="22">
        <f>IF($CF60="",CQ59,Case11!$O60)</f>
        <v>1.6127785180636241E-2</v>
      </c>
      <c r="CS60" t="str">
        <f>OutputSummary!A60</f>
        <v/>
      </c>
      <c r="CT60" s="22">
        <f>IF($CS60="",CT59,Case1!$S60+Case1!$F60+Case1!$P60)</f>
        <v>4.7545751490345916E-3</v>
      </c>
      <c r="CU60" s="22">
        <f>IF($CS60="",CU59,Case2!$S60+Case2!$F60+Case2!$P60)</f>
        <v>4.7545751490345907E-3</v>
      </c>
      <c r="CV60" s="22">
        <f>IF($CS60="",CV59,Case3!$S60+Case3!$F60+Case3!$P60)</f>
        <v>4.7545751490345916E-3</v>
      </c>
      <c r="CW60" s="22">
        <f>IF($CS60="",CW59,Case4!$S60+Case4!$F60+Case4!$P60)</f>
        <v>4.7545751490345916E-3</v>
      </c>
      <c r="CX60" s="22">
        <f>IF($CS60="",CX59,Case5!$S60+Case5!$F60+Case5!$P60)</f>
        <v>4.7545751490345907E-3</v>
      </c>
      <c r="CY60" s="22">
        <f>IF($CS60="",CY59,Case6!$S60+Case6!$F60+Case6!$P60)</f>
        <v>4.7545751490345916E-3</v>
      </c>
      <c r="CZ60" s="22">
        <f>IF($CS60="",CZ59,Case7!$S60+Case7!$F60+Case7!$P60)</f>
        <v>4.7545751490345907E-3</v>
      </c>
      <c r="DA60" s="22">
        <f>IF($CS60="",DA59,Case8!$S60+Case8!$F60+Case8!$P60)</f>
        <v>2.3772875745172958E-3</v>
      </c>
      <c r="DB60" s="22">
        <f>IF($CS60="",DB59,Case9!$S60+Case9!$F60+Case9!$P60)</f>
        <v>9.5091502980691814E-3</v>
      </c>
      <c r="DC60" s="22">
        <f>IF($CS60="",DC59,Case10!$S60+Case10!$F60+Case10!$P60)</f>
        <v>2.6358606838176191E-3</v>
      </c>
      <c r="DD60" s="22">
        <f>IF($CS60="",DD59,Case11!$S60+Case11!$F60+Case11!$P60)</f>
        <v>1.8537684115673837E-2</v>
      </c>
      <c r="DF60" t="str">
        <f t="shared" si="6"/>
        <v/>
      </c>
      <c r="DG60" s="22">
        <f t="shared" si="57"/>
        <v>2.3772875745172962E-3</v>
      </c>
      <c r="DH60" s="22">
        <f t="shared" si="57"/>
        <v>2.3772875745172953E-3</v>
      </c>
      <c r="DI60" s="22">
        <f t="shared" si="57"/>
        <v>2.3772875745172962E-3</v>
      </c>
      <c r="DJ60" s="22">
        <f t="shared" si="57"/>
        <v>2.3772875745172962E-3</v>
      </c>
      <c r="DK60" s="22">
        <f t="shared" si="57"/>
        <v>2.3772875745172953E-3</v>
      </c>
      <c r="DL60" s="22">
        <f t="shared" si="57"/>
        <v>2.3772875745172962E-3</v>
      </c>
      <c r="DM60" s="22">
        <f t="shared" si="57"/>
        <v>2.3772875745172953E-3</v>
      </c>
      <c r="DN60" s="22">
        <f t="shared" si="57"/>
        <v>1.1886437872586481E-3</v>
      </c>
      <c r="DO60" s="22">
        <f t="shared" si="57"/>
        <v>4.7545751490345916E-3</v>
      </c>
      <c r="DP60" s="22">
        <f t="shared" si="56"/>
        <v>2.3722746154358574E-3</v>
      </c>
      <c r="DQ60" s="22">
        <f t="shared" si="56"/>
        <v>2.4098989350375966E-3</v>
      </c>
    </row>
    <row r="61" spans="1:121" x14ac:dyDescent="0.2">
      <c r="A61" t="str">
        <f>OutputSummary!A57</f>
        <v/>
      </c>
      <c r="B61" s="13">
        <f>IF($A61="",B60,Case8!K57*100)</f>
        <v>0.85660513659939153</v>
      </c>
      <c r="C61" s="7">
        <f>IF($A61="",C60,Pi!$B57)</f>
        <v>0.85660513659939153</v>
      </c>
      <c r="D61" s="7">
        <f>IF($A61="",D60,Patm!B57)</f>
        <v>0.86471115060730008</v>
      </c>
      <c r="E61" s="13">
        <f>IF($A61="",E60,'Patm diff'!B57)</f>
        <v>0.87766655138423022</v>
      </c>
      <c r="F61" s="7">
        <f>IF($A61="",F60,'Patm nodiff'!B57)</f>
        <v>0.86361880927367085</v>
      </c>
      <c r="G61" s="7">
        <f>IF($A61="",G60,Case1!$B57)</f>
        <v>1.1915897577858632</v>
      </c>
      <c r="H61" s="7">
        <f>IF($A61="",H60,Case2!$B57)</f>
        <v>1.195242384237196</v>
      </c>
      <c r="I61" s="7">
        <f>IF($A61="",I60,Case3!$B57)</f>
        <v>1.1879647021359967</v>
      </c>
      <c r="J61" s="7">
        <f>IF($A61="",J60,Case4!$B57)</f>
        <v>1.2302154727932881</v>
      </c>
      <c r="K61" s="7">
        <f>IF($A61="",K60,Case5!$B57)</f>
        <v>1.1527536981137487</v>
      </c>
      <c r="L61" s="7">
        <f>IF($A61="",L60,Case6!$B57)</f>
        <v>1.2298620032182317</v>
      </c>
      <c r="M61" s="7">
        <f>IF($A61="",M60,Case7!$B57)</f>
        <v>1.1538095944186428</v>
      </c>
      <c r="N61" s="7">
        <f>IF($A61="",N60,Case8!$B57)</f>
        <v>1.0239817599366103</v>
      </c>
      <c r="O61" s="7">
        <f>IF($A61="",O60,Case9!$B57)</f>
        <v>1.5275017987322221</v>
      </c>
      <c r="P61" s="7">
        <f>IF($A61="",P60,Case10!$B57)</f>
        <v>1.0426899120869584</v>
      </c>
      <c r="Q61" s="7">
        <f>IF($A61="",Q60,Case11!$B57)</f>
        <v>2.1647771688571216</v>
      </c>
      <c r="S61" s="7">
        <f>IF($A61="",S60,Case1!E57*100)</f>
        <v>51.727750000000007</v>
      </c>
      <c r="T61" s="7">
        <f>IF($A61="",T60,Pi!$Q57)</f>
        <v>51.727750000000007</v>
      </c>
      <c r="U61" s="7">
        <f>IF($A61="",U60,Patm!Q57)</f>
        <v>0.59816156574621171</v>
      </c>
      <c r="V61" s="7">
        <f>IF($A61="",V60,'Patm diff'!Q57)</f>
        <v>1.5118212474663864</v>
      </c>
      <c r="W61" s="7">
        <f>IF($A61="",W60,'Patm nodiff'!Q57)</f>
        <v>0.51795709710935023</v>
      </c>
      <c r="X61" s="7">
        <f>IF($A61="",X60,Case1!$Q57)</f>
        <v>12.11807700697457</v>
      </c>
      <c r="Y61" s="7">
        <f>IF($A61="",Y60,Case2!$Q57)</f>
        <v>11.773625788866902</v>
      </c>
      <c r="Z61" s="7">
        <f>IF($A61="",Z60,Case3!$Q57)</f>
        <v>12.46096942305479</v>
      </c>
      <c r="AA61" s="7">
        <f>IF($A61="",AA60,Case4!$Q57)</f>
        <v>8.5286036456764247</v>
      </c>
      <c r="AB61" s="7">
        <f>IF($A61="",AB60,Case5!$Q57)</f>
        <v>15.842662645938811</v>
      </c>
      <c r="AC61" s="7">
        <f>IF($A61="",AC60,Case6!$Q57)</f>
        <v>8.5609279853105118</v>
      </c>
      <c r="AD61" s="7">
        <f>IF($A61="",AD60,Case7!$Q57)</f>
        <v>15.739915644814729</v>
      </c>
      <c r="AE61" s="7">
        <f>IF($A61="",AE60,Case8!$Q57)</f>
        <v>8.3478175116817486</v>
      </c>
      <c r="AF61" s="7">
        <f>IF($A61="",AF60,Case9!$Q57)</f>
        <v>14.961879851407769</v>
      </c>
      <c r="AG61" s="7">
        <f>IF($A61="",AG60,Case10!$Q57)</f>
        <v>8.8455645451696476</v>
      </c>
      <c r="AH61" s="7">
        <f>IF($A61="",AH60,Case11!$Q57)</f>
        <v>15.721046038560811</v>
      </c>
      <c r="AJ61" s="25">
        <f t="shared" si="11"/>
        <v>1</v>
      </c>
      <c r="AK61" s="25">
        <f t="shared" si="12"/>
        <v>86.477889858184369</v>
      </c>
      <c r="AL61" s="25">
        <f t="shared" si="13"/>
        <v>34.215519914598978</v>
      </c>
      <c r="AM61" s="25">
        <f t="shared" si="14"/>
        <v>99.868792779721929</v>
      </c>
      <c r="AN61" s="25">
        <f t="shared" si="15"/>
        <v>4.2686434464996434</v>
      </c>
      <c r="AO61" s="25">
        <f t="shared" si="16"/>
        <v>4.3935276122767197</v>
      </c>
      <c r="AP61" s="25">
        <f t="shared" si="17"/>
        <v>4.151181841783143</v>
      </c>
      <c r="AQ61" s="25">
        <f t="shared" si="18"/>
        <v>6.0652074066337214</v>
      </c>
      <c r="AR61" s="25">
        <f t="shared" si="19"/>
        <v>3.2650919328424988</v>
      </c>
      <c r="AS61" s="25">
        <f t="shared" si="20"/>
        <v>6.0423064051885955</v>
      </c>
      <c r="AT61" s="25">
        <f t="shared" si="21"/>
        <v>3.2864057957668225</v>
      </c>
      <c r="AU61" s="25">
        <f t="shared" si="22"/>
        <v>6.1965597508107182</v>
      </c>
      <c r="AV61" s="25">
        <f t="shared" si="23"/>
        <v>3.4573028599165583</v>
      </c>
      <c r="AW61" s="25">
        <f t="shared" si="24"/>
        <v>5.8478743483079665</v>
      </c>
      <c r="AX61" s="25">
        <f t="shared" si="25"/>
        <v>3.2903503922780604</v>
      </c>
      <c r="AZ61" s="7">
        <f t="shared" si="26"/>
        <v>32.867883995703551</v>
      </c>
      <c r="BA61" s="7">
        <f t="shared" si="27"/>
        <v>32.867883995703551</v>
      </c>
      <c r="BB61" s="7">
        <f t="shared" si="28"/>
        <v>74.226804123711347</v>
      </c>
      <c r="BC61" s="7">
        <f t="shared" si="29"/>
        <v>22.360248447204974</v>
      </c>
      <c r="BD61" s="7">
        <f t="shared" si="30"/>
        <v>50</v>
      </c>
      <c r="BE61" s="7">
        <f t="shared" si="31"/>
        <v>50</v>
      </c>
      <c r="BF61" s="7">
        <f t="shared" si="32"/>
        <v>50</v>
      </c>
      <c r="BG61" s="7">
        <f t="shared" si="33"/>
        <v>50</v>
      </c>
      <c r="BH61" s="7">
        <f t="shared" si="34"/>
        <v>50</v>
      </c>
      <c r="BI61" s="7">
        <f t="shared" si="35"/>
        <v>50</v>
      </c>
      <c r="BJ61" s="7">
        <f t="shared" si="36"/>
        <v>50</v>
      </c>
      <c r="BK61" s="7">
        <f t="shared" si="37"/>
        <v>50</v>
      </c>
      <c r="BL61" s="7">
        <f t="shared" si="38"/>
        <v>50</v>
      </c>
      <c r="BM61" s="7">
        <f t="shared" si="39"/>
        <v>10</v>
      </c>
      <c r="BN61" s="7">
        <f t="shared" si="40"/>
        <v>87.000000000000014</v>
      </c>
      <c r="BP61" s="7">
        <f t="shared" si="41"/>
        <v>0</v>
      </c>
      <c r="BQ61" s="7">
        <f t="shared" si="42"/>
        <v>0.9462952837392915</v>
      </c>
      <c r="BR61" s="7">
        <f t="shared" si="43"/>
        <v>2.4587075053565184</v>
      </c>
      <c r="BS61" s="7">
        <f t="shared" si="44"/>
        <v>0.81877546311742577</v>
      </c>
      <c r="BT61" s="7">
        <f t="shared" si="45"/>
        <v>39.106071966404038</v>
      </c>
      <c r="BU61" s="7">
        <f t="shared" si="46"/>
        <v>39.532479221657404</v>
      </c>
      <c r="BV61" s="7">
        <f t="shared" si="47"/>
        <v>38.682883323821592</v>
      </c>
      <c r="BW61" s="7">
        <f t="shared" si="48"/>
        <v>43.615234164609369</v>
      </c>
      <c r="BX61" s="7">
        <f t="shared" si="49"/>
        <v>34.57235415258279</v>
      </c>
      <c r="BY61" s="7">
        <f t="shared" si="50"/>
        <v>43.573970160933222</v>
      </c>
      <c r="BZ61" s="7">
        <f t="shared" si="51"/>
        <v>34.695619384108937</v>
      </c>
      <c r="CA61" s="7">
        <f t="shared" si="52"/>
        <v>19.539530664231336</v>
      </c>
      <c r="CB61" s="7">
        <f t="shared" si="53"/>
        <v>78.320410825015742</v>
      </c>
      <c r="CC61" s="7">
        <f t="shared" si="54"/>
        <v>21.723518519431096</v>
      </c>
      <c r="CD61" s="7">
        <f t="shared" si="55"/>
        <v>152.71587530411028</v>
      </c>
      <c r="CF61" t="str">
        <f>OutputSummary!A61</f>
        <v/>
      </c>
      <c r="CG61" s="22">
        <f>IF($CF61="",CG60,Case1!$O61)</f>
        <v>2.3772875745172953E-3</v>
      </c>
      <c r="CH61" s="22">
        <f>IF($CF61="",CH60,Case2!$O61)</f>
        <v>2.3772875745172953E-3</v>
      </c>
      <c r="CI61" s="22">
        <f>IF($CF61="",CI60,Case3!$O61)</f>
        <v>2.3772875745172953E-3</v>
      </c>
      <c r="CJ61" s="22">
        <f>IF($CF61="",CJ60,Case4!$O61)</f>
        <v>2.3772875745172953E-3</v>
      </c>
      <c r="CK61" s="22">
        <f>IF($CF61="",CK60,Case5!$O61)</f>
        <v>2.3772875745172953E-3</v>
      </c>
      <c r="CL61" s="22">
        <f>IF($CF61="",CL60,Case6!$O61)</f>
        <v>2.3772875745172953E-3</v>
      </c>
      <c r="CM61" s="22">
        <f>IF($CF61="",CM60,Case7!$O61)</f>
        <v>2.3772875745172953E-3</v>
      </c>
      <c r="CN61" s="22">
        <f>IF($CF61="",CN60,Case8!$O61)</f>
        <v>1.1886437872586477E-3</v>
      </c>
      <c r="CO61" s="22">
        <f>IF($CF61="",CO60,Case9!$O61)</f>
        <v>4.7545751490345898E-3</v>
      </c>
      <c r="CP61" s="22">
        <f>IF($CF61="",CP60,Case10!$O61)</f>
        <v>2.635860683817619E-4</v>
      </c>
      <c r="CQ61" s="22">
        <f>IF($CF61="",CQ60,Case11!$O61)</f>
        <v>1.6127785180636241E-2</v>
      </c>
      <c r="CS61" t="str">
        <f>OutputSummary!A61</f>
        <v/>
      </c>
      <c r="CT61" s="22">
        <f>IF($CS61="",CT60,Case1!$S61+Case1!$F61+Case1!$P61)</f>
        <v>4.7545751490345916E-3</v>
      </c>
      <c r="CU61" s="22">
        <f>IF($CS61="",CU60,Case2!$S61+Case2!$F61+Case2!$P61)</f>
        <v>4.7545751490345907E-3</v>
      </c>
      <c r="CV61" s="22">
        <f>IF($CS61="",CV60,Case3!$S61+Case3!$F61+Case3!$P61)</f>
        <v>4.7545751490345916E-3</v>
      </c>
      <c r="CW61" s="22">
        <f>IF($CS61="",CW60,Case4!$S61+Case4!$F61+Case4!$P61)</f>
        <v>4.7545751490345916E-3</v>
      </c>
      <c r="CX61" s="22">
        <f>IF($CS61="",CX60,Case5!$S61+Case5!$F61+Case5!$P61)</f>
        <v>4.7545751490345907E-3</v>
      </c>
      <c r="CY61" s="22">
        <f>IF($CS61="",CY60,Case6!$S61+Case6!$F61+Case6!$P61)</f>
        <v>4.7545751490345916E-3</v>
      </c>
      <c r="CZ61" s="22">
        <f>IF($CS61="",CZ60,Case7!$S61+Case7!$F61+Case7!$P61)</f>
        <v>4.7545751490345907E-3</v>
      </c>
      <c r="DA61" s="22">
        <f>IF($CS61="",DA60,Case8!$S61+Case8!$F61+Case8!$P61)</f>
        <v>2.3772875745172958E-3</v>
      </c>
      <c r="DB61" s="22">
        <f>IF($CS61="",DB60,Case9!$S61+Case9!$F61+Case9!$P61)</f>
        <v>9.5091502980691814E-3</v>
      </c>
      <c r="DC61" s="22">
        <f>IF($CS61="",DC60,Case10!$S61+Case10!$F61+Case10!$P61)</f>
        <v>2.6358606838176191E-3</v>
      </c>
      <c r="DD61" s="22">
        <f>IF($CS61="",DD60,Case11!$S61+Case11!$F61+Case11!$P61)</f>
        <v>1.8537684115673837E-2</v>
      </c>
      <c r="DF61" t="str">
        <f t="shared" si="6"/>
        <v/>
      </c>
      <c r="DG61" s="22">
        <f t="shared" si="57"/>
        <v>2.3772875745172962E-3</v>
      </c>
      <c r="DH61" s="22">
        <f t="shared" si="57"/>
        <v>2.3772875745172953E-3</v>
      </c>
      <c r="DI61" s="22">
        <f t="shared" si="57"/>
        <v>2.3772875745172962E-3</v>
      </c>
      <c r="DJ61" s="22">
        <f t="shared" si="57"/>
        <v>2.3772875745172962E-3</v>
      </c>
      <c r="DK61" s="22">
        <f t="shared" si="57"/>
        <v>2.3772875745172953E-3</v>
      </c>
      <c r="DL61" s="22">
        <f t="shared" si="57"/>
        <v>2.3772875745172962E-3</v>
      </c>
      <c r="DM61" s="22">
        <f t="shared" si="57"/>
        <v>2.3772875745172953E-3</v>
      </c>
      <c r="DN61" s="22">
        <f t="shared" si="57"/>
        <v>1.1886437872586481E-3</v>
      </c>
      <c r="DO61" s="22">
        <f t="shared" si="57"/>
        <v>4.7545751490345916E-3</v>
      </c>
      <c r="DP61" s="22">
        <f t="shared" si="56"/>
        <v>2.3722746154358574E-3</v>
      </c>
      <c r="DQ61" s="22">
        <f t="shared" si="56"/>
        <v>2.4098989350375966E-3</v>
      </c>
    </row>
    <row r="62" spans="1:121" x14ac:dyDescent="0.2">
      <c r="A62" t="str">
        <f>OutputSummary!A58</f>
        <v/>
      </c>
      <c r="B62" s="13">
        <f>IF($A62="",B61,Case8!K58*100)</f>
        <v>0.85660513659939153</v>
      </c>
      <c r="C62" s="7">
        <f>IF($A62="",C61,Pi!$B58)</f>
        <v>0.85660513659939153</v>
      </c>
      <c r="D62" s="7">
        <f>IF($A62="",D61,Patm!B58)</f>
        <v>0.86471115060730008</v>
      </c>
      <c r="E62" s="13">
        <f>IF($A62="",E61,'Patm diff'!B58)</f>
        <v>0.87766655138423022</v>
      </c>
      <c r="F62" s="7">
        <f>IF($A62="",F61,'Patm nodiff'!B58)</f>
        <v>0.86361880927367085</v>
      </c>
      <c r="G62" s="7">
        <f>IF($A62="",G61,Case1!$B58)</f>
        <v>1.1915897577858632</v>
      </c>
      <c r="H62" s="7">
        <f>IF($A62="",H61,Case2!$B58)</f>
        <v>1.195242384237196</v>
      </c>
      <c r="I62" s="7">
        <f>IF($A62="",I61,Case3!$B58)</f>
        <v>1.1879647021359967</v>
      </c>
      <c r="J62" s="7">
        <f>IF($A62="",J61,Case4!$B58)</f>
        <v>1.2302154727932881</v>
      </c>
      <c r="K62" s="7">
        <f>IF($A62="",K61,Case5!$B58)</f>
        <v>1.1527536981137487</v>
      </c>
      <c r="L62" s="7">
        <f>IF($A62="",L61,Case6!$B58)</f>
        <v>1.2298620032182317</v>
      </c>
      <c r="M62" s="7">
        <f>IF($A62="",M61,Case7!$B58)</f>
        <v>1.1538095944186428</v>
      </c>
      <c r="N62" s="7">
        <f>IF($A62="",N61,Case8!$B58)</f>
        <v>1.0239817599366103</v>
      </c>
      <c r="O62" s="7">
        <f>IF($A62="",O61,Case9!$B58)</f>
        <v>1.5275017987322221</v>
      </c>
      <c r="P62" s="7">
        <f>IF($A62="",P61,Case10!$B58)</f>
        <v>1.0426899120869584</v>
      </c>
      <c r="Q62" s="7">
        <f>IF($A62="",Q61,Case11!$B58)</f>
        <v>2.1647771688571216</v>
      </c>
      <c r="S62" s="7">
        <f>IF($A62="",S61,Case1!E58*100)</f>
        <v>51.727750000000007</v>
      </c>
      <c r="T62" s="7">
        <f>IF($A62="",T61,Pi!$Q58)</f>
        <v>51.727750000000007</v>
      </c>
      <c r="U62" s="7">
        <f>IF($A62="",U61,Patm!Q58)</f>
        <v>0.59816156574621171</v>
      </c>
      <c r="V62" s="7">
        <f>IF($A62="",V61,'Patm diff'!Q58)</f>
        <v>1.5118212474663864</v>
      </c>
      <c r="W62" s="7">
        <f>IF($A62="",W61,'Patm nodiff'!Q58)</f>
        <v>0.51795709710935023</v>
      </c>
      <c r="X62" s="7">
        <f>IF($A62="",X61,Case1!$Q58)</f>
        <v>12.11807700697457</v>
      </c>
      <c r="Y62" s="7">
        <f>IF($A62="",Y61,Case2!$Q58)</f>
        <v>11.773625788866902</v>
      </c>
      <c r="Z62" s="7">
        <f>IF($A62="",Z61,Case3!$Q58)</f>
        <v>12.46096942305479</v>
      </c>
      <c r="AA62" s="7">
        <f>IF($A62="",AA61,Case4!$Q58)</f>
        <v>8.5286036456764247</v>
      </c>
      <c r="AB62" s="7">
        <f>IF($A62="",AB61,Case5!$Q58)</f>
        <v>15.842662645938811</v>
      </c>
      <c r="AC62" s="7">
        <f>IF($A62="",AC61,Case6!$Q58)</f>
        <v>8.5609279853105118</v>
      </c>
      <c r="AD62" s="7">
        <f>IF($A62="",AD61,Case7!$Q58)</f>
        <v>15.739915644814729</v>
      </c>
      <c r="AE62" s="7">
        <f>IF($A62="",AE61,Case8!$Q58)</f>
        <v>8.3478175116817486</v>
      </c>
      <c r="AF62" s="7">
        <f>IF($A62="",AF61,Case9!$Q58)</f>
        <v>14.961879851407769</v>
      </c>
      <c r="AG62" s="7">
        <f>IF($A62="",AG61,Case10!$Q58)</f>
        <v>8.8455645451696476</v>
      </c>
      <c r="AH62" s="7">
        <f>IF($A62="",AH61,Case11!$Q58)</f>
        <v>15.721046038560811</v>
      </c>
      <c r="AJ62" s="25">
        <f t="shared" si="11"/>
        <v>1</v>
      </c>
      <c r="AK62" s="25">
        <f t="shared" si="12"/>
        <v>86.477889858184369</v>
      </c>
      <c r="AL62" s="25">
        <f t="shared" si="13"/>
        <v>34.215519914598978</v>
      </c>
      <c r="AM62" s="25">
        <f t="shared" si="14"/>
        <v>99.868792779721929</v>
      </c>
      <c r="AN62" s="25">
        <f t="shared" si="15"/>
        <v>4.2686434464996434</v>
      </c>
      <c r="AO62" s="25">
        <f t="shared" si="16"/>
        <v>4.3935276122767197</v>
      </c>
      <c r="AP62" s="25">
        <f t="shared" si="17"/>
        <v>4.151181841783143</v>
      </c>
      <c r="AQ62" s="25">
        <f t="shared" si="18"/>
        <v>6.0652074066337214</v>
      </c>
      <c r="AR62" s="25">
        <f t="shared" si="19"/>
        <v>3.2650919328424988</v>
      </c>
      <c r="AS62" s="25">
        <f t="shared" si="20"/>
        <v>6.0423064051885955</v>
      </c>
      <c r="AT62" s="25">
        <f t="shared" si="21"/>
        <v>3.2864057957668225</v>
      </c>
      <c r="AU62" s="25">
        <f t="shared" si="22"/>
        <v>6.1965597508107182</v>
      </c>
      <c r="AV62" s="25">
        <f t="shared" si="23"/>
        <v>3.4573028599165583</v>
      </c>
      <c r="AW62" s="25">
        <f t="shared" si="24"/>
        <v>5.8478743483079665</v>
      </c>
      <c r="AX62" s="25">
        <f t="shared" si="25"/>
        <v>3.2903503922780604</v>
      </c>
      <c r="AZ62" s="7">
        <f t="shared" si="26"/>
        <v>32.867883995703551</v>
      </c>
      <c r="BA62" s="7">
        <f t="shared" si="27"/>
        <v>32.867883995703551</v>
      </c>
      <c r="BB62" s="7">
        <f t="shared" si="28"/>
        <v>74.226804123711347</v>
      </c>
      <c r="BC62" s="7">
        <f t="shared" si="29"/>
        <v>22.360248447204974</v>
      </c>
      <c r="BD62" s="7">
        <f t="shared" si="30"/>
        <v>50</v>
      </c>
      <c r="BE62" s="7">
        <f t="shared" si="31"/>
        <v>50</v>
      </c>
      <c r="BF62" s="7">
        <f t="shared" si="32"/>
        <v>50</v>
      </c>
      <c r="BG62" s="7">
        <f t="shared" si="33"/>
        <v>50</v>
      </c>
      <c r="BH62" s="7">
        <f t="shared" si="34"/>
        <v>50</v>
      </c>
      <c r="BI62" s="7">
        <f t="shared" si="35"/>
        <v>50</v>
      </c>
      <c r="BJ62" s="7">
        <f t="shared" si="36"/>
        <v>50</v>
      </c>
      <c r="BK62" s="7">
        <f t="shared" si="37"/>
        <v>50</v>
      </c>
      <c r="BL62" s="7">
        <f t="shared" si="38"/>
        <v>50</v>
      </c>
      <c r="BM62" s="7">
        <f t="shared" si="39"/>
        <v>10</v>
      </c>
      <c r="BN62" s="7">
        <f t="shared" si="40"/>
        <v>87.000000000000014</v>
      </c>
      <c r="BP62" s="7">
        <f t="shared" si="41"/>
        <v>0</v>
      </c>
      <c r="BQ62" s="7">
        <f t="shared" si="42"/>
        <v>0.9462952837392915</v>
      </c>
      <c r="BR62" s="7">
        <f t="shared" si="43"/>
        <v>2.4587075053565184</v>
      </c>
      <c r="BS62" s="7">
        <f t="shared" si="44"/>
        <v>0.81877546311742577</v>
      </c>
      <c r="BT62" s="7">
        <f t="shared" si="45"/>
        <v>39.106071966404038</v>
      </c>
      <c r="BU62" s="7">
        <f t="shared" si="46"/>
        <v>39.532479221657404</v>
      </c>
      <c r="BV62" s="7">
        <f t="shared" si="47"/>
        <v>38.682883323821592</v>
      </c>
      <c r="BW62" s="7">
        <f t="shared" si="48"/>
        <v>43.615234164609369</v>
      </c>
      <c r="BX62" s="7">
        <f t="shared" si="49"/>
        <v>34.57235415258279</v>
      </c>
      <c r="BY62" s="7">
        <f t="shared" si="50"/>
        <v>43.573970160933222</v>
      </c>
      <c r="BZ62" s="7">
        <f t="shared" si="51"/>
        <v>34.695619384108937</v>
      </c>
      <c r="CA62" s="7">
        <f t="shared" si="52"/>
        <v>19.539530664231336</v>
      </c>
      <c r="CB62" s="7">
        <f t="shared" si="53"/>
        <v>78.320410825015742</v>
      </c>
      <c r="CC62" s="7">
        <f t="shared" si="54"/>
        <v>21.723518519431096</v>
      </c>
      <c r="CD62" s="7">
        <f t="shared" si="55"/>
        <v>152.71587530411028</v>
      </c>
      <c r="CF62" t="str">
        <f>OutputSummary!A62</f>
        <v/>
      </c>
      <c r="CG62" s="22">
        <f>IF($CF62="",CG61,Case1!$O62)</f>
        <v>2.3772875745172953E-3</v>
      </c>
      <c r="CH62" s="22">
        <f>IF($CF62="",CH61,Case2!$O62)</f>
        <v>2.3772875745172953E-3</v>
      </c>
      <c r="CI62" s="22">
        <f>IF($CF62="",CI61,Case3!$O62)</f>
        <v>2.3772875745172953E-3</v>
      </c>
      <c r="CJ62" s="22">
        <f>IF($CF62="",CJ61,Case4!$O62)</f>
        <v>2.3772875745172953E-3</v>
      </c>
      <c r="CK62" s="22">
        <f>IF($CF62="",CK61,Case5!$O62)</f>
        <v>2.3772875745172953E-3</v>
      </c>
      <c r="CL62" s="22">
        <f>IF($CF62="",CL61,Case6!$O62)</f>
        <v>2.3772875745172953E-3</v>
      </c>
      <c r="CM62" s="22">
        <f>IF($CF62="",CM61,Case7!$O62)</f>
        <v>2.3772875745172953E-3</v>
      </c>
      <c r="CN62" s="22">
        <f>IF($CF62="",CN61,Case8!$O62)</f>
        <v>1.1886437872586477E-3</v>
      </c>
      <c r="CO62" s="22">
        <f>IF($CF62="",CO61,Case9!$O62)</f>
        <v>4.7545751490345898E-3</v>
      </c>
      <c r="CP62" s="22">
        <f>IF($CF62="",CP61,Case10!$O62)</f>
        <v>2.635860683817619E-4</v>
      </c>
      <c r="CQ62" s="22">
        <f>IF($CF62="",CQ61,Case11!$O62)</f>
        <v>1.6127785180636241E-2</v>
      </c>
      <c r="CS62" t="str">
        <f>OutputSummary!A62</f>
        <v/>
      </c>
      <c r="CT62" s="22">
        <f>IF($CS62="",CT61,Case1!$S62+Case1!$F62+Case1!$P62)</f>
        <v>4.7545751490345916E-3</v>
      </c>
      <c r="CU62" s="22">
        <f>IF($CS62="",CU61,Case2!$S62+Case2!$F62+Case2!$P62)</f>
        <v>4.7545751490345907E-3</v>
      </c>
      <c r="CV62" s="22">
        <f>IF($CS62="",CV61,Case3!$S62+Case3!$F62+Case3!$P62)</f>
        <v>4.7545751490345916E-3</v>
      </c>
      <c r="CW62" s="22">
        <f>IF($CS62="",CW61,Case4!$S62+Case4!$F62+Case4!$P62)</f>
        <v>4.7545751490345916E-3</v>
      </c>
      <c r="CX62" s="22">
        <f>IF($CS62="",CX61,Case5!$S62+Case5!$F62+Case5!$P62)</f>
        <v>4.7545751490345907E-3</v>
      </c>
      <c r="CY62" s="22">
        <f>IF($CS62="",CY61,Case6!$S62+Case6!$F62+Case6!$P62)</f>
        <v>4.7545751490345916E-3</v>
      </c>
      <c r="CZ62" s="22">
        <f>IF($CS62="",CZ61,Case7!$S62+Case7!$F62+Case7!$P62)</f>
        <v>4.7545751490345907E-3</v>
      </c>
      <c r="DA62" s="22">
        <f>IF($CS62="",DA61,Case8!$S62+Case8!$F62+Case8!$P62)</f>
        <v>2.3772875745172958E-3</v>
      </c>
      <c r="DB62" s="22">
        <f>IF($CS62="",DB61,Case9!$S62+Case9!$F62+Case9!$P62)</f>
        <v>9.5091502980691814E-3</v>
      </c>
      <c r="DC62" s="22">
        <f>IF($CS62="",DC61,Case10!$S62+Case10!$F62+Case10!$P62)</f>
        <v>2.6358606838176191E-3</v>
      </c>
      <c r="DD62" s="22">
        <f>IF($CS62="",DD61,Case11!$S62+Case11!$F62+Case11!$P62)</f>
        <v>1.8537684115673837E-2</v>
      </c>
      <c r="DF62" t="str">
        <f t="shared" si="6"/>
        <v/>
      </c>
      <c r="DG62" s="22">
        <f t="shared" si="57"/>
        <v>2.3772875745172962E-3</v>
      </c>
      <c r="DH62" s="22">
        <f t="shared" si="57"/>
        <v>2.3772875745172953E-3</v>
      </c>
      <c r="DI62" s="22">
        <f t="shared" si="57"/>
        <v>2.3772875745172962E-3</v>
      </c>
      <c r="DJ62" s="22">
        <f t="shared" si="57"/>
        <v>2.3772875745172962E-3</v>
      </c>
      <c r="DK62" s="22">
        <f t="shared" si="57"/>
        <v>2.3772875745172953E-3</v>
      </c>
      <c r="DL62" s="22">
        <f t="shared" si="57"/>
        <v>2.3772875745172962E-3</v>
      </c>
      <c r="DM62" s="22">
        <f t="shared" si="57"/>
        <v>2.3772875745172953E-3</v>
      </c>
      <c r="DN62" s="22">
        <f t="shared" si="57"/>
        <v>1.1886437872586481E-3</v>
      </c>
      <c r="DO62" s="22">
        <f t="shared" si="57"/>
        <v>4.7545751490345916E-3</v>
      </c>
      <c r="DP62" s="22">
        <f t="shared" si="56"/>
        <v>2.3722746154358574E-3</v>
      </c>
      <c r="DQ62" s="22">
        <f t="shared" si="56"/>
        <v>2.4098989350375966E-3</v>
      </c>
    </row>
    <row r="63" spans="1:121" x14ac:dyDescent="0.2">
      <c r="A63" t="str">
        <f>OutputSummary!A59</f>
        <v/>
      </c>
      <c r="B63" s="13">
        <f>IF($A63="",B62,Case8!K59*100)</f>
        <v>0.85660513659939153</v>
      </c>
      <c r="C63" s="7">
        <f>IF($A63="",C62,Pi!$B59)</f>
        <v>0.85660513659939153</v>
      </c>
      <c r="D63" s="7">
        <f>IF($A63="",D62,Patm!B59)</f>
        <v>0.86471115060730008</v>
      </c>
      <c r="E63" s="13">
        <f>IF($A63="",E62,'Patm diff'!B59)</f>
        <v>0.87766655138423022</v>
      </c>
      <c r="F63" s="7">
        <f>IF($A63="",F62,'Patm nodiff'!B59)</f>
        <v>0.86361880927367085</v>
      </c>
      <c r="G63" s="7">
        <f>IF($A63="",G62,Case1!$B59)</f>
        <v>1.1915897577858632</v>
      </c>
      <c r="H63" s="7">
        <f>IF($A63="",H62,Case2!$B59)</f>
        <v>1.195242384237196</v>
      </c>
      <c r="I63" s="7">
        <f>IF($A63="",I62,Case3!$B59)</f>
        <v>1.1879647021359967</v>
      </c>
      <c r="J63" s="7">
        <f>IF($A63="",J62,Case4!$B59)</f>
        <v>1.2302154727932881</v>
      </c>
      <c r="K63" s="7">
        <f>IF($A63="",K62,Case5!$B59)</f>
        <v>1.1527536981137487</v>
      </c>
      <c r="L63" s="7">
        <f>IF($A63="",L62,Case6!$B59)</f>
        <v>1.2298620032182317</v>
      </c>
      <c r="M63" s="7">
        <f>IF($A63="",M62,Case7!$B59)</f>
        <v>1.1538095944186428</v>
      </c>
      <c r="N63" s="7">
        <f>IF($A63="",N62,Case8!$B59)</f>
        <v>1.0239817599366103</v>
      </c>
      <c r="O63" s="7">
        <f>IF($A63="",O62,Case9!$B59)</f>
        <v>1.5275017987322221</v>
      </c>
      <c r="P63" s="7">
        <f>IF($A63="",P62,Case10!$B59)</f>
        <v>1.0426899120869584</v>
      </c>
      <c r="Q63" s="7">
        <f>IF($A63="",Q62,Case11!$B59)</f>
        <v>2.1647771688571216</v>
      </c>
      <c r="S63" s="7">
        <f>IF($A63="",S62,Case1!E59*100)</f>
        <v>51.727750000000007</v>
      </c>
      <c r="T63" s="7">
        <f>IF($A63="",T62,Pi!$Q59)</f>
        <v>51.727750000000007</v>
      </c>
      <c r="U63" s="7">
        <f>IF($A63="",U62,Patm!Q59)</f>
        <v>0.59816156574621171</v>
      </c>
      <c r="V63" s="7">
        <f>IF($A63="",V62,'Patm diff'!Q59)</f>
        <v>1.5118212474663864</v>
      </c>
      <c r="W63" s="7">
        <f>IF($A63="",W62,'Patm nodiff'!Q59)</f>
        <v>0.51795709710935023</v>
      </c>
      <c r="X63" s="7">
        <f>IF($A63="",X62,Case1!$Q59)</f>
        <v>12.11807700697457</v>
      </c>
      <c r="Y63" s="7">
        <f>IF($A63="",Y62,Case2!$Q59)</f>
        <v>11.773625788866902</v>
      </c>
      <c r="Z63" s="7">
        <f>IF($A63="",Z62,Case3!$Q59)</f>
        <v>12.46096942305479</v>
      </c>
      <c r="AA63" s="7">
        <f>IF($A63="",AA62,Case4!$Q59)</f>
        <v>8.5286036456764247</v>
      </c>
      <c r="AB63" s="7">
        <f>IF($A63="",AB62,Case5!$Q59)</f>
        <v>15.842662645938811</v>
      </c>
      <c r="AC63" s="7">
        <f>IF($A63="",AC62,Case6!$Q59)</f>
        <v>8.5609279853105118</v>
      </c>
      <c r="AD63" s="7">
        <f>IF($A63="",AD62,Case7!$Q59)</f>
        <v>15.739915644814729</v>
      </c>
      <c r="AE63" s="7">
        <f>IF($A63="",AE62,Case8!$Q59)</f>
        <v>8.3478175116817486</v>
      </c>
      <c r="AF63" s="7">
        <f>IF($A63="",AF62,Case9!$Q59)</f>
        <v>14.961879851407769</v>
      </c>
      <c r="AG63" s="7">
        <f>IF($A63="",AG62,Case10!$Q59)</f>
        <v>8.8455645451696476</v>
      </c>
      <c r="AH63" s="7">
        <f>IF($A63="",AH62,Case11!$Q59)</f>
        <v>15.721046038560811</v>
      </c>
      <c r="AJ63" s="25">
        <f t="shared" si="11"/>
        <v>1</v>
      </c>
      <c r="AK63" s="25">
        <f t="shared" si="12"/>
        <v>86.477889858184369</v>
      </c>
      <c r="AL63" s="25">
        <f t="shared" si="13"/>
        <v>34.215519914598978</v>
      </c>
      <c r="AM63" s="25">
        <f t="shared" si="14"/>
        <v>99.868792779721929</v>
      </c>
      <c r="AN63" s="25">
        <f t="shared" si="15"/>
        <v>4.2686434464996434</v>
      </c>
      <c r="AO63" s="25">
        <f t="shared" si="16"/>
        <v>4.3935276122767197</v>
      </c>
      <c r="AP63" s="25">
        <f t="shared" si="17"/>
        <v>4.151181841783143</v>
      </c>
      <c r="AQ63" s="25">
        <f t="shared" si="18"/>
        <v>6.0652074066337214</v>
      </c>
      <c r="AR63" s="25">
        <f t="shared" si="19"/>
        <v>3.2650919328424988</v>
      </c>
      <c r="AS63" s="25">
        <f t="shared" si="20"/>
        <v>6.0423064051885955</v>
      </c>
      <c r="AT63" s="25">
        <f t="shared" si="21"/>
        <v>3.2864057957668225</v>
      </c>
      <c r="AU63" s="25">
        <f t="shared" si="22"/>
        <v>6.1965597508107182</v>
      </c>
      <c r="AV63" s="25">
        <f t="shared" si="23"/>
        <v>3.4573028599165583</v>
      </c>
      <c r="AW63" s="25">
        <f t="shared" si="24"/>
        <v>5.8478743483079665</v>
      </c>
      <c r="AX63" s="25">
        <f t="shared" si="25"/>
        <v>3.2903503922780604</v>
      </c>
      <c r="AZ63" s="7">
        <f t="shared" si="26"/>
        <v>32.867883995703551</v>
      </c>
      <c r="BA63" s="7">
        <f t="shared" si="27"/>
        <v>32.867883995703551</v>
      </c>
      <c r="BB63" s="7">
        <f t="shared" si="28"/>
        <v>74.226804123711347</v>
      </c>
      <c r="BC63" s="7">
        <f t="shared" si="29"/>
        <v>22.360248447204974</v>
      </c>
      <c r="BD63" s="7">
        <f t="shared" si="30"/>
        <v>50</v>
      </c>
      <c r="BE63" s="7">
        <f t="shared" si="31"/>
        <v>50</v>
      </c>
      <c r="BF63" s="7">
        <f t="shared" si="32"/>
        <v>50</v>
      </c>
      <c r="BG63" s="7">
        <f t="shared" si="33"/>
        <v>50</v>
      </c>
      <c r="BH63" s="7">
        <f t="shared" si="34"/>
        <v>50</v>
      </c>
      <c r="BI63" s="7">
        <f t="shared" si="35"/>
        <v>50</v>
      </c>
      <c r="BJ63" s="7">
        <f t="shared" si="36"/>
        <v>50</v>
      </c>
      <c r="BK63" s="7">
        <f t="shared" si="37"/>
        <v>50</v>
      </c>
      <c r="BL63" s="7">
        <f t="shared" si="38"/>
        <v>50</v>
      </c>
      <c r="BM63" s="7">
        <f t="shared" si="39"/>
        <v>10</v>
      </c>
      <c r="BN63" s="7">
        <f t="shared" si="40"/>
        <v>87.000000000000014</v>
      </c>
      <c r="BP63" s="7">
        <f t="shared" si="41"/>
        <v>0</v>
      </c>
      <c r="BQ63" s="7">
        <f t="shared" si="42"/>
        <v>0.9462952837392915</v>
      </c>
      <c r="BR63" s="7">
        <f t="shared" si="43"/>
        <v>2.4587075053565184</v>
      </c>
      <c r="BS63" s="7">
        <f t="shared" si="44"/>
        <v>0.81877546311742577</v>
      </c>
      <c r="BT63" s="7">
        <f t="shared" si="45"/>
        <v>39.106071966404038</v>
      </c>
      <c r="BU63" s="7">
        <f t="shared" si="46"/>
        <v>39.532479221657404</v>
      </c>
      <c r="BV63" s="7">
        <f t="shared" si="47"/>
        <v>38.682883323821592</v>
      </c>
      <c r="BW63" s="7">
        <f t="shared" si="48"/>
        <v>43.615234164609369</v>
      </c>
      <c r="BX63" s="7">
        <f t="shared" si="49"/>
        <v>34.57235415258279</v>
      </c>
      <c r="BY63" s="7">
        <f t="shared" si="50"/>
        <v>43.573970160933222</v>
      </c>
      <c r="BZ63" s="7">
        <f t="shared" si="51"/>
        <v>34.695619384108937</v>
      </c>
      <c r="CA63" s="7">
        <f t="shared" si="52"/>
        <v>19.539530664231336</v>
      </c>
      <c r="CB63" s="7">
        <f t="shared" si="53"/>
        <v>78.320410825015742</v>
      </c>
      <c r="CC63" s="7">
        <f t="shared" si="54"/>
        <v>21.723518519431096</v>
      </c>
      <c r="CD63" s="7">
        <f t="shared" si="55"/>
        <v>152.71587530411028</v>
      </c>
      <c r="CF63" t="str">
        <f>OutputSummary!A63</f>
        <v/>
      </c>
      <c r="CG63" s="22">
        <f>IF($CF63="",CG62,Case1!$O63)</f>
        <v>2.3772875745172953E-3</v>
      </c>
      <c r="CH63" s="22">
        <f>IF($CF63="",CH62,Case2!$O63)</f>
        <v>2.3772875745172953E-3</v>
      </c>
      <c r="CI63" s="22">
        <f>IF($CF63="",CI62,Case3!$O63)</f>
        <v>2.3772875745172953E-3</v>
      </c>
      <c r="CJ63" s="22">
        <f>IF($CF63="",CJ62,Case4!$O63)</f>
        <v>2.3772875745172953E-3</v>
      </c>
      <c r="CK63" s="22">
        <f>IF($CF63="",CK62,Case5!$O63)</f>
        <v>2.3772875745172953E-3</v>
      </c>
      <c r="CL63" s="22">
        <f>IF($CF63="",CL62,Case6!$O63)</f>
        <v>2.3772875745172953E-3</v>
      </c>
      <c r="CM63" s="22">
        <f>IF($CF63="",CM62,Case7!$O63)</f>
        <v>2.3772875745172953E-3</v>
      </c>
      <c r="CN63" s="22">
        <f>IF($CF63="",CN62,Case8!$O63)</f>
        <v>1.1886437872586477E-3</v>
      </c>
      <c r="CO63" s="22">
        <f>IF($CF63="",CO62,Case9!$O63)</f>
        <v>4.7545751490345898E-3</v>
      </c>
      <c r="CP63" s="22">
        <f>IF($CF63="",CP62,Case10!$O63)</f>
        <v>2.635860683817619E-4</v>
      </c>
      <c r="CQ63" s="22">
        <f>IF($CF63="",CQ62,Case11!$O63)</f>
        <v>1.6127785180636241E-2</v>
      </c>
      <c r="CS63" t="str">
        <f>OutputSummary!A63</f>
        <v/>
      </c>
      <c r="CT63" s="22">
        <f>IF($CS63="",CT62,Case1!$S63+Case1!$F63+Case1!$P63)</f>
        <v>4.7545751490345916E-3</v>
      </c>
      <c r="CU63" s="22">
        <f>IF($CS63="",CU62,Case2!$S63+Case2!$F63+Case2!$P63)</f>
        <v>4.7545751490345907E-3</v>
      </c>
      <c r="CV63" s="22">
        <f>IF($CS63="",CV62,Case3!$S63+Case3!$F63+Case3!$P63)</f>
        <v>4.7545751490345916E-3</v>
      </c>
      <c r="CW63" s="22">
        <f>IF($CS63="",CW62,Case4!$S63+Case4!$F63+Case4!$P63)</f>
        <v>4.7545751490345916E-3</v>
      </c>
      <c r="CX63" s="22">
        <f>IF($CS63="",CX62,Case5!$S63+Case5!$F63+Case5!$P63)</f>
        <v>4.7545751490345907E-3</v>
      </c>
      <c r="CY63" s="22">
        <f>IF($CS63="",CY62,Case6!$S63+Case6!$F63+Case6!$P63)</f>
        <v>4.7545751490345916E-3</v>
      </c>
      <c r="CZ63" s="22">
        <f>IF($CS63="",CZ62,Case7!$S63+Case7!$F63+Case7!$P63)</f>
        <v>4.7545751490345907E-3</v>
      </c>
      <c r="DA63" s="22">
        <f>IF($CS63="",DA62,Case8!$S63+Case8!$F63+Case8!$P63)</f>
        <v>2.3772875745172958E-3</v>
      </c>
      <c r="DB63" s="22">
        <f>IF($CS63="",DB62,Case9!$S63+Case9!$F63+Case9!$P63)</f>
        <v>9.5091502980691814E-3</v>
      </c>
      <c r="DC63" s="22">
        <f>IF($CS63="",DC62,Case10!$S63+Case10!$F63+Case10!$P63)</f>
        <v>2.6358606838176191E-3</v>
      </c>
      <c r="DD63" s="22">
        <f>IF($CS63="",DD62,Case11!$S63+Case11!$F63+Case11!$P63)</f>
        <v>1.8537684115673837E-2</v>
      </c>
      <c r="DF63" t="str">
        <f t="shared" si="6"/>
        <v/>
      </c>
      <c r="DG63" s="22">
        <f t="shared" si="57"/>
        <v>2.3772875745172962E-3</v>
      </c>
      <c r="DH63" s="22">
        <f t="shared" si="57"/>
        <v>2.3772875745172953E-3</v>
      </c>
      <c r="DI63" s="22">
        <f t="shared" si="57"/>
        <v>2.3772875745172962E-3</v>
      </c>
      <c r="DJ63" s="22">
        <f t="shared" si="57"/>
        <v>2.3772875745172962E-3</v>
      </c>
      <c r="DK63" s="22">
        <f t="shared" si="57"/>
        <v>2.3772875745172953E-3</v>
      </c>
      <c r="DL63" s="22">
        <f t="shared" si="57"/>
        <v>2.3772875745172962E-3</v>
      </c>
      <c r="DM63" s="22">
        <f t="shared" si="57"/>
        <v>2.3772875745172953E-3</v>
      </c>
      <c r="DN63" s="22">
        <f t="shared" si="57"/>
        <v>1.1886437872586481E-3</v>
      </c>
      <c r="DO63" s="22">
        <f t="shared" si="57"/>
        <v>4.7545751490345916E-3</v>
      </c>
      <c r="DP63" s="22">
        <f t="shared" si="56"/>
        <v>2.3722746154358574E-3</v>
      </c>
      <c r="DQ63" s="22">
        <f t="shared" si="56"/>
        <v>2.4098989350375966E-3</v>
      </c>
    </row>
    <row r="64" spans="1:121" x14ac:dyDescent="0.2">
      <c r="A64" t="str">
        <f>OutputSummary!A60</f>
        <v/>
      </c>
      <c r="B64" s="13">
        <f>IF($A64="",B63,Case8!K60*100)</f>
        <v>0.85660513659939153</v>
      </c>
      <c r="C64" s="7">
        <f>IF($A64="",C63,Pi!$B60)</f>
        <v>0.85660513659939153</v>
      </c>
      <c r="D64" s="7">
        <f>IF($A64="",D63,Patm!B60)</f>
        <v>0.86471115060730008</v>
      </c>
      <c r="E64" s="13">
        <f>IF($A64="",E63,'Patm diff'!B60)</f>
        <v>0.87766655138423022</v>
      </c>
      <c r="F64" s="7">
        <f>IF($A64="",F63,'Patm nodiff'!B60)</f>
        <v>0.86361880927367085</v>
      </c>
      <c r="G64" s="7">
        <f>IF($A64="",G63,Case1!$B60)</f>
        <v>1.1915897577858632</v>
      </c>
      <c r="H64" s="7">
        <f>IF($A64="",H63,Case2!$B60)</f>
        <v>1.195242384237196</v>
      </c>
      <c r="I64" s="7">
        <f>IF($A64="",I63,Case3!$B60)</f>
        <v>1.1879647021359967</v>
      </c>
      <c r="J64" s="7">
        <f>IF($A64="",J63,Case4!$B60)</f>
        <v>1.2302154727932881</v>
      </c>
      <c r="K64" s="7">
        <f>IF($A64="",K63,Case5!$B60)</f>
        <v>1.1527536981137487</v>
      </c>
      <c r="L64" s="7">
        <f>IF($A64="",L63,Case6!$B60)</f>
        <v>1.2298620032182317</v>
      </c>
      <c r="M64" s="7">
        <f>IF($A64="",M63,Case7!$B60)</f>
        <v>1.1538095944186428</v>
      </c>
      <c r="N64" s="7">
        <f>IF($A64="",N63,Case8!$B60)</f>
        <v>1.0239817599366103</v>
      </c>
      <c r="O64" s="7">
        <f>IF($A64="",O63,Case9!$B60)</f>
        <v>1.5275017987322221</v>
      </c>
      <c r="P64" s="7">
        <f>IF($A64="",P63,Case10!$B60)</f>
        <v>1.0426899120869584</v>
      </c>
      <c r="Q64" s="7">
        <f>IF($A64="",Q63,Case11!$B60)</f>
        <v>2.1647771688571216</v>
      </c>
      <c r="S64" s="7">
        <f>IF($A64="",S63,Case1!E60*100)</f>
        <v>51.727750000000007</v>
      </c>
      <c r="T64" s="7">
        <f>IF($A64="",T63,Pi!$Q60)</f>
        <v>51.727750000000007</v>
      </c>
      <c r="U64" s="7">
        <f>IF($A64="",U63,Patm!Q60)</f>
        <v>0.59816156574621171</v>
      </c>
      <c r="V64" s="7">
        <f>IF($A64="",V63,'Patm diff'!Q60)</f>
        <v>1.5118212474663864</v>
      </c>
      <c r="W64" s="7">
        <f>IF($A64="",W63,'Patm nodiff'!Q60)</f>
        <v>0.51795709710935023</v>
      </c>
      <c r="X64" s="7">
        <f>IF($A64="",X63,Case1!$Q60)</f>
        <v>12.11807700697457</v>
      </c>
      <c r="Y64" s="7">
        <f>IF($A64="",Y63,Case2!$Q60)</f>
        <v>11.773625788866902</v>
      </c>
      <c r="Z64" s="7">
        <f>IF($A64="",Z63,Case3!$Q60)</f>
        <v>12.46096942305479</v>
      </c>
      <c r="AA64" s="7">
        <f>IF($A64="",AA63,Case4!$Q60)</f>
        <v>8.5286036456764247</v>
      </c>
      <c r="AB64" s="7">
        <f>IF($A64="",AB63,Case5!$Q60)</f>
        <v>15.842662645938811</v>
      </c>
      <c r="AC64" s="7">
        <f>IF($A64="",AC63,Case6!$Q60)</f>
        <v>8.5609279853105118</v>
      </c>
      <c r="AD64" s="7">
        <f>IF($A64="",AD63,Case7!$Q60)</f>
        <v>15.739915644814729</v>
      </c>
      <c r="AE64" s="7">
        <f>IF($A64="",AE63,Case8!$Q60)</f>
        <v>8.3478175116817486</v>
      </c>
      <c r="AF64" s="7">
        <f>IF($A64="",AF63,Case9!$Q60)</f>
        <v>14.961879851407769</v>
      </c>
      <c r="AG64" s="7">
        <f>IF($A64="",AG63,Case10!$Q60)</f>
        <v>8.8455645451696476</v>
      </c>
      <c r="AH64" s="7">
        <f>IF($A64="",AH63,Case11!$Q60)</f>
        <v>15.721046038560811</v>
      </c>
      <c r="AJ64" s="25">
        <f t="shared" si="11"/>
        <v>1</v>
      </c>
      <c r="AK64" s="25">
        <f t="shared" si="12"/>
        <v>86.477889858184369</v>
      </c>
      <c r="AL64" s="25">
        <f t="shared" si="13"/>
        <v>34.215519914598978</v>
      </c>
      <c r="AM64" s="25">
        <f t="shared" si="14"/>
        <v>99.868792779721929</v>
      </c>
      <c r="AN64" s="25">
        <f t="shared" si="15"/>
        <v>4.2686434464996434</v>
      </c>
      <c r="AO64" s="25">
        <f t="shared" si="16"/>
        <v>4.3935276122767197</v>
      </c>
      <c r="AP64" s="25">
        <f t="shared" si="17"/>
        <v>4.151181841783143</v>
      </c>
      <c r="AQ64" s="25">
        <f t="shared" si="18"/>
        <v>6.0652074066337214</v>
      </c>
      <c r="AR64" s="25">
        <f t="shared" si="19"/>
        <v>3.2650919328424988</v>
      </c>
      <c r="AS64" s="25">
        <f t="shared" si="20"/>
        <v>6.0423064051885955</v>
      </c>
      <c r="AT64" s="25">
        <f t="shared" si="21"/>
        <v>3.2864057957668225</v>
      </c>
      <c r="AU64" s="25">
        <f t="shared" si="22"/>
        <v>6.1965597508107182</v>
      </c>
      <c r="AV64" s="25">
        <f t="shared" si="23"/>
        <v>3.4573028599165583</v>
      </c>
      <c r="AW64" s="25">
        <f t="shared" si="24"/>
        <v>5.8478743483079665</v>
      </c>
      <c r="AX64" s="25">
        <f t="shared" si="25"/>
        <v>3.2903503922780604</v>
      </c>
      <c r="AZ64" s="7">
        <f t="shared" si="26"/>
        <v>32.867883995703551</v>
      </c>
      <c r="BA64" s="7">
        <f t="shared" si="27"/>
        <v>32.867883995703551</v>
      </c>
      <c r="BB64" s="7">
        <f t="shared" si="28"/>
        <v>74.226804123711347</v>
      </c>
      <c r="BC64" s="7">
        <f t="shared" si="29"/>
        <v>22.360248447204974</v>
      </c>
      <c r="BD64" s="7">
        <f t="shared" si="30"/>
        <v>50</v>
      </c>
      <c r="BE64" s="7">
        <f t="shared" si="31"/>
        <v>50</v>
      </c>
      <c r="BF64" s="7">
        <f t="shared" si="32"/>
        <v>50</v>
      </c>
      <c r="BG64" s="7">
        <f t="shared" si="33"/>
        <v>50</v>
      </c>
      <c r="BH64" s="7">
        <f t="shared" si="34"/>
        <v>50</v>
      </c>
      <c r="BI64" s="7">
        <f t="shared" si="35"/>
        <v>50</v>
      </c>
      <c r="BJ64" s="7">
        <f t="shared" si="36"/>
        <v>50</v>
      </c>
      <c r="BK64" s="7">
        <f t="shared" si="37"/>
        <v>50</v>
      </c>
      <c r="BL64" s="7">
        <f t="shared" si="38"/>
        <v>50</v>
      </c>
      <c r="BM64" s="7">
        <f t="shared" si="39"/>
        <v>10</v>
      </c>
      <c r="BN64" s="7">
        <f t="shared" si="40"/>
        <v>87.000000000000014</v>
      </c>
      <c r="BP64" s="7">
        <f t="shared" si="41"/>
        <v>0</v>
      </c>
      <c r="BQ64" s="7">
        <f t="shared" si="42"/>
        <v>0.9462952837392915</v>
      </c>
      <c r="BR64" s="7">
        <f t="shared" si="43"/>
        <v>2.4587075053565184</v>
      </c>
      <c r="BS64" s="7">
        <f t="shared" si="44"/>
        <v>0.81877546311742577</v>
      </c>
      <c r="BT64" s="7">
        <f t="shared" si="45"/>
        <v>39.106071966404038</v>
      </c>
      <c r="BU64" s="7">
        <f t="shared" si="46"/>
        <v>39.532479221657404</v>
      </c>
      <c r="BV64" s="7">
        <f t="shared" si="47"/>
        <v>38.682883323821592</v>
      </c>
      <c r="BW64" s="7">
        <f t="shared" si="48"/>
        <v>43.615234164609369</v>
      </c>
      <c r="BX64" s="7">
        <f t="shared" si="49"/>
        <v>34.57235415258279</v>
      </c>
      <c r="BY64" s="7">
        <f t="shared" si="50"/>
        <v>43.573970160933222</v>
      </c>
      <c r="BZ64" s="7">
        <f t="shared" si="51"/>
        <v>34.695619384108937</v>
      </c>
      <c r="CA64" s="7">
        <f t="shared" si="52"/>
        <v>19.539530664231336</v>
      </c>
      <c r="CB64" s="7">
        <f t="shared" si="53"/>
        <v>78.320410825015742</v>
      </c>
      <c r="CC64" s="7">
        <f t="shared" si="54"/>
        <v>21.723518519431096</v>
      </c>
      <c r="CD64" s="7">
        <f t="shared" si="55"/>
        <v>152.71587530411028</v>
      </c>
      <c r="CF64" t="str">
        <f>OutputSummary!A64</f>
        <v/>
      </c>
      <c r="CG64" s="22">
        <f>IF($CF64="",CG63,Case1!$O64)</f>
        <v>2.3772875745172953E-3</v>
      </c>
      <c r="CH64" s="22">
        <f>IF($CF64="",CH63,Case2!$O64)</f>
        <v>2.3772875745172953E-3</v>
      </c>
      <c r="CI64" s="22">
        <f>IF($CF64="",CI63,Case3!$O64)</f>
        <v>2.3772875745172953E-3</v>
      </c>
      <c r="CJ64" s="22">
        <f>IF($CF64="",CJ63,Case4!$O64)</f>
        <v>2.3772875745172953E-3</v>
      </c>
      <c r="CK64" s="22">
        <f>IF($CF64="",CK63,Case5!$O64)</f>
        <v>2.3772875745172953E-3</v>
      </c>
      <c r="CL64" s="22">
        <f>IF($CF64="",CL63,Case6!$O64)</f>
        <v>2.3772875745172953E-3</v>
      </c>
      <c r="CM64" s="22">
        <f>IF($CF64="",CM63,Case7!$O64)</f>
        <v>2.3772875745172953E-3</v>
      </c>
      <c r="CN64" s="22">
        <f>IF($CF64="",CN63,Case8!$O64)</f>
        <v>1.1886437872586477E-3</v>
      </c>
      <c r="CO64" s="22">
        <f>IF($CF64="",CO63,Case9!$O64)</f>
        <v>4.7545751490345898E-3</v>
      </c>
      <c r="CP64" s="22">
        <f>IF($CF64="",CP63,Case10!$O64)</f>
        <v>2.635860683817619E-4</v>
      </c>
      <c r="CQ64" s="22">
        <f>IF($CF64="",CQ63,Case11!$O64)</f>
        <v>1.6127785180636241E-2</v>
      </c>
      <c r="CS64" t="str">
        <f>OutputSummary!A64</f>
        <v/>
      </c>
      <c r="CT64" s="22">
        <f>IF($CS64="",CT63,Case1!$S64+Case1!$F64+Case1!$P64)</f>
        <v>4.7545751490345916E-3</v>
      </c>
      <c r="CU64" s="22">
        <f>IF($CS64="",CU63,Case2!$S64+Case2!$F64+Case2!$P64)</f>
        <v>4.7545751490345907E-3</v>
      </c>
      <c r="CV64" s="22">
        <f>IF($CS64="",CV63,Case3!$S64+Case3!$F64+Case3!$P64)</f>
        <v>4.7545751490345916E-3</v>
      </c>
      <c r="CW64" s="22">
        <f>IF($CS64="",CW63,Case4!$S64+Case4!$F64+Case4!$P64)</f>
        <v>4.7545751490345916E-3</v>
      </c>
      <c r="CX64" s="22">
        <f>IF($CS64="",CX63,Case5!$S64+Case5!$F64+Case5!$P64)</f>
        <v>4.7545751490345907E-3</v>
      </c>
      <c r="CY64" s="22">
        <f>IF($CS64="",CY63,Case6!$S64+Case6!$F64+Case6!$P64)</f>
        <v>4.7545751490345916E-3</v>
      </c>
      <c r="CZ64" s="22">
        <f>IF($CS64="",CZ63,Case7!$S64+Case7!$F64+Case7!$P64)</f>
        <v>4.7545751490345907E-3</v>
      </c>
      <c r="DA64" s="22">
        <f>IF($CS64="",DA63,Case8!$S64+Case8!$F64+Case8!$P64)</f>
        <v>2.3772875745172958E-3</v>
      </c>
      <c r="DB64" s="22">
        <f>IF($CS64="",DB63,Case9!$S64+Case9!$F64+Case9!$P64)</f>
        <v>9.5091502980691814E-3</v>
      </c>
      <c r="DC64" s="22">
        <f>IF($CS64="",DC63,Case10!$S64+Case10!$F64+Case10!$P64)</f>
        <v>2.6358606838176191E-3</v>
      </c>
      <c r="DD64" s="22">
        <f>IF($CS64="",DD63,Case11!$S64+Case11!$F64+Case11!$P64)</f>
        <v>1.8537684115673837E-2</v>
      </c>
      <c r="DF64" t="str">
        <f t="shared" si="6"/>
        <v/>
      </c>
      <c r="DG64" s="22">
        <f t="shared" si="57"/>
        <v>2.3772875745172962E-3</v>
      </c>
      <c r="DH64" s="22">
        <f t="shared" si="57"/>
        <v>2.3772875745172953E-3</v>
      </c>
      <c r="DI64" s="22">
        <f t="shared" si="57"/>
        <v>2.3772875745172962E-3</v>
      </c>
      <c r="DJ64" s="22">
        <f t="shared" si="57"/>
        <v>2.3772875745172962E-3</v>
      </c>
      <c r="DK64" s="22">
        <f t="shared" si="57"/>
        <v>2.3772875745172953E-3</v>
      </c>
      <c r="DL64" s="22">
        <f t="shared" si="57"/>
        <v>2.3772875745172962E-3</v>
      </c>
      <c r="DM64" s="22">
        <f t="shared" si="57"/>
        <v>2.3772875745172953E-3</v>
      </c>
      <c r="DN64" s="22">
        <f t="shared" si="57"/>
        <v>1.1886437872586481E-3</v>
      </c>
      <c r="DO64" s="22">
        <f t="shared" si="57"/>
        <v>4.7545751490345916E-3</v>
      </c>
      <c r="DP64" s="22">
        <f t="shared" si="56"/>
        <v>2.3722746154358574E-3</v>
      </c>
      <c r="DQ64" s="22">
        <f t="shared" si="56"/>
        <v>2.4098989350375966E-3</v>
      </c>
    </row>
    <row r="65" spans="1:121" x14ac:dyDescent="0.2">
      <c r="A65" t="str">
        <f>OutputSummary!A61</f>
        <v/>
      </c>
      <c r="B65" s="13">
        <f>IF($A65="",B64,Case8!K61*100)</f>
        <v>0.85660513659939153</v>
      </c>
      <c r="C65" s="7">
        <f>IF($A65="",C64,Pi!$B61)</f>
        <v>0.85660513659939153</v>
      </c>
      <c r="D65" s="7">
        <f>IF($A65="",D64,Patm!B61)</f>
        <v>0.86471115060730008</v>
      </c>
      <c r="E65" s="13">
        <f>IF($A65="",E64,'Patm diff'!B61)</f>
        <v>0.87766655138423022</v>
      </c>
      <c r="F65" s="7">
        <f>IF($A65="",F64,'Patm nodiff'!B61)</f>
        <v>0.86361880927367085</v>
      </c>
      <c r="G65" s="7">
        <f>IF($A65="",G64,Case1!$B61)</f>
        <v>1.1915897577858632</v>
      </c>
      <c r="H65" s="7">
        <f>IF($A65="",H64,Case2!$B61)</f>
        <v>1.195242384237196</v>
      </c>
      <c r="I65" s="7">
        <f>IF($A65="",I64,Case3!$B61)</f>
        <v>1.1879647021359967</v>
      </c>
      <c r="J65" s="7">
        <f>IF($A65="",J64,Case4!$B61)</f>
        <v>1.2302154727932881</v>
      </c>
      <c r="K65" s="7">
        <f>IF($A65="",K64,Case5!$B61)</f>
        <v>1.1527536981137487</v>
      </c>
      <c r="L65" s="7">
        <f>IF($A65="",L64,Case6!$B61)</f>
        <v>1.2298620032182317</v>
      </c>
      <c r="M65" s="7">
        <f>IF($A65="",M64,Case7!$B61)</f>
        <v>1.1538095944186428</v>
      </c>
      <c r="N65" s="7">
        <f>IF($A65="",N64,Case8!$B61)</f>
        <v>1.0239817599366103</v>
      </c>
      <c r="O65" s="7">
        <f>IF($A65="",O64,Case9!$B61)</f>
        <v>1.5275017987322221</v>
      </c>
      <c r="P65" s="7">
        <f>IF($A65="",P64,Case10!$B61)</f>
        <v>1.0426899120869584</v>
      </c>
      <c r="Q65" s="7">
        <f>IF($A65="",Q64,Case11!$B61)</f>
        <v>2.1647771688571216</v>
      </c>
      <c r="S65" s="7">
        <f>IF($A65="",S64,Case1!E61*100)</f>
        <v>51.727750000000007</v>
      </c>
      <c r="T65" s="7">
        <f>IF($A65="",T64,Pi!$Q61)</f>
        <v>51.727750000000007</v>
      </c>
      <c r="U65" s="7">
        <f>IF($A65="",U64,Patm!Q61)</f>
        <v>0.59816156574621171</v>
      </c>
      <c r="V65" s="7">
        <f>IF($A65="",V64,'Patm diff'!Q61)</f>
        <v>1.5118212474663864</v>
      </c>
      <c r="W65" s="7">
        <f>IF($A65="",W64,'Patm nodiff'!Q61)</f>
        <v>0.51795709710935023</v>
      </c>
      <c r="X65" s="7">
        <f>IF($A65="",X64,Case1!$Q61)</f>
        <v>12.11807700697457</v>
      </c>
      <c r="Y65" s="7">
        <f>IF($A65="",Y64,Case2!$Q61)</f>
        <v>11.773625788866902</v>
      </c>
      <c r="Z65" s="7">
        <f>IF($A65="",Z64,Case3!$Q61)</f>
        <v>12.46096942305479</v>
      </c>
      <c r="AA65" s="7">
        <f>IF($A65="",AA64,Case4!$Q61)</f>
        <v>8.5286036456764247</v>
      </c>
      <c r="AB65" s="7">
        <f>IF($A65="",AB64,Case5!$Q61)</f>
        <v>15.842662645938811</v>
      </c>
      <c r="AC65" s="7">
        <f>IF($A65="",AC64,Case6!$Q61)</f>
        <v>8.5609279853105118</v>
      </c>
      <c r="AD65" s="7">
        <f>IF($A65="",AD64,Case7!$Q61)</f>
        <v>15.739915644814729</v>
      </c>
      <c r="AE65" s="7">
        <f>IF($A65="",AE64,Case8!$Q61)</f>
        <v>8.3478175116817486</v>
      </c>
      <c r="AF65" s="7">
        <f>IF($A65="",AF64,Case9!$Q61)</f>
        <v>14.961879851407769</v>
      </c>
      <c r="AG65" s="7">
        <f>IF($A65="",AG64,Case10!$Q61)</f>
        <v>8.8455645451696476</v>
      </c>
      <c r="AH65" s="7">
        <f>IF($A65="",AH64,Case11!$Q61)</f>
        <v>15.721046038560811</v>
      </c>
      <c r="AJ65" s="25">
        <f t="shared" si="11"/>
        <v>1</v>
      </c>
      <c r="AK65" s="25">
        <f t="shared" si="12"/>
        <v>86.477889858184369</v>
      </c>
      <c r="AL65" s="25">
        <f t="shared" si="13"/>
        <v>34.215519914598978</v>
      </c>
      <c r="AM65" s="25">
        <f t="shared" si="14"/>
        <v>99.868792779721929</v>
      </c>
      <c r="AN65" s="25">
        <f t="shared" si="15"/>
        <v>4.2686434464996434</v>
      </c>
      <c r="AO65" s="25">
        <f t="shared" si="16"/>
        <v>4.3935276122767197</v>
      </c>
      <c r="AP65" s="25">
        <f t="shared" si="17"/>
        <v>4.151181841783143</v>
      </c>
      <c r="AQ65" s="25">
        <f t="shared" si="18"/>
        <v>6.0652074066337214</v>
      </c>
      <c r="AR65" s="25">
        <f t="shared" si="19"/>
        <v>3.2650919328424988</v>
      </c>
      <c r="AS65" s="25">
        <f t="shared" si="20"/>
        <v>6.0423064051885955</v>
      </c>
      <c r="AT65" s="25">
        <f t="shared" si="21"/>
        <v>3.2864057957668225</v>
      </c>
      <c r="AU65" s="25">
        <f t="shared" si="22"/>
        <v>6.1965597508107182</v>
      </c>
      <c r="AV65" s="25">
        <f t="shared" si="23"/>
        <v>3.4573028599165583</v>
      </c>
      <c r="AW65" s="25">
        <f t="shared" si="24"/>
        <v>5.8478743483079665</v>
      </c>
      <c r="AX65" s="25">
        <f t="shared" si="25"/>
        <v>3.2903503922780604</v>
      </c>
      <c r="AZ65" s="7">
        <f t="shared" si="26"/>
        <v>32.867883995703551</v>
      </c>
      <c r="BA65" s="7">
        <f t="shared" si="27"/>
        <v>32.867883995703551</v>
      </c>
      <c r="BB65" s="7">
        <f t="shared" si="28"/>
        <v>74.226804123711347</v>
      </c>
      <c r="BC65" s="7">
        <f t="shared" si="29"/>
        <v>22.360248447204974</v>
      </c>
      <c r="BD65" s="7">
        <f t="shared" si="30"/>
        <v>50</v>
      </c>
      <c r="BE65" s="7">
        <f t="shared" si="31"/>
        <v>50</v>
      </c>
      <c r="BF65" s="7">
        <f t="shared" si="32"/>
        <v>50</v>
      </c>
      <c r="BG65" s="7">
        <f t="shared" si="33"/>
        <v>50</v>
      </c>
      <c r="BH65" s="7">
        <f t="shared" si="34"/>
        <v>50</v>
      </c>
      <c r="BI65" s="7">
        <f t="shared" si="35"/>
        <v>50</v>
      </c>
      <c r="BJ65" s="7">
        <f t="shared" si="36"/>
        <v>50</v>
      </c>
      <c r="BK65" s="7">
        <f t="shared" si="37"/>
        <v>50</v>
      </c>
      <c r="BL65" s="7">
        <f t="shared" si="38"/>
        <v>50</v>
      </c>
      <c r="BM65" s="7">
        <f t="shared" si="39"/>
        <v>10</v>
      </c>
      <c r="BN65" s="7">
        <f t="shared" si="40"/>
        <v>87.000000000000014</v>
      </c>
      <c r="BP65" s="7">
        <f t="shared" si="41"/>
        <v>0</v>
      </c>
      <c r="BQ65" s="7">
        <f t="shared" si="42"/>
        <v>0.9462952837392915</v>
      </c>
      <c r="BR65" s="7">
        <f t="shared" si="43"/>
        <v>2.4587075053565184</v>
      </c>
      <c r="BS65" s="7">
        <f t="shared" si="44"/>
        <v>0.81877546311742577</v>
      </c>
      <c r="BT65" s="7">
        <f t="shared" si="45"/>
        <v>39.106071966404038</v>
      </c>
      <c r="BU65" s="7">
        <f t="shared" si="46"/>
        <v>39.532479221657404</v>
      </c>
      <c r="BV65" s="7">
        <f t="shared" si="47"/>
        <v>38.682883323821592</v>
      </c>
      <c r="BW65" s="7">
        <f t="shared" si="48"/>
        <v>43.615234164609369</v>
      </c>
      <c r="BX65" s="7">
        <f t="shared" si="49"/>
        <v>34.57235415258279</v>
      </c>
      <c r="BY65" s="7">
        <f t="shared" si="50"/>
        <v>43.573970160933222</v>
      </c>
      <c r="BZ65" s="7">
        <f t="shared" si="51"/>
        <v>34.695619384108937</v>
      </c>
      <c r="CA65" s="7">
        <f t="shared" si="52"/>
        <v>19.539530664231336</v>
      </c>
      <c r="CB65" s="7">
        <f t="shared" si="53"/>
        <v>78.320410825015742</v>
      </c>
      <c r="CC65" s="7">
        <f t="shared" si="54"/>
        <v>21.723518519431096</v>
      </c>
      <c r="CD65" s="7">
        <f t="shared" si="55"/>
        <v>152.71587530411028</v>
      </c>
      <c r="CF65" t="str">
        <f>OutputSummary!A65</f>
        <v/>
      </c>
      <c r="CG65" s="22">
        <f>IF($CF65="",CG64,Case1!$O65)</f>
        <v>2.3772875745172953E-3</v>
      </c>
      <c r="CH65" s="22">
        <f>IF($CF65="",CH64,Case2!$O65)</f>
        <v>2.3772875745172953E-3</v>
      </c>
      <c r="CI65" s="22">
        <f>IF($CF65="",CI64,Case3!$O65)</f>
        <v>2.3772875745172953E-3</v>
      </c>
      <c r="CJ65" s="22">
        <f>IF($CF65="",CJ64,Case4!$O65)</f>
        <v>2.3772875745172953E-3</v>
      </c>
      <c r="CK65" s="22">
        <f>IF($CF65="",CK64,Case5!$O65)</f>
        <v>2.3772875745172953E-3</v>
      </c>
      <c r="CL65" s="22">
        <f>IF($CF65="",CL64,Case6!$O65)</f>
        <v>2.3772875745172953E-3</v>
      </c>
      <c r="CM65" s="22">
        <f>IF($CF65="",CM64,Case7!$O65)</f>
        <v>2.3772875745172953E-3</v>
      </c>
      <c r="CN65" s="22">
        <f>IF($CF65="",CN64,Case8!$O65)</f>
        <v>1.1886437872586477E-3</v>
      </c>
      <c r="CO65" s="22">
        <f>IF($CF65="",CO64,Case9!$O65)</f>
        <v>4.7545751490345898E-3</v>
      </c>
      <c r="CP65" s="22">
        <f>IF($CF65="",CP64,Case10!$O65)</f>
        <v>2.635860683817619E-4</v>
      </c>
      <c r="CQ65" s="22">
        <f>IF($CF65="",CQ64,Case11!$O65)</f>
        <v>1.6127785180636241E-2</v>
      </c>
      <c r="CS65" t="str">
        <f>OutputSummary!A65</f>
        <v/>
      </c>
      <c r="CT65" s="22">
        <f>IF($CS65="",CT64,Case1!$S65+Case1!$F65+Case1!$P65)</f>
        <v>4.7545751490345916E-3</v>
      </c>
      <c r="CU65" s="22">
        <f>IF($CS65="",CU64,Case2!$S65+Case2!$F65+Case2!$P65)</f>
        <v>4.7545751490345907E-3</v>
      </c>
      <c r="CV65" s="22">
        <f>IF($CS65="",CV64,Case3!$S65+Case3!$F65+Case3!$P65)</f>
        <v>4.7545751490345916E-3</v>
      </c>
      <c r="CW65" s="22">
        <f>IF($CS65="",CW64,Case4!$S65+Case4!$F65+Case4!$P65)</f>
        <v>4.7545751490345916E-3</v>
      </c>
      <c r="CX65" s="22">
        <f>IF($CS65="",CX64,Case5!$S65+Case5!$F65+Case5!$P65)</f>
        <v>4.7545751490345907E-3</v>
      </c>
      <c r="CY65" s="22">
        <f>IF($CS65="",CY64,Case6!$S65+Case6!$F65+Case6!$P65)</f>
        <v>4.7545751490345916E-3</v>
      </c>
      <c r="CZ65" s="22">
        <f>IF($CS65="",CZ64,Case7!$S65+Case7!$F65+Case7!$P65)</f>
        <v>4.7545751490345907E-3</v>
      </c>
      <c r="DA65" s="22">
        <f>IF($CS65="",DA64,Case8!$S65+Case8!$F65+Case8!$P65)</f>
        <v>2.3772875745172958E-3</v>
      </c>
      <c r="DB65" s="22">
        <f>IF($CS65="",DB64,Case9!$S65+Case9!$F65+Case9!$P65)</f>
        <v>9.5091502980691814E-3</v>
      </c>
      <c r="DC65" s="22">
        <f>IF($CS65="",DC64,Case10!$S65+Case10!$F65+Case10!$P65)</f>
        <v>2.6358606838176191E-3</v>
      </c>
      <c r="DD65" s="22">
        <f>IF($CS65="",DD64,Case11!$S65+Case11!$F65+Case11!$P65)</f>
        <v>1.8537684115673837E-2</v>
      </c>
      <c r="DF65" t="str">
        <f t="shared" si="6"/>
        <v/>
      </c>
      <c r="DG65" s="22">
        <f t="shared" si="57"/>
        <v>2.3772875745172962E-3</v>
      </c>
      <c r="DH65" s="22">
        <f t="shared" si="57"/>
        <v>2.3772875745172953E-3</v>
      </c>
      <c r="DI65" s="22">
        <f t="shared" si="57"/>
        <v>2.3772875745172962E-3</v>
      </c>
      <c r="DJ65" s="22">
        <f t="shared" si="57"/>
        <v>2.3772875745172962E-3</v>
      </c>
      <c r="DK65" s="22">
        <f t="shared" si="57"/>
        <v>2.3772875745172953E-3</v>
      </c>
      <c r="DL65" s="22">
        <f t="shared" si="57"/>
        <v>2.3772875745172962E-3</v>
      </c>
      <c r="DM65" s="22">
        <f t="shared" si="57"/>
        <v>2.3772875745172953E-3</v>
      </c>
      <c r="DN65" s="22">
        <f t="shared" si="57"/>
        <v>1.1886437872586481E-3</v>
      </c>
      <c r="DO65" s="22">
        <f t="shared" si="57"/>
        <v>4.7545751490345916E-3</v>
      </c>
      <c r="DP65" s="22">
        <f t="shared" si="56"/>
        <v>2.3722746154358574E-3</v>
      </c>
      <c r="DQ65" s="22">
        <f t="shared" si="56"/>
        <v>2.4098989350375966E-3</v>
      </c>
    </row>
    <row r="66" spans="1:121" x14ac:dyDescent="0.2">
      <c r="A66" t="str">
        <f>OutputSummary!A62</f>
        <v/>
      </c>
      <c r="B66" s="13">
        <f>IF($A66="",B65,Case8!K62*100)</f>
        <v>0.85660513659939153</v>
      </c>
      <c r="C66" s="7">
        <f>IF($A66="",C65,Pi!$B62)</f>
        <v>0.85660513659939153</v>
      </c>
      <c r="D66" s="7">
        <f>IF($A66="",D65,Patm!B62)</f>
        <v>0.86471115060730008</v>
      </c>
      <c r="E66" s="13">
        <f>IF($A66="",E65,'Patm diff'!B62)</f>
        <v>0.87766655138423022</v>
      </c>
      <c r="F66" s="7">
        <f>IF($A66="",F65,'Patm nodiff'!B62)</f>
        <v>0.86361880927367085</v>
      </c>
      <c r="G66" s="7">
        <f>IF($A66="",G65,Case1!$B62)</f>
        <v>1.1915897577858632</v>
      </c>
      <c r="H66" s="7">
        <f>IF($A66="",H65,Case2!$B62)</f>
        <v>1.195242384237196</v>
      </c>
      <c r="I66" s="7">
        <f>IF($A66="",I65,Case3!$B62)</f>
        <v>1.1879647021359967</v>
      </c>
      <c r="J66" s="7">
        <f>IF($A66="",J65,Case4!$B62)</f>
        <v>1.2302154727932881</v>
      </c>
      <c r="K66" s="7">
        <f>IF($A66="",K65,Case5!$B62)</f>
        <v>1.1527536981137487</v>
      </c>
      <c r="L66" s="7">
        <f>IF($A66="",L65,Case6!$B62)</f>
        <v>1.2298620032182317</v>
      </c>
      <c r="M66" s="7">
        <f>IF($A66="",M65,Case7!$B62)</f>
        <v>1.1538095944186428</v>
      </c>
      <c r="N66" s="7">
        <f>IF($A66="",N65,Case8!$B62)</f>
        <v>1.0239817599366103</v>
      </c>
      <c r="O66" s="7">
        <f>IF($A66="",O65,Case9!$B62)</f>
        <v>1.5275017987322221</v>
      </c>
      <c r="P66" s="7">
        <f>IF($A66="",P65,Case10!$B62)</f>
        <v>1.0426899120869584</v>
      </c>
      <c r="Q66" s="7">
        <f>IF($A66="",Q65,Case11!$B62)</f>
        <v>2.1647771688571216</v>
      </c>
      <c r="S66" s="7">
        <f>IF($A66="",S65,Case1!E62*100)</f>
        <v>51.727750000000007</v>
      </c>
      <c r="T66" s="7">
        <f>IF($A66="",T65,Pi!$Q62)</f>
        <v>51.727750000000007</v>
      </c>
      <c r="U66" s="7">
        <f>IF($A66="",U65,Patm!Q62)</f>
        <v>0.59816156574621171</v>
      </c>
      <c r="V66" s="7">
        <f>IF($A66="",V65,'Patm diff'!Q62)</f>
        <v>1.5118212474663864</v>
      </c>
      <c r="W66" s="7">
        <f>IF($A66="",W65,'Patm nodiff'!Q62)</f>
        <v>0.51795709710935023</v>
      </c>
      <c r="X66" s="7">
        <f>IF($A66="",X65,Case1!$Q62)</f>
        <v>12.11807700697457</v>
      </c>
      <c r="Y66" s="7">
        <f>IF($A66="",Y65,Case2!$Q62)</f>
        <v>11.773625788866902</v>
      </c>
      <c r="Z66" s="7">
        <f>IF($A66="",Z65,Case3!$Q62)</f>
        <v>12.46096942305479</v>
      </c>
      <c r="AA66" s="7">
        <f>IF($A66="",AA65,Case4!$Q62)</f>
        <v>8.5286036456764247</v>
      </c>
      <c r="AB66" s="7">
        <f>IF($A66="",AB65,Case5!$Q62)</f>
        <v>15.842662645938811</v>
      </c>
      <c r="AC66" s="7">
        <f>IF($A66="",AC65,Case6!$Q62)</f>
        <v>8.5609279853105118</v>
      </c>
      <c r="AD66" s="7">
        <f>IF($A66="",AD65,Case7!$Q62)</f>
        <v>15.739915644814729</v>
      </c>
      <c r="AE66" s="7">
        <f>IF($A66="",AE65,Case8!$Q62)</f>
        <v>8.3478175116817486</v>
      </c>
      <c r="AF66" s="7">
        <f>IF($A66="",AF65,Case9!$Q62)</f>
        <v>14.961879851407769</v>
      </c>
      <c r="AG66" s="7">
        <f>IF($A66="",AG65,Case10!$Q62)</f>
        <v>8.8455645451696476</v>
      </c>
      <c r="AH66" s="7">
        <f>IF($A66="",AH65,Case11!$Q62)</f>
        <v>15.721046038560811</v>
      </c>
      <c r="AJ66" s="25">
        <f t="shared" si="11"/>
        <v>1</v>
      </c>
      <c r="AK66" s="25">
        <f t="shared" si="12"/>
        <v>86.477889858184369</v>
      </c>
      <c r="AL66" s="25">
        <f t="shared" si="13"/>
        <v>34.215519914598978</v>
      </c>
      <c r="AM66" s="25">
        <f t="shared" si="14"/>
        <v>99.868792779721929</v>
      </c>
      <c r="AN66" s="25">
        <f t="shared" si="15"/>
        <v>4.2686434464996434</v>
      </c>
      <c r="AO66" s="25">
        <f t="shared" si="16"/>
        <v>4.3935276122767197</v>
      </c>
      <c r="AP66" s="25">
        <f t="shared" si="17"/>
        <v>4.151181841783143</v>
      </c>
      <c r="AQ66" s="25">
        <f t="shared" si="18"/>
        <v>6.0652074066337214</v>
      </c>
      <c r="AR66" s="25">
        <f t="shared" si="19"/>
        <v>3.2650919328424988</v>
      </c>
      <c r="AS66" s="25">
        <f t="shared" si="20"/>
        <v>6.0423064051885955</v>
      </c>
      <c r="AT66" s="25">
        <f t="shared" si="21"/>
        <v>3.2864057957668225</v>
      </c>
      <c r="AU66" s="25">
        <f t="shared" si="22"/>
        <v>6.1965597508107182</v>
      </c>
      <c r="AV66" s="25">
        <f t="shared" si="23"/>
        <v>3.4573028599165583</v>
      </c>
      <c r="AW66" s="25">
        <f t="shared" si="24"/>
        <v>5.8478743483079665</v>
      </c>
      <c r="AX66" s="25">
        <f t="shared" si="25"/>
        <v>3.2903503922780604</v>
      </c>
      <c r="AZ66" s="7">
        <f t="shared" si="26"/>
        <v>32.867883995703551</v>
      </c>
      <c r="BA66" s="7">
        <f t="shared" si="27"/>
        <v>32.867883995703551</v>
      </c>
      <c r="BB66" s="7">
        <f t="shared" si="28"/>
        <v>74.226804123711347</v>
      </c>
      <c r="BC66" s="7">
        <f t="shared" si="29"/>
        <v>22.360248447204974</v>
      </c>
      <c r="BD66" s="7">
        <f t="shared" si="30"/>
        <v>50</v>
      </c>
      <c r="BE66" s="7">
        <f t="shared" si="31"/>
        <v>50</v>
      </c>
      <c r="BF66" s="7">
        <f t="shared" si="32"/>
        <v>50</v>
      </c>
      <c r="BG66" s="7">
        <f t="shared" si="33"/>
        <v>50</v>
      </c>
      <c r="BH66" s="7">
        <f t="shared" si="34"/>
        <v>50</v>
      </c>
      <c r="BI66" s="7">
        <f t="shared" si="35"/>
        <v>50</v>
      </c>
      <c r="BJ66" s="7">
        <f t="shared" si="36"/>
        <v>50</v>
      </c>
      <c r="BK66" s="7">
        <f t="shared" si="37"/>
        <v>50</v>
      </c>
      <c r="BL66" s="7">
        <f t="shared" si="38"/>
        <v>50</v>
      </c>
      <c r="BM66" s="7">
        <f t="shared" si="39"/>
        <v>10</v>
      </c>
      <c r="BN66" s="7">
        <f t="shared" si="40"/>
        <v>87.000000000000014</v>
      </c>
      <c r="BP66" s="7">
        <f t="shared" si="41"/>
        <v>0</v>
      </c>
      <c r="BQ66" s="7">
        <f t="shared" si="42"/>
        <v>0.9462952837392915</v>
      </c>
      <c r="BR66" s="7">
        <f t="shared" si="43"/>
        <v>2.4587075053565184</v>
      </c>
      <c r="BS66" s="7">
        <f t="shared" si="44"/>
        <v>0.81877546311742577</v>
      </c>
      <c r="BT66" s="7">
        <f t="shared" si="45"/>
        <v>39.106071966404038</v>
      </c>
      <c r="BU66" s="7">
        <f t="shared" si="46"/>
        <v>39.532479221657404</v>
      </c>
      <c r="BV66" s="7">
        <f t="shared" si="47"/>
        <v>38.682883323821592</v>
      </c>
      <c r="BW66" s="7">
        <f t="shared" si="48"/>
        <v>43.615234164609369</v>
      </c>
      <c r="BX66" s="7">
        <f t="shared" si="49"/>
        <v>34.57235415258279</v>
      </c>
      <c r="BY66" s="7">
        <f t="shared" si="50"/>
        <v>43.573970160933222</v>
      </c>
      <c r="BZ66" s="7">
        <f t="shared" si="51"/>
        <v>34.695619384108937</v>
      </c>
      <c r="CA66" s="7">
        <f t="shared" si="52"/>
        <v>19.539530664231336</v>
      </c>
      <c r="CB66" s="7">
        <f t="shared" si="53"/>
        <v>78.320410825015742</v>
      </c>
      <c r="CC66" s="7">
        <f t="shared" si="54"/>
        <v>21.723518519431096</v>
      </c>
      <c r="CD66" s="7">
        <f t="shared" si="55"/>
        <v>152.71587530411028</v>
      </c>
      <c r="CF66" t="str">
        <f>OutputSummary!A66</f>
        <v/>
      </c>
      <c r="CG66" s="22">
        <f>IF($CF66="",CG65,Case1!$O66)</f>
        <v>2.3772875745172953E-3</v>
      </c>
      <c r="CH66" s="22">
        <f>IF($CF66="",CH65,Case2!$O66)</f>
        <v>2.3772875745172953E-3</v>
      </c>
      <c r="CI66" s="22">
        <f>IF($CF66="",CI65,Case3!$O66)</f>
        <v>2.3772875745172953E-3</v>
      </c>
      <c r="CJ66" s="22">
        <f>IF($CF66="",CJ65,Case4!$O66)</f>
        <v>2.3772875745172953E-3</v>
      </c>
      <c r="CK66" s="22">
        <f>IF($CF66="",CK65,Case5!$O66)</f>
        <v>2.3772875745172953E-3</v>
      </c>
      <c r="CL66" s="22">
        <f>IF($CF66="",CL65,Case6!$O66)</f>
        <v>2.3772875745172953E-3</v>
      </c>
      <c r="CM66" s="22">
        <f>IF($CF66="",CM65,Case7!$O66)</f>
        <v>2.3772875745172953E-3</v>
      </c>
      <c r="CN66" s="22">
        <f>IF($CF66="",CN65,Case8!$O66)</f>
        <v>1.1886437872586477E-3</v>
      </c>
      <c r="CO66" s="22">
        <f>IF($CF66="",CO65,Case9!$O66)</f>
        <v>4.7545751490345898E-3</v>
      </c>
      <c r="CP66" s="22">
        <f>IF($CF66="",CP65,Case10!$O66)</f>
        <v>2.635860683817619E-4</v>
      </c>
      <c r="CQ66" s="22">
        <f>IF($CF66="",CQ65,Case11!$O66)</f>
        <v>1.6127785180636241E-2</v>
      </c>
      <c r="CS66" t="str">
        <f>OutputSummary!A66</f>
        <v/>
      </c>
      <c r="CT66" s="22">
        <f>IF($CS66="",CT65,Case1!$S66+Case1!$F66+Case1!$P66)</f>
        <v>4.7545751490345916E-3</v>
      </c>
      <c r="CU66" s="22">
        <f>IF($CS66="",CU65,Case2!$S66+Case2!$F66+Case2!$P66)</f>
        <v>4.7545751490345907E-3</v>
      </c>
      <c r="CV66" s="22">
        <f>IF($CS66="",CV65,Case3!$S66+Case3!$F66+Case3!$P66)</f>
        <v>4.7545751490345916E-3</v>
      </c>
      <c r="CW66" s="22">
        <f>IF($CS66="",CW65,Case4!$S66+Case4!$F66+Case4!$P66)</f>
        <v>4.7545751490345916E-3</v>
      </c>
      <c r="CX66" s="22">
        <f>IF($CS66="",CX65,Case5!$S66+Case5!$F66+Case5!$P66)</f>
        <v>4.7545751490345907E-3</v>
      </c>
      <c r="CY66" s="22">
        <f>IF($CS66="",CY65,Case6!$S66+Case6!$F66+Case6!$P66)</f>
        <v>4.7545751490345916E-3</v>
      </c>
      <c r="CZ66" s="22">
        <f>IF($CS66="",CZ65,Case7!$S66+Case7!$F66+Case7!$P66)</f>
        <v>4.7545751490345907E-3</v>
      </c>
      <c r="DA66" s="22">
        <f>IF($CS66="",DA65,Case8!$S66+Case8!$F66+Case8!$P66)</f>
        <v>2.3772875745172958E-3</v>
      </c>
      <c r="DB66" s="22">
        <f>IF($CS66="",DB65,Case9!$S66+Case9!$F66+Case9!$P66)</f>
        <v>9.5091502980691814E-3</v>
      </c>
      <c r="DC66" s="22">
        <f>IF($CS66="",DC65,Case10!$S66+Case10!$F66+Case10!$P66)</f>
        <v>2.6358606838176191E-3</v>
      </c>
      <c r="DD66" s="22">
        <f>IF($CS66="",DD65,Case11!$S66+Case11!$F66+Case11!$P66)</f>
        <v>1.8537684115673837E-2</v>
      </c>
      <c r="DF66" t="str">
        <f t="shared" si="6"/>
        <v/>
      </c>
      <c r="DG66" s="22">
        <f t="shared" si="57"/>
        <v>2.3772875745172962E-3</v>
      </c>
      <c r="DH66" s="22">
        <f t="shared" si="57"/>
        <v>2.3772875745172953E-3</v>
      </c>
      <c r="DI66" s="22">
        <f t="shared" si="57"/>
        <v>2.3772875745172962E-3</v>
      </c>
      <c r="DJ66" s="22">
        <f t="shared" si="57"/>
        <v>2.3772875745172962E-3</v>
      </c>
      <c r="DK66" s="22">
        <f t="shared" si="57"/>
        <v>2.3772875745172953E-3</v>
      </c>
      <c r="DL66" s="22">
        <f t="shared" si="57"/>
        <v>2.3772875745172962E-3</v>
      </c>
      <c r="DM66" s="22">
        <f t="shared" si="57"/>
        <v>2.3772875745172953E-3</v>
      </c>
      <c r="DN66" s="22">
        <f t="shared" si="57"/>
        <v>1.1886437872586481E-3</v>
      </c>
      <c r="DO66" s="22">
        <f t="shared" si="57"/>
        <v>4.7545751490345916E-3</v>
      </c>
      <c r="DP66" s="22">
        <f t="shared" si="56"/>
        <v>2.3722746154358574E-3</v>
      </c>
      <c r="DQ66" s="22">
        <f t="shared" si="56"/>
        <v>2.4098989350375966E-3</v>
      </c>
    </row>
    <row r="67" spans="1:121" x14ac:dyDescent="0.2">
      <c r="A67" t="str">
        <f>OutputSummary!A63</f>
        <v/>
      </c>
      <c r="B67" s="13">
        <f>IF($A67="",B66,Case8!K63*100)</f>
        <v>0.85660513659939153</v>
      </c>
      <c r="C67" s="7">
        <f>IF($A67="",C66,Pi!$B63)</f>
        <v>0.85660513659939153</v>
      </c>
      <c r="D67" s="7">
        <f>IF($A67="",D66,Patm!B63)</f>
        <v>0.86471115060730008</v>
      </c>
      <c r="E67" s="13">
        <f>IF($A67="",E66,'Patm diff'!B63)</f>
        <v>0.87766655138423022</v>
      </c>
      <c r="F67" s="7">
        <f>IF($A67="",F66,'Patm nodiff'!B63)</f>
        <v>0.86361880927367085</v>
      </c>
      <c r="G67" s="7">
        <f>IF($A67="",G66,Case1!$B63)</f>
        <v>1.1915897577858632</v>
      </c>
      <c r="H67" s="7">
        <f>IF($A67="",H66,Case2!$B63)</f>
        <v>1.195242384237196</v>
      </c>
      <c r="I67" s="7">
        <f>IF($A67="",I66,Case3!$B63)</f>
        <v>1.1879647021359967</v>
      </c>
      <c r="J67" s="7">
        <f>IF($A67="",J66,Case4!$B63)</f>
        <v>1.2302154727932881</v>
      </c>
      <c r="K67" s="7">
        <f>IF($A67="",K66,Case5!$B63)</f>
        <v>1.1527536981137487</v>
      </c>
      <c r="L67" s="7">
        <f>IF($A67="",L66,Case6!$B63)</f>
        <v>1.2298620032182317</v>
      </c>
      <c r="M67" s="7">
        <f>IF($A67="",M66,Case7!$B63)</f>
        <v>1.1538095944186428</v>
      </c>
      <c r="N67" s="7">
        <f>IF($A67="",N66,Case8!$B63)</f>
        <v>1.0239817599366103</v>
      </c>
      <c r="O67" s="7">
        <f>IF($A67="",O66,Case9!$B63)</f>
        <v>1.5275017987322221</v>
      </c>
      <c r="P67" s="7">
        <f>IF($A67="",P66,Case10!$B63)</f>
        <v>1.0426899120869584</v>
      </c>
      <c r="Q67" s="7">
        <f>IF($A67="",Q66,Case11!$B63)</f>
        <v>2.1647771688571216</v>
      </c>
      <c r="S67" s="7">
        <f>IF($A67="",S66,Case1!E63*100)</f>
        <v>51.727750000000007</v>
      </c>
      <c r="T67" s="7">
        <f>IF($A67="",T66,Pi!$Q63)</f>
        <v>51.727750000000007</v>
      </c>
      <c r="U67" s="7">
        <f>IF($A67="",U66,Patm!Q63)</f>
        <v>0.59816156574621171</v>
      </c>
      <c r="V67" s="7">
        <f>IF($A67="",V66,'Patm diff'!Q63)</f>
        <v>1.5118212474663864</v>
      </c>
      <c r="W67" s="7">
        <f>IF($A67="",W66,'Patm nodiff'!Q63)</f>
        <v>0.51795709710935023</v>
      </c>
      <c r="X67" s="7">
        <f>IF($A67="",X66,Case1!$Q63)</f>
        <v>12.11807700697457</v>
      </c>
      <c r="Y67" s="7">
        <f>IF($A67="",Y66,Case2!$Q63)</f>
        <v>11.773625788866902</v>
      </c>
      <c r="Z67" s="7">
        <f>IF($A67="",Z66,Case3!$Q63)</f>
        <v>12.46096942305479</v>
      </c>
      <c r="AA67" s="7">
        <f>IF($A67="",AA66,Case4!$Q63)</f>
        <v>8.5286036456764247</v>
      </c>
      <c r="AB67" s="7">
        <f>IF($A67="",AB66,Case5!$Q63)</f>
        <v>15.842662645938811</v>
      </c>
      <c r="AC67" s="7">
        <f>IF($A67="",AC66,Case6!$Q63)</f>
        <v>8.5609279853105118</v>
      </c>
      <c r="AD67" s="7">
        <f>IF($A67="",AD66,Case7!$Q63)</f>
        <v>15.739915644814729</v>
      </c>
      <c r="AE67" s="7">
        <f>IF($A67="",AE66,Case8!$Q63)</f>
        <v>8.3478175116817486</v>
      </c>
      <c r="AF67" s="7">
        <f>IF($A67="",AF66,Case9!$Q63)</f>
        <v>14.961879851407769</v>
      </c>
      <c r="AG67" s="7">
        <f>IF($A67="",AG66,Case10!$Q63)</f>
        <v>8.8455645451696476</v>
      </c>
      <c r="AH67" s="7">
        <f>IF($A67="",AH66,Case11!$Q63)</f>
        <v>15.721046038560811</v>
      </c>
      <c r="AJ67" s="25">
        <f t="shared" si="11"/>
        <v>1</v>
      </c>
      <c r="AK67" s="25">
        <f t="shared" si="12"/>
        <v>86.477889858184369</v>
      </c>
      <c r="AL67" s="25">
        <f t="shared" si="13"/>
        <v>34.215519914598978</v>
      </c>
      <c r="AM67" s="25">
        <f t="shared" si="14"/>
        <v>99.868792779721929</v>
      </c>
      <c r="AN67" s="25">
        <f t="shared" si="15"/>
        <v>4.2686434464996434</v>
      </c>
      <c r="AO67" s="25">
        <f t="shared" si="16"/>
        <v>4.3935276122767197</v>
      </c>
      <c r="AP67" s="25">
        <f t="shared" si="17"/>
        <v>4.151181841783143</v>
      </c>
      <c r="AQ67" s="25">
        <f t="shared" si="18"/>
        <v>6.0652074066337214</v>
      </c>
      <c r="AR67" s="25">
        <f t="shared" si="19"/>
        <v>3.2650919328424988</v>
      </c>
      <c r="AS67" s="25">
        <f t="shared" si="20"/>
        <v>6.0423064051885955</v>
      </c>
      <c r="AT67" s="25">
        <f t="shared" si="21"/>
        <v>3.2864057957668225</v>
      </c>
      <c r="AU67" s="25">
        <f t="shared" si="22"/>
        <v>6.1965597508107182</v>
      </c>
      <c r="AV67" s="25">
        <f t="shared" si="23"/>
        <v>3.4573028599165583</v>
      </c>
      <c r="AW67" s="25">
        <f t="shared" si="24"/>
        <v>5.8478743483079665</v>
      </c>
      <c r="AX67" s="25">
        <f t="shared" si="25"/>
        <v>3.2903503922780604</v>
      </c>
      <c r="AZ67" s="7">
        <f t="shared" si="26"/>
        <v>32.867883995703551</v>
      </c>
      <c r="BA67" s="7">
        <f t="shared" si="27"/>
        <v>32.867883995703551</v>
      </c>
      <c r="BB67" s="7">
        <f t="shared" si="28"/>
        <v>74.226804123711347</v>
      </c>
      <c r="BC67" s="7">
        <f t="shared" si="29"/>
        <v>22.360248447204974</v>
      </c>
      <c r="BD67" s="7">
        <f t="shared" si="30"/>
        <v>50</v>
      </c>
      <c r="BE67" s="7">
        <f t="shared" si="31"/>
        <v>50</v>
      </c>
      <c r="BF67" s="7">
        <f t="shared" si="32"/>
        <v>50</v>
      </c>
      <c r="BG67" s="7">
        <f t="shared" si="33"/>
        <v>50</v>
      </c>
      <c r="BH67" s="7">
        <f t="shared" si="34"/>
        <v>50</v>
      </c>
      <c r="BI67" s="7">
        <f t="shared" si="35"/>
        <v>50</v>
      </c>
      <c r="BJ67" s="7">
        <f t="shared" si="36"/>
        <v>50</v>
      </c>
      <c r="BK67" s="7">
        <f t="shared" si="37"/>
        <v>50</v>
      </c>
      <c r="BL67" s="7">
        <f t="shared" si="38"/>
        <v>50</v>
      </c>
      <c r="BM67" s="7">
        <f t="shared" si="39"/>
        <v>10</v>
      </c>
      <c r="BN67" s="7">
        <f t="shared" si="40"/>
        <v>87.000000000000014</v>
      </c>
      <c r="BP67" s="7">
        <f t="shared" si="41"/>
        <v>0</v>
      </c>
      <c r="BQ67" s="7">
        <f t="shared" si="42"/>
        <v>0.9462952837392915</v>
      </c>
      <c r="BR67" s="7">
        <f t="shared" si="43"/>
        <v>2.4587075053565184</v>
      </c>
      <c r="BS67" s="7">
        <f t="shared" si="44"/>
        <v>0.81877546311742577</v>
      </c>
      <c r="BT67" s="7">
        <f t="shared" si="45"/>
        <v>39.106071966404038</v>
      </c>
      <c r="BU67" s="7">
        <f t="shared" si="46"/>
        <v>39.532479221657404</v>
      </c>
      <c r="BV67" s="7">
        <f t="shared" si="47"/>
        <v>38.682883323821592</v>
      </c>
      <c r="BW67" s="7">
        <f t="shared" si="48"/>
        <v>43.615234164609369</v>
      </c>
      <c r="BX67" s="7">
        <f t="shared" si="49"/>
        <v>34.57235415258279</v>
      </c>
      <c r="BY67" s="7">
        <f t="shared" si="50"/>
        <v>43.573970160933222</v>
      </c>
      <c r="BZ67" s="7">
        <f t="shared" si="51"/>
        <v>34.695619384108937</v>
      </c>
      <c r="CA67" s="7">
        <f t="shared" si="52"/>
        <v>19.539530664231336</v>
      </c>
      <c r="CB67" s="7">
        <f t="shared" si="53"/>
        <v>78.320410825015742</v>
      </c>
      <c r="CC67" s="7">
        <f t="shared" si="54"/>
        <v>21.723518519431096</v>
      </c>
      <c r="CD67" s="7">
        <f t="shared" si="55"/>
        <v>152.71587530411028</v>
      </c>
      <c r="CF67" t="str">
        <f>OutputSummary!A67</f>
        <v/>
      </c>
      <c r="CG67" s="22">
        <f>IF($CF67="",CG66,Case1!$O67)</f>
        <v>2.3772875745172953E-3</v>
      </c>
      <c r="CH67" s="22">
        <f>IF($CF67="",CH66,Case2!$O67)</f>
        <v>2.3772875745172953E-3</v>
      </c>
      <c r="CI67" s="22">
        <f>IF($CF67="",CI66,Case3!$O67)</f>
        <v>2.3772875745172953E-3</v>
      </c>
      <c r="CJ67" s="22">
        <f>IF($CF67="",CJ66,Case4!$O67)</f>
        <v>2.3772875745172953E-3</v>
      </c>
      <c r="CK67" s="22">
        <f>IF($CF67="",CK66,Case5!$O67)</f>
        <v>2.3772875745172953E-3</v>
      </c>
      <c r="CL67" s="22">
        <f>IF($CF67="",CL66,Case6!$O67)</f>
        <v>2.3772875745172953E-3</v>
      </c>
      <c r="CM67" s="22">
        <f>IF($CF67="",CM66,Case7!$O67)</f>
        <v>2.3772875745172953E-3</v>
      </c>
      <c r="CN67" s="22">
        <f>IF($CF67="",CN66,Case8!$O67)</f>
        <v>1.1886437872586477E-3</v>
      </c>
      <c r="CO67" s="22">
        <f>IF($CF67="",CO66,Case9!$O67)</f>
        <v>4.7545751490345898E-3</v>
      </c>
      <c r="CP67" s="22">
        <f>IF($CF67="",CP66,Case10!$O67)</f>
        <v>2.635860683817619E-4</v>
      </c>
      <c r="CQ67" s="22">
        <f>IF($CF67="",CQ66,Case11!$O67)</f>
        <v>1.6127785180636241E-2</v>
      </c>
      <c r="CS67" t="str">
        <f>OutputSummary!A67</f>
        <v/>
      </c>
      <c r="CT67" s="22">
        <f>IF($CS67="",CT66,Case1!$S67+Case1!$F67+Case1!$P67)</f>
        <v>4.7545751490345916E-3</v>
      </c>
      <c r="CU67" s="22">
        <f>IF($CS67="",CU66,Case2!$S67+Case2!$F67+Case2!$P67)</f>
        <v>4.7545751490345907E-3</v>
      </c>
      <c r="CV67" s="22">
        <f>IF($CS67="",CV66,Case3!$S67+Case3!$F67+Case3!$P67)</f>
        <v>4.7545751490345916E-3</v>
      </c>
      <c r="CW67" s="22">
        <f>IF($CS67="",CW66,Case4!$S67+Case4!$F67+Case4!$P67)</f>
        <v>4.7545751490345916E-3</v>
      </c>
      <c r="CX67" s="22">
        <f>IF($CS67="",CX66,Case5!$S67+Case5!$F67+Case5!$P67)</f>
        <v>4.7545751490345907E-3</v>
      </c>
      <c r="CY67" s="22">
        <f>IF($CS67="",CY66,Case6!$S67+Case6!$F67+Case6!$P67)</f>
        <v>4.7545751490345916E-3</v>
      </c>
      <c r="CZ67" s="22">
        <f>IF($CS67="",CZ66,Case7!$S67+Case7!$F67+Case7!$P67)</f>
        <v>4.7545751490345907E-3</v>
      </c>
      <c r="DA67" s="22">
        <f>IF($CS67="",DA66,Case8!$S67+Case8!$F67+Case8!$P67)</f>
        <v>2.3772875745172958E-3</v>
      </c>
      <c r="DB67" s="22">
        <f>IF($CS67="",DB66,Case9!$S67+Case9!$F67+Case9!$P67)</f>
        <v>9.5091502980691814E-3</v>
      </c>
      <c r="DC67" s="22">
        <f>IF($CS67="",DC66,Case10!$S67+Case10!$F67+Case10!$P67)</f>
        <v>2.6358606838176191E-3</v>
      </c>
      <c r="DD67" s="22">
        <f>IF($CS67="",DD66,Case11!$S67+Case11!$F67+Case11!$P67)</f>
        <v>1.8537684115673837E-2</v>
      </c>
      <c r="DF67" t="str">
        <f t="shared" si="6"/>
        <v/>
      </c>
      <c r="DG67" s="22">
        <f t="shared" si="57"/>
        <v>2.3772875745172962E-3</v>
      </c>
      <c r="DH67" s="22">
        <f t="shared" si="57"/>
        <v>2.3772875745172953E-3</v>
      </c>
      <c r="DI67" s="22">
        <f t="shared" si="57"/>
        <v>2.3772875745172962E-3</v>
      </c>
      <c r="DJ67" s="22">
        <f t="shared" si="57"/>
        <v>2.3772875745172962E-3</v>
      </c>
      <c r="DK67" s="22">
        <f t="shared" si="57"/>
        <v>2.3772875745172953E-3</v>
      </c>
      <c r="DL67" s="22">
        <f t="shared" si="57"/>
        <v>2.3772875745172962E-3</v>
      </c>
      <c r="DM67" s="22">
        <f t="shared" si="57"/>
        <v>2.3772875745172953E-3</v>
      </c>
      <c r="DN67" s="22">
        <f t="shared" si="57"/>
        <v>1.1886437872586481E-3</v>
      </c>
      <c r="DO67" s="22">
        <f t="shared" si="57"/>
        <v>4.7545751490345916E-3</v>
      </c>
      <c r="DP67" s="22">
        <f t="shared" si="56"/>
        <v>2.3722746154358574E-3</v>
      </c>
      <c r="DQ67" s="22">
        <f t="shared" si="56"/>
        <v>2.4098989350375966E-3</v>
      </c>
    </row>
    <row r="68" spans="1:121" x14ac:dyDescent="0.2">
      <c r="A68" t="str">
        <f>OutputSummary!A64</f>
        <v/>
      </c>
      <c r="B68" s="13">
        <f>IF($A68="",B67,Case8!K64*100)</f>
        <v>0.85660513659939153</v>
      </c>
      <c r="C68" s="7">
        <f>IF($A68="",C67,Pi!$B64)</f>
        <v>0.85660513659939153</v>
      </c>
      <c r="D68" s="7">
        <f>IF($A68="",D67,Patm!B64)</f>
        <v>0.86471115060730008</v>
      </c>
      <c r="E68" s="13">
        <f>IF($A68="",E67,'Patm diff'!B64)</f>
        <v>0.87766655138423022</v>
      </c>
      <c r="F68" s="7">
        <f>IF($A68="",F67,'Patm nodiff'!B64)</f>
        <v>0.86361880927367085</v>
      </c>
      <c r="G68" s="7">
        <f>IF($A68="",G67,Case1!$B64)</f>
        <v>1.1915897577858632</v>
      </c>
      <c r="H68" s="7">
        <f>IF($A68="",H67,Case2!$B64)</f>
        <v>1.195242384237196</v>
      </c>
      <c r="I68" s="7">
        <f>IF($A68="",I67,Case3!$B64)</f>
        <v>1.1879647021359967</v>
      </c>
      <c r="J68" s="7">
        <f>IF($A68="",J67,Case4!$B64)</f>
        <v>1.2302154727932881</v>
      </c>
      <c r="K68" s="7">
        <f>IF($A68="",K67,Case5!$B64)</f>
        <v>1.1527536981137487</v>
      </c>
      <c r="L68" s="7">
        <f>IF($A68="",L67,Case6!$B64)</f>
        <v>1.2298620032182317</v>
      </c>
      <c r="M68" s="7">
        <f>IF($A68="",M67,Case7!$B64)</f>
        <v>1.1538095944186428</v>
      </c>
      <c r="N68" s="7">
        <f>IF($A68="",N67,Case8!$B64)</f>
        <v>1.0239817599366103</v>
      </c>
      <c r="O68" s="7">
        <f>IF($A68="",O67,Case9!$B64)</f>
        <v>1.5275017987322221</v>
      </c>
      <c r="P68" s="7">
        <f>IF($A68="",P67,Case10!$B64)</f>
        <v>1.0426899120869584</v>
      </c>
      <c r="Q68" s="7">
        <f>IF($A68="",Q67,Case11!$B64)</f>
        <v>2.1647771688571216</v>
      </c>
      <c r="S68" s="7">
        <f>IF($A68="",S67,Case1!E64*100)</f>
        <v>51.727750000000007</v>
      </c>
      <c r="T68" s="7">
        <f>IF($A68="",T67,Pi!$Q64)</f>
        <v>51.727750000000007</v>
      </c>
      <c r="U68" s="7">
        <f>IF($A68="",U67,Patm!Q64)</f>
        <v>0.59816156574621171</v>
      </c>
      <c r="V68" s="7">
        <f>IF($A68="",V67,'Patm diff'!Q64)</f>
        <v>1.5118212474663864</v>
      </c>
      <c r="W68" s="7">
        <f>IF($A68="",W67,'Patm nodiff'!Q64)</f>
        <v>0.51795709710935023</v>
      </c>
      <c r="X68" s="7">
        <f>IF($A68="",X67,Case1!$Q64)</f>
        <v>12.11807700697457</v>
      </c>
      <c r="Y68" s="7">
        <f>IF($A68="",Y67,Case2!$Q64)</f>
        <v>11.773625788866902</v>
      </c>
      <c r="Z68" s="7">
        <f>IF($A68="",Z67,Case3!$Q64)</f>
        <v>12.46096942305479</v>
      </c>
      <c r="AA68" s="7">
        <f>IF($A68="",AA67,Case4!$Q64)</f>
        <v>8.5286036456764247</v>
      </c>
      <c r="AB68" s="7">
        <f>IF($A68="",AB67,Case5!$Q64)</f>
        <v>15.842662645938811</v>
      </c>
      <c r="AC68" s="7">
        <f>IF($A68="",AC67,Case6!$Q64)</f>
        <v>8.5609279853105118</v>
      </c>
      <c r="AD68" s="7">
        <f>IF($A68="",AD67,Case7!$Q64)</f>
        <v>15.739915644814729</v>
      </c>
      <c r="AE68" s="7">
        <f>IF($A68="",AE67,Case8!$Q64)</f>
        <v>8.3478175116817486</v>
      </c>
      <c r="AF68" s="7">
        <f>IF($A68="",AF67,Case9!$Q64)</f>
        <v>14.961879851407769</v>
      </c>
      <c r="AG68" s="7">
        <f>IF($A68="",AG67,Case10!$Q64)</f>
        <v>8.8455645451696476</v>
      </c>
      <c r="AH68" s="7">
        <f>IF($A68="",AH67,Case11!$Q64)</f>
        <v>15.721046038560811</v>
      </c>
      <c r="AJ68" s="25">
        <f t="shared" si="11"/>
        <v>1</v>
      </c>
      <c r="AK68" s="25">
        <f t="shared" si="12"/>
        <v>86.477889858184369</v>
      </c>
      <c r="AL68" s="25">
        <f t="shared" si="13"/>
        <v>34.215519914598978</v>
      </c>
      <c r="AM68" s="25">
        <f t="shared" si="14"/>
        <v>99.868792779721929</v>
      </c>
      <c r="AN68" s="25">
        <f t="shared" si="15"/>
        <v>4.2686434464996434</v>
      </c>
      <c r="AO68" s="25">
        <f t="shared" si="16"/>
        <v>4.3935276122767197</v>
      </c>
      <c r="AP68" s="25">
        <f t="shared" si="17"/>
        <v>4.151181841783143</v>
      </c>
      <c r="AQ68" s="25">
        <f t="shared" si="18"/>
        <v>6.0652074066337214</v>
      </c>
      <c r="AR68" s="25">
        <f t="shared" si="19"/>
        <v>3.2650919328424988</v>
      </c>
      <c r="AS68" s="25">
        <f t="shared" si="20"/>
        <v>6.0423064051885955</v>
      </c>
      <c r="AT68" s="25">
        <f t="shared" si="21"/>
        <v>3.2864057957668225</v>
      </c>
      <c r="AU68" s="25">
        <f t="shared" si="22"/>
        <v>6.1965597508107182</v>
      </c>
      <c r="AV68" s="25">
        <f t="shared" si="23"/>
        <v>3.4573028599165583</v>
      </c>
      <c r="AW68" s="25">
        <f t="shared" si="24"/>
        <v>5.8478743483079665</v>
      </c>
      <c r="AX68" s="25">
        <f t="shared" si="25"/>
        <v>3.2903503922780604</v>
      </c>
      <c r="AZ68" s="7">
        <f t="shared" si="26"/>
        <v>32.867883995703551</v>
      </c>
      <c r="BA68" s="7">
        <f t="shared" si="27"/>
        <v>32.867883995703551</v>
      </c>
      <c r="BB68" s="7">
        <f t="shared" si="28"/>
        <v>74.226804123711347</v>
      </c>
      <c r="BC68" s="7">
        <f t="shared" si="29"/>
        <v>22.360248447204974</v>
      </c>
      <c r="BD68" s="7">
        <f t="shared" si="30"/>
        <v>50</v>
      </c>
      <c r="BE68" s="7">
        <f t="shared" si="31"/>
        <v>50</v>
      </c>
      <c r="BF68" s="7">
        <f t="shared" si="32"/>
        <v>50</v>
      </c>
      <c r="BG68" s="7">
        <f t="shared" si="33"/>
        <v>50</v>
      </c>
      <c r="BH68" s="7">
        <f t="shared" si="34"/>
        <v>50</v>
      </c>
      <c r="BI68" s="7">
        <f t="shared" si="35"/>
        <v>50</v>
      </c>
      <c r="BJ68" s="7">
        <f t="shared" si="36"/>
        <v>50</v>
      </c>
      <c r="BK68" s="7">
        <f t="shared" si="37"/>
        <v>50</v>
      </c>
      <c r="BL68" s="7">
        <f t="shared" si="38"/>
        <v>50</v>
      </c>
      <c r="BM68" s="7">
        <f t="shared" si="39"/>
        <v>10</v>
      </c>
      <c r="BN68" s="7">
        <f t="shared" si="40"/>
        <v>87.000000000000014</v>
      </c>
      <c r="BP68" s="7">
        <f t="shared" si="41"/>
        <v>0</v>
      </c>
      <c r="BQ68" s="7">
        <f t="shared" si="42"/>
        <v>0.9462952837392915</v>
      </c>
      <c r="BR68" s="7">
        <f t="shared" si="43"/>
        <v>2.4587075053565184</v>
      </c>
      <c r="BS68" s="7">
        <f t="shared" si="44"/>
        <v>0.81877546311742577</v>
      </c>
      <c r="BT68" s="7">
        <f t="shared" si="45"/>
        <v>39.106071966404038</v>
      </c>
      <c r="BU68" s="7">
        <f t="shared" si="46"/>
        <v>39.532479221657404</v>
      </c>
      <c r="BV68" s="7">
        <f t="shared" si="47"/>
        <v>38.682883323821592</v>
      </c>
      <c r="BW68" s="7">
        <f t="shared" si="48"/>
        <v>43.615234164609369</v>
      </c>
      <c r="BX68" s="7">
        <f t="shared" si="49"/>
        <v>34.57235415258279</v>
      </c>
      <c r="BY68" s="7">
        <f t="shared" si="50"/>
        <v>43.573970160933222</v>
      </c>
      <c r="BZ68" s="7">
        <f t="shared" si="51"/>
        <v>34.695619384108937</v>
      </c>
      <c r="CA68" s="7">
        <f t="shared" si="52"/>
        <v>19.539530664231336</v>
      </c>
      <c r="CB68" s="7">
        <f t="shared" si="53"/>
        <v>78.320410825015742</v>
      </c>
      <c r="CC68" s="7">
        <f t="shared" si="54"/>
        <v>21.723518519431096</v>
      </c>
      <c r="CD68" s="7">
        <f t="shared" si="55"/>
        <v>152.71587530411028</v>
      </c>
      <c r="CF68" t="str">
        <f>OutputSummary!A68</f>
        <v/>
      </c>
      <c r="CG68" s="22">
        <f>IF($CF68="",CG67,Case1!$O68)</f>
        <v>2.3772875745172953E-3</v>
      </c>
      <c r="CH68" s="22">
        <f>IF($CF68="",CH67,Case2!$O68)</f>
        <v>2.3772875745172953E-3</v>
      </c>
      <c r="CI68" s="22">
        <f>IF($CF68="",CI67,Case3!$O68)</f>
        <v>2.3772875745172953E-3</v>
      </c>
      <c r="CJ68" s="22">
        <f>IF($CF68="",CJ67,Case4!$O68)</f>
        <v>2.3772875745172953E-3</v>
      </c>
      <c r="CK68" s="22">
        <f>IF($CF68="",CK67,Case5!$O68)</f>
        <v>2.3772875745172953E-3</v>
      </c>
      <c r="CL68" s="22">
        <f>IF($CF68="",CL67,Case6!$O68)</f>
        <v>2.3772875745172953E-3</v>
      </c>
      <c r="CM68" s="22">
        <f>IF($CF68="",CM67,Case7!$O68)</f>
        <v>2.3772875745172953E-3</v>
      </c>
      <c r="CN68" s="22">
        <f>IF($CF68="",CN67,Case8!$O68)</f>
        <v>1.1886437872586477E-3</v>
      </c>
      <c r="CO68" s="22">
        <f>IF($CF68="",CO67,Case9!$O68)</f>
        <v>4.7545751490345898E-3</v>
      </c>
      <c r="CP68" s="22">
        <f>IF($CF68="",CP67,Case10!$O68)</f>
        <v>2.635860683817619E-4</v>
      </c>
      <c r="CQ68" s="22">
        <f>IF($CF68="",CQ67,Case11!$O68)</f>
        <v>1.6127785180636241E-2</v>
      </c>
      <c r="CS68" t="str">
        <f>OutputSummary!A68</f>
        <v/>
      </c>
      <c r="CT68" s="22">
        <f>IF($CS68="",CT67,Case1!$S68+Case1!$F68+Case1!$P68)</f>
        <v>4.7545751490345916E-3</v>
      </c>
      <c r="CU68" s="22">
        <f>IF($CS68="",CU67,Case2!$S68+Case2!$F68+Case2!$P68)</f>
        <v>4.7545751490345907E-3</v>
      </c>
      <c r="CV68" s="22">
        <f>IF($CS68="",CV67,Case3!$S68+Case3!$F68+Case3!$P68)</f>
        <v>4.7545751490345916E-3</v>
      </c>
      <c r="CW68" s="22">
        <f>IF($CS68="",CW67,Case4!$S68+Case4!$F68+Case4!$P68)</f>
        <v>4.7545751490345916E-3</v>
      </c>
      <c r="CX68" s="22">
        <f>IF($CS68="",CX67,Case5!$S68+Case5!$F68+Case5!$P68)</f>
        <v>4.7545751490345907E-3</v>
      </c>
      <c r="CY68" s="22">
        <f>IF($CS68="",CY67,Case6!$S68+Case6!$F68+Case6!$P68)</f>
        <v>4.7545751490345916E-3</v>
      </c>
      <c r="CZ68" s="22">
        <f>IF($CS68="",CZ67,Case7!$S68+Case7!$F68+Case7!$P68)</f>
        <v>4.7545751490345907E-3</v>
      </c>
      <c r="DA68" s="22">
        <f>IF($CS68="",DA67,Case8!$S68+Case8!$F68+Case8!$P68)</f>
        <v>2.3772875745172958E-3</v>
      </c>
      <c r="DB68" s="22">
        <f>IF($CS68="",DB67,Case9!$S68+Case9!$F68+Case9!$P68)</f>
        <v>9.5091502980691814E-3</v>
      </c>
      <c r="DC68" s="22">
        <f>IF($CS68="",DC67,Case10!$S68+Case10!$F68+Case10!$P68)</f>
        <v>2.6358606838176191E-3</v>
      </c>
      <c r="DD68" s="22">
        <f>IF($CS68="",DD67,Case11!$S68+Case11!$F68+Case11!$P68)</f>
        <v>1.8537684115673837E-2</v>
      </c>
      <c r="DF68" t="str">
        <f t="shared" ref="DF68:DF99" si="58">CS68</f>
        <v/>
      </c>
      <c r="DG68" s="22">
        <f t="shared" si="57"/>
        <v>2.3772875745172962E-3</v>
      </c>
      <c r="DH68" s="22">
        <f t="shared" si="57"/>
        <v>2.3772875745172953E-3</v>
      </c>
      <c r="DI68" s="22">
        <f t="shared" si="57"/>
        <v>2.3772875745172962E-3</v>
      </c>
      <c r="DJ68" s="22">
        <f t="shared" si="57"/>
        <v>2.3772875745172962E-3</v>
      </c>
      <c r="DK68" s="22">
        <f t="shared" si="57"/>
        <v>2.3772875745172953E-3</v>
      </c>
      <c r="DL68" s="22">
        <f t="shared" si="57"/>
        <v>2.3772875745172962E-3</v>
      </c>
      <c r="DM68" s="22">
        <f t="shared" si="57"/>
        <v>2.3772875745172953E-3</v>
      </c>
      <c r="DN68" s="22">
        <f t="shared" si="57"/>
        <v>1.1886437872586481E-3</v>
      </c>
      <c r="DO68" s="22">
        <f t="shared" si="57"/>
        <v>4.7545751490345916E-3</v>
      </c>
      <c r="DP68" s="22">
        <f t="shared" si="56"/>
        <v>2.3722746154358574E-3</v>
      </c>
      <c r="DQ68" s="22">
        <f t="shared" si="56"/>
        <v>2.4098989350375966E-3</v>
      </c>
    </row>
    <row r="69" spans="1:121" x14ac:dyDescent="0.2">
      <c r="A69" t="str">
        <f>OutputSummary!A65</f>
        <v/>
      </c>
      <c r="B69" s="13">
        <f>IF($A69="",B68,Case8!K65*100)</f>
        <v>0.85660513659939153</v>
      </c>
      <c r="C69" s="7">
        <f>IF($A69="",C68,Pi!$B65)</f>
        <v>0.85660513659939153</v>
      </c>
      <c r="D69" s="7">
        <f>IF($A69="",D68,Patm!B65)</f>
        <v>0.86471115060730008</v>
      </c>
      <c r="E69" s="13">
        <f>IF($A69="",E68,'Patm diff'!B65)</f>
        <v>0.87766655138423022</v>
      </c>
      <c r="F69" s="7">
        <f>IF($A69="",F68,'Patm nodiff'!B65)</f>
        <v>0.86361880927367085</v>
      </c>
      <c r="G69" s="7">
        <f>IF($A69="",G68,Case1!$B65)</f>
        <v>1.1915897577858632</v>
      </c>
      <c r="H69" s="7">
        <f>IF($A69="",H68,Case2!$B65)</f>
        <v>1.195242384237196</v>
      </c>
      <c r="I69" s="7">
        <f>IF($A69="",I68,Case3!$B65)</f>
        <v>1.1879647021359967</v>
      </c>
      <c r="J69" s="7">
        <f>IF($A69="",J68,Case4!$B65)</f>
        <v>1.2302154727932881</v>
      </c>
      <c r="K69" s="7">
        <f>IF($A69="",K68,Case5!$B65)</f>
        <v>1.1527536981137487</v>
      </c>
      <c r="L69" s="7">
        <f>IF($A69="",L68,Case6!$B65)</f>
        <v>1.2298620032182317</v>
      </c>
      <c r="M69" s="7">
        <f>IF($A69="",M68,Case7!$B65)</f>
        <v>1.1538095944186428</v>
      </c>
      <c r="N69" s="7">
        <f>IF($A69="",N68,Case8!$B65)</f>
        <v>1.0239817599366103</v>
      </c>
      <c r="O69" s="7">
        <f>IF($A69="",O68,Case9!$B65)</f>
        <v>1.5275017987322221</v>
      </c>
      <c r="P69" s="7">
        <f>IF($A69="",P68,Case10!$B65)</f>
        <v>1.0426899120869584</v>
      </c>
      <c r="Q69" s="7">
        <f>IF($A69="",Q68,Case11!$B65)</f>
        <v>2.1647771688571216</v>
      </c>
      <c r="S69" s="7">
        <f>IF($A69="",S68,Case1!E65*100)</f>
        <v>51.727750000000007</v>
      </c>
      <c r="T69" s="7">
        <f>IF($A69="",T68,Pi!$Q65)</f>
        <v>51.727750000000007</v>
      </c>
      <c r="U69" s="7">
        <f>IF($A69="",U68,Patm!Q65)</f>
        <v>0.59816156574621171</v>
      </c>
      <c r="V69" s="7">
        <f>IF($A69="",V68,'Patm diff'!Q65)</f>
        <v>1.5118212474663864</v>
      </c>
      <c r="W69" s="7">
        <f>IF($A69="",W68,'Patm nodiff'!Q65)</f>
        <v>0.51795709710935023</v>
      </c>
      <c r="X69" s="7">
        <f>IF($A69="",X68,Case1!$Q65)</f>
        <v>12.11807700697457</v>
      </c>
      <c r="Y69" s="7">
        <f>IF($A69="",Y68,Case2!$Q65)</f>
        <v>11.773625788866902</v>
      </c>
      <c r="Z69" s="7">
        <f>IF($A69="",Z68,Case3!$Q65)</f>
        <v>12.46096942305479</v>
      </c>
      <c r="AA69" s="7">
        <f>IF($A69="",AA68,Case4!$Q65)</f>
        <v>8.5286036456764247</v>
      </c>
      <c r="AB69" s="7">
        <f>IF($A69="",AB68,Case5!$Q65)</f>
        <v>15.842662645938811</v>
      </c>
      <c r="AC69" s="7">
        <f>IF($A69="",AC68,Case6!$Q65)</f>
        <v>8.5609279853105118</v>
      </c>
      <c r="AD69" s="7">
        <f>IF($A69="",AD68,Case7!$Q65)</f>
        <v>15.739915644814729</v>
      </c>
      <c r="AE69" s="7">
        <f>IF($A69="",AE68,Case8!$Q65)</f>
        <v>8.3478175116817486</v>
      </c>
      <c r="AF69" s="7">
        <f>IF($A69="",AF68,Case9!$Q65)</f>
        <v>14.961879851407769</v>
      </c>
      <c r="AG69" s="7">
        <f>IF($A69="",AG68,Case10!$Q65)</f>
        <v>8.8455645451696476</v>
      </c>
      <c r="AH69" s="7">
        <f>IF($A69="",AH68,Case11!$Q65)</f>
        <v>15.721046038560811</v>
      </c>
      <c r="AJ69" s="25">
        <f t="shared" si="11"/>
        <v>1</v>
      </c>
      <c r="AK69" s="25">
        <f t="shared" si="12"/>
        <v>86.477889858184369</v>
      </c>
      <c r="AL69" s="25">
        <f t="shared" si="13"/>
        <v>34.215519914598978</v>
      </c>
      <c r="AM69" s="25">
        <f t="shared" si="14"/>
        <v>99.868792779721929</v>
      </c>
      <c r="AN69" s="25">
        <f t="shared" si="15"/>
        <v>4.2686434464996434</v>
      </c>
      <c r="AO69" s="25">
        <f t="shared" si="16"/>
        <v>4.3935276122767197</v>
      </c>
      <c r="AP69" s="25">
        <f t="shared" si="17"/>
        <v>4.151181841783143</v>
      </c>
      <c r="AQ69" s="25">
        <f t="shared" si="18"/>
        <v>6.0652074066337214</v>
      </c>
      <c r="AR69" s="25">
        <f t="shared" si="19"/>
        <v>3.2650919328424988</v>
      </c>
      <c r="AS69" s="25">
        <f t="shared" si="20"/>
        <v>6.0423064051885955</v>
      </c>
      <c r="AT69" s="25">
        <f t="shared" si="21"/>
        <v>3.2864057957668225</v>
      </c>
      <c r="AU69" s="25">
        <f t="shared" si="22"/>
        <v>6.1965597508107182</v>
      </c>
      <c r="AV69" s="25">
        <f t="shared" si="23"/>
        <v>3.4573028599165583</v>
      </c>
      <c r="AW69" s="25">
        <f t="shared" si="24"/>
        <v>5.8478743483079665</v>
      </c>
      <c r="AX69" s="25">
        <f t="shared" si="25"/>
        <v>3.2903503922780604</v>
      </c>
      <c r="AZ69" s="7">
        <f t="shared" si="26"/>
        <v>32.867883995703551</v>
      </c>
      <c r="BA69" s="7">
        <f t="shared" si="27"/>
        <v>32.867883995703551</v>
      </c>
      <c r="BB69" s="7">
        <f t="shared" si="28"/>
        <v>74.226804123711347</v>
      </c>
      <c r="BC69" s="7">
        <f t="shared" si="29"/>
        <v>22.360248447204974</v>
      </c>
      <c r="BD69" s="7">
        <f t="shared" si="30"/>
        <v>50</v>
      </c>
      <c r="BE69" s="7">
        <f t="shared" si="31"/>
        <v>50</v>
      </c>
      <c r="BF69" s="7">
        <f t="shared" si="32"/>
        <v>50</v>
      </c>
      <c r="BG69" s="7">
        <f t="shared" si="33"/>
        <v>50</v>
      </c>
      <c r="BH69" s="7">
        <f t="shared" si="34"/>
        <v>50</v>
      </c>
      <c r="BI69" s="7">
        <f t="shared" si="35"/>
        <v>50</v>
      </c>
      <c r="BJ69" s="7">
        <f t="shared" si="36"/>
        <v>50</v>
      </c>
      <c r="BK69" s="7">
        <f t="shared" si="37"/>
        <v>50</v>
      </c>
      <c r="BL69" s="7">
        <f t="shared" si="38"/>
        <v>50</v>
      </c>
      <c r="BM69" s="7">
        <f t="shared" si="39"/>
        <v>10</v>
      </c>
      <c r="BN69" s="7">
        <f t="shared" si="40"/>
        <v>87.000000000000014</v>
      </c>
      <c r="BP69" s="7">
        <f t="shared" si="41"/>
        <v>0</v>
      </c>
      <c r="BQ69" s="7">
        <f t="shared" si="42"/>
        <v>0.9462952837392915</v>
      </c>
      <c r="BR69" s="7">
        <f t="shared" si="43"/>
        <v>2.4587075053565184</v>
      </c>
      <c r="BS69" s="7">
        <f t="shared" si="44"/>
        <v>0.81877546311742577</v>
      </c>
      <c r="BT69" s="7">
        <f t="shared" si="45"/>
        <v>39.106071966404038</v>
      </c>
      <c r="BU69" s="7">
        <f t="shared" si="46"/>
        <v>39.532479221657404</v>
      </c>
      <c r="BV69" s="7">
        <f t="shared" si="47"/>
        <v>38.682883323821592</v>
      </c>
      <c r="BW69" s="7">
        <f t="shared" si="48"/>
        <v>43.615234164609369</v>
      </c>
      <c r="BX69" s="7">
        <f t="shared" si="49"/>
        <v>34.57235415258279</v>
      </c>
      <c r="BY69" s="7">
        <f t="shared" si="50"/>
        <v>43.573970160933222</v>
      </c>
      <c r="BZ69" s="7">
        <f t="shared" si="51"/>
        <v>34.695619384108937</v>
      </c>
      <c r="CA69" s="7">
        <f t="shared" si="52"/>
        <v>19.539530664231336</v>
      </c>
      <c r="CB69" s="7">
        <f t="shared" si="53"/>
        <v>78.320410825015742</v>
      </c>
      <c r="CC69" s="7">
        <f t="shared" si="54"/>
        <v>21.723518519431096</v>
      </c>
      <c r="CD69" s="7">
        <f t="shared" si="55"/>
        <v>152.71587530411028</v>
      </c>
      <c r="CF69" t="str">
        <f>OutputSummary!A69</f>
        <v/>
      </c>
      <c r="CG69" s="22">
        <f>IF($CF69="",CG68,Case1!$O69)</f>
        <v>2.3772875745172953E-3</v>
      </c>
      <c r="CH69" s="22">
        <f>IF($CF69="",CH68,Case2!$O69)</f>
        <v>2.3772875745172953E-3</v>
      </c>
      <c r="CI69" s="22">
        <f>IF($CF69="",CI68,Case3!$O69)</f>
        <v>2.3772875745172953E-3</v>
      </c>
      <c r="CJ69" s="22">
        <f>IF($CF69="",CJ68,Case4!$O69)</f>
        <v>2.3772875745172953E-3</v>
      </c>
      <c r="CK69" s="22">
        <f>IF($CF69="",CK68,Case5!$O69)</f>
        <v>2.3772875745172953E-3</v>
      </c>
      <c r="CL69" s="22">
        <f>IF($CF69="",CL68,Case6!$O69)</f>
        <v>2.3772875745172953E-3</v>
      </c>
      <c r="CM69" s="22">
        <f>IF($CF69="",CM68,Case7!$O69)</f>
        <v>2.3772875745172953E-3</v>
      </c>
      <c r="CN69" s="22">
        <f>IF($CF69="",CN68,Case8!$O69)</f>
        <v>1.1886437872586477E-3</v>
      </c>
      <c r="CO69" s="22">
        <f>IF($CF69="",CO68,Case9!$O69)</f>
        <v>4.7545751490345898E-3</v>
      </c>
      <c r="CP69" s="22">
        <f>IF($CF69="",CP68,Case10!$O69)</f>
        <v>2.635860683817619E-4</v>
      </c>
      <c r="CQ69" s="22">
        <f>IF($CF69="",CQ68,Case11!$O69)</f>
        <v>1.6127785180636241E-2</v>
      </c>
      <c r="CS69" t="str">
        <f>OutputSummary!A69</f>
        <v/>
      </c>
      <c r="CT69" s="22">
        <f>IF($CS69="",CT68,Case1!$S69+Case1!$F69+Case1!$P69)</f>
        <v>4.7545751490345916E-3</v>
      </c>
      <c r="CU69" s="22">
        <f>IF($CS69="",CU68,Case2!$S69+Case2!$F69+Case2!$P69)</f>
        <v>4.7545751490345907E-3</v>
      </c>
      <c r="CV69" s="22">
        <f>IF($CS69="",CV68,Case3!$S69+Case3!$F69+Case3!$P69)</f>
        <v>4.7545751490345916E-3</v>
      </c>
      <c r="CW69" s="22">
        <f>IF($CS69="",CW68,Case4!$S69+Case4!$F69+Case4!$P69)</f>
        <v>4.7545751490345916E-3</v>
      </c>
      <c r="CX69" s="22">
        <f>IF($CS69="",CX68,Case5!$S69+Case5!$F69+Case5!$P69)</f>
        <v>4.7545751490345907E-3</v>
      </c>
      <c r="CY69" s="22">
        <f>IF($CS69="",CY68,Case6!$S69+Case6!$F69+Case6!$P69)</f>
        <v>4.7545751490345916E-3</v>
      </c>
      <c r="CZ69" s="22">
        <f>IF($CS69="",CZ68,Case7!$S69+Case7!$F69+Case7!$P69)</f>
        <v>4.7545751490345907E-3</v>
      </c>
      <c r="DA69" s="22">
        <f>IF($CS69="",DA68,Case8!$S69+Case8!$F69+Case8!$P69)</f>
        <v>2.3772875745172958E-3</v>
      </c>
      <c r="DB69" s="22">
        <f>IF($CS69="",DB68,Case9!$S69+Case9!$F69+Case9!$P69)</f>
        <v>9.5091502980691814E-3</v>
      </c>
      <c r="DC69" s="22">
        <f>IF($CS69="",DC68,Case10!$S69+Case10!$F69+Case10!$P69)</f>
        <v>2.6358606838176191E-3</v>
      </c>
      <c r="DD69" s="22">
        <f>IF($CS69="",DD68,Case11!$S69+Case11!$F69+Case11!$P69)</f>
        <v>1.8537684115673837E-2</v>
      </c>
      <c r="DF69" t="str">
        <f t="shared" si="58"/>
        <v/>
      </c>
      <c r="DG69" s="22">
        <f t="shared" si="57"/>
        <v>2.3772875745172962E-3</v>
      </c>
      <c r="DH69" s="22">
        <f t="shared" si="57"/>
        <v>2.3772875745172953E-3</v>
      </c>
      <c r="DI69" s="22">
        <f t="shared" si="57"/>
        <v>2.3772875745172962E-3</v>
      </c>
      <c r="DJ69" s="22">
        <f t="shared" ref="DJ69:DO99" si="59">CW69-CJ69</f>
        <v>2.3772875745172962E-3</v>
      </c>
      <c r="DK69" s="22">
        <f t="shared" si="59"/>
        <v>2.3772875745172953E-3</v>
      </c>
      <c r="DL69" s="22">
        <f t="shared" si="59"/>
        <v>2.3772875745172962E-3</v>
      </c>
      <c r="DM69" s="22">
        <f t="shared" si="59"/>
        <v>2.3772875745172953E-3</v>
      </c>
      <c r="DN69" s="22">
        <f t="shared" si="59"/>
        <v>1.1886437872586481E-3</v>
      </c>
      <c r="DO69" s="22">
        <f t="shared" si="59"/>
        <v>4.7545751490345916E-3</v>
      </c>
      <c r="DP69" s="22">
        <f t="shared" si="56"/>
        <v>2.3722746154358574E-3</v>
      </c>
      <c r="DQ69" s="22">
        <f t="shared" si="56"/>
        <v>2.4098989350375966E-3</v>
      </c>
    </row>
    <row r="70" spans="1:121" x14ac:dyDescent="0.2">
      <c r="A70" t="str">
        <f>OutputSummary!A66</f>
        <v/>
      </c>
      <c r="B70" s="13">
        <f>IF($A70="",B69,Case8!K66*100)</f>
        <v>0.85660513659939153</v>
      </c>
      <c r="C70" s="7">
        <f>IF($A70="",C69,Pi!$B66)</f>
        <v>0.85660513659939153</v>
      </c>
      <c r="D70" s="7">
        <f>IF($A70="",D69,Patm!B66)</f>
        <v>0.86471115060730008</v>
      </c>
      <c r="E70" s="13">
        <f>IF($A70="",E69,'Patm diff'!B66)</f>
        <v>0.87766655138423022</v>
      </c>
      <c r="F70" s="7">
        <f>IF($A70="",F69,'Patm nodiff'!B66)</f>
        <v>0.86361880927367085</v>
      </c>
      <c r="G70" s="7">
        <f>IF($A70="",G69,Case1!$B66)</f>
        <v>1.1915897577858632</v>
      </c>
      <c r="H70" s="7">
        <f>IF($A70="",H69,Case2!$B66)</f>
        <v>1.195242384237196</v>
      </c>
      <c r="I70" s="7">
        <f>IF($A70="",I69,Case3!$B66)</f>
        <v>1.1879647021359967</v>
      </c>
      <c r="J70" s="7">
        <f>IF($A70="",J69,Case4!$B66)</f>
        <v>1.2302154727932881</v>
      </c>
      <c r="K70" s="7">
        <f>IF($A70="",K69,Case5!$B66)</f>
        <v>1.1527536981137487</v>
      </c>
      <c r="L70" s="7">
        <f>IF($A70="",L69,Case6!$B66)</f>
        <v>1.2298620032182317</v>
      </c>
      <c r="M70" s="7">
        <f>IF($A70="",M69,Case7!$B66)</f>
        <v>1.1538095944186428</v>
      </c>
      <c r="N70" s="7">
        <f>IF($A70="",N69,Case8!$B66)</f>
        <v>1.0239817599366103</v>
      </c>
      <c r="O70" s="7">
        <f>IF($A70="",O69,Case9!$B66)</f>
        <v>1.5275017987322221</v>
      </c>
      <c r="P70" s="7">
        <f>IF($A70="",P69,Case10!$B66)</f>
        <v>1.0426899120869584</v>
      </c>
      <c r="Q70" s="7">
        <f>IF($A70="",Q69,Case11!$B66)</f>
        <v>2.1647771688571216</v>
      </c>
      <c r="S70" s="7">
        <f>IF($A70="",S69,Case1!E66*100)</f>
        <v>51.727750000000007</v>
      </c>
      <c r="T70" s="7">
        <f>IF($A70="",T69,Pi!$Q66)</f>
        <v>51.727750000000007</v>
      </c>
      <c r="U70" s="7">
        <f>IF($A70="",U69,Patm!Q66)</f>
        <v>0.59816156574621171</v>
      </c>
      <c r="V70" s="7">
        <f>IF($A70="",V69,'Patm diff'!Q66)</f>
        <v>1.5118212474663864</v>
      </c>
      <c r="W70" s="7">
        <f>IF($A70="",W69,'Patm nodiff'!Q66)</f>
        <v>0.51795709710935023</v>
      </c>
      <c r="X70" s="7">
        <f>IF($A70="",X69,Case1!$Q66)</f>
        <v>12.11807700697457</v>
      </c>
      <c r="Y70" s="7">
        <f>IF($A70="",Y69,Case2!$Q66)</f>
        <v>11.773625788866902</v>
      </c>
      <c r="Z70" s="7">
        <f>IF($A70="",Z69,Case3!$Q66)</f>
        <v>12.46096942305479</v>
      </c>
      <c r="AA70" s="7">
        <f>IF($A70="",AA69,Case4!$Q66)</f>
        <v>8.5286036456764247</v>
      </c>
      <c r="AB70" s="7">
        <f>IF($A70="",AB69,Case5!$Q66)</f>
        <v>15.842662645938811</v>
      </c>
      <c r="AC70" s="7">
        <f>IF($A70="",AC69,Case6!$Q66)</f>
        <v>8.5609279853105118</v>
      </c>
      <c r="AD70" s="7">
        <f>IF($A70="",AD69,Case7!$Q66)</f>
        <v>15.739915644814729</v>
      </c>
      <c r="AE70" s="7">
        <f>IF($A70="",AE69,Case8!$Q66)</f>
        <v>8.3478175116817486</v>
      </c>
      <c r="AF70" s="7">
        <f>IF($A70="",AF69,Case9!$Q66)</f>
        <v>14.961879851407769</v>
      </c>
      <c r="AG70" s="7">
        <f>IF($A70="",AG69,Case10!$Q66)</f>
        <v>8.8455645451696476</v>
      </c>
      <c r="AH70" s="7">
        <f>IF($A70="",AH69,Case11!$Q66)</f>
        <v>15.721046038560811</v>
      </c>
      <c r="AJ70" s="25">
        <f t="shared" si="11"/>
        <v>1</v>
      </c>
      <c r="AK70" s="25">
        <f t="shared" si="12"/>
        <v>86.477889858184369</v>
      </c>
      <c r="AL70" s="25">
        <f t="shared" si="13"/>
        <v>34.215519914598978</v>
      </c>
      <c r="AM70" s="25">
        <f t="shared" si="14"/>
        <v>99.868792779721929</v>
      </c>
      <c r="AN70" s="25">
        <f t="shared" si="15"/>
        <v>4.2686434464996434</v>
      </c>
      <c r="AO70" s="25">
        <f t="shared" si="16"/>
        <v>4.3935276122767197</v>
      </c>
      <c r="AP70" s="25">
        <f t="shared" si="17"/>
        <v>4.151181841783143</v>
      </c>
      <c r="AQ70" s="25">
        <f t="shared" si="18"/>
        <v>6.0652074066337214</v>
      </c>
      <c r="AR70" s="25">
        <f t="shared" si="19"/>
        <v>3.2650919328424988</v>
      </c>
      <c r="AS70" s="25">
        <f t="shared" si="20"/>
        <v>6.0423064051885955</v>
      </c>
      <c r="AT70" s="25">
        <f t="shared" si="21"/>
        <v>3.2864057957668225</v>
      </c>
      <c r="AU70" s="25">
        <f t="shared" si="22"/>
        <v>6.1965597508107182</v>
      </c>
      <c r="AV70" s="25">
        <f t="shared" si="23"/>
        <v>3.4573028599165583</v>
      </c>
      <c r="AW70" s="25">
        <f t="shared" si="24"/>
        <v>5.8478743483079665</v>
      </c>
      <c r="AX70" s="25">
        <f t="shared" si="25"/>
        <v>3.2903503922780604</v>
      </c>
      <c r="AZ70" s="7">
        <f t="shared" si="26"/>
        <v>32.867883995703551</v>
      </c>
      <c r="BA70" s="7">
        <f t="shared" si="27"/>
        <v>32.867883995703551</v>
      </c>
      <c r="BB70" s="7">
        <f t="shared" si="28"/>
        <v>74.226804123711347</v>
      </c>
      <c r="BC70" s="7">
        <f t="shared" si="29"/>
        <v>22.360248447204974</v>
      </c>
      <c r="BD70" s="7">
        <f t="shared" si="30"/>
        <v>50</v>
      </c>
      <c r="BE70" s="7">
        <f t="shared" si="31"/>
        <v>50</v>
      </c>
      <c r="BF70" s="7">
        <f t="shared" si="32"/>
        <v>50</v>
      </c>
      <c r="BG70" s="7">
        <f t="shared" si="33"/>
        <v>50</v>
      </c>
      <c r="BH70" s="7">
        <f t="shared" si="34"/>
        <v>50</v>
      </c>
      <c r="BI70" s="7">
        <f t="shared" si="35"/>
        <v>50</v>
      </c>
      <c r="BJ70" s="7">
        <f t="shared" si="36"/>
        <v>50</v>
      </c>
      <c r="BK70" s="7">
        <f t="shared" si="37"/>
        <v>50</v>
      </c>
      <c r="BL70" s="7">
        <f t="shared" si="38"/>
        <v>50</v>
      </c>
      <c r="BM70" s="7">
        <f t="shared" si="39"/>
        <v>10</v>
      </c>
      <c r="BN70" s="7">
        <f t="shared" si="40"/>
        <v>87.000000000000014</v>
      </c>
      <c r="BP70" s="7">
        <f t="shared" si="41"/>
        <v>0</v>
      </c>
      <c r="BQ70" s="7">
        <f t="shared" si="42"/>
        <v>0.9462952837392915</v>
      </c>
      <c r="BR70" s="7">
        <f t="shared" si="43"/>
        <v>2.4587075053565184</v>
      </c>
      <c r="BS70" s="7">
        <f t="shared" si="44"/>
        <v>0.81877546311742577</v>
      </c>
      <c r="BT70" s="7">
        <f t="shared" si="45"/>
        <v>39.106071966404038</v>
      </c>
      <c r="BU70" s="7">
        <f t="shared" si="46"/>
        <v>39.532479221657404</v>
      </c>
      <c r="BV70" s="7">
        <f t="shared" si="47"/>
        <v>38.682883323821592</v>
      </c>
      <c r="BW70" s="7">
        <f t="shared" si="48"/>
        <v>43.615234164609369</v>
      </c>
      <c r="BX70" s="7">
        <f t="shared" si="49"/>
        <v>34.57235415258279</v>
      </c>
      <c r="BY70" s="7">
        <f t="shared" si="50"/>
        <v>43.573970160933222</v>
      </c>
      <c r="BZ70" s="7">
        <f t="shared" si="51"/>
        <v>34.695619384108937</v>
      </c>
      <c r="CA70" s="7">
        <f t="shared" si="52"/>
        <v>19.539530664231336</v>
      </c>
      <c r="CB70" s="7">
        <f t="shared" si="53"/>
        <v>78.320410825015742</v>
      </c>
      <c r="CC70" s="7">
        <f t="shared" si="54"/>
        <v>21.723518519431096</v>
      </c>
      <c r="CD70" s="7">
        <f t="shared" si="55"/>
        <v>152.71587530411028</v>
      </c>
      <c r="CF70" t="str">
        <f>OutputSummary!A70</f>
        <v/>
      </c>
      <c r="CG70" s="22">
        <f>IF($CF70="",CG69,Case1!$O70)</f>
        <v>2.3772875745172953E-3</v>
      </c>
      <c r="CH70" s="22">
        <f>IF($CF70="",CH69,Case2!$O70)</f>
        <v>2.3772875745172953E-3</v>
      </c>
      <c r="CI70" s="22">
        <f>IF($CF70="",CI69,Case3!$O70)</f>
        <v>2.3772875745172953E-3</v>
      </c>
      <c r="CJ70" s="22">
        <f>IF($CF70="",CJ69,Case4!$O70)</f>
        <v>2.3772875745172953E-3</v>
      </c>
      <c r="CK70" s="22">
        <f>IF($CF70="",CK69,Case5!$O70)</f>
        <v>2.3772875745172953E-3</v>
      </c>
      <c r="CL70" s="22">
        <f>IF($CF70="",CL69,Case6!$O70)</f>
        <v>2.3772875745172953E-3</v>
      </c>
      <c r="CM70" s="22">
        <f>IF($CF70="",CM69,Case7!$O70)</f>
        <v>2.3772875745172953E-3</v>
      </c>
      <c r="CN70" s="22">
        <f>IF($CF70="",CN69,Case8!$O70)</f>
        <v>1.1886437872586477E-3</v>
      </c>
      <c r="CO70" s="22">
        <f>IF($CF70="",CO69,Case9!$O70)</f>
        <v>4.7545751490345898E-3</v>
      </c>
      <c r="CP70" s="22">
        <f>IF($CF70="",CP69,Case10!$O70)</f>
        <v>2.635860683817619E-4</v>
      </c>
      <c r="CQ70" s="22">
        <f>IF($CF70="",CQ69,Case11!$O70)</f>
        <v>1.6127785180636241E-2</v>
      </c>
      <c r="CS70" t="str">
        <f>OutputSummary!A70</f>
        <v/>
      </c>
      <c r="CT70" s="22">
        <f>IF($CS70="",CT69,Case1!$S70+Case1!$F70+Case1!$P70)</f>
        <v>4.7545751490345916E-3</v>
      </c>
      <c r="CU70" s="22">
        <f>IF($CS70="",CU69,Case2!$S70+Case2!$F70+Case2!$P70)</f>
        <v>4.7545751490345907E-3</v>
      </c>
      <c r="CV70" s="22">
        <f>IF($CS70="",CV69,Case3!$S70+Case3!$F70+Case3!$P70)</f>
        <v>4.7545751490345916E-3</v>
      </c>
      <c r="CW70" s="22">
        <f>IF($CS70="",CW69,Case4!$S70+Case4!$F70+Case4!$P70)</f>
        <v>4.7545751490345916E-3</v>
      </c>
      <c r="CX70" s="22">
        <f>IF($CS70="",CX69,Case5!$S70+Case5!$F70+Case5!$P70)</f>
        <v>4.7545751490345907E-3</v>
      </c>
      <c r="CY70" s="22">
        <f>IF($CS70="",CY69,Case6!$S70+Case6!$F70+Case6!$P70)</f>
        <v>4.7545751490345916E-3</v>
      </c>
      <c r="CZ70" s="22">
        <f>IF($CS70="",CZ69,Case7!$S70+Case7!$F70+Case7!$P70)</f>
        <v>4.7545751490345907E-3</v>
      </c>
      <c r="DA70" s="22">
        <f>IF($CS70="",DA69,Case8!$S70+Case8!$F70+Case8!$P70)</f>
        <v>2.3772875745172958E-3</v>
      </c>
      <c r="DB70" s="22">
        <f>IF($CS70="",DB69,Case9!$S70+Case9!$F70+Case9!$P70)</f>
        <v>9.5091502980691814E-3</v>
      </c>
      <c r="DC70" s="22">
        <f>IF($CS70="",DC69,Case10!$S70+Case10!$F70+Case10!$P70)</f>
        <v>2.6358606838176191E-3</v>
      </c>
      <c r="DD70" s="22">
        <f>IF($CS70="",DD69,Case11!$S70+Case11!$F70+Case11!$P70)</f>
        <v>1.8537684115673837E-2</v>
      </c>
      <c r="DF70" t="str">
        <f t="shared" si="58"/>
        <v/>
      </c>
      <c r="DG70" s="22">
        <f t="shared" ref="DG70:DI99" si="60">CT70-CG70</f>
        <v>2.3772875745172962E-3</v>
      </c>
      <c r="DH70" s="22">
        <f t="shared" si="60"/>
        <v>2.3772875745172953E-3</v>
      </c>
      <c r="DI70" s="22">
        <f t="shared" si="60"/>
        <v>2.3772875745172962E-3</v>
      </c>
      <c r="DJ70" s="22">
        <f t="shared" si="59"/>
        <v>2.3772875745172962E-3</v>
      </c>
      <c r="DK70" s="22">
        <f t="shared" si="59"/>
        <v>2.3772875745172953E-3</v>
      </c>
      <c r="DL70" s="22">
        <f t="shared" si="59"/>
        <v>2.3772875745172962E-3</v>
      </c>
      <c r="DM70" s="22">
        <f t="shared" si="59"/>
        <v>2.3772875745172953E-3</v>
      </c>
      <c r="DN70" s="22">
        <f t="shared" si="59"/>
        <v>1.1886437872586481E-3</v>
      </c>
      <c r="DO70" s="22">
        <f t="shared" si="59"/>
        <v>4.7545751490345916E-3</v>
      </c>
      <c r="DP70" s="22">
        <f t="shared" si="56"/>
        <v>2.3722746154358574E-3</v>
      </c>
      <c r="DQ70" s="22">
        <f t="shared" si="56"/>
        <v>2.4098989350375966E-3</v>
      </c>
    </row>
    <row r="71" spans="1:121" x14ac:dyDescent="0.2">
      <c r="A71" t="str">
        <f>OutputSummary!A67</f>
        <v/>
      </c>
      <c r="B71" s="13">
        <f>IF($A71="",B70,Case8!K67*100)</f>
        <v>0.85660513659939153</v>
      </c>
      <c r="C71" s="7">
        <f>IF($A71="",C70,Pi!$B67)</f>
        <v>0.85660513659939153</v>
      </c>
      <c r="D71" s="7">
        <f>IF($A71="",D70,Patm!B67)</f>
        <v>0.86471115060730008</v>
      </c>
      <c r="E71" s="13">
        <f>IF($A71="",E70,'Patm diff'!B67)</f>
        <v>0.87766655138423022</v>
      </c>
      <c r="F71" s="7">
        <f>IF($A71="",F70,'Patm nodiff'!B67)</f>
        <v>0.86361880927367085</v>
      </c>
      <c r="G71" s="7">
        <f>IF($A71="",G70,Case1!$B67)</f>
        <v>1.1915897577858632</v>
      </c>
      <c r="H71" s="7">
        <f>IF($A71="",H70,Case2!$B67)</f>
        <v>1.195242384237196</v>
      </c>
      <c r="I71" s="7">
        <f>IF($A71="",I70,Case3!$B67)</f>
        <v>1.1879647021359967</v>
      </c>
      <c r="J71" s="7">
        <f>IF($A71="",J70,Case4!$B67)</f>
        <v>1.2302154727932881</v>
      </c>
      <c r="K71" s="7">
        <f>IF($A71="",K70,Case5!$B67)</f>
        <v>1.1527536981137487</v>
      </c>
      <c r="L71" s="7">
        <f>IF($A71="",L70,Case6!$B67)</f>
        <v>1.2298620032182317</v>
      </c>
      <c r="M71" s="7">
        <f>IF($A71="",M70,Case7!$B67)</f>
        <v>1.1538095944186428</v>
      </c>
      <c r="N71" s="7">
        <f>IF($A71="",N70,Case8!$B67)</f>
        <v>1.0239817599366103</v>
      </c>
      <c r="O71" s="7">
        <f>IF($A71="",O70,Case9!$B67)</f>
        <v>1.5275017987322221</v>
      </c>
      <c r="P71" s="7">
        <f>IF($A71="",P70,Case10!$B67)</f>
        <v>1.0426899120869584</v>
      </c>
      <c r="Q71" s="7">
        <f>IF($A71="",Q70,Case11!$B67)</f>
        <v>2.1647771688571216</v>
      </c>
      <c r="S71" s="7">
        <f>IF($A71="",S70,Case1!E67*100)</f>
        <v>51.727750000000007</v>
      </c>
      <c r="T71" s="7">
        <f>IF($A71="",T70,Pi!$Q67)</f>
        <v>51.727750000000007</v>
      </c>
      <c r="U71" s="7">
        <f>IF($A71="",U70,Patm!Q67)</f>
        <v>0.59816156574621171</v>
      </c>
      <c r="V71" s="7">
        <f>IF($A71="",V70,'Patm diff'!Q67)</f>
        <v>1.5118212474663864</v>
      </c>
      <c r="W71" s="7">
        <f>IF($A71="",W70,'Patm nodiff'!Q67)</f>
        <v>0.51795709710935023</v>
      </c>
      <c r="X71" s="7">
        <f>IF($A71="",X70,Case1!$Q67)</f>
        <v>12.11807700697457</v>
      </c>
      <c r="Y71" s="7">
        <f>IF($A71="",Y70,Case2!$Q67)</f>
        <v>11.773625788866902</v>
      </c>
      <c r="Z71" s="7">
        <f>IF($A71="",Z70,Case3!$Q67)</f>
        <v>12.46096942305479</v>
      </c>
      <c r="AA71" s="7">
        <f>IF($A71="",AA70,Case4!$Q67)</f>
        <v>8.5286036456764247</v>
      </c>
      <c r="AB71" s="7">
        <f>IF($A71="",AB70,Case5!$Q67)</f>
        <v>15.842662645938811</v>
      </c>
      <c r="AC71" s="7">
        <f>IF($A71="",AC70,Case6!$Q67)</f>
        <v>8.5609279853105118</v>
      </c>
      <c r="AD71" s="7">
        <f>IF($A71="",AD70,Case7!$Q67)</f>
        <v>15.739915644814729</v>
      </c>
      <c r="AE71" s="7">
        <f>IF($A71="",AE70,Case8!$Q67)</f>
        <v>8.3478175116817486</v>
      </c>
      <c r="AF71" s="7">
        <f>IF($A71="",AF70,Case9!$Q67)</f>
        <v>14.961879851407769</v>
      </c>
      <c r="AG71" s="7">
        <f>IF($A71="",AG70,Case10!$Q67)</f>
        <v>8.8455645451696476</v>
      </c>
      <c r="AH71" s="7">
        <f>IF($A71="",AH70,Case11!$Q67)</f>
        <v>15.721046038560811</v>
      </c>
      <c r="AJ71" s="25">
        <f t="shared" si="11"/>
        <v>1</v>
      </c>
      <c r="AK71" s="25">
        <f t="shared" si="12"/>
        <v>86.477889858184369</v>
      </c>
      <c r="AL71" s="25">
        <f t="shared" si="13"/>
        <v>34.215519914598978</v>
      </c>
      <c r="AM71" s="25">
        <f t="shared" si="14"/>
        <v>99.868792779721929</v>
      </c>
      <c r="AN71" s="25">
        <f t="shared" si="15"/>
        <v>4.2686434464996434</v>
      </c>
      <c r="AO71" s="25">
        <f t="shared" si="16"/>
        <v>4.3935276122767197</v>
      </c>
      <c r="AP71" s="25">
        <f t="shared" si="17"/>
        <v>4.151181841783143</v>
      </c>
      <c r="AQ71" s="25">
        <f t="shared" si="18"/>
        <v>6.0652074066337214</v>
      </c>
      <c r="AR71" s="25">
        <f t="shared" si="19"/>
        <v>3.2650919328424988</v>
      </c>
      <c r="AS71" s="25">
        <f t="shared" si="20"/>
        <v>6.0423064051885955</v>
      </c>
      <c r="AT71" s="25">
        <f t="shared" si="21"/>
        <v>3.2864057957668225</v>
      </c>
      <c r="AU71" s="25">
        <f t="shared" si="22"/>
        <v>6.1965597508107182</v>
      </c>
      <c r="AV71" s="25">
        <f t="shared" si="23"/>
        <v>3.4573028599165583</v>
      </c>
      <c r="AW71" s="25">
        <f t="shared" si="24"/>
        <v>5.8478743483079665</v>
      </c>
      <c r="AX71" s="25">
        <f t="shared" si="25"/>
        <v>3.2903503922780604</v>
      </c>
      <c r="AZ71" s="7">
        <f t="shared" si="26"/>
        <v>32.867883995703551</v>
      </c>
      <c r="BA71" s="7">
        <f t="shared" si="27"/>
        <v>32.867883995703551</v>
      </c>
      <c r="BB71" s="7">
        <f t="shared" si="28"/>
        <v>74.226804123711347</v>
      </c>
      <c r="BC71" s="7">
        <f t="shared" si="29"/>
        <v>22.360248447204974</v>
      </c>
      <c r="BD71" s="7">
        <f t="shared" si="30"/>
        <v>50</v>
      </c>
      <c r="BE71" s="7">
        <f t="shared" si="31"/>
        <v>50</v>
      </c>
      <c r="BF71" s="7">
        <f t="shared" si="32"/>
        <v>50</v>
      </c>
      <c r="BG71" s="7">
        <f t="shared" si="33"/>
        <v>50</v>
      </c>
      <c r="BH71" s="7">
        <f t="shared" si="34"/>
        <v>50</v>
      </c>
      <c r="BI71" s="7">
        <f t="shared" si="35"/>
        <v>50</v>
      </c>
      <c r="BJ71" s="7">
        <f t="shared" si="36"/>
        <v>50</v>
      </c>
      <c r="BK71" s="7">
        <f t="shared" si="37"/>
        <v>50</v>
      </c>
      <c r="BL71" s="7">
        <f t="shared" si="38"/>
        <v>50</v>
      </c>
      <c r="BM71" s="7">
        <f t="shared" si="39"/>
        <v>10</v>
      </c>
      <c r="BN71" s="7">
        <f t="shared" si="40"/>
        <v>87.000000000000014</v>
      </c>
      <c r="BP71" s="7">
        <f t="shared" si="41"/>
        <v>0</v>
      </c>
      <c r="BQ71" s="7">
        <f t="shared" si="42"/>
        <v>0.9462952837392915</v>
      </c>
      <c r="BR71" s="7">
        <f t="shared" si="43"/>
        <v>2.4587075053565184</v>
      </c>
      <c r="BS71" s="7">
        <f t="shared" si="44"/>
        <v>0.81877546311742577</v>
      </c>
      <c r="BT71" s="7">
        <f t="shared" si="45"/>
        <v>39.106071966404038</v>
      </c>
      <c r="BU71" s="7">
        <f t="shared" si="46"/>
        <v>39.532479221657404</v>
      </c>
      <c r="BV71" s="7">
        <f t="shared" si="47"/>
        <v>38.682883323821592</v>
      </c>
      <c r="BW71" s="7">
        <f t="shared" si="48"/>
        <v>43.615234164609369</v>
      </c>
      <c r="BX71" s="7">
        <f t="shared" si="49"/>
        <v>34.57235415258279</v>
      </c>
      <c r="BY71" s="7">
        <f t="shared" si="50"/>
        <v>43.573970160933222</v>
      </c>
      <c r="BZ71" s="7">
        <f t="shared" si="51"/>
        <v>34.695619384108937</v>
      </c>
      <c r="CA71" s="7">
        <f t="shared" si="52"/>
        <v>19.539530664231336</v>
      </c>
      <c r="CB71" s="7">
        <f t="shared" si="53"/>
        <v>78.320410825015742</v>
      </c>
      <c r="CC71" s="7">
        <f t="shared" si="54"/>
        <v>21.723518519431096</v>
      </c>
      <c r="CD71" s="7">
        <f t="shared" si="55"/>
        <v>152.71587530411028</v>
      </c>
      <c r="CF71" t="str">
        <f>OutputSummary!A71</f>
        <v/>
      </c>
      <c r="CG71" s="22">
        <f>IF($CF71="",CG70,Case1!$O71)</f>
        <v>2.3772875745172953E-3</v>
      </c>
      <c r="CH71" s="22">
        <f>IF($CF71="",CH70,Case2!$O71)</f>
        <v>2.3772875745172953E-3</v>
      </c>
      <c r="CI71" s="22">
        <f>IF($CF71="",CI70,Case3!$O71)</f>
        <v>2.3772875745172953E-3</v>
      </c>
      <c r="CJ71" s="22">
        <f>IF($CF71="",CJ70,Case4!$O71)</f>
        <v>2.3772875745172953E-3</v>
      </c>
      <c r="CK71" s="22">
        <f>IF($CF71="",CK70,Case5!$O71)</f>
        <v>2.3772875745172953E-3</v>
      </c>
      <c r="CL71" s="22">
        <f>IF($CF71="",CL70,Case6!$O71)</f>
        <v>2.3772875745172953E-3</v>
      </c>
      <c r="CM71" s="22">
        <f>IF($CF71="",CM70,Case7!$O71)</f>
        <v>2.3772875745172953E-3</v>
      </c>
      <c r="CN71" s="22">
        <f>IF($CF71="",CN70,Case8!$O71)</f>
        <v>1.1886437872586477E-3</v>
      </c>
      <c r="CO71" s="22">
        <f>IF($CF71="",CO70,Case9!$O71)</f>
        <v>4.7545751490345898E-3</v>
      </c>
      <c r="CP71" s="22">
        <f>IF($CF71="",CP70,Case10!$O71)</f>
        <v>2.635860683817619E-4</v>
      </c>
      <c r="CQ71" s="22">
        <f>IF($CF71="",CQ70,Case11!$O71)</f>
        <v>1.6127785180636241E-2</v>
      </c>
      <c r="CS71" t="str">
        <f>OutputSummary!A71</f>
        <v/>
      </c>
      <c r="CT71" s="22">
        <f>IF($CS71="",CT70,Case1!$S71+Case1!$F71+Case1!$P71)</f>
        <v>4.7545751490345916E-3</v>
      </c>
      <c r="CU71" s="22">
        <f>IF($CS71="",CU70,Case2!$S71+Case2!$F71+Case2!$P71)</f>
        <v>4.7545751490345907E-3</v>
      </c>
      <c r="CV71" s="22">
        <f>IF($CS71="",CV70,Case3!$S71+Case3!$F71+Case3!$P71)</f>
        <v>4.7545751490345916E-3</v>
      </c>
      <c r="CW71" s="22">
        <f>IF($CS71="",CW70,Case4!$S71+Case4!$F71+Case4!$P71)</f>
        <v>4.7545751490345916E-3</v>
      </c>
      <c r="CX71" s="22">
        <f>IF($CS71="",CX70,Case5!$S71+Case5!$F71+Case5!$P71)</f>
        <v>4.7545751490345907E-3</v>
      </c>
      <c r="CY71" s="22">
        <f>IF($CS71="",CY70,Case6!$S71+Case6!$F71+Case6!$P71)</f>
        <v>4.7545751490345916E-3</v>
      </c>
      <c r="CZ71" s="22">
        <f>IF($CS71="",CZ70,Case7!$S71+Case7!$F71+Case7!$P71)</f>
        <v>4.7545751490345907E-3</v>
      </c>
      <c r="DA71" s="22">
        <f>IF($CS71="",DA70,Case8!$S71+Case8!$F71+Case8!$P71)</f>
        <v>2.3772875745172958E-3</v>
      </c>
      <c r="DB71" s="22">
        <f>IF($CS71="",DB70,Case9!$S71+Case9!$F71+Case9!$P71)</f>
        <v>9.5091502980691814E-3</v>
      </c>
      <c r="DC71" s="22">
        <f>IF($CS71="",DC70,Case10!$S71+Case10!$F71+Case10!$P71)</f>
        <v>2.6358606838176191E-3</v>
      </c>
      <c r="DD71" s="22">
        <f>IF($CS71="",DD70,Case11!$S71+Case11!$F71+Case11!$P71)</f>
        <v>1.8537684115673837E-2</v>
      </c>
      <c r="DF71" t="str">
        <f t="shared" si="58"/>
        <v/>
      </c>
      <c r="DG71" s="22">
        <f t="shared" si="60"/>
        <v>2.3772875745172962E-3</v>
      </c>
      <c r="DH71" s="22">
        <f t="shared" si="60"/>
        <v>2.3772875745172953E-3</v>
      </c>
      <c r="DI71" s="22">
        <f t="shared" si="60"/>
        <v>2.3772875745172962E-3</v>
      </c>
      <c r="DJ71" s="22">
        <f t="shared" si="59"/>
        <v>2.3772875745172962E-3</v>
      </c>
      <c r="DK71" s="22">
        <f t="shared" si="59"/>
        <v>2.3772875745172953E-3</v>
      </c>
      <c r="DL71" s="22">
        <f t="shared" si="59"/>
        <v>2.3772875745172962E-3</v>
      </c>
      <c r="DM71" s="22">
        <f t="shared" si="59"/>
        <v>2.3772875745172953E-3</v>
      </c>
      <c r="DN71" s="22">
        <f t="shared" si="59"/>
        <v>1.1886437872586481E-3</v>
      </c>
      <c r="DO71" s="22">
        <f t="shared" si="59"/>
        <v>4.7545751490345916E-3</v>
      </c>
      <c r="DP71" s="22">
        <f t="shared" si="56"/>
        <v>2.3722746154358574E-3</v>
      </c>
      <c r="DQ71" s="22">
        <f t="shared" si="56"/>
        <v>2.4098989350375966E-3</v>
      </c>
    </row>
    <row r="72" spans="1:121" x14ac:dyDescent="0.2">
      <c r="A72" t="str">
        <f>OutputSummary!A68</f>
        <v/>
      </c>
      <c r="B72" s="13">
        <f>IF($A72="",B71,Case8!K68*100)</f>
        <v>0.85660513659939153</v>
      </c>
      <c r="C72" s="7">
        <f>IF($A72="",C71,Pi!$B68)</f>
        <v>0.85660513659939153</v>
      </c>
      <c r="D72" s="7">
        <f>IF($A72="",D71,Patm!B68)</f>
        <v>0.86471115060730008</v>
      </c>
      <c r="E72" s="13">
        <f>IF($A72="",E71,'Patm diff'!B68)</f>
        <v>0.87766655138423022</v>
      </c>
      <c r="F72" s="7">
        <f>IF($A72="",F71,'Patm nodiff'!B68)</f>
        <v>0.86361880927367085</v>
      </c>
      <c r="G72" s="7">
        <f>IF($A72="",G71,Case1!$B68)</f>
        <v>1.1915897577858632</v>
      </c>
      <c r="H72" s="7">
        <f>IF($A72="",H71,Case2!$B68)</f>
        <v>1.195242384237196</v>
      </c>
      <c r="I72" s="7">
        <f>IF($A72="",I71,Case3!$B68)</f>
        <v>1.1879647021359967</v>
      </c>
      <c r="J72" s="7">
        <f>IF($A72="",J71,Case4!$B68)</f>
        <v>1.2302154727932881</v>
      </c>
      <c r="K72" s="7">
        <f>IF($A72="",K71,Case5!$B68)</f>
        <v>1.1527536981137487</v>
      </c>
      <c r="L72" s="7">
        <f>IF($A72="",L71,Case6!$B68)</f>
        <v>1.2298620032182317</v>
      </c>
      <c r="M72" s="7">
        <f>IF($A72="",M71,Case7!$B68)</f>
        <v>1.1538095944186428</v>
      </c>
      <c r="N72" s="7">
        <f>IF($A72="",N71,Case8!$B68)</f>
        <v>1.0239817599366103</v>
      </c>
      <c r="O72" s="7">
        <f>IF($A72="",O71,Case9!$B68)</f>
        <v>1.5275017987322221</v>
      </c>
      <c r="P72" s="7">
        <f>IF($A72="",P71,Case10!$B68)</f>
        <v>1.0426899120869584</v>
      </c>
      <c r="Q72" s="7">
        <f>IF($A72="",Q71,Case11!$B68)</f>
        <v>2.1647771688571216</v>
      </c>
      <c r="S72" s="7">
        <f>IF($A72="",S71,Case1!E68*100)</f>
        <v>51.727750000000007</v>
      </c>
      <c r="T72" s="7">
        <f>IF($A72="",T71,Pi!$Q68)</f>
        <v>51.727750000000007</v>
      </c>
      <c r="U72" s="7">
        <f>IF($A72="",U71,Patm!Q68)</f>
        <v>0.59816156574621171</v>
      </c>
      <c r="V72" s="7">
        <f>IF($A72="",V71,'Patm diff'!Q68)</f>
        <v>1.5118212474663864</v>
      </c>
      <c r="W72" s="7">
        <f>IF($A72="",W71,'Patm nodiff'!Q68)</f>
        <v>0.51795709710935023</v>
      </c>
      <c r="X72" s="7">
        <f>IF($A72="",X71,Case1!$Q68)</f>
        <v>12.11807700697457</v>
      </c>
      <c r="Y72" s="7">
        <f>IF($A72="",Y71,Case2!$Q68)</f>
        <v>11.773625788866902</v>
      </c>
      <c r="Z72" s="7">
        <f>IF($A72="",Z71,Case3!$Q68)</f>
        <v>12.46096942305479</v>
      </c>
      <c r="AA72" s="7">
        <f>IF($A72="",AA71,Case4!$Q68)</f>
        <v>8.5286036456764247</v>
      </c>
      <c r="AB72" s="7">
        <f>IF($A72="",AB71,Case5!$Q68)</f>
        <v>15.842662645938811</v>
      </c>
      <c r="AC72" s="7">
        <f>IF($A72="",AC71,Case6!$Q68)</f>
        <v>8.5609279853105118</v>
      </c>
      <c r="AD72" s="7">
        <f>IF($A72="",AD71,Case7!$Q68)</f>
        <v>15.739915644814729</v>
      </c>
      <c r="AE72" s="7">
        <f>IF($A72="",AE71,Case8!$Q68)</f>
        <v>8.3478175116817486</v>
      </c>
      <c r="AF72" s="7">
        <f>IF($A72="",AF71,Case9!$Q68)</f>
        <v>14.961879851407769</v>
      </c>
      <c r="AG72" s="7">
        <f>IF($A72="",AG71,Case10!$Q68)</f>
        <v>8.8455645451696476</v>
      </c>
      <c r="AH72" s="7">
        <f>IF($A72="",AH71,Case11!$Q68)</f>
        <v>15.721046038560811</v>
      </c>
      <c r="AJ72" s="25">
        <f t="shared" ref="AJ72:AJ100" si="61">$S72/T72</f>
        <v>1</v>
      </c>
      <c r="AK72" s="25">
        <f t="shared" ref="AK72:AK100" si="62">$S72/U72</f>
        <v>86.477889858184369</v>
      </c>
      <c r="AL72" s="25">
        <f t="shared" ref="AL72:AL100" si="63">$S72/V72</f>
        <v>34.215519914598978</v>
      </c>
      <c r="AM72" s="25">
        <f t="shared" ref="AM72:AM100" si="64">$S72/W72</f>
        <v>99.868792779721929</v>
      </c>
      <c r="AN72" s="25">
        <f t="shared" ref="AN72:AN100" si="65">$S72/X72</f>
        <v>4.2686434464996434</v>
      </c>
      <c r="AO72" s="25">
        <f t="shared" ref="AO72:AO100" si="66">$S72/Y72</f>
        <v>4.3935276122767197</v>
      </c>
      <c r="AP72" s="25">
        <f t="shared" ref="AP72:AP100" si="67">$S72/Z72</f>
        <v>4.151181841783143</v>
      </c>
      <c r="AQ72" s="25">
        <f t="shared" ref="AQ72:AQ100" si="68">$S72/AA72</f>
        <v>6.0652074066337214</v>
      </c>
      <c r="AR72" s="25">
        <f t="shared" ref="AR72:AR100" si="69">$S72/AB72</f>
        <v>3.2650919328424988</v>
      </c>
      <c r="AS72" s="25">
        <f t="shared" ref="AS72:AS100" si="70">$S72/AC72</f>
        <v>6.0423064051885955</v>
      </c>
      <c r="AT72" s="25">
        <f t="shared" ref="AT72:AT100" si="71">$S72/AD72</f>
        <v>3.2864057957668225</v>
      </c>
      <c r="AU72" s="25">
        <f t="shared" ref="AU72:AU100" si="72">$S72/AE72</f>
        <v>6.1965597508107182</v>
      </c>
      <c r="AV72" s="25">
        <f t="shared" ref="AV72:AV100" si="73">$S72/AF72</f>
        <v>3.4573028599165583</v>
      </c>
      <c r="AW72" s="25">
        <f t="shared" ref="AW72:AW100" si="74">$S72/AG72</f>
        <v>5.8478743483079665</v>
      </c>
      <c r="AX72" s="25">
        <f t="shared" ref="AX72:AX100" si="75">$S72/AH72</f>
        <v>3.2903503922780604</v>
      </c>
      <c r="AZ72" s="7">
        <f t="shared" ref="AZ72:AZ100" si="76">C$5</f>
        <v>32.867883995703551</v>
      </c>
      <c r="BA72" s="7">
        <f t="shared" ref="BA72:BA100" si="77">D$5</f>
        <v>32.867883995703551</v>
      </c>
      <c r="BB72" s="7">
        <f t="shared" ref="BB72:BB100" si="78">E$5</f>
        <v>74.226804123711347</v>
      </c>
      <c r="BC72" s="7">
        <f t="shared" ref="BC72:BC100" si="79">F$5</f>
        <v>22.360248447204974</v>
      </c>
      <c r="BD72" s="7">
        <f t="shared" ref="BD72:BD100" si="80">G$5</f>
        <v>50</v>
      </c>
      <c r="BE72" s="7">
        <f t="shared" ref="BE72:BE100" si="81">H$5</f>
        <v>50</v>
      </c>
      <c r="BF72" s="7">
        <f t="shared" ref="BF72:BF100" si="82">I$5</f>
        <v>50</v>
      </c>
      <c r="BG72" s="7">
        <f t="shared" ref="BG72:BG100" si="83">J$5</f>
        <v>50</v>
      </c>
      <c r="BH72" s="7">
        <f t="shared" ref="BH72:BH100" si="84">K$5</f>
        <v>50</v>
      </c>
      <c r="BI72" s="7">
        <f t="shared" ref="BI72:BI100" si="85">L$5</f>
        <v>50</v>
      </c>
      <c r="BJ72" s="7">
        <f t="shared" ref="BJ72:BJ100" si="86">M$5</f>
        <v>50</v>
      </c>
      <c r="BK72" s="7">
        <f t="shared" ref="BK72:BK100" si="87">N$5</f>
        <v>50</v>
      </c>
      <c r="BL72" s="7">
        <f t="shared" ref="BL72:BL100" si="88">O$5</f>
        <v>50</v>
      </c>
      <c r="BM72" s="7">
        <f t="shared" ref="BM72:BM100" si="89">P$5</f>
        <v>10</v>
      </c>
      <c r="BN72" s="7">
        <f t="shared" ref="BN72:BN100" si="90">Q$5</f>
        <v>87.000000000000014</v>
      </c>
      <c r="BP72" s="7">
        <f t="shared" ref="BP72:BP100" si="91">100*(C72-$B72)/$B72</f>
        <v>0</v>
      </c>
      <c r="BQ72" s="7">
        <f t="shared" ref="BQ72:BQ100" si="92">100*(D72-$B72)/$B72</f>
        <v>0.9462952837392915</v>
      </c>
      <c r="BR72" s="7">
        <f t="shared" ref="BR72:BR100" si="93">100*(E72-$B72)/$B72</f>
        <v>2.4587075053565184</v>
      </c>
      <c r="BS72" s="7">
        <f t="shared" ref="BS72:BS100" si="94">100*(F72-$B72)/$B72</f>
        <v>0.81877546311742577</v>
      </c>
      <c r="BT72" s="7">
        <f t="shared" ref="BT72:BT100" si="95">100*(G72-$B72)/$B72</f>
        <v>39.106071966404038</v>
      </c>
      <c r="BU72" s="7">
        <f t="shared" ref="BU72:BU100" si="96">100*(H72-$B72)/$B72</f>
        <v>39.532479221657404</v>
      </c>
      <c r="BV72" s="7">
        <f t="shared" ref="BV72:BV100" si="97">100*(I72-$B72)/$B72</f>
        <v>38.682883323821592</v>
      </c>
      <c r="BW72" s="7">
        <f t="shared" ref="BW72:BW100" si="98">100*(J72-$B72)/$B72</f>
        <v>43.615234164609369</v>
      </c>
      <c r="BX72" s="7">
        <f t="shared" ref="BX72:BX100" si="99">100*(K72-$B72)/$B72</f>
        <v>34.57235415258279</v>
      </c>
      <c r="BY72" s="7">
        <f t="shared" ref="BY72:BY100" si="100">100*(L72-$B72)/$B72</f>
        <v>43.573970160933222</v>
      </c>
      <c r="BZ72" s="7">
        <f t="shared" ref="BZ72:BZ100" si="101">100*(M72-$B72)/$B72</f>
        <v>34.695619384108937</v>
      </c>
      <c r="CA72" s="7">
        <f t="shared" ref="CA72:CA100" si="102">100*(N72-$B72)/$B72</f>
        <v>19.539530664231336</v>
      </c>
      <c r="CB72" s="7">
        <f t="shared" ref="CB72:CB100" si="103">100*(O72-$B72)/$B72</f>
        <v>78.320410825015742</v>
      </c>
      <c r="CC72" s="7">
        <f t="shared" ref="CC72:CC100" si="104">100*(P72-$B72)/$B72</f>
        <v>21.723518519431096</v>
      </c>
      <c r="CD72" s="7">
        <f t="shared" ref="CD72:CD100" si="105">100*(Q72-$B72)/$B72</f>
        <v>152.71587530411028</v>
      </c>
      <c r="CF72" t="str">
        <f>OutputSummary!A72</f>
        <v/>
      </c>
      <c r="CG72" s="22">
        <f>IF($CF72="",CG71,Case1!$O72)</f>
        <v>2.3772875745172953E-3</v>
      </c>
      <c r="CH72" s="22">
        <f>IF($CF72="",CH71,Case2!$O72)</f>
        <v>2.3772875745172953E-3</v>
      </c>
      <c r="CI72" s="22">
        <f>IF($CF72="",CI71,Case3!$O72)</f>
        <v>2.3772875745172953E-3</v>
      </c>
      <c r="CJ72" s="22">
        <f>IF($CF72="",CJ71,Case4!$O72)</f>
        <v>2.3772875745172953E-3</v>
      </c>
      <c r="CK72" s="22">
        <f>IF($CF72="",CK71,Case5!$O72)</f>
        <v>2.3772875745172953E-3</v>
      </c>
      <c r="CL72" s="22">
        <f>IF($CF72="",CL71,Case6!$O72)</f>
        <v>2.3772875745172953E-3</v>
      </c>
      <c r="CM72" s="22">
        <f>IF($CF72="",CM71,Case7!$O72)</f>
        <v>2.3772875745172953E-3</v>
      </c>
      <c r="CN72" s="22">
        <f>IF($CF72="",CN71,Case8!$O72)</f>
        <v>1.1886437872586477E-3</v>
      </c>
      <c r="CO72" s="22">
        <f>IF($CF72="",CO71,Case9!$O72)</f>
        <v>4.7545751490345898E-3</v>
      </c>
      <c r="CP72" s="22">
        <f>IF($CF72="",CP71,Case10!$O72)</f>
        <v>2.635860683817619E-4</v>
      </c>
      <c r="CQ72" s="22">
        <f>IF($CF72="",CQ71,Case11!$O72)</f>
        <v>1.6127785180636241E-2</v>
      </c>
      <c r="CS72" t="str">
        <f>OutputSummary!A72</f>
        <v/>
      </c>
      <c r="CT72" s="22">
        <f>IF($CS72="",CT71,Case1!$S72+Case1!$F72+Case1!$P72)</f>
        <v>4.7545751490345916E-3</v>
      </c>
      <c r="CU72" s="22">
        <f>IF($CS72="",CU71,Case2!$S72+Case2!$F72+Case2!$P72)</f>
        <v>4.7545751490345907E-3</v>
      </c>
      <c r="CV72" s="22">
        <f>IF($CS72="",CV71,Case3!$S72+Case3!$F72+Case3!$P72)</f>
        <v>4.7545751490345916E-3</v>
      </c>
      <c r="CW72" s="22">
        <f>IF($CS72="",CW71,Case4!$S72+Case4!$F72+Case4!$P72)</f>
        <v>4.7545751490345916E-3</v>
      </c>
      <c r="CX72" s="22">
        <f>IF($CS72="",CX71,Case5!$S72+Case5!$F72+Case5!$P72)</f>
        <v>4.7545751490345907E-3</v>
      </c>
      <c r="CY72" s="22">
        <f>IF($CS72="",CY71,Case6!$S72+Case6!$F72+Case6!$P72)</f>
        <v>4.7545751490345916E-3</v>
      </c>
      <c r="CZ72" s="22">
        <f>IF($CS72="",CZ71,Case7!$S72+Case7!$F72+Case7!$P72)</f>
        <v>4.7545751490345907E-3</v>
      </c>
      <c r="DA72" s="22">
        <f>IF($CS72="",DA71,Case8!$S72+Case8!$F72+Case8!$P72)</f>
        <v>2.3772875745172958E-3</v>
      </c>
      <c r="DB72" s="22">
        <f>IF($CS72="",DB71,Case9!$S72+Case9!$F72+Case9!$P72)</f>
        <v>9.5091502980691814E-3</v>
      </c>
      <c r="DC72" s="22">
        <f>IF($CS72="",DC71,Case10!$S72+Case10!$F72+Case10!$P72)</f>
        <v>2.6358606838176191E-3</v>
      </c>
      <c r="DD72" s="22">
        <f>IF($CS72="",DD71,Case11!$S72+Case11!$F72+Case11!$P72)</f>
        <v>1.8537684115673837E-2</v>
      </c>
      <c r="DF72" t="str">
        <f t="shared" si="58"/>
        <v/>
      </c>
      <c r="DG72" s="22">
        <f t="shared" si="60"/>
        <v>2.3772875745172962E-3</v>
      </c>
      <c r="DH72" s="22">
        <f t="shared" si="60"/>
        <v>2.3772875745172953E-3</v>
      </c>
      <c r="DI72" s="22">
        <f t="shared" si="60"/>
        <v>2.3772875745172962E-3</v>
      </c>
      <c r="DJ72" s="22">
        <f t="shared" si="59"/>
        <v>2.3772875745172962E-3</v>
      </c>
      <c r="DK72" s="22">
        <f t="shared" si="59"/>
        <v>2.3772875745172953E-3</v>
      </c>
      <c r="DL72" s="22">
        <f t="shared" si="59"/>
        <v>2.3772875745172962E-3</v>
      </c>
      <c r="DM72" s="22">
        <f t="shared" si="59"/>
        <v>2.3772875745172953E-3</v>
      </c>
      <c r="DN72" s="22">
        <f t="shared" si="59"/>
        <v>1.1886437872586481E-3</v>
      </c>
      <c r="DO72" s="22">
        <f t="shared" si="59"/>
        <v>4.7545751490345916E-3</v>
      </c>
      <c r="DP72" s="22">
        <f t="shared" si="56"/>
        <v>2.3722746154358574E-3</v>
      </c>
      <c r="DQ72" s="22">
        <f t="shared" si="56"/>
        <v>2.4098989350375966E-3</v>
      </c>
    </row>
    <row r="73" spans="1:121" x14ac:dyDescent="0.2">
      <c r="A73" t="str">
        <f>OutputSummary!A69</f>
        <v/>
      </c>
      <c r="B73" s="13">
        <f>IF($A73="",B72,Case8!K69*100)</f>
        <v>0.85660513659939153</v>
      </c>
      <c r="C73" s="7">
        <f>IF($A73="",C72,Pi!$B69)</f>
        <v>0.85660513659939153</v>
      </c>
      <c r="D73" s="7">
        <f>IF($A73="",D72,Patm!B69)</f>
        <v>0.86471115060730008</v>
      </c>
      <c r="E73" s="13">
        <f>IF($A73="",E72,'Patm diff'!B69)</f>
        <v>0.87766655138423022</v>
      </c>
      <c r="F73" s="7">
        <f>IF($A73="",F72,'Patm nodiff'!B69)</f>
        <v>0.86361880927367085</v>
      </c>
      <c r="G73" s="7">
        <f>IF($A73="",G72,Case1!$B69)</f>
        <v>1.1915897577858632</v>
      </c>
      <c r="H73" s="7">
        <f>IF($A73="",H72,Case2!$B69)</f>
        <v>1.195242384237196</v>
      </c>
      <c r="I73" s="7">
        <f>IF($A73="",I72,Case3!$B69)</f>
        <v>1.1879647021359967</v>
      </c>
      <c r="J73" s="7">
        <f>IF($A73="",J72,Case4!$B69)</f>
        <v>1.2302154727932881</v>
      </c>
      <c r="K73" s="7">
        <f>IF($A73="",K72,Case5!$B69)</f>
        <v>1.1527536981137487</v>
      </c>
      <c r="L73" s="7">
        <f>IF($A73="",L72,Case6!$B69)</f>
        <v>1.2298620032182317</v>
      </c>
      <c r="M73" s="7">
        <f>IF($A73="",M72,Case7!$B69)</f>
        <v>1.1538095944186428</v>
      </c>
      <c r="N73" s="7">
        <f>IF($A73="",N72,Case8!$B69)</f>
        <v>1.0239817599366103</v>
      </c>
      <c r="O73" s="7">
        <f>IF($A73="",O72,Case9!$B69)</f>
        <v>1.5275017987322221</v>
      </c>
      <c r="P73" s="7">
        <f>IF($A73="",P72,Case10!$B69)</f>
        <v>1.0426899120869584</v>
      </c>
      <c r="Q73" s="7">
        <f>IF($A73="",Q72,Case11!$B69)</f>
        <v>2.1647771688571216</v>
      </c>
      <c r="S73" s="7">
        <f>IF($A73="",S72,Case1!E69*100)</f>
        <v>51.727750000000007</v>
      </c>
      <c r="T73" s="7">
        <f>IF($A73="",T72,Pi!$Q69)</f>
        <v>51.727750000000007</v>
      </c>
      <c r="U73" s="7">
        <f>IF($A73="",U72,Patm!Q69)</f>
        <v>0.59816156574621171</v>
      </c>
      <c r="V73" s="7">
        <f>IF($A73="",V72,'Patm diff'!Q69)</f>
        <v>1.5118212474663864</v>
      </c>
      <c r="W73" s="7">
        <f>IF($A73="",W72,'Patm nodiff'!Q69)</f>
        <v>0.51795709710935023</v>
      </c>
      <c r="X73" s="7">
        <f>IF($A73="",X72,Case1!$Q69)</f>
        <v>12.11807700697457</v>
      </c>
      <c r="Y73" s="7">
        <f>IF($A73="",Y72,Case2!$Q69)</f>
        <v>11.773625788866902</v>
      </c>
      <c r="Z73" s="7">
        <f>IF($A73="",Z72,Case3!$Q69)</f>
        <v>12.46096942305479</v>
      </c>
      <c r="AA73" s="7">
        <f>IF($A73="",AA72,Case4!$Q69)</f>
        <v>8.5286036456764247</v>
      </c>
      <c r="AB73" s="7">
        <f>IF($A73="",AB72,Case5!$Q69)</f>
        <v>15.842662645938811</v>
      </c>
      <c r="AC73" s="7">
        <f>IF($A73="",AC72,Case6!$Q69)</f>
        <v>8.5609279853105118</v>
      </c>
      <c r="AD73" s="7">
        <f>IF($A73="",AD72,Case7!$Q69)</f>
        <v>15.739915644814729</v>
      </c>
      <c r="AE73" s="7">
        <f>IF($A73="",AE72,Case8!$Q69)</f>
        <v>8.3478175116817486</v>
      </c>
      <c r="AF73" s="7">
        <f>IF($A73="",AF72,Case9!$Q69)</f>
        <v>14.961879851407769</v>
      </c>
      <c r="AG73" s="7">
        <f>IF($A73="",AG72,Case10!$Q69)</f>
        <v>8.8455645451696476</v>
      </c>
      <c r="AH73" s="7">
        <f>IF($A73="",AH72,Case11!$Q69)</f>
        <v>15.721046038560811</v>
      </c>
      <c r="AJ73" s="25">
        <f t="shared" si="61"/>
        <v>1</v>
      </c>
      <c r="AK73" s="25">
        <f t="shared" si="62"/>
        <v>86.477889858184369</v>
      </c>
      <c r="AL73" s="25">
        <f t="shared" si="63"/>
        <v>34.215519914598978</v>
      </c>
      <c r="AM73" s="25">
        <f t="shared" si="64"/>
        <v>99.868792779721929</v>
      </c>
      <c r="AN73" s="25">
        <f t="shared" si="65"/>
        <v>4.2686434464996434</v>
      </c>
      <c r="AO73" s="25">
        <f t="shared" si="66"/>
        <v>4.3935276122767197</v>
      </c>
      <c r="AP73" s="25">
        <f t="shared" si="67"/>
        <v>4.151181841783143</v>
      </c>
      <c r="AQ73" s="25">
        <f t="shared" si="68"/>
        <v>6.0652074066337214</v>
      </c>
      <c r="AR73" s="25">
        <f t="shared" si="69"/>
        <v>3.2650919328424988</v>
      </c>
      <c r="AS73" s="25">
        <f t="shared" si="70"/>
        <v>6.0423064051885955</v>
      </c>
      <c r="AT73" s="25">
        <f t="shared" si="71"/>
        <v>3.2864057957668225</v>
      </c>
      <c r="AU73" s="25">
        <f t="shared" si="72"/>
        <v>6.1965597508107182</v>
      </c>
      <c r="AV73" s="25">
        <f t="shared" si="73"/>
        <v>3.4573028599165583</v>
      </c>
      <c r="AW73" s="25">
        <f t="shared" si="74"/>
        <v>5.8478743483079665</v>
      </c>
      <c r="AX73" s="25">
        <f t="shared" si="75"/>
        <v>3.2903503922780604</v>
      </c>
      <c r="AZ73" s="7">
        <f t="shared" si="76"/>
        <v>32.867883995703551</v>
      </c>
      <c r="BA73" s="7">
        <f t="shared" si="77"/>
        <v>32.867883995703551</v>
      </c>
      <c r="BB73" s="7">
        <f t="shared" si="78"/>
        <v>74.226804123711347</v>
      </c>
      <c r="BC73" s="7">
        <f t="shared" si="79"/>
        <v>22.360248447204974</v>
      </c>
      <c r="BD73" s="7">
        <f t="shared" si="80"/>
        <v>50</v>
      </c>
      <c r="BE73" s="7">
        <f t="shared" si="81"/>
        <v>50</v>
      </c>
      <c r="BF73" s="7">
        <f t="shared" si="82"/>
        <v>50</v>
      </c>
      <c r="BG73" s="7">
        <f t="shared" si="83"/>
        <v>50</v>
      </c>
      <c r="BH73" s="7">
        <f t="shared" si="84"/>
        <v>50</v>
      </c>
      <c r="BI73" s="7">
        <f t="shared" si="85"/>
        <v>50</v>
      </c>
      <c r="BJ73" s="7">
        <f t="shared" si="86"/>
        <v>50</v>
      </c>
      <c r="BK73" s="7">
        <f t="shared" si="87"/>
        <v>50</v>
      </c>
      <c r="BL73" s="7">
        <f t="shared" si="88"/>
        <v>50</v>
      </c>
      <c r="BM73" s="7">
        <f t="shared" si="89"/>
        <v>10</v>
      </c>
      <c r="BN73" s="7">
        <f t="shared" si="90"/>
        <v>87.000000000000014</v>
      </c>
      <c r="BP73" s="7">
        <f t="shared" si="91"/>
        <v>0</v>
      </c>
      <c r="BQ73" s="7">
        <f t="shared" si="92"/>
        <v>0.9462952837392915</v>
      </c>
      <c r="BR73" s="7">
        <f t="shared" si="93"/>
        <v>2.4587075053565184</v>
      </c>
      <c r="BS73" s="7">
        <f t="shared" si="94"/>
        <v>0.81877546311742577</v>
      </c>
      <c r="BT73" s="7">
        <f t="shared" si="95"/>
        <v>39.106071966404038</v>
      </c>
      <c r="BU73" s="7">
        <f t="shared" si="96"/>
        <v>39.532479221657404</v>
      </c>
      <c r="BV73" s="7">
        <f t="shared" si="97"/>
        <v>38.682883323821592</v>
      </c>
      <c r="BW73" s="7">
        <f t="shared" si="98"/>
        <v>43.615234164609369</v>
      </c>
      <c r="BX73" s="7">
        <f t="shared" si="99"/>
        <v>34.57235415258279</v>
      </c>
      <c r="BY73" s="7">
        <f t="shared" si="100"/>
        <v>43.573970160933222</v>
      </c>
      <c r="BZ73" s="7">
        <f t="shared" si="101"/>
        <v>34.695619384108937</v>
      </c>
      <c r="CA73" s="7">
        <f t="shared" si="102"/>
        <v>19.539530664231336</v>
      </c>
      <c r="CB73" s="7">
        <f t="shared" si="103"/>
        <v>78.320410825015742</v>
      </c>
      <c r="CC73" s="7">
        <f t="shared" si="104"/>
        <v>21.723518519431096</v>
      </c>
      <c r="CD73" s="7">
        <f t="shared" si="105"/>
        <v>152.71587530411028</v>
      </c>
      <c r="CF73" t="str">
        <f>OutputSummary!A73</f>
        <v/>
      </c>
      <c r="CG73" s="22">
        <f>IF($CF73="",CG72,Case1!$O73)</f>
        <v>2.3772875745172953E-3</v>
      </c>
      <c r="CH73" s="22">
        <f>IF($CF73="",CH72,Case2!$O73)</f>
        <v>2.3772875745172953E-3</v>
      </c>
      <c r="CI73" s="22">
        <f>IF($CF73="",CI72,Case3!$O73)</f>
        <v>2.3772875745172953E-3</v>
      </c>
      <c r="CJ73" s="22">
        <f>IF($CF73="",CJ72,Case4!$O73)</f>
        <v>2.3772875745172953E-3</v>
      </c>
      <c r="CK73" s="22">
        <f>IF($CF73="",CK72,Case5!$O73)</f>
        <v>2.3772875745172953E-3</v>
      </c>
      <c r="CL73" s="22">
        <f>IF($CF73="",CL72,Case6!$O73)</f>
        <v>2.3772875745172953E-3</v>
      </c>
      <c r="CM73" s="22">
        <f>IF($CF73="",CM72,Case7!$O73)</f>
        <v>2.3772875745172953E-3</v>
      </c>
      <c r="CN73" s="22">
        <f>IF($CF73="",CN72,Case8!$O73)</f>
        <v>1.1886437872586477E-3</v>
      </c>
      <c r="CO73" s="22">
        <f>IF($CF73="",CO72,Case9!$O73)</f>
        <v>4.7545751490345898E-3</v>
      </c>
      <c r="CP73" s="22">
        <f>IF($CF73="",CP72,Case10!$O73)</f>
        <v>2.635860683817619E-4</v>
      </c>
      <c r="CQ73" s="22">
        <f>IF($CF73="",CQ72,Case11!$O73)</f>
        <v>1.6127785180636241E-2</v>
      </c>
      <c r="CS73" t="str">
        <f>OutputSummary!A73</f>
        <v/>
      </c>
      <c r="CT73" s="22">
        <f>IF($CS73="",CT72,Case1!$S73+Case1!$F73+Case1!$P73)</f>
        <v>4.7545751490345916E-3</v>
      </c>
      <c r="CU73" s="22">
        <f>IF($CS73="",CU72,Case2!$S73+Case2!$F73+Case2!$P73)</f>
        <v>4.7545751490345907E-3</v>
      </c>
      <c r="CV73" s="22">
        <f>IF($CS73="",CV72,Case3!$S73+Case3!$F73+Case3!$P73)</f>
        <v>4.7545751490345916E-3</v>
      </c>
      <c r="CW73" s="22">
        <f>IF($CS73="",CW72,Case4!$S73+Case4!$F73+Case4!$P73)</f>
        <v>4.7545751490345916E-3</v>
      </c>
      <c r="CX73" s="22">
        <f>IF($CS73="",CX72,Case5!$S73+Case5!$F73+Case5!$P73)</f>
        <v>4.7545751490345907E-3</v>
      </c>
      <c r="CY73" s="22">
        <f>IF($CS73="",CY72,Case6!$S73+Case6!$F73+Case6!$P73)</f>
        <v>4.7545751490345916E-3</v>
      </c>
      <c r="CZ73" s="22">
        <f>IF($CS73="",CZ72,Case7!$S73+Case7!$F73+Case7!$P73)</f>
        <v>4.7545751490345907E-3</v>
      </c>
      <c r="DA73" s="22">
        <f>IF($CS73="",DA72,Case8!$S73+Case8!$F73+Case8!$P73)</f>
        <v>2.3772875745172958E-3</v>
      </c>
      <c r="DB73" s="22">
        <f>IF($CS73="",DB72,Case9!$S73+Case9!$F73+Case9!$P73)</f>
        <v>9.5091502980691814E-3</v>
      </c>
      <c r="DC73" s="22">
        <f>IF($CS73="",DC72,Case10!$S73+Case10!$F73+Case10!$P73)</f>
        <v>2.6358606838176191E-3</v>
      </c>
      <c r="DD73" s="22">
        <f>IF($CS73="",DD72,Case11!$S73+Case11!$F73+Case11!$P73)</f>
        <v>1.8537684115673837E-2</v>
      </c>
      <c r="DF73" t="str">
        <f t="shared" si="58"/>
        <v/>
      </c>
      <c r="DG73" s="22">
        <f t="shared" si="60"/>
        <v>2.3772875745172962E-3</v>
      </c>
      <c r="DH73" s="22">
        <f t="shared" si="60"/>
        <v>2.3772875745172953E-3</v>
      </c>
      <c r="DI73" s="22">
        <f t="shared" si="60"/>
        <v>2.3772875745172962E-3</v>
      </c>
      <c r="DJ73" s="22">
        <f t="shared" si="59"/>
        <v>2.3772875745172962E-3</v>
      </c>
      <c r="DK73" s="22">
        <f t="shared" si="59"/>
        <v>2.3772875745172953E-3</v>
      </c>
      <c r="DL73" s="22">
        <f t="shared" si="59"/>
        <v>2.3772875745172962E-3</v>
      </c>
      <c r="DM73" s="22">
        <f t="shared" si="59"/>
        <v>2.3772875745172953E-3</v>
      </c>
      <c r="DN73" s="22">
        <f t="shared" si="59"/>
        <v>1.1886437872586481E-3</v>
      </c>
      <c r="DO73" s="22">
        <f t="shared" si="59"/>
        <v>4.7545751490345916E-3</v>
      </c>
      <c r="DP73" s="22">
        <f t="shared" si="56"/>
        <v>2.3722746154358574E-3</v>
      </c>
      <c r="DQ73" s="22">
        <f t="shared" si="56"/>
        <v>2.4098989350375966E-3</v>
      </c>
    </row>
    <row r="74" spans="1:121" x14ac:dyDescent="0.2">
      <c r="A74" t="str">
        <f>OutputSummary!A70</f>
        <v/>
      </c>
      <c r="B74" s="13">
        <f>IF($A74="",B73,Case8!K70*100)</f>
        <v>0.85660513659939153</v>
      </c>
      <c r="C74" s="7">
        <f>IF($A74="",C73,Pi!$B70)</f>
        <v>0.85660513659939153</v>
      </c>
      <c r="D74" s="7">
        <f>IF($A74="",D73,Patm!B70)</f>
        <v>0.86471115060730008</v>
      </c>
      <c r="E74" s="13">
        <f>IF($A74="",E73,'Patm diff'!B70)</f>
        <v>0.87766655138423022</v>
      </c>
      <c r="F74" s="7">
        <f>IF($A74="",F73,'Patm nodiff'!B70)</f>
        <v>0.86361880927367085</v>
      </c>
      <c r="G74" s="7">
        <f>IF($A74="",G73,Case1!$B70)</f>
        <v>1.1915897577858632</v>
      </c>
      <c r="H74" s="7">
        <f>IF($A74="",H73,Case2!$B70)</f>
        <v>1.195242384237196</v>
      </c>
      <c r="I74" s="7">
        <f>IF($A74="",I73,Case3!$B70)</f>
        <v>1.1879647021359967</v>
      </c>
      <c r="J74" s="7">
        <f>IF($A74="",J73,Case4!$B70)</f>
        <v>1.2302154727932881</v>
      </c>
      <c r="K74" s="7">
        <f>IF($A74="",K73,Case5!$B70)</f>
        <v>1.1527536981137487</v>
      </c>
      <c r="L74" s="7">
        <f>IF($A74="",L73,Case6!$B70)</f>
        <v>1.2298620032182317</v>
      </c>
      <c r="M74" s="7">
        <f>IF($A74="",M73,Case7!$B70)</f>
        <v>1.1538095944186428</v>
      </c>
      <c r="N74" s="7">
        <f>IF($A74="",N73,Case8!$B70)</f>
        <v>1.0239817599366103</v>
      </c>
      <c r="O74" s="7">
        <f>IF($A74="",O73,Case9!$B70)</f>
        <v>1.5275017987322221</v>
      </c>
      <c r="P74" s="7">
        <f>IF($A74="",P73,Case10!$B70)</f>
        <v>1.0426899120869584</v>
      </c>
      <c r="Q74" s="7">
        <f>IF($A74="",Q73,Case11!$B70)</f>
        <v>2.1647771688571216</v>
      </c>
      <c r="S74" s="7">
        <f>IF($A74="",S73,Case1!E70*100)</f>
        <v>51.727750000000007</v>
      </c>
      <c r="T74" s="7">
        <f>IF($A74="",T73,Pi!$Q70)</f>
        <v>51.727750000000007</v>
      </c>
      <c r="U74" s="7">
        <f>IF($A74="",U73,Patm!Q70)</f>
        <v>0.59816156574621171</v>
      </c>
      <c r="V74" s="7">
        <f>IF($A74="",V73,'Patm diff'!Q70)</f>
        <v>1.5118212474663864</v>
      </c>
      <c r="W74" s="7">
        <f>IF($A74="",W73,'Patm nodiff'!Q70)</f>
        <v>0.51795709710935023</v>
      </c>
      <c r="X74" s="7">
        <f>IF($A74="",X73,Case1!$Q70)</f>
        <v>12.11807700697457</v>
      </c>
      <c r="Y74" s="7">
        <f>IF($A74="",Y73,Case2!$Q70)</f>
        <v>11.773625788866902</v>
      </c>
      <c r="Z74" s="7">
        <f>IF($A74="",Z73,Case3!$Q70)</f>
        <v>12.46096942305479</v>
      </c>
      <c r="AA74" s="7">
        <f>IF($A74="",AA73,Case4!$Q70)</f>
        <v>8.5286036456764247</v>
      </c>
      <c r="AB74" s="7">
        <f>IF($A74="",AB73,Case5!$Q70)</f>
        <v>15.842662645938811</v>
      </c>
      <c r="AC74" s="7">
        <f>IF($A74="",AC73,Case6!$Q70)</f>
        <v>8.5609279853105118</v>
      </c>
      <c r="AD74" s="7">
        <f>IF($A74="",AD73,Case7!$Q70)</f>
        <v>15.739915644814729</v>
      </c>
      <c r="AE74" s="7">
        <f>IF($A74="",AE73,Case8!$Q70)</f>
        <v>8.3478175116817486</v>
      </c>
      <c r="AF74" s="7">
        <f>IF($A74="",AF73,Case9!$Q70)</f>
        <v>14.961879851407769</v>
      </c>
      <c r="AG74" s="7">
        <f>IF($A74="",AG73,Case10!$Q70)</f>
        <v>8.8455645451696476</v>
      </c>
      <c r="AH74" s="7">
        <f>IF($A74="",AH73,Case11!$Q70)</f>
        <v>15.721046038560811</v>
      </c>
      <c r="AJ74" s="25">
        <f t="shared" si="61"/>
        <v>1</v>
      </c>
      <c r="AK74" s="25">
        <f t="shared" si="62"/>
        <v>86.477889858184369</v>
      </c>
      <c r="AL74" s="25">
        <f t="shared" si="63"/>
        <v>34.215519914598978</v>
      </c>
      <c r="AM74" s="25">
        <f t="shared" si="64"/>
        <v>99.868792779721929</v>
      </c>
      <c r="AN74" s="25">
        <f t="shared" si="65"/>
        <v>4.2686434464996434</v>
      </c>
      <c r="AO74" s="25">
        <f t="shared" si="66"/>
        <v>4.3935276122767197</v>
      </c>
      <c r="AP74" s="25">
        <f t="shared" si="67"/>
        <v>4.151181841783143</v>
      </c>
      <c r="AQ74" s="25">
        <f t="shared" si="68"/>
        <v>6.0652074066337214</v>
      </c>
      <c r="AR74" s="25">
        <f t="shared" si="69"/>
        <v>3.2650919328424988</v>
      </c>
      <c r="AS74" s="25">
        <f t="shared" si="70"/>
        <v>6.0423064051885955</v>
      </c>
      <c r="AT74" s="25">
        <f t="shared" si="71"/>
        <v>3.2864057957668225</v>
      </c>
      <c r="AU74" s="25">
        <f t="shared" si="72"/>
        <v>6.1965597508107182</v>
      </c>
      <c r="AV74" s="25">
        <f t="shared" si="73"/>
        <v>3.4573028599165583</v>
      </c>
      <c r="AW74" s="25">
        <f t="shared" si="74"/>
        <v>5.8478743483079665</v>
      </c>
      <c r="AX74" s="25">
        <f t="shared" si="75"/>
        <v>3.2903503922780604</v>
      </c>
      <c r="AZ74" s="7">
        <f t="shared" si="76"/>
        <v>32.867883995703551</v>
      </c>
      <c r="BA74" s="7">
        <f t="shared" si="77"/>
        <v>32.867883995703551</v>
      </c>
      <c r="BB74" s="7">
        <f t="shared" si="78"/>
        <v>74.226804123711347</v>
      </c>
      <c r="BC74" s="7">
        <f t="shared" si="79"/>
        <v>22.360248447204974</v>
      </c>
      <c r="BD74" s="7">
        <f t="shared" si="80"/>
        <v>50</v>
      </c>
      <c r="BE74" s="7">
        <f t="shared" si="81"/>
        <v>50</v>
      </c>
      <c r="BF74" s="7">
        <f t="shared" si="82"/>
        <v>50</v>
      </c>
      <c r="BG74" s="7">
        <f t="shared" si="83"/>
        <v>50</v>
      </c>
      <c r="BH74" s="7">
        <f t="shared" si="84"/>
        <v>50</v>
      </c>
      <c r="BI74" s="7">
        <f t="shared" si="85"/>
        <v>50</v>
      </c>
      <c r="BJ74" s="7">
        <f t="shared" si="86"/>
        <v>50</v>
      </c>
      <c r="BK74" s="7">
        <f t="shared" si="87"/>
        <v>50</v>
      </c>
      <c r="BL74" s="7">
        <f t="shared" si="88"/>
        <v>50</v>
      </c>
      <c r="BM74" s="7">
        <f t="shared" si="89"/>
        <v>10</v>
      </c>
      <c r="BN74" s="7">
        <f t="shared" si="90"/>
        <v>87.000000000000014</v>
      </c>
      <c r="BP74" s="7">
        <f t="shared" si="91"/>
        <v>0</v>
      </c>
      <c r="BQ74" s="7">
        <f t="shared" si="92"/>
        <v>0.9462952837392915</v>
      </c>
      <c r="BR74" s="7">
        <f t="shared" si="93"/>
        <v>2.4587075053565184</v>
      </c>
      <c r="BS74" s="7">
        <f t="shared" si="94"/>
        <v>0.81877546311742577</v>
      </c>
      <c r="BT74" s="7">
        <f t="shared" si="95"/>
        <v>39.106071966404038</v>
      </c>
      <c r="BU74" s="7">
        <f t="shared" si="96"/>
        <v>39.532479221657404</v>
      </c>
      <c r="BV74" s="7">
        <f t="shared" si="97"/>
        <v>38.682883323821592</v>
      </c>
      <c r="BW74" s="7">
        <f t="shared" si="98"/>
        <v>43.615234164609369</v>
      </c>
      <c r="BX74" s="7">
        <f t="shared" si="99"/>
        <v>34.57235415258279</v>
      </c>
      <c r="BY74" s="7">
        <f t="shared" si="100"/>
        <v>43.573970160933222</v>
      </c>
      <c r="BZ74" s="7">
        <f t="shared" si="101"/>
        <v>34.695619384108937</v>
      </c>
      <c r="CA74" s="7">
        <f t="shared" si="102"/>
        <v>19.539530664231336</v>
      </c>
      <c r="CB74" s="7">
        <f t="shared" si="103"/>
        <v>78.320410825015742</v>
      </c>
      <c r="CC74" s="7">
        <f t="shared" si="104"/>
        <v>21.723518519431096</v>
      </c>
      <c r="CD74" s="7">
        <f t="shared" si="105"/>
        <v>152.71587530411028</v>
      </c>
      <c r="CF74" t="str">
        <f>OutputSummary!A74</f>
        <v/>
      </c>
      <c r="CG74" s="22">
        <f>IF($CF74="",CG73,Case1!$O74)</f>
        <v>2.3772875745172953E-3</v>
      </c>
      <c r="CH74" s="22">
        <f>IF($CF74="",CH73,Case2!$O74)</f>
        <v>2.3772875745172953E-3</v>
      </c>
      <c r="CI74" s="22">
        <f>IF($CF74="",CI73,Case3!$O74)</f>
        <v>2.3772875745172953E-3</v>
      </c>
      <c r="CJ74" s="22">
        <f>IF($CF74="",CJ73,Case4!$O74)</f>
        <v>2.3772875745172953E-3</v>
      </c>
      <c r="CK74" s="22">
        <f>IF($CF74="",CK73,Case5!$O74)</f>
        <v>2.3772875745172953E-3</v>
      </c>
      <c r="CL74" s="22">
        <f>IF($CF74="",CL73,Case6!$O74)</f>
        <v>2.3772875745172953E-3</v>
      </c>
      <c r="CM74" s="22">
        <f>IF($CF74="",CM73,Case7!$O74)</f>
        <v>2.3772875745172953E-3</v>
      </c>
      <c r="CN74" s="22">
        <f>IF($CF74="",CN73,Case8!$O74)</f>
        <v>1.1886437872586477E-3</v>
      </c>
      <c r="CO74" s="22">
        <f>IF($CF74="",CO73,Case9!$O74)</f>
        <v>4.7545751490345898E-3</v>
      </c>
      <c r="CP74" s="22">
        <f>IF($CF74="",CP73,Case10!$O74)</f>
        <v>2.635860683817619E-4</v>
      </c>
      <c r="CQ74" s="22">
        <f>IF($CF74="",CQ73,Case11!$O74)</f>
        <v>1.6127785180636241E-2</v>
      </c>
      <c r="CS74" t="str">
        <f>OutputSummary!A74</f>
        <v/>
      </c>
      <c r="CT74" s="22">
        <f>IF($CS74="",CT73,Case1!$S74+Case1!$F74+Case1!$P74)</f>
        <v>4.7545751490345916E-3</v>
      </c>
      <c r="CU74" s="22">
        <f>IF($CS74="",CU73,Case2!$S74+Case2!$F74+Case2!$P74)</f>
        <v>4.7545751490345907E-3</v>
      </c>
      <c r="CV74" s="22">
        <f>IF($CS74="",CV73,Case3!$S74+Case3!$F74+Case3!$P74)</f>
        <v>4.7545751490345916E-3</v>
      </c>
      <c r="CW74" s="22">
        <f>IF($CS74="",CW73,Case4!$S74+Case4!$F74+Case4!$P74)</f>
        <v>4.7545751490345916E-3</v>
      </c>
      <c r="CX74" s="22">
        <f>IF($CS74="",CX73,Case5!$S74+Case5!$F74+Case5!$P74)</f>
        <v>4.7545751490345907E-3</v>
      </c>
      <c r="CY74" s="22">
        <f>IF($CS74="",CY73,Case6!$S74+Case6!$F74+Case6!$P74)</f>
        <v>4.7545751490345916E-3</v>
      </c>
      <c r="CZ74" s="22">
        <f>IF($CS74="",CZ73,Case7!$S74+Case7!$F74+Case7!$P74)</f>
        <v>4.7545751490345907E-3</v>
      </c>
      <c r="DA74" s="22">
        <f>IF($CS74="",DA73,Case8!$S74+Case8!$F74+Case8!$P74)</f>
        <v>2.3772875745172958E-3</v>
      </c>
      <c r="DB74" s="22">
        <f>IF($CS74="",DB73,Case9!$S74+Case9!$F74+Case9!$P74)</f>
        <v>9.5091502980691814E-3</v>
      </c>
      <c r="DC74" s="22">
        <f>IF($CS74="",DC73,Case10!$S74+Case10!$F74+Case10!$P74)</f>
        <v>2.6358606838176191E-3</v>
      </c>
      <c r="DD74" s="22">
        <f>IF($CS74="",DD73,Case11!$S74+Case11!$F74+Case11!$P74)</f>
        <v>1.8537684115673837E-2</v>
      </c>
      <c r="DF74" t="str">
        <f t="shared" si="58"/>
        <v/>
      </c>
      <c r="DG74" s="22">
        <f t="shared" si="60"/>
        <v>2.3772875745172962E-3</v>
      </c>
      <c r="DH74" s="22">
        <f t="shared" si="60"/>
        <v>2.3772875745172953E-3</v>
      </c>
      <c r="DI74" s="22">
        <f t="shared" si="60"/>
        <v>2.3772875745172962E-3</v>
      </c>
      <c r="DJ74" s="22">
        <f t="shared" si="59"/>
        <v>2.3772875745172962E-3</v>
      </c>
      <c r="DK74" s="22">
        <f t="shared" si="59"/>
        <v>2.3772875745172953E-3</v>
      </c>
      <c r="DL74" s="22">
        <f t="shared" si="59"/>
        <v>2.3772875745172962E-3</v>
      </c>
      <c r="DM74" s="22">
        <f t="shared" si="59"/>
        <v>2.3772875745172953E-3</v>
      </c>
      <c r="DN74" s="22">
        <f t="shared" si="59"/>
        <v>1.1886437872586481E-3</v>
      </c>
      <c r="DO74" s="22">
        <f t="shared" si="59"/>
        <v>4.7545751490345916E-3</v>
      </c>
      <c r="DP74" s="22">
        <f t="shared" si="56"/>
        <v>2.3722746154358574E-3</v>
      </c>
      <c r="DQ74" s="22">
        <f t="shared" si="56"/>
        <v>2.4098989350375966E-3</v>
      </c>
    </row>
    <row r="75" spans="1:121" x14ac:dyDescent="0.2">
      <c r="A75" t="str">
        <f>OutputSummary!A71</f>
        <v/>
      </c>
      <c r="B75" s="13">
        <f>IF($A75="",B74,Case8!K71*100)</f>
        <v>0.85660513659939153</v>
      </c>
      <c r="C75" s="7">
        <f>IF($A75="",C74,Pi!$B71)</f>
        <v>0.85660513659939153</v>
      </c>
      <c r="D75" s="7">
        <f>IF($A75="",D74,Patm!B71)</f>
        <v>0.86471115060730008</v>
      </c>
      <c r="E75" s="13">
        <f>IF($A75="",E74,'Patm diff'!B71)</f>
        <v>0.87766655138423022</v>
      </c>
      <c r="F75" s="7">
        <f>IF($A75="",F74,'Patm nodiff'!B71)</f>
        <v>0.86361880927367085</v>
      </c>
      <c r="G75" s="7">
        <f>IF($A75="",G74,Case1!$B71)</f>
        <v>1.1915897577858632</v>
      </c>
      <c r="H75" s="7">
        <f>IF($A75="",H74,Case2!$B71)</f>
        <v>1.195242384237196</v>
      </c>
      <c r="I75" s="7">
        <f>IF($A75="",I74,Case3!$B71)</f>
        <v>1.1879647021359967</v>
      </c>
      <c r="J75" s="7">
        <f>IF($A75="",J74,Case4!$B71)</f>
        <v>1.2302154727932881</v>
      </c>
      <c r="K75" s="7">
        <f>IF($A75="",K74,Case5!$B71)</f>
        <v>1.1527536981137487</v>
      </c>
      <c r="L75" s="7">
        <f>IF($A75="",L74,Case6!$B71)</f>
        <v>1.2298620032182317</v>
      </c>
      <c r="M75" s="7">
        <f>IF($A75="",M74,Case7!$B71)</f>
        <v>1.1538095944186428</v>
      </c>
      <c r="N75" s="7">
        <f>IF($A75="",N74,Case8!$B71)</f>
        <v>1.0239817599366103</v>
      </c>
      <c r="O75" s="7">
        <f>IF($A75="",O74,Case9!$B71)</f>
        <v>1.5275017987322221</v>
      </c>
      <c r="P75" s="7">
        <f>IF($A75="",P74,Case10!$B71)</f>
        <v>1.0426899120869584</v>
      </c>
      <c r="Q75" s="7">
        <f>IF($A75="",Q74,Case11!$B71)</f>
        <v>2.1647771688571216</v>
      </c>
      <c r="S75" s="7">
        <f>IF($A75="",S74,Case1!E71*100)</f>
        <v>51.727750000000007</v>
      </c>
      <c r="T75" s="7">
        <f>IF($A75="",T74,Pi!$Q71)</f>
        <v>51.727750000000007</v>
      </c>
      <c r="U75" s="7">
        <f>IF($A75="",U74,Patm!Q71)</f>
        <v>0.59816156574621171</v>
      </c>
      <c r="V75" s="7">
        <f>IF($A75="",V74,'Patm diff'!Q71)</f>
        <v>1.5118212474663864</v>
      </c>
      <c r="W75" s="7">
        <f>IF($A75="",W74,'Patm nodiff'!Q71)</f>
        <v>0.51795709710935023</v>
      </c>
      <c r="X75" s="7">
        <f>IF($A75="",X74,Case1!$Q71)</f>
        <v>12.11807700697457</v>
      </c>
      <c r="Y75" s="7">
        <f>IF($A75="",Y74,Case2!$Q71)</f>
        <v>11.773625788866902</v>
      </c>
      <c r="Z75" s="7">
        <f>IF($A75="",Z74,Case3!$Q71)</f>
        <v>12.46096942305479</v>
      </c>
      <c r="AA75" s="7">
        <f>IF($A75="",AA74,Case4!$Q71)</f>
        <v>8.5286036456764247</v>
      </c>
      <c r="AB75" s="7">
        <f>IF($A75="",AB74,Case5!$Q71)</f>
        <v>15.842662645938811</v>
      </c>
      <c r="AC75" s="7">
        <f>IF($A75="",AC74,Case6!$Q71)</f>
        <v>8.5609279853105118</v>
      </c>
      <c r="AD75" s="7">
        <f>IF($A75="",AD74,Case7!$Q71)</f>
        <v>15.739915644814729</v>
      </c>
      <c r="AE75" s="7">
        <f>IF($A75="",AE74,Case8!$Q71)</f>
        <v>8.3478175116817486</v>
      </c>
      <c r="AF75" s="7">
        <f>IF($A75="",AF74,Case9!$Q71)</f>
        <v>14.961879851407769</v>
      </c>
      <c r="AG75" s="7">
        <f>IF($A75="",AG74,Case10!$Q71)</f>
        <v>8.8455645451696476</v>
      </c>
      <c r="AH75" s="7">
        <f>IF($A75="",AH74,Case11!$Q71)</f>
        <v>15.721046038560811</v>
      </c>
      <c r="AJ75" s="25">
        <f t="shared" si="61"/>
        <v>1</v>
      </c>
      <c r="AK75" s="25">
        <f t="shared" si="62"/>
        <v>86.477889858184369</v>
      </c>
      <c r="AL75" s="25">
        <f t="shared" si="63"/>
        <v>34.215519914598978</v>
      </c>
      <c r="AM75" s="25">
        <f t="shared" si="64"/>
        <v>99.868792779721929</v>
      </c>
      <c r="AN75" s="25">
        <f t="shared" si="65"/>
        <v>4.2686434464996434</v>
      </c>
      <c r="AO75" s="25">
        <f t="shared" si="66"/>
        <v>4.3935276122767197</v>
      </c>
      <c r="AP75" s="25">
        <f t="shared" si="67"/>
        <v>4.151181841783143</v>
      </c>
      <c r="AQ75" s="25">
        <f t="shared" si="68"/>
        <v>6.0652074066337214</v>
      </c>
      <c r="AR75" s="25">
        <f t="shared" si="69"/>
        <v>3.2650919328424988</v>
      </c>
      <c r="AS75" s="25">
        <f t="shared" si="70"/>
        <v>6.0423064051885955</v>
      </c>
      <c r="AT75" s="25">
        <f t="shared" si="71"/>
        <v>3.2864057957668225</v>
      </c>
      <c r="AU75" s="25">
        <f t="shared" si="72"/>
        <v>6.1965597508107182</v>
      </c>
      <c r="AV75" s="25">
        <f t="shared" si="73"/>
        <v>3.4573028599165583</v>
      </c>
      <c r="AW75" s="25">
        <f t="shared" si="74"/>
        <v>5.8478743483079665</v>
      </c>
      <c r="AX75" s="25">
        <f t="shared" si="75"/>
        <v>3.2903503922780604</v>
      </c>
      <c r="AZ75" s="7">
        <f t="shared" si="76"/>
        <v>32.867883995703551</v>
      </c>
      <c r="BA75" s="7">
        <f t="shared" si="77"/>
        <v>32.867883995703551</v>
      </c>
      <c r="BB75" s="7">
        <f t="shared" si="78"/>
        <v>74.226804123711347</v>
      </c>
      <c r="BC75" s="7">
        <f t="shared" si="79"/>
        <v>22.360248447204974</v>
      </c>
      <c r="BD75" s="7">
        <f t="shared" si="80"/>
        <v>50</v>
      </c>
      <c r="BE75" s="7">
        <f t="shared" si="81"/>
        <v>50</v>
      </c>
      <c r="BF75" s="7">
        <f t="shared" si="82"/>
        <v>50</v>
      </c>
      <c r="BG75" s="7">
        <f t="shared" si="83"/>
        <v>50</v>
      </c>
      <c r="BH75" s="7">
        <f t="shared" si="84"/>
        <v>50</v>
      </c>
      <c r="BI75" s="7">
        <f t="shared" si="85"/>
        <v>50</v>
      </c>
      <c r="BJ75" s="7">
        <f t="shared" si="86"/>
        <v>50</v>
      </c>
      <c r="BK75" s="7">
        <f t="shared" si="87"/>
        <v>50</v>
      </c>
      <c r="BL75" s="7">
        <f t="shared" si="88"/>
        <v>50</v>
      </c>
      <c r="BM75" s="7">
        <f t="shared" si="89"/>
        <v>10</v>
      </c>
      <c r="BN75" s="7">
        <f t="shared" si="90"/>
        <v>87.000000000000014</v>
      </c>
      <c r="BP75" s="7">
        <f t="shared" si="91"/>
        <v>0</v>
      </c>
      <c r="BQ75" s="7">
        <f t="shared" si="92"/>
        <v>0.9462952837392915</v>
      </c>
      <c r="BR75" s="7">
        <f t="shared" si="93"/>
        <v>2.4587075053565184</v>
      </c>
      <c r="BS75" s="7">
        <f t="shared" si="94"/>
        <v>0.81877546311742577</v>
      </c>
      <c r="BT75" s="7">
        <f t="shared" si="95"/>
        <v>39.106071966404038</v>
      </c>
      <c r="BU75" s="7">
        <f t="shared" si="96"/>
        <v>39.532479221657404</v>
      </c>
      <c r="BV75" s="7">
        <f t="shared" si="97"/>
        <v>38.682883323821592</v>
      </c>
      <c r="BW75" s="7">
        <f t="shared" si="98"/>
        <v>43.615234164609369</v>
      </c>
      <c r="BX75" s="7">
        <f t="shared" si="99"/>
        <v>34.57235415258279</v>
      </c>
      <c r="BY75" s="7">
        <f t="shared" si="100"/>
        <v>43.573970160933222</v>
      </c>
      <c r="BZ75" s="7">
        <f t="shared" si="101"/>
        <v>34.695619384108937</v>
      </c>
      <c r="CA75" s="7">
        <f t="shared" si="102"/>
        <v>19.539530664231336</v>
      </c>
      <c r="CB75" s="7">
        <f t="shared" si="103"/>
        <v>78.320410825015742</v>
      </c>
      <c r="CC75" s="7">
        <f t="shared" si="104"/>
        <v>21.723518519431096</v>
      </c>
      <c r="CD75" s="7">
        <f t="shared" si="105"/>
        <v>152.71587530411028</v>
      </c>
      <c r="CF75" t="str">
        <f>OutputSummary!A75</f>
        <v/>
      </c>
      <c r="CG75" s="22">
        <f>IF($CF75="",CG74,Case1!$O75)</f>
        <v>2.3772875745172953E-3</v>
      </c>
      <c r="CH75" s="22">
        <f>IF($CF75="",CH74,Case2!$O75)</f>
        <v>2.3772875745172953E-3</v>
      </c>
      <c r="CI75" s="22">
        <f>IF($CF75="",CI74,Case3!$O75)</f>
        <v>2.3772875745172953E-3</v>
      </c>
      <c r="CJ75" s="22">
        <f>IF($CF75="",CJ74,Case4!$O75)</f>
        <v>2.3772875745172953E-3</v>
      </c>
      <c r="CK75" s="22">
        <f>IF($CF75="",CK74,Case5!$O75)</f>
        <v>2.3772875745172953E-3</v>
      </c>
      <c r="CL75" s="22">
        <f>IF($CF75="",CL74,Case6!$O75)</f>
        <v>2.3772875745172953E-3</v>
      </c>
      <c r="CM75" s="22">
        <f>IF($CF75="",CM74,Case7!$O75)</f>
        <v>2.3772875745172953E-3</v>
      </c>
      <c r="CN75" s="22">
        <f>IF($CF75="",CN74,Case8!$O75)</f>
        <v>1.1886437872586477E-3</v>
      </c>
      <c r="CO75" s="22">
        <f>IF($CF75="",CO74,Case9!$O75)</f>
        <v>4.7545751490345898E-3</v>
      </c>
      <c r="CP75" s="22">
        <f>IF($CF75="",CP74,Case10!$O75)</f>
        <v>2.635860683817619E-4</v>
      </c>
      <c r="CQ75" s="22">
        <f>IF($CF75="",CQ74,Case11!$O75)</f>
        <v>1.6127785180636241E-2</v>
      </c>
      <c r="CS75" t="str">
        <f>OutputSummary!A75</f>
        <v/>
      </c>
      <c r="CT75" s="22">
        <f>IF($CS75="",CT74,Case1!$S75+Case1!$F75+Case1!$P75)</f>
        <v>4.7545751490345916E-3</v>
      </c>
      <c r="CU75" s="22">
        <f>IF($CS75="",CU74,Case2!$S75+Case2!$F75+Case2!$P75)</f>
        <v>4.7545751490345907E-3</v>
      </c>
      <c r="CV75" s="22">
        <f>IF($CS75="",CV74,Case3!$S75+Case3!$F75+Case3!$P75)</f>
        <v>4.7545751490345916E-3</v>
      </c>
      <c r="CW75" s="22">
        <f>IF($CS75="",CW74,Case4!$S75+Case4!$F75+Case4!$P75)</f>
        <v>4.7545751490345916E-3</v>
      </c>
      <c r="CX75" s="22">
        <f>IF($CS75="",CX74,Case5!$S75+Case5!$F75+Case5!$P75)</f>
        <v>4.7545751490345907E-3</v>
      </c>
      <c r="CY75" s="22">
        <f>IF($CS75="",CY74,Case6!$S75+Case6!$F75+Case6!$P75)</f>
        <v>4.7545751490345916E-3</v>
      </c>
      <c r="CZ75" s="22">
        <f>IF($CS75="",CZ74,Case7!$S75+Case7!$F75+Case7!$P75)</f>
        <v>4.7545751490345907E-3</v>
      </c>
      <c r="DA75" s="22">
        <f>IF($CS75="",DA74,Case8!$S75+Case8!$F75+Case8!$P75)</f>
        <v>2.3772875745172958E-3</v>
      </c>
      <c r="DB75" s="22">
        <f>IF($CS75="",DB74,Case9!$S75+Case9!$F75+Case9!$P75)</f>
        <v>9.5091502980691814E-3</v>
      </c>
      <c r="DC75" s="22">
        <f>IF($CS75="",DC74,Case10!$S75+Case10!$F75+Case10!$P75)</f>
        <v>2.6358606838176191E-3</v>
      </c>
      <c r="DD75" s="22">
        <f>IF($CS75="",DD74,Case11!$S75+Case11!$F75+Case11!$P75)</f>
        <v>1.8537684115673837E-2</v>
      </c>
      <c r="DF75" t="str">
        <f t="shared" si="58"/>
        <v/>
      </c>
      <c r="DG75" s="22">
        <f t="shared" si="60"/>
        <v>2.3772875745172962E-3</v>
      </c>
      <c r="DH75" s="22">
        <f t="shared" si="60"/>
        <v>2.3772875745172953E-3</v>
      </c>
      <c r="DI75" s="22">
        <f t="shared" si="60"/>
        <v>2.3772875745172962E-3</v>
      </c>
      <c r="DJ75" s="22">
        <f t="shared" si="59"/>
        <v>2.3772875745172962E-3</v>
      </c>
      <c r="DK75" s="22">
        <f t="shared" si="59"/>
        <v>2.3772875745172953E-3</v>
      </c>
      <c r="DL75" s="22">
        <f t="shared" si="59"/>
        <v>2.3772875745172962E-3</v>
      </c>
      <c r="DM75" s="22">
        <f t="shared" si="59"/>
        <v>2.3772875745172953E-3</v>
      </c>
      <c r="DN75" s="22">
        <f t="shared" si="59"/>
        <v>1.1886437872586481E-3</v>
      </c>
      <c r="DO75" s="22">
        <f t="shared" si="59"/>
        <v>4.7545751490345916E-3</v>
      </c>
      <c r="DP75" s="22">
        <f t="shared" si="56"/>
        <v>2.3722746154358574E-3</v>
      </c>
      <c r="DQ75" s="22">
        <f t="shared" si="56"/>
        <v>2.4098989350375966E-3</v>
      </c>
    </row>
    <row r="76" spans="1:121" x14ac:dyDescent="0.2">
      <c r="A76" t="str">
        <f>OutputSummary!A72</f>
        <v/>
      </c>
      <c r="B76" s="13">
        <f>IF($A76="",B75,Case8!K72*100)</f>
        <v>0.85660513659939153</v>
      </c>
      <c r="C76" s="7">
        <f>IF($A76="",C75,Pi!$B72)</f>
        <v>0.85660513659939153</v>
      </c>
      <c r="D76" s="7">
        <f>IF($A76="",D75,Patm!B72)</f>
        <v>0.86471115060730008</v>
      </c>
      <c r="E76" s="13">
        <f>IF($A76="",E75,'Patm diff'!B72)</f>
        <v>0.87766655138423022</v>
      </c>
      <c r="F76" s="7">
        <f>IF($A76="",F75,'Patm nodiff'!B72)</f>
        <v>0.86361880927367085</v>
      </c>
      <c r="G76" s="7">
        <f>IF($A76="",G75,Case1!$B72)</f>
        <v>1.1915897577858632</v>
      </c>
      <c r="H76" s="7">
        <f>IF($A76="",H75,Case2!$B72)</f>
        <v>1.195242384237196</v>
      </c>
      <c r="I76" s="7">
        <f>IF($A76="",I75,Case3!$B72)</f>
        <v>1.1879647021359967</v>
      </c>
      <c r="J76" s="7">
        <f>IF($A76="",J75,Case4!$B72)</f>
        <v>1.2302154727932881</v>
      </c>
      <c r="K76" s="7">
        <f>IF($A76="",K75,Case5!$B72)</f>
        <v>1.1527536981137487</v>
      </c>
      <c r="L76" s="7">
        <f>IF($A76="",L75,Case6!$B72)</f>
        <v>1.2298620032182317</v>
      </c>
      <c r="M76" s="7">
        <f>IF($A76="",M75,Case7!$B72)</f>
        <v>1.1538095944186428</v>
      </c>
      <c r="N76" s="7">
        <f>IF($A76="",N75,Case8!$B72)</f>
        <v>1.0239817599366103</v>
      </c>
      <c r="O76" s="7">
        <f>IF($A76="",O75,Case9!$B72)</f>
        <v>1.5275017987322221</v>
      </c>
      <c r="P76" s="7">
        <f>IF($A76="",P75,Case10!$B72)</f>
        <v>1.0426899120869584</v>
      </c>
      <c r="Q76" s="7">
        <f>IF($A76="",Q75,Case11!$B72)</f>
        <v>2.1647771688571216</v>
      </c>
      <c r="S76" s="7">
        <f>IF($A76="",S75,Case1!E72*100)</f>
        <v>51.727750000000007</v>
      </c>
      <c r="T76" s="7">
        <f>IF($A76="",T75,Pi!$Q72)</f>
        <v>51.727750000000007</v>
      </c>
      <c r="U76" s="7">
        <f>IF($A76="",U75,Patm!Q72)</f>
        <v>0.59816156574621171</v>
      </c>
      <c r="V76" s="7">
        <f>IF($A76="",V75,'Patm diff'!Q72)</f>
        <v>1.5118212474663864</v>
      </c>
      <c r="W76" s="7">
        <f>IF($A76="",W75,'Patm nodiff'!Q72)</f>
        <v>0.51795709710935023</v>
      </c>
      <c r="X76" s="7">
        <f>IF($A76="",X75,Case1!$Q72)</f>
        <v>12.11807700697457</v>
      </c>
      <c r="Y76" s="7">
        <f>IF($A76="",Y75,Case2!$Q72)</f>
        <v>11.773625788866902</v>
      </c>
      <c r="Z76" s="7">
        <f>IF($A76="",Z75,Case3!$Q72)</f>
        <v>12.46096942305479</v>
      </c>
      <c r="AA76" s="7">
        <f>IF($A76="",AA75,Case4!$Q72)</f>
        <v>8.5286036456764247</v>
      </c>
      <c r="AB76" s="7">
        <f>IF($A76="",AB75,Case5!$Q72)</f>
        <v>15.842662645938811</v>
      </c>
      <c r="AC76" s="7">
        <f>IF($A76="",AC75,Case6!$Q72)</f>
        <v>8.5609279853105118</v>
      </c>
      <c r="AD76" s="7">
        <f>IF($A76="",AD75,Case7!$Q72)</f>
        <v>15.739915644814729</v>
      </c>
      <c r="AE76" s="7">
        <f>IF($A76="",AE75,Case8!$Q72)</f>
        <v>8.3478175116817486</v>
      </c>
      <c r="AF76" s="7">
        <f>IF($A76="",AF75,Case9!$Q72)</f>
        <v>14.961879851407769</v>
      </c>
      <c r="AG76" s="7">
        <f>IF($A76="",AG75,Case10!$Q72)</f>
        <v>8.8455645451696476</v>
      </c>
      <c r="AH76" s="7">
        <f>IF($A76="",AH75,Case11!$Q72)</f>
        <v>15.721046038560811</v>
      </c>
      <c r="AJ76" s="25">
        <f t="shared" si="61"/>
        <v>1</v>
      </c>
      <c r="AK76" s="25">
        <f t="shared" si="62"/>
        <v>86.477889858184369</v>
      </c>
      <c r="AL76" s="25">
        <f t="shared" si="63"/>
        <v>34.215519914598978</v>
      </c>
      <c r="AM76" s="25">
        <f t="shared" si="64"/>
        <v>99.868792779721929</v>
      </c>
      <c r="AN76" s="25">
        <f t="shared" si="65"/>
        <v>4.2686434464996434</v>
      </c>
      <c r="AO76" s="25">
        <f t="shared" si="66"/>
        <v>4.3935276122767197</v>
      </c>
      <c r="AP76" s="25">
        <f t="shared" si="67"/>
        <v>4.151181841783143</v>
      </c>
      <c r="AQ76" s="25">
        <f t="shared" si="68"/>
        <v>6.0652074066337214</v>
      </c>
      <c r="AR76" s="25">
        <f t="shared" si="69"/>
        <v>3.2650919328424988</v>
      </c>
      <c r="AS76" s="25">
        <f t="shared" si="70"/>
        <v>6.0423064051885955</v>
      </c>
      <c r="AT76" s="25">
        <f t="shared" si="71"/>
        <v>3.2864057957668225</v>
      </c>
      <c r="AU76" s="25">
        <f t="shared" si="72"/>
        <v>6.1965597508107182</v>
      </c>
      <c r="AV76" s="25">
        <f t="shared" si="73"/>
        <v>3.4573028599165583</v>
      </c>
      <c r="AW76" s="25">
        <f t="shared" si="74"/>
        <v>5.8478743483079665</v>
      </c>
      <c r="AX76" s="25">
        <f t="shared" si="75"/>
        <v>3.2903503922780604</v>
      </c>
      <c r="AZ76" s="7">
        <f t="shared" si="76"/>
        <v>32.867883995703551</v>
      </c>
      <c r="BA76" s="7">
        <f t="shared" si="77"/>
        <v>32.867883995703551</v>
      </c>
      <c r="BB76" s="7">
        <f t="shared" si="78"/>
        <v>74.226804123711347</v>
      </c>
      <c r="BC76" s="7">
        <f t="shared" si="79"/>
        <v>22.360248447204974</v>
      </c>
      <c r="BD76" s="7">
        <f t="shared" si="80"/>
        <v>50</v>
      </c>
      <c r="BE76" s="7">
        <f t="shared" si="81"/>
        <v>50</v>
      </c>
      <c r="BF76" s="7">
        <f t="shared" si="82"/>
        <v>50</v>
      </c>
      <c r="BG76" s="7">
        <f t="shared" si="83"/>
        <v>50</v>
      </c>
      <c r="BH76" s="7">
        <f t="shared" si="84"/>
        <v>50</v>
      </c>
      <c r="BI76" s="7">
        <f t="shared" si="85"/>
        <v>50</v>
      </c>
      <c r="BJ76" s="7">
        <f t="shared" si="86"/>
        <v>50</v>
      </c>
      <c r="BK76" s="7">
        <f t="shared" si="87"/>
        <v>50</v>
      </c>
      <c r="BL76" s="7">
        <f t="shared" si="88"/>
        <v>50</v>
      </c>
      <c r="BM76" s="7">
        <f t="shared" si="89"/>
        <v>10</v>
      </c>
      <c r="BN76" s="7">
        <f t="shared" si="90"/>
        <v>87.000000000000014</v>
      </c>
      <c r="BP76" s="7">
        <f t="shared" si="91"/>
        <v>0</v>
      </c>
      <c r="BQ76" s="7">
        <f t="shared" si="92"/>
        <v>0.9462952837392915</v>
      </c>
      <c r="BR76" s="7">
        <f t="shared" si="93"/>
        <v>2.4587075053565184</v>
      </c>
      <c r="BS76" s="7">
        <f t="shared" si="94"/>
        <v>0.81877546311742577</v>
      </c>
      <c r="BT76" s="7">
        <f t="shared" si="95"/>
        <v>39.106071966404038</v>
      </c>
      <c r="BU76" s="7">
        <f t="shared" si="96"/>
        <v>39.532479221657404</v>
      </c>
      <c r="BV76" s="7">
        <f t="shared" si="97"/>
        <v>38.682883323821592</v>
      </c>
      <c r="BW76" s="7">
        <f t="shared" si="98"/>
        <v>43.615234164609369</v>
      </c>
      <c r="BX76" s="7">
        <f t="shared" si="99"/>
        <v>34.57235415258279</v>
      </c>
      <c r="BY76" s="7">
        <f t="shared" si="100"/>
        <v>43.573970160933222</v>
      </c>
      <c r="BZ76" s="7">
        <f t="shared" si="101"/>
        <v>34.695619384108937</v>
      </c>
      <c r="CA76" s="7">
        <f t="shared" si="102"/>
        <v>19.539530664231336</v>
      </c>
      <c r="CB76" s="7">
        <f t="shared" si="103"/>
        <v>78.320410825015742</v>
      </c>
      <c r="CC76" s="7">
        <f t="shared" si="104"/>
        <v>21.723518519431096</v>
      </c>
      <c r="CD76" s="7">
        <f t="shared" si="105"/>
        <v>152.71587530411028</v>
      </c>
      <c r="CF76" t="str">
        <f>OutputSummary!A76</f>
        <v/>
      </c>
      <c r="CG76" s="22">
        <f>IF($CF76="",CG75,Case1!$O76)</f>
        <v>2.3772875745172953E-3</v>
      </c>
      <c r="CH76" s="22">
        <f>IF($CF76="",CH75,Case2!$O76)</f>
        <v>2.3772875745172953E-3</v>
      </c>
      <c r="CI76" s="22">
        <f>IF($CF76="",CI75,Case3!$O76)</f>
        <v>2.3772875745172953E-3</v>
      </c>
      <c r="CJ76" s="22">
        <f>IF($CF76="",CJ75,Case4!$O76)</f>
        <v>2.3772875745172953E-3</v>
      </c>
      <c r="CK76" s="22">
        <f>IF($CF76="",CK75,Case5!$O76)</f>
        <v>2.3772875745172953E-3</v>
      </c>
      <c r="CL76" s="22">
        <f>IF($CF76="",CL75,Case6!$O76)</f>
        <v>2.3772875745172953E-3</v>
      </c>
      <c r="CM76" s="22">
        <f>IF($CF76="",CM75,Case7!$O76)</f>
        <v>2.3772875745172953E-3</v>
      </c>
      <c r="CN76" s="22">
        <f>IF($CF76="",CN75,Case8!$O76)</f>
        <v>1.1886437872586477E-3</v>
      </c>
      <c r="CO76" s="22">
        <f>IF($CF76="",CO75,Case9!$O76)</f>
        <v>4.7545751490345898E-3</v>
      </c>
      <c r="CP76" s="22">
        <f>IF($CF76="",CP75,Case10!$O76)</f>
        <v>2.635860683817619E-4</v>
      </c>
      <c r="CQ76" s="22">
        <f>IF($CF76="",CQ75,Case11!$O76)</f>
        <v>1.6127785180636241E-2</v>
      </c>
      <c r="CS76" t="str">
        <f>OutputSummary!A76</f>
        <v/>
      </c>
      <c r="CT76" s="22">
        <f>IF($CS76="",CT75,Case1!$S76+Case1!$F76+Case1!$P76)</f>
        <v>4.7545751490345916E-3</v>
      </c>
      <c r="CU76" s="22">
        <f>IF($CS76="",CU75,Case2!$S76+Case2!$F76+Case2!$P76)</f>
        <v>4.7545751490345907E-3</v>
      </c>
      <c r="CV76" s="22">
        <f>IF($CS76="",CV75,Case3!$S76+Case3!$F76+Case3!$P76)</f>
        <v>4.7545751490345916E-3</v>
      </c>
      <c r="CW76" s="22">
        <f>IF($CS76="",CW75,Case4!$S76+Case4!$F76+Case4!$P76)</f>
        <v>4.7545751490345916E-3</v>
      </c>
      <c r="CX76" s="22">
        <f>IF($CS76="",CX75,Case5!$S76+Case5!$F76+Case5!$P76)</f>
        <v>4.7545751490345907E-3</v>
      </c>
      <c r="CY76" s="22">
        <f>IF($CS76="",CY75,Case6!$S76+Case6!$F76+Case6!$P76)</f>
        <v>4.7545751490345916E-3</v>
      </c>
      <c r="CZ76" s="22">
        <f>IF($CS76="",CZ75,Case7!$S76+Case7!$F76+Case7!$P76)</f>
        <v>4.7545751490345907E-3</v>
      </c>
      <c r="DA76" s="22">
        <f>IF($CS76="",DA75,Case8!$S76+Case8!$F76+Case8!$P76)</f>
        <v>2.3772875745172958E-3</v>
      </c>
      <c r="DB76" s="22">
        <f>IF($CS76="",DB75,Case9!$S76+Case9!$F76+Case9!$P76)</f>
        <v>9.5091502980691814E-3</v>
      </c>
      <c r="DC76" s="22">
        <f>IF($CS76="",DC75,Case10!$S76+Case10!$F76+Case10!$P76)</f>
        <v>2.6358606838176191E-3</v>
      </c>
      <c r="DD76" s="22">
        <f>IF($CS76="",DD75,Case11!$S76+Case11!$F76+Case11!$P76)</f>
        <v>1.8537684115673837E-2</v>
      </c>
      <c r="DF76" t="str">
        <f t="shared" si="58"/>
        <v/>
      </c>
      <c r="DG76" s="22">
        <f t="shared" si="60"/>
        <v>2.3772875745172962E-3</v>
      </c>
      <c r="DH76" s="22">
        <f t="shared" si="60"/>
        <v>2.3772875745172953E-3</v>
      </c>
      <c r="DI76" s="22">
        <f t="shared" si="60"/>
        <v>2.3772875745172962E-3</v>
      </c>
      <c r="DJ76" s="22">
        <f t="shared" si="59"/>
        <v>2.3772875745172962E-3</v>
      </c>
      <c r="DK76" s="22">
        <f t="shared" si="59"/>
        <v>2.3772875745172953E-3</v>
      </c>
      <c r="DL76" s="22">
        <f t="shared" si="59"/>
        <v>2.3772875745172962E-3</v>
      </c>
      <c r="DM76" s="22">
        <f t="shared" si="59"/>
        <v>2.3772875745172953E-3</v>
      </c>
      <c r="DN76" s="22">
        <f t="shared" si="59"/>
        <v>1.1886437872586481E-3</v>
      </c>
      <c r="DO76" s="22">
        <f t="shared" si="59"/>
        <v>4.7545751490345916E-3</v>
      </c>
      <c r="DP76" s="22">
        <f t="shared" si="56"/>
        <v>2.3722746154358574E-3</v>
      </c>
      <c r="DQ76" s="22">
        <f t="shared" si="56"/>
        <v>2.4098989350375966E-3</v>
      </c>
    </row>
    <row r="77" spans="1:121" x14ac:dyDescent="0.2">
      <c r="A77" t="str">
        <f>OutputSummary!A73</f>
        <v/>
      </c>
      <c r="B77" s="13">
        <f>IF($A77="",B76,Case8!K73*100)</f>
        <v>0.85660513659939153</v>
      </c>
      <c r="C77" s="7">
        <f>IF($A77="",C76,Pi!$B73)</f>
        <v>0.85660513659939153</v>
      </c>
      <c r="D77" s="7">
        <f>IF($A77="",D76,Patm!B73)</f>
        <v>0.86471115060730008</v>
      </c>
      <c r="E77" s="13">
        <f>IF($A77="",E76,'Patm diff'!B73)</f>
        <v>0.87766655138423022</v>
      </c>
      <c r="F77" s="7">
        <f>IF($A77="",F76,'Patm nodiff'!B73)</f>
        <v>0.86361880927367085</v>
      </c>
      <c r="G77" s="7">
        <f>IF($A77="",G76,Case1!$B73)</f>
        <v>1.1915897577858632</v>
      </c>
      <c r="H77" s="7">
        <f>IF($A77="",H76,Case2!$B73)</f>
        <v>1.195242384237196</v>
      </c>
      <c r="I77" s="7">
        <f>IF($A77="",I76,Case3!$B73)</f>
        <v>1.1879647021359967</v>
      </c>
      <c r="J77" s="7">
        <f>IF($A77="",J76,Case4!$B73)</f>
        <v>1.2302154727932881</v>
      </c>
      <c r="K77" s="7">
        <f>IF($A77="",K76,Case5!$B73)</f>
        <v>1.1527536981137487</v>
      </c>
      <c r="L77" s="7">
        <f>IF($A77="",L76,Case6!$B73)</f>
        <v>1.2298620032182317</v>
      </c>
      <c r="M77" s="7">
        <f>IF($A77="",M76,Case7!$B73)</f>
        <v>1.1538095944186428</v>
      </c>
      <c r="N77" s="7">
        <f>IF($A77="",N76,Case8!$B73)</f>
        <v>1.0239817599366103</v>
      </c>
      <c r="O77" s="7">
        <f>IF($A77="",O76,Case9!$B73)</f>
        <v>1.5275017987322221</v>
      </c>
      <c r="P77" s="7">
        <f>IF($A77="",P76,Case10!$B73)</f>
        <v>1.0426899120869584</v>
      </c>
      <c r="Q77" s="7">
        <f>IF($A77="",Q76,Case11!$B73)</f>
        <v>2.1647771688571216</v>
      </c>
      <c r="S77" s="7">
        <f>IF($A77="",S76,Case1!E73*100)</f>
        <v>51.727750000000007</v>
      </c>
      <c r="T77" s="7">
        <f>IF($A77="",T76,Pi!$Q73)</f>
        <v>51.727750000000007</v>
      </c>
      <c r="U77" s="7">
        <f>IF($A77="",U76,Patm!Q73)</f>
        <v>0.59816156574621171</v>
      </c>
      <c r="V77" s="7">
        <f>IF($A77="",V76,'Patm diff'!Q73)</f>
        <v>1.5118212474663864</v>
      </c>
      <c r="W77" s="7">
        <f>IF($A77="",W76,'Patm nodiff'!Q73)</f>
        <v>0.51795709710935023</v>
      </c>
      <c r="X77" s="7">
        <f>IF($A77="",X76,Case1!$Q73)</f>
        <v>12.11807700697457</v>
      </c>
      <c r="Y77" s="7">
        <f>IF($A77="",Y76,Case2!$Q73)</f>
        <v>11.773625788866902</v>
      </c>
      <c r="Z77" s="7">
        <f>IF($A77="",Z76,Case3!$Q73)</f>
        <v>12.46096942305479</v>
      </c>
      <c r="AA77" s="7">
        <f>IF($A77="",AA76,Case4!$Q73)</f>
        <v>8.5286036456764247</v>
      </c>
      <c r="AB77" s="7">
        <f>IF($A77="",AB76,Case5!$Q73)</f>
        <v>15.842662645938811</v>
      </c>
      <c r="AC77" s="7">
        <f>IF($A77="",AC76,Case6!$Q73)</f>
        <v>8.5609279853105118</v>
      </c>
      <c r="AD77" s="7">
        <f>IF($A77="",AD76,Case7!$Q73)</f>
        <v>15.739915644814729</v>
      </c>
      <c r="AE77" s="7">
        <f>IF($A77="",AE76,Case8!$Q73)</f>
        <v>8.3478175116817486</v>
      </c>
      <c r="AF77" s="7">
        <f>IF($A77="",AF76,Case9!$Q73)</f>
        <v>14.961879851407769</v>
      </c>
      <c r="AG77" s="7">
        <f>IF($A77="",AG76,Case10!$Q73)</f>
        <v>8.8455645451696476</v>
      </c>
      <c r="AH77" s="7">
        <f>IF($A77="",AH76,Case11!$Q73)</f>
        <v>15.721046038560811</v>
      </c>
      <c r="AJ77" s="25">
        <f t="shared" si="61"/>
        <v>1</v>
      </c>
      <c r="AK77" s="25">
        <f t="shared" si="62"/>
        <v>86.477889858184369</v>
      </c>
      <c r="AL77" s="25">
        <f t="shared" si="63"/>
        <v>34.215519914598978</v>
      </c>
      <c r="AM77" s="25">
        <f t="shared" si="64"/>
        <v>99.868792779721929</v>
      </c>
      <c r="AN77" s="25">
        <f t="shared" si="65"/>
        <v>4.2686434464996434</v>
      </c>
      <c r="AO77" s="25">
        <f t="shared" si="66"/>
        <v>4.3935276122767197</v>
      </c>
      <c r="AP77" s="25">
        <f t="shared" si="67"/>
        <v>4.151181841783143</v>
      </c>
      <c r="AQ77" s="25">
        <f t="shared" si="68"/>
        <v>6.0652074066337214</v>
      </c>
      <c r="AR77" s="25">
        <f t="shared" si="69"/>
        <v>3.2650919328424988</v>
      </c>
      <c r="AS77" s="25">
        <f t="shared" si="70"/>
        <v>6.0423064051885955</v>
      </c>
      <c r="AT77" s="25">
        <f t="shared" si="71"/>
        <v>3.2864057957668225</v>
      </c>
      <c r="AU77" s="25">
        <f t="shared" si="72"/>
        <v>6.1965597508107182</v>
      </c>
      <c r="AV77" s="25">
        <f t="shared" si="73"/>
        <v>3.4573028599165583</v>
      </c>
      <c r="AW77" s="25">
        <f t="shared" si="74"/>
        <v>5.8478743483079665</v>
      </c>
      <c r="AX77" s="25">
        <f t="shared" si="75"/>
        <v>3.2903503922780604</v>
      </c>
      <c r="AZ77" s="7">
        <f t="shared" si="76"/>
        <v>32.867883995703551</v>
      </c>
      <c r="BA77" s="7">
        <f t="shared" si="77"/>
        <v>32.867883995703551</v>
      </c>
      <c r="BB77" s="7">
        <f t="shared" si="78"/>
        <v>74.226804123711347</v>
      </c>
      <c r="BC77" s="7">
        <f t="shared" si="79"/>
        <v>22.360248447204974</v>
      </c>
      <c r="BD77" s="7">
        <f t="shared" si="80"/>
        <v>50</v>
      </c>
      <c r="BE77" s="7">
        <f t="shared" si="81"/>
        <v>50</v>
      </c>
      <c r="BF77" s="7">
        <f t="shared" si="82"/>
        <v>50</v>
      </c>
      <c r="BG77" s="7">
        <f t="shared" si="83"/>
        <v>50</v>
      </c>
      <c r="BH77" s="7">
        <f t="shared" si="84"/>
        <v>50</v>
      </c>
      <c r="BI77" s="7">
        <f t="shared" si="85"/>
        <v>50</v>
      </c>
      <c r="BJ77" s="7">
        <f t="shared" si="86"/>
        <v>50</v>
      </c>
      <c r="BK77" s="7">
        <f t="shared" si="87"/>
        <v>50</v>
      </c>
      <c r="BL77" s="7">
        <f t="shared" si="88"/>
        <v>50</v>
      </c>
      <c r="BM77" s="7">
        <f t="shared" si="89"/>
        <v>10</v>
      </c>
      <c r="BN77" s="7">
        <f t="shared" si="90"/>
        <v>87.000000000000014</v>
      </c>
      <c r="BP77" s="7">
        <f t="shared" si="91"/>
        <v>0</v>
      </c>
      <c r="BQ77" s="7">
        <f t="shared" si="92"/>
        <v>0.9462952837392915</v>
      </c>
      <c r="BR77" s="7">
        <f t="shared" si="93"/>
        <v>2.4587075053565184</v>
      </c>
      <c r="BS77" s="7">
        <f t="shared" si="94"/>
        <v>0.81877546311742577</v>
      </c>
      <c r="BT77" s="7">
        <f t="shared" si="95"/>
        <v>39.106071966404038</v>
      </c>
      <c r="BU77" s="7">
        <f t="shared" si="96"/>
        <v>39.532479221657404</v>
      </c>
      <c r="BV77" s="7">
        <f t="shared" si="97"/>
        <v>38.682883323821592</v>
      </c>
      <c r="BW77" s="7">
        <f t="shared" si="98"/>
        <v>43.615234164609369</v>
      </c>
      <c r="BX77" s="7">
        <f t="shared" si="99"/>
        <v>34.57235415258279</v>
      </c>
      <c r="BY77" s="7">
        <f t="shared" si="100"/>
        <v>43.573970160933222</v>
      </c>
      <c r="BZ77" s="7">
        <f t="shared" si="101"/>
        <v>34.695619384108937</v>
      </c>
      <c r="CA77" s="7">
        <f t="shared" si="102"/>
        <v>19.539530664231336</v>
      </c>
      <c r="CB77" s="7">
        <f t="shared" si="103"/>
        <v>78.320410825015742</v>
      </c>
      <c r="CC77" s="7">
        <f t="shared" si="104"/>
        <v>21.723518519431096</v>
      </c>
      <c r="CD77" s="7">
        <f t="shared" si="105"/>
        <v>152.71587530411028</v>
      </c>
      <c r="CF77" t="str">
        <f>OutputSummary!A77</f>
        <v/>
      </c>
      <c r="CG77" s="22">
        <f>IF($CF77="",CG76,Case1!$O77)</f>
        <v>2.3772875745172953E-3</v>
      </c>
      <c r="CH77" s="22">
        <f>IF($CF77="",CH76,Case2!$O77)</f>
        <v>2.3772875745172953E-3</v>
      </c>
      <c r="CI77" s="22">
        <f>IF($CF77="",CI76,Case3!$O77)</f>
        <v>2.3772875745172953E-3</v>
      </c>
      <c r="CJ77" s="22">
        <f>IF($CF77="",CJ76,Case4!$O77)</f>
        <v>2.3772875745172953E-3</v>
      </c>
      <c r="CK77" s="22">
        <f>IF($CF77="",CK76,Case5!$O77)</f>
        <v>2.3772875745172953E-3</v>
      </c>
      <c r="CL77" s="22">
        <f>IF($CF77="",CL76,Case6!$O77)</f>
        <v>2.3772875745172953E-3</v>
      </c>
      <c r="CM77" s="22">
        <f>IF($CF77="",CM76,Case7!$O77)</f>
        <v>2.3772875745172953E-3</v>
      </c>
      <c r="CN77" s="22">
        <f>IF($CF77="",CN76,Case8!$O77)</f>
        <v>1.1886437872586477E-3</v>
      </c>
      <c r="CO77" s="22">
        <f>IF($CF77="",CO76,Case9!$O77)</f>
        <v>4.7545751490345898E-3</v>
      </c>
      <c r="CP77" s="22">
        <f>IF($CF77="",CP76,Case10!$O77)</f>
        <v>2.635860683817619E-4</v>
      </c>
      <c r="CQ77" s="22">
        <f>IF($CF77="",CQ76,Case11!$O77)</f>
        <v>1.6127785180636241E-2</v>
      </c>
      <c r="CS77" t="str">
        <f>OutputSummary!A77</f>
        <v/>
      </c>
      <c r="CT77" s="22">
        <f>IF($CS77="",CT76,Case1!$S77+Case1!$F77+Case1!$P77)</f>
        <v>4.7545751490345916E-3</v>
      </c>
      <c r="CU77" s="22">
        <f>IF($CS77="",CU76,Case2!$S77+Case2!$F77+Case2!$P77)</f>
        <v>4.7545751490345907E-3</v>
      </c>
      <c r="CV77" s="22">
        <f>IF($CS77="",CV76,Case3!$S77+Case3!$F77+Case3!$P77)</f>
        <v>4.7545751490345916E-3</v>
      </c>
      <c r="CW77" s="22">
        <f>IF($CS77="",CW76,Case4!$S77+Case4!$F77+Case4!$P77)</f>
        <v>4.7545751490345916E-3</v>
      </c>
      <c r="CX77" s="22">
        <f>IF($CS77="",CX76,Case5!$S77+Case5!$F77+Case5!$P77)</f>
        <v>4.7545751490345907E-3</v>
      </c>
      <c r="CY77" s="22">
        <f>IF($CS77="",CY76,Case6!$S77+Case6!$F77+Case6!$P77)</f>
        <v>4.7545751490345916E-3</v>
      </c>
      <c r="CZ77" s="22">
        <f>IF($CS77="",CZ76,Case7!$S77+Case7!$F77+Case7!$P77)</f>
        <v>4.7545751490345907E-3</v>
      </c>
      <c r="DA77" s="22">
        <f>IF($CS77="",DA76,Case8!$S77+Case8!$F77+Case8!$P77)</f>
        <v>2.3772875745172958E-3</v>
      </c>
      <c r="DB77" s="22">
        <f>IF($CS77="",DB76,Case9!$S77+Case9!$F77+Case9!$P77)</f>
        <v>9.5091502980691814E-3</v>
      </c>
      <c r="DC77" s="22">
        <f>IF($CS77="",DC76,Case10!$S77+Case10!$F77+Case10!$P77)</f>
        <v>2.6358606838176191E-3</v>
      </c>
      <c r="DD77" s="22">
        <f>IF($CS77="",DD76,Case11!$S77+Case11!$F77+Case11!$P77)</f>
        <v>1.8537684115673837E-2</v>
      </c>
      <c r="DF77" t="str">
        <f t="shared" si="58"/>
        <v/>
      </c>
      <c r="DG77" s="22">
        <f t="shared" si="60"/>
        <v>2.3772875745172962E-3</v>
      </c>
      <c r="DH77" s="22">
        <f t="shared" si="60"/>
        <v>2.3772875745172953E-3</v>
      </c>
      <c r="DI77" s="22">
        <f t="shared" si="60"/>
        <v>2.3772875745172962E-3</v>
      </c>
      <c r="DJ77" s="22">
        <f t="shared" si="59"/>
        <v>2.3772875745172962E-3</v>
      </c>
      <c r="DK77" s="22">
        <f t="shared" si="59"/>
        <v>2.3772875745172953E-3</v>
      </c>
      <c r="DL77" s="22">
        <f t="shared" si="59"/>
        <v>2.3772875745172962E-3</v>
      </c>
      <c r="DM77" s="22">
        <f t="shared" si="59"/>
        <v>2.3772875745172953E-3</v>
      </c>
      <c r="DN77" s="22">
        <f t="shared" si="59"/>
        <v>1.1886437872586481E-3</v>
      </c>
      <c r="DO77" s="22">
        <f t="shared" si="59"/>
        <v>4.7545751490345916E-3</v>
      </c>
      <c r="DP77" s="22">
        <f t="shared" si="56"/>
        <v>2.3722746154358574E-3</v>
      </c>
      <c r="DQ77" s="22">
        <f t="shared" si="56"/>
        <v>2.4098989350375966E-3</v>
      </c>
    </row>
    <row r="78" spans="1:121" x14ac:dyDescent="0.2">
      <c r="A78" t="str">
        <f>OutputSummary!A74</f>
        <v/>
      </c>
      <c r="B78" s="13">
        <f>IF($A78="",B77,Case8!K74*100)</f>
        <v>0.85660513659939153</v>
      </c>
      <c r="C78" s="7">
        <f>IF($A78="",C77,Pi!$B74)</f>
        <v>0.85660513659939153</v>
      </c>
      <c r="D78" s="7">
        <f>IF($A78="",D77,Patm!B74)</f>
        <v>0.86471115060730008</v>
      </c>
      <c r="E78" s="13">
        <f>IF($A78="",E77,'Patm diff'!B74)</f>
        <v>0.87766655138423022</v>
      </c>
      <c r="F78" s="7">
        <f>IF($A78="",F77,'Patm nodiff'!B74)</f>
        <v>0.86361880927367085</v>
      </c>
      <c r="G78" s="7">
        <f>IF($A78="",G77,Case1!$B74)</f>
        <v>1.1915897577858632</v>
      </c>
      <c r="H78" s="7">
        <f>IF($A78="",H77,Case2!$B74)</f>
        <v>1.195242384237196</v>
      </c>
      <c r="I78" s="7">
        <f>IF($A78="",I77,Case3!$B74)</f>
        <v>1.1879647021359967</v>
      </c>
      <c r="J78" s="7">
        <f>IF($A78="",J77,Case4!$B74)</f>
        <v>1.2302154727932881</v>
      </c>
      <c r="K78" s="7">
        <f>IF($A78="",K77,Case5!$B74)</f>
        <v>1.1527536981137487</v>
      </c>
      <c r="L78" s="7">
        <f>IF($A78="",L77,Case6!$B74)</f>
        <v>1.2298620032182317</v>
      </c>
      <c r="M78" s="7">
        <f>IF($A78="",M77,Case7!$B74)</f>
        <v>1.1538095944186428</v>
      </c>
      <c r="N78" s="7">
        <f>IF($A78="",N77,Case8!$B74)</f>
        <v>1.0239817599366103</v>
      </c>
      <c r="O78" s="7">
        <f>IF($A78="",O77,Case9!$B74)</f>
        <v>1.5275017987322221</v>
      </c>
      <c r="P78" s="7">
        <f>IF($A78="",P77,Case10!$B74)</f>
        <v>1.0426899120869584</v>
      </c>
      <c r="Q78" s="7">
        <f>IF($A78="",Q77,Case11!$B74)</f>
        <v>2.1647771688571216</v>
      </c>
      <c r="S78" s="7">
        <f>IF($A78="",S77,Case1!E74*100)</f>
        <v>51.727750000000007</v>
      </c>
      <c r="T78" s="7">
        <f>IF($A78="",T77,Pi!$Q74)</f>
        <v>51.727750000000007</v>
      </c>
      <c r="U78" s="7">
        <f>IF($A78="",U77,Patm!Q74)</f>
        <v>0.59816156574621171</v>
      </c>
      <c r="V78" s="7">
        <f>IF($A78="",V77,'Patm diff'!Q74)</f>
        <v>1.5118212474663864</v>
      </c>
      <c r="W78" s="7">
        <f>IF($A78="",W77,'Patm nodiff'!Q74)</f>
        <v>0.51795709710935023</v>
      </c>
      <c r="X78" s="7">
        <f>IF($A78="",X77,Case1!$Q74)</f>
        <v>12.11807700697457</v>
      </c>
      <c r="Y78" s="7">
        <f>IF($A78="",Y77,Case2!$Q74)</f>
        <v>11.773625788866902</v>
      </c>
      <c r="Z78" s="7">
        <f>IF($A78="",Z77,Case3!$Q74)</f>
        <v>12.46096942305479</v>
      </c>
      <c r="AA78" s="7">
        <f>IF($A78="",AA77,Case4!$Q74)</f>
        <v>8.5286036456764247</v>
      </c>
      <c r="AB78" s="7">
        <f>IF($A78="",AB77,Case5!$Q74)</f>
        <v>15.842662645938811</v>
      </c>
      <c r="AC78" s="7">
        <f>IF($A78="",AC77,Case6!$Q74)</f>
        <v>8.5609279853105118</v>
      </c>
      <c r="AD78" s="7">
        <f>IF($A78="",AD77,Case7!$Q74)</f>
        <v>15.739915644814729</v>
      </c>
      <c r="AE78" s="7">
        <f>IF($A78="",AE77,Case8!$Q74)</f>
        <v>8.3478175116817486</v>
      </c>
      <c r="AF78" s="7">
        <f>IF($A78="",AF77,Case9!$Q74)</f>
        <v>14.961879851407769</v>
      </c>
      <c r="AG78" s="7">
        <f>IF($A78="",AG77,Case10!$Q74)</f>
        <v>8.8455645451696476</v>
      </c>
      <c r="AH78" s="7">
        <f>IF($A78="",AH77,Case11!$Q74)</f>
        <v>15.721046038560811</v>
      </c>
      <c r="AJ78" s="25">
        <f t="shared" si="61"/>
        <v>1</v>
      </c>
      <c r="AK78" s="25">
        <f t="shared" si="62"/>
        <v>86.477889858184369</v>
      </c>
      <c r="AL78" s="25">
        <f t="shared" si="63"/>
        <v>34.215519914598978</v>
      </c>
      <c r="AM78" s="25">
        <f t="shared" si="64"/>
        <v>99.868792779721929</v>
      </c>
      <c r="AN78" s="25">
        <f t="shared" si="65"/>
        <v>4.2686434464996434</v>
      </c>
      <c r="AO78" s="25">
        <f t="shared" si="66"/>
        <v>4.3935276122767197</v>
      </c>
      <c r="AP78" s="25">
        <f t="shared" si="67"/>
        <v>4.151181841783143</v>
      </c>
      <c r="AQ78" s="25">
        <f t="shared" si="68"/>
        <v>6.0652074066337214</v>
      </c>
      <c r="AR78" s="25">
        <f t="shared" si="69"/>
        <v>3.2650919328424988</v>
      </c>
      <c r="AS78" s="25">
        <f t="shared" si="70"/>
        <v>6.0423064051885955</v>
      </c>
      <c r="AT78" s="25">
        <f t="shared" si="71"/>
        <v>3.2864057957668225</v>
      </c>
      <c r="AU78" s="25">
        <f t="shared" si="72"/>
        <v>6.1965597508107182</v>
      </c>
      <c r="AV78" s="25">
        <f t="shared" si="73"/>
        <v>3.4573028599165583</v>
      </c>
      <c r="AW78" s="25">
        <f t="shared" si="74"/>
        <v>5.8478743483079665</v>
      </c>
      <c r="AX78" s="25">
        <f t="shared" si="75"/>
        <v>3.2903503922780604</v>
      </c>
      <c r="AZ78" s="7">
        <f t="shared" si="76"/>
        <v>32.867883995703551</v>
      </c>
      <c r="BA78" s="7">
        <f t="shared" si="77"/>
        <v>32.867883995703551</v>
      </c>
      <c r="BB78" s="7">
        <f t="shared" si="78"/>
        <v>74.226804123711347</v>
      </c>
      <c r="BC78" s="7">
        <f t="shared" si="79"/>
        <v>22.360248447204974</v>
      </c>
      <c r="BD78" s="7">
        <f t="shared" si="80"/>
        <v>50</v>
      </c>
      <c r="BE78" s="7">
        <f t="shared" si="81"/>
        <v>50</v>
      </c>
      <c r="BF78" s="7">
        <f t="shared" si="82"/>
        <v>50</v>
      </c>
      <c r="BG78" s="7">
        <f t="shared" si="83"/>
        <v>50</v>
      </c>
      <c r="BH78" s="7">
        <f t="shared" si="84"/>
        <v>50</v>
      </c>
      <c r="BI78" s="7">
        <f t="shared" si="85"/>
        <v>50</v>
      </c>
      <c r="BJ78" s="7">
        <f t="shared" si="86"/>
        <v>50</v>
      </c>
      <c r="BK78" s="7">
        <f t="shared" si="87"/>
        <v>50</v>
      </c>
      <c r="BL78" s="7">
        <f t="shared" si="88"/>
        <v>50</v>
      </c>
      <c r="BM78" s="7">
        <f t="shared" si="89"/>
        <v>10</v>
      </c>
      <c r="BN78" s="7">
        <f t="shared" si="90"/>
        <v>87.000000000000014</v>
      </c>
      <c r="BP78" s="7">
        <f t="shared" si="91"/>
        <v>0</v>
      </c>
      <c r="BQ78" s="7">
        <f t="shared" si="92"/>
        <v>0.9462952837392915</v>
      </c>
      <c r="BR78" s="7">
        <f t="shared" si="93"/>
        <v>2.4587075053565184</v>
      </c>
      <c r="BS78" s="7">
        <f t="shared" si="94"/>
        <v>0.81877546311742577</v>
      </c>
      <c r="BT78" s="7">
        <f t="shared" si="95"/>
        <v>39.106071966404038</v>
      </c>
      <c r="BU78" s="7">
        <f t="shared" si="96"/>
        <v>39.532479221657404</v>
      </c>
      <c r="BV78" s="7">
        <f t="shared" si="97"/>
        <v>38.682883323821592</v>
      </c>
      <c r="BW78" s="7">
        <f t="shared" si="98"/>
        <v>43.615234164609369</v>
      </c>
      <c r="BX78" s="7">
        <f t="shared" si="99"/>
        <v>34.57235415258279</v>
      </c>
      <c r="BY78" s="7">
        <f t="shared" si="100"/>
        <v>43.573970160933222</v>
      </c>
      <c r="BZ78" s="7">
        <f t="shared" si="101"/>
        <v>34.695619384108937</v>
      </c>
      <c r="CA78" s="7">
        <f t="shared" si="102"/>
        <v>19.539530664231336</v>
      </c>
      <c r="CB78" s="7">
        <f t="shared" si="103"/>
        <v>78.320410825015742</v>
      </c>
      <c r="CC78" s="7">
        <f t="shared" si="104"/>
        <v>21.723518519431096</v>
      </c>
      <c r="CD78" s="7">
        <f t="shared" si="105"/>
        <v>152.71587530411028</v>
      </c>
      <c r="CF78" t="str">
        <f>OutputSummary!A78</f>
        <v/>
      </c>
      <c r="CG78" s="22">
        <f>IF($CF78="",CG77,Case1!$O78)</f>
        <v>2.3772875745172953E-3</v>
      </c>
      <c r="CH78" s="22">
        <f>IF($CF78="",CH77,Case2!$O78)</f>
        <v>2.3772875745172953E-3</v>
      </c>
      <c r="CI78" s="22">
        <f>IF($CF78="",CI77,Case3!$O78)</f>
        <v>2.3772875745172953E-3</v>
      </c>
      <c r="CJ78" s="22">
        <f>IF($CF78="",CJ77,Case4!$O78)</f>
        <v>2.3772875745172953E-3</v>
      </c>
      <c r="CK78" s="22">
        <f>IF($CF78="",CK77,Case5!$O78)</f>
        <v>2.3772875745172953E-3</v>
      </c>
      <c r="CL78" s="22">
        <f>IF($CF78="",CL77,Case6!$O78)</f>
        <v>2.3772875745172953E-3</v>
      </c>
      <c r="CM78" s="22">
        <f>IF($CF78="",CM77,Case7!$O78)</f>
        <v>2.3772875745172953E-3</v>
      </c>
      <c r="CN78" s="22">
        <f>IF($CF78="",CN77,Case8!$O78)</f>
        <v>1.1886437872586477E-3</v>
      </c>
      <c r="CO78" s="22">
        <f>IF($CF78="",CO77,Case9!$O78)</f>
        <v>4.7545751490345898E-3</v>
      </c>
      <c r="CP78" s="22">
        <f>IF($CF78="",CP77,Case10!$O78)</f>
        <v>2.635860683817619E-4</v>
      </c>
      <c r="CQ78" s="22">
        <f>IF($CF78="",CQ77,Case11!$O78)</f>
        <v>1.6127785180636241E-2</v>
      </c>
      <c r="CS78" t="str">
        <f>OutputSummary!A78</f>
        <v/>
      </c>
      <c r="CT78" s="22">
        <f>IF($CS78="",CT77,Case1!$S78+Case1!$F78+Case1!$P78)</f>
        <v>4.7545751490345916E-3</v>
      </c>
      <c r="CU78" s="22">
        <f>IF($CS78="",CU77,Case2!$S78+Case2!$F78+Case2!$P78)</f>
        <v>4.7545751490345907E-3</v>
      </c>
      <c r="CV78" s="22">
        <f>IF($CS78="",CV77,Case3!$S78+Case3!$F78+Case3!$P78)</f>
        <v>4.7545751490345916E-3</v>
      </c>
      <c r="CW78" s="22">
        <f>IF($CS78="",CW77,Case4!$S78+Case4!$F78+Case4!$P78)</f>
        <v>4.7545751490345916E-3</v>
      </c>
      <c r="CX78" s="22">
        <f>IF($CS78="",CX77,Case5!$S78+Case5!$F78+Case5!$P78)</f>
        <v>4.7545751490345907E-3</v>
      </c>
      <c r="CY78" s="22">
        <f>IF($CS78="",CY77,Case6!$S78+Case6!$F78+Case6!$P78)</f>
        <v>4.7545751490345916E-3</v>
      </c>
      <c r="CZ78" s="22">
        <f>IF($CS78="",CZ77,Case7!$S78+Case7!$F78+Case7!$P78)</f>
        <v>4.7545751490345907E-3</v>
      </c>
      <c r="DA78" s="22">
        <f>IF($CS78="",DA77,Case8!$S78+Case8!$F78+Case8!$P78)</f>
        <v>2.3772875745172958E-3</v>
      </c>
      <c r="DB78" s="22">
        <f>IF($CS78="",DB77,Case9!$S78+Case9!$F78+Case9!$P78)</f>
        <v>9.5091502980691814E-3</v>
      </c>
      <c r="DC78" s="22">
        <f>IF($CS78="",DC77,Case10!$S78+Case10!$F78+Case10!$P78)</f>
        <v>2.6358606838176191E-3</v>
      </c>
      <c r="DD78" s="22">
        <f>IF($CS78="",DD77,Case11!$S78+Case11!$F78+Case11!$P78)</f>
        <v>1.8537684115673837E-2</v>
      </c>
      <c r="DF78" t="str">
        <f t="shared" si="58"/>
        <v/>
      </c>
      <c r="DG78" s="22">
        <f t="shared" si="60"/>
        <v>2.3772875745172962E-3</v>
      </c>
      <c r="DH78" s="22">
        <f t="shared" si="60"/>
        <v>2.3772875745172953E-3</v>
      </c>
      <c r="DI78" s="22">
        <f t="shared" si="60"/>
        <v>2.3772875745172962E-3</v>
      </c>
      <c r="DJ78" s="22">
        <f t="shared" si="59"/>
        <v>2.3772875745172962E-3</v>
      </c>
      <c r="DK78" s="22">
        <f t="shared" si="59"/>
        <v>2.3772875745172953E-3</v>
      </c>
      <c r="DL78" s="22">
        <f t="shared" si="59"/>
        <v>2.3772875745172962E-3</v>
      </c>
      <c r="DM78" s="22">
        <f t="shared" si="59"/>
        <v>2.3772875745172953E-3</v>
      </c>
      <c r="DN78" s="22">
        <f t="shared" si="59"/>
        <v>1.1886437872586481E-3</v>
      </c>
      <c r="DO78" s="22">
        <f t="shared" si="59"/>
        <v>4.7545751490345916E-3</v>
      </c>
      <c r="DP78" s="22">
        <f t="shared" si="56"/>
        <v>2.3722746154358574E-3</v>
      </c>
      <c r="DQ78" s="22">
        <f t="shared" si="56"/>
        <v>2.4098989350375966E-3</v>
      </c>
    </row>
    <row r="79" spans="1:121" x14ac:dyDescent="0.2">
      <c r="A79" t="str">
        <f>OutputSummary!A75</f>
        <v/>
      </c>
      <c r="B79" s="13">
        <f>IF($A79="",B78,Case8!K75*100)</f>
        <v>0.85660513659939153</v>
      </c>
      <c r="C79" s="7">
        <f>IF($A79="",C78,Pi!$B75)</f>
        <v>0.85660513659939153</v>
      </c>
      <c r="D79" s="7">
        <f>IF($A79="",D78,Patm!B75)</f>
        <v>0.86471115060730008</v>
      </c>
      <c r="E79" s="13">
        <f>IF($A79="",E78,'Patm diff'!B75)</f>
        <v>0.87766655138423022</v>
      </c>
      <c r="F79" s="7">
        <f>IF($A79="",F78,'Patm nodiff'!B75)</f>
        <v>0.86361880927367085</v>
      </c>
      <c r="G79" s="7">
        <f>IF($A79="",G78,Case1!$B75)</f>
        <v>1.1915897577858632</v>
      </c>
      <c r="H79" s="7">
        <f>IF($A79="",H78,Case2!$B75)</f>
        <v>1.195242384237196</v>
      </c>
      <c r="I79" s="7">
        <f>IF($A79="",I78,Case3!$B75)</f>
        <v>1.1879647021359967</v>
      </c>
      <c r="J79" s="7">
        <f>IF($A79="",J78,Case4!$B75)</f>
        <v>1.2302154727932881</v>
      </c>
      <c r="K79" s="7">
        <f>IF($A79="",K78,Case5!$B75)</f>
        <v>1.1527536981137487</v>
      </c>
      <c r="L79" s="7">
        <f>IF($A79="",L78,Case6!$B75)</f>
        <v>1.2298620032182317</v>
      </c>
      <c r="M79" s="7">
        <f>IF($A79="",M78,Case7!$B75)</f>
        <v>1.1538095944186428</v>
      </c>
      <c r="N79" s="7">
        <f>IF($A79="",N78,Case8!$B75)</f>
        <v>1.0239817599366103</v>
      </c>
      <c r="O79" s="7">
        <f>IF($A79="",O78,Case9!$B75)</f>
        <v>1.5275017987322221</v>
      </c>
      <c r="P79" s="7">
        <f>IF($A79="",P78,Case10!$B75)</f>
        <v>1.0426899120869584</v>
      </c>
      <c r="Q79" s="7">
        <f>IF($A79="",Q78,Case11!$B75)</f>
        <v>2.1647771688571216</v>
      </c>
      <c r="S79" s="7">
        <f>IF($A79="",S78,Case1!E75*100)</f>
        <v>51.727750000000007</v>
      </c>
      <c r="T79" s="7">
        <f>IF($A79="",T78,Pi!$Q75)</f>
        <v>51.727750000000007</v>
      </c>
      <c r="U79" s="7">
        <f>IF($A79="",U78,Patm!Q75)</f>
        <v>0.59816156574621171</v>
      </c>
      <c r="V79" s="7">
        <f>IF($A79="",V78,'Patm diff'!Q75)</f>
        <v>1.5118212474663864</v>
      </c>
      <c r="W79" s="7">
        <f>IF($A79="",W78,'Patm nodiff'!Q75)</f>
        <v>0.51795709710935023</v>
      </c>
      <c r="X79" s="7">
        <f>IF($A79="",X78,Case1!$Q75)</f>
        <v>12.11807700697457</v>
      </c>
      <c r="Y79" s="7">
        <f>IF($A79="",Y78,Case2!$Q75)</f>
        <v>11.773625788866902</v>
      </c>
      <c r="Z79" s="7">
        <f>IF($A79="",Z78,Case3!$Q75)</f>
        <v>12.46096942305479</v>
      </c>
      <c r="AA79" s="7">
        <f>IF($A79="",AA78,Case4!$Q75)</f>
        <v>8.5286036456764247</v>
      </c>
      <c r="AB79" s="7">
        <f>IF($A79="",AB78,Case5!$Q75)</f>
        <v>15.842662645938811</v>
      </c>
      <c r="AC79" s="7">
        <f>IF($A79="",AC78,Case6!$Q75)</f>
        <v>8.5609279853105118</v>
      </c>
      <c r="AD79" s="7">
        <f>IF($A79="",AD78,Case7!$Q75)</f>
        <v>15.739915644814729</v>
      </c>
      <c r="AE79" s="7">
        <f>IF($A79="",AE78,Case8!$Q75)</f>
        <v>8.3478175116817486</v>
      </c>
      <c r="AF79" s="7">
        <f>IF($A79="",AF78,Case9!$Q75)</f>
        <v>14.961879851407769</v>
      </c>
      <c r="AG79" s="7">
        <f>IF($A79="",AG78,Case10!$Q75)</f>
        <v>8.8455645451696476</v>
      </c>
      <c r="AH79" s="7">
        <f>IF($A79="",AH78,Case11!$Q75)</f>
        <v>15.721046038560811</v>
      </c>
      <c r="AJ79" s="25">
        <f t="shared" si="61"/>
        <v>1</v>
      </c>
      <c r="AK79" s="25">
        <f t="shared" si="62"/>
        <v>86.477889858184369</v>
      </c>
      <c r="AL79" s="25">
        <f t="shared" si="63"/>
        <v>34.215519914598978</v>
      </c>
      <c r="AM79" s="25">
        <f t="shared" si="64"/>
        <v>99.868792779721929</v>
      </c>
      <c r="AN79" s="25">
        <f t="shared" si="65"/>
        <v>4.2686434464996434</v>
      </c>
      <c r="AO79" s="25">
        <f t="shared" si="66"/>
        <v>4.3935276122767197</v>
      </c>
      <c r="AP79" s="25">
        <f t="shared" si="67"/>
        <v>4.151181841783143</v>
      </c>
      <c r="AQ79" s="25">
        <f t="shared" si="68"/>
        <v>6.0652074066337214</v>
      </c>
      <c r="AR79" s="25">
        <f t="shared" si="69"/>
        <v>3.2650919328424988</v>
      </c>
      <c r="AS79" s="25">
        <f t="shared" si="70"/>
        <v>6.0423064051885955</v>
      </c>
      <c r="AT79" s="25">
        <f t="shared" si="71"/>
        <v>3.2864057957668225</v>
      </c>
      <c r="AU79" s="25">
        <f t="shared" si="72"/>
        <v>6.1965597508107182</v>
      </c>
      <c r="AV79" s="25">
        <f t="shared" si="73"/>
        <v>3.4573028599165583</v>
      </c>
      <c r="AW79" s="25">
        <f t="shared" si="74"/>
        <v>5.8478743483079665</v>
      </c>
      <c r="AX79" s="25">
        <f t="shared" si="75"/>
        <v>3.2903503922780604</v>
      </c>
      <c r="AZ79" s="7">
        <f t="shared" si="76"/>
        <v>32.867883995703551</v>
      </c>
      <c r="BA79" s="7">
        <f t="shared" si="77"/>
        <v>32.867883995703551</v>
      </c>
      <c r="BB79" s="7">
        <f t="shared" si="78"/>
        <v>74.226804123711347</v>
      </c>
      <c r="BC79" s="7">
        <f t="shared" si="79"/>
        <v>22.360248447204974</v>
      </c>
      <c r="BD79" s="7">
        <f t="shared" si="80"/>
        <v>50</v>
      </c>
      <c r="BE79" s="7">
        <f t="shared" si="81"/>
        <v>50</v>
      </c>
      <c r="BF79" s="7">
        <f t="shared" si="82"/>
        <v>50</v>
      </c>
      <c r="BG79" s="7">
        <f t="shared" si="83"/>
        <v>50</v>
      </c>
      <c r="BH79" s="7">
        <f t="shared" si="84"/>
        <v>50</v>
      </c>
      <c r="BI79" s="7">
        <f t="shared" si="85"/>
        <v>50</v>
      </c>
      <c r="BJ79" s="7">
        <f t="shared" si="86"/>
        <v>50</v>
      </c>
      <c r="BK79" s="7">
        <f t="shared" si="87"/>
        <v>50</v>
      </c>
      <c r="BL79" s="7">
        <f t="shared" si="88"/>
        <v>50</v>
      </c>
      <c r="BM79" s="7">
        <f t="shared" si="89"/>
        <v>10</v>
      </c>
      <c r="BN79" s="7">
        <f t="shared" si="90"/>
        <v>87.000000000000014</v>
      </c>
      <c r="BP79" s="7">
        <f t="shared" si="91"/>
        <v>0</v>
      </c>
      <c r="BQ79" s="7">
        <f t="shared" si="92"/>
        <v>0.9462952837392915</v>
      </c>
      <c r="BR79" s="7">
        <f t="shared" si="93"/>
        <v>2.4587075053565184</v>
      </c>
      <c r="BS79" s="7">
        <f t="shared" si="94"/>
        <v>0.81877546311742577</v>
      </c>
      <c r="BT79" s="7">
        <f t="shared" si="95"/>
        <v>39.106071966404038</v>
      </c>
      <c r="BU79" s="7">
        <f t="shared" si="96"/>
        <v>39.532479221657404</v>
      </c>
      <c r="BV79" s="7">
        <f t="shared" si="97"/>
        <v>38.682883323821592</v>
      </c>
      <c r="BW79" s="7">
        <f t="shared" si="98"/>
        <v>43.615234164609369</v>
      </c>
      <c r="BX79" s="7">
        <f t="shared" si="99"/>
        <v>34.57235415258279</v>
      </c>
      <c r="BY79" s="7">
        <f t="shared" si="100"/>
        <v>43.573970160933222</v>
      </c>
      <c r="BZ79" s="7">
        <f t="shared" si="101"/>
        <v>34.695619384108937</v>
      </c>
      <c r="CA79" s="7">
        <f t="shared" si="102"/>
        <v>19.539530664231336</v>
      </c>
      <c r="CB79" s="7">
        <f t="shared" si="103"/>
        <v>78.320410825015742</v>
      </c>
      <c r="CC79" s="7">
        <f t="shared" si="104"/>
        <v>21.723518519431096</v>
      </c>
      <c r="CD79" s="7">
        <f t="shared" si="105"/>
        <v>152.71587530411028</v>
      </c>
      <c r="CF79" t="str">
        <f>OutputSummary!A79</f>
        <v/>
      </c>
      <c r="CG79" s="22">
        <f>IF($CF79="",CG78,Case1!$O79)</f>
        <v>2.3772875745172953E-3</v>
      </c>
      <c r="CH79" s="22">
        <f>IF($CF79="",CH78,Case2!$O79)</f>
        <v>2.3772875745172953E-3</v>
      </c>
      <c r="CI79" s="22">
        <f>IF($CF79="",CI78,Case3!$O79)</f>
        <v>2.3772875745172953E-3</v>
      </c>
      <c r="CJ79" s="22">
        <f>IF($CF79="",CJ78,Case4!$O79)</f>
        <v>2.3772875745172953E-3</v>
      </c>
      <c r="CK79" s="22">
        <f>IF($CF79="",CK78,Case5!$O79)</f>
        <v>2.3772875745172953E-3</v>
      </c>
      <c r="CL79" s="22">
        <f>IF($CF79="",CL78,Case6!$O79)</f>
        <v>2.3772875745172953E-3</v>
      </c>
      <c r="CM79" s="22">
        <f>IF($CF79="",CM78,Case7!$O79)</f>
        <v>2.3772875745172953E-3</v>
      </c>
      <c r="CN79" s="22">
        <f>IF($CF79="",CN78,Case8!$O79)</f>
        <v>1.1886437872586477E-3</v>
      </c>
      <c r="CO79" s="22">
        <f>IF($CF79="",CO78,Case9!$O79)</f>
        <v>4.7545751490345898E-3</v>
      </c>
      <c r="CP79" s="22">
        <f>IF($CF79="",CP78,Case10!$O79)</f>
        <v>2.635860683817619E-4</v>
      </c>
      <c r="CQ79" s="22">
        <f>IF($CF79="",CQ78,Case11!$O79)</f>
        <v>1.6127785180636241E-2</v>
      </c>
      <c r="CS79" t="str">
        <f>OutputSummary!A79</f>
        <v/>
      </c>
      <c r="CT79" s="22">
        <f>IF($CS79="",CT78,Case1!$S79+Case1!$F79+Case1!$P79)</f>
        <v>4.7545751490345916E-3</v>
      </c>
      <c r="CU79" s="22">
        <f>IF($CS79="",CU78,Case2!$S79+Case2!$F79+Case2!$P79)</f>
        <v>4.7545751490345907E-3</v>
      </c>
      <c r="CV79" s="22">
        <f>IF($CS79="",CV78,Case3!$S79+Case3!$F79+Case3!$P79)</f>
        <v>4.7545751490345916E-3</v>
      </c>
      <c r="CW79" s="22">
        <f>IF($CS79="",CW78,Case4!$S79+Case4!$F79+Case4!$P79)</f>
        <v>4.7545751490345916E-3</v>
      </c>
      <c r="CX79" s="22">
        <f>IF($CS79="",CX78,Case5!$S79+Case5!$F79+Case5!$P79)</f>
        <v>4.7545751490345907E-3</v>
      </c>
      <c r="CY79" s="22">
        <f>IF($CS79="",CY78,Case6!$S79+Case6!$F79+Case6!$P79)</f>
        <v>4.7545751490345916E-3</v>
      </c>
      <c r="CZ79" s="22">
        <f>IF($CS79="",CZ78,Case7!$S79+Case7!$F79+Case7!$P79)</f>
        <v>4.7545751490345907E-3</v>
      </c>
      <c r="DA79" s="22">
        <f>IF($CS79="",DA78,Case8!$S79+Case8!$F79+Case8!$P79)</f>
        <v>2.3772875745172958E-3</v>
      </c>
      <c r="DB79" s="22">
        <f>IF($CS79="",DB78,Case9!$S79+Case9!$F79+Case9!$P79)</f>
        <v>9.5091502980691814E-3</v>
      </c>
      <c r="DC79" s="22">
        <f>IF($CS79="",DC78,Case10!$S79+Case10!$F79+Case10!$P79)</f>
        <v>2.6358606838176191E-3</v>
      </c>
      <c r="DD79" s="22">
        <f>IF($CS79="",DD78,Case11!$S79+Case11!$F79+Case11!$P79)</f>
        <v>1.8537684115673837E-2</v>
      </c>
      <c r="DF79" t="str">
        <f t="shared" si="58"/>
        <v/>
      </c>
      <c r="DG79" s="22">
        <f t="shared" si="60"/>
        <v>2.3772875745172962E-3</v>
      </c>
      <c r="DH79" s="22">
        <f t="shared" si="60"/>
        <v>2.3772875745172953E-3</v>
      </c>
      <c r="DI79" s="22">
        <f t="shared" si="60"/>
        <v>2.3772875745172962E-3</v>
      </c>
      <c r="DJ79" s="22">
        <f t="shared" si="59"/>
        <v>2.3772875745172962E-3</v>
      </c>
      <c r="DK79" s="22">
        <f t="shared" si="59"/>
        <v>2.3772875745172953E-3</v>
      </c>
      <c r="DL79" s="22">
        <f t="shared" si="59"/>
        <v>2.3772875745172962E-3</v>
      </c>
      <c r="DM79" s="22">
        <f t="shared" si="59"/>
        <v>2.3772875745172953E-3</v>
      </c>
      <c r="DN79" s="22">
        <f t="shared" si="59"/>
        <v>1.1886437872586481E-3</v>
      </c>
      <c r="DO79" s="22">
        <f t="shared" si="59"/>
        <v>4.7545751490345916E-3</v>
      </c>
      <c r="DP79" s="22">
        <f t="shared" si="56"/>
        <v>2.3722746154358574E-3</v>
      </c>
      <c r="DQ79" s="22">
        <f t="shared" si="56"/>
        <v>2.4098989350375966E-3</v>
      </c>
    </row>
    <row r="80" spans="1:121" x14ac:dyDescent="0.2">
      <c r="A80" t="str">
        <f>OutputSummary!A76</f>
        <v/>
      </c>
      <c r="B80" s="13">
        <f>IF($A80="",B79,Case8!K76*100)</f>
        <v>0.85660513659939153</v>
      </c>
      <c r="C80" s="7">
        <f>IF($A80="",C79,Pi!$B76)</f>
        <v>0.85660513659939153</v>
      </c>
      <c r="D80" s="7">
        <f>IF($A80="",D79,Patm!B76)</f>
        <v>0.86471115060730008</v>
      </c>
      <c r="E80" s="13">
        <f>IF($A80="",E79,'Patm diff'!B76)</f>
        <v>0.87766655138423022</v>
      </c>
      <c r="F80" s="7">
        <f>IF($A80="",F79,'Patm nodiff'!B76)</f>
        <v>0.86361880927367085</v>
      </c>
      <c r="G80" s="7">
        <f>IF($A80="",G79,Case1!$B76)</f>
        <v>1.1915897577858632</v>
      </c>
      <c r="H80" s="7">
        <f>IF($A80="",H79,Case2!$B76)</f>
        <v>1.195242384237196</v>
      </c>
      <c r="I80" s="7">
        <f>IF($A80="",I79,Case3!$B76)</f>
        <v>1.1879647021359967</v>
      </c>
      <c r="J80" s="7">
        <f>IF($A80="",J79,Case4!$B76)</f>
        <v>1.2302154727932881</v>
      </c>
      <c r="K80" s="7">
        <f>IF($A80="",K79,Case5!$B76)</f>
        <v>1.1527536981137487</v>
      </c>
      <c r="L80" s="7">
        <f>IF($A80="",L79,Case6!$B76)</f>
        <v>1.2298620032182317</v>
      </c>
      <c r="M80" s="7">
        <f>IF($A80="",M79,Case7!$B76)</f>
        <v>1.1538095944186428</v>
      </c>
      <c r="N80" s="7">
        <f>IF($A80="",N79,Case8!$B76)</f>
        <v>1.0239817599366103</v>
      </c>
      <c r="O80" s="7">
        <f>IF($A80="",O79,Case9!$B76)</f>
        <v>1.5275017987322221</v>
      </c>
      <c r="P80" s="7">
        <f>IF($A80="",P79,Case10!$B76)</f>
        <v>1.0426899120869584</v>
      </c>
      <c r="Q80" s="7">
        <f>IF($A80="",Q79,Case11!$B76)</f>
        <v>2.1647771688571216</v>
      </c>
      <c r="S80" s="7">
        <f>IF($A80="",S79,Case1!E76*100)</f>
        <v>51.727750000000007</v>
      </c>
      <c r="T80" s="7">
        <f>IF($A80="",T79,Pi!$Q76)</f>
        <v>51.727750000000007</v>
      </c>
      <c r="U80" s="7">
        <f>IF($A80="",U79,Patm!Q76)</f>
        <v>0.59816156574621171</v>
      </c>
      <c r="V80" s="7">
        <f>IF($A80="",V79,'Patm diff'!Q76)</f>
        <v>1.5118212474663864</v>
      </c>
      <c r="W80" s="7">
        <f>IF($A80="",W79,'Patm nodiff'!Q76)</f>
        <v>0.51795709710935023</v>
      </c>
      <c r="X80" s="7">
        <f>IF($A80="",X79,Case1!$Q76)</f>
        <v>12.11807700697457</v>
      </c>
      <c r="Y80" s="7">
        <f>IF($A80="",Y79,Case2!$Q76)</f>
        <v>11.773625788866902</v>
      </c>
      <c r="Z80" s="7">
        <f>IF($A80="",Z79,Case3!$Q76)</f>
        <v>12.46096942305479</v>
      </c>
      <c r="AA80" s="7">
        <f>IF($A80="",AA79,Case4!$Q76)</f>
        <v>8.5286036456764247</v>
      </c>
      <c r="AB80" s="7">
        <f>IF($A80="",AB79,Case5!$Q76)</f>
        <v>15.842662645938811</v>
      </c>
      <c r="AC80" s="7">
        <f>IF($A80="",AC79,Case6!$Q76)</f>
        <v>8.5609279853105118</v>
      </c>
      <c r="AD80" s="7">
        <f>IF($A80="",AD79,Case7!$Q76)</f>
        <v>15.739915644814729</v>
      </c>
      <c r="AE80" s="7">
        <f>IF($A80="",AE79,Case8!$Q76)</f>
        <v>8.3478175116817486</v>
      </c>
      <c r="AF80" s="7">
        <f>IF($A80="",AF79,Case9!$Q76)</f>
        <v>14.961879851407769</v>
      </c>
      <c r="AG80" s="7">
        <f>IF($A80="",AG79,Case10!$Q76)</f>
        <v>8.8455645451696476</v>
      </c>
      <c r="AH80" s="7">
        <f>IF($A80="",AH79,Case11!$Q76)</f>
        <v>15.721046038560811</v>
      </c>
      <c r="AJ80" s="25">
        <f t="shared" si="61"/>
        <v>1</v>
      </c>
      <c r="AK80" s="25">
        <f t="shared" si="62"/>
        <v>86.477889858184369</v>
      </c>
      <c r="AL80" s="25">
        <f t="shared" si="63"/>
        <v>34.215519914598978</v>
      </c>
      <c r="AM80" s="25">
        <f t="shared" si="64"/>
        <v>99.868792779721929</v>
      </c>
      <c r="AN80" s="25">
        <f t="shared" si="65"/>
        <v>4.2686434464996434</v>
      </c>
      <c r="AO80" s="25">
        <f t="shared" si="66"/>
        <v>4.3935276122767197</v>
      </c>
      <c r="AP80" s="25">
        <f t="shared" si="67"/>
        <v>4.151181841783143</v>
      </c>
      <c r="AQ80" s="25">
        <f t="shared" si="68"/>
        <v>6.0652074066337214</v>
      </c>
      <c r="AR80" s="25">
        <f t="shared" si="69"/>
        <v>3.2650919328424988</v>
      </c>
      <c r="AS80" s="25">
        <f t="shared" si="70"/>
        <v>6.0423064051885955</v>
      </c>
      <c r="AT80" s="25">
        <f t="shared" si="71"/>
        <v>3.2864057957668225</v>
      </c>
      <c r="AU80" s="25">
        <f t="shared" si="72"/>
        <v>6.1965597508107182</v>
      </c>
      <c r="AV80" s="25">
        <f t="shared" si="73"/>
        <v>3.4573028599165583</v>
      </c>
      <c r="AW80" s="25">
        <f t="shared" si="74"/>
        <v>5.8478743483079665</v>
      </c>
      <c r="AX80" s="25">
        <f t="shared" si="75"/>
        <v>3.2903503922780604</v>
      </c>
      <c r="AZ80" s="7">
        <f t="shared" si="76"/>
        <v>32.867883995703551</v>
      </c>
      <c r="BA80" s="7">
        <f t="shared" si="77"/>
        <v>32.867883995703551</v>
      </c>
      <c r="BB80" s="7">
        <f t="shared" si="78"/>
        <v>74.226804123711347</v>
      </c>
      <c r="BC80" s="7">
        <f t="shared" si="79"/>
        <v>22.360248447204974</v>
      </c>
      <c r="BD80" s="7">
        <f t="shared" si="80"/>
        <v>50</v>
      </c>
      <c r="BE80" s="7">
        <f t="shared" si="81"/>
        <v>50</v>
      </c>
      <c r="BF80" s="7">
        <f t="shared" si="82"/>
        <v>50</v>
      </c>
      <c r="BG80" s="7">
        <f t="shared" si="83"/>
        <v>50</v>
      </c>
      <c r="BH80" s="7">
        <f t="shared" si="84"/>
        <v>50</v>
      </c>
      <c r="BI80" s="7">
        <f t="shared" si="85"/>
        <v>50</v>
      </c>
      <c r="BJ80" s="7">
        <f t="shared" si="86"/>
        <v>50</v>
      </c>
      <c r="BK80" s="7">
        <f t="shared" si="87"/>
        <v>50</v>
      </c>
      <c r="BL80" s="7">
        <f t="shared" si="88"/>
        <v>50</v>
      </c>
      <c r="BM80" s="7">
        <f t="shared" si="89"/>
        <v>10</v>
      </c>
      <c r="BN80" s="7">
        <f t="shared" si="90"/>
        <v>87.000000000000014</v>
      </c>
      <c r="BP80" s="7">
        <f t="shared" si="91"/>
        <v>0</v>
      </c>
      <c r="BQ80" s="7">
        <f t="shared" si="92"/>
        <v>0.9462952837392915</v>
      </c>
      <c r="BR80" s="7">
        <f t="shared" si="93"/>
        <v>2.4587075053565184</v>
      </c>
      <c r="BS80" s="7">
        <f t="shared" si="94"/>
        <v>0.81877546311742577</v>
      </c>
      <c r="BT80" s="7">
        <f t="shared" si="95"/>
        <v>39.106071966404038</v>
      </c>
      <c r="BU80" s="7">
        <f t="shared" si="96"/>
        <v>39.532479221657404</v>
      </c>
      <c r="BV80" s="7">
        <f t="shared" si="97"/>
        <v>38.682883323821592</v>
      </c>
      <c r="BW80" s="7">
        <f t="shared" si="98"/>
        <v>43.615234164609369</v>
      </c>
      <c r="BX80" s="7">
        <f t="shared" si="99"/>
        <v>34.57235415258279</v>
      </c>
      <c r="BY80" s="7">
        <f t="shared" si="100"/>
        <v>43.573970160933222</v>
      </c>
      <c r="BZ80" s="7">
        <f t="shared" si="101"/>
        <v>34.695619384108937</v>
      </c>
      <c r="CA80" s="7">
        <f t="shared" si="102"/>
        <v>19.539530664231336</v>
      </c>
      <c r="CB80" s="7">
        <f t="shared" si="103"/>
        <v>78.320410825015742</v>
      </c>
      <c r="CC80" s="7">
        <f t="shared" si="104"/>
        <v>21.723518519431096</v>
      </c>
      <c r="CD80" s="7">
        <f t="shared" si="105"/>
        <v>152.71587530411028</v>
      </c>
      <c r="CF80" t="str">
        <f>OutputSummary!A80</f>
        <v/>
      </c>
      <c r="CG80" s="22">
        <f>IF($CF80="",CG79,Case1!$O80)</f>
        <v>2.3772875745172953E-3</v>
      </c>
      <c r="CH80" s="22">
        <f>IF($CF80="",CH79,Case2!$O80)</f>
        <v>2.3772875745172953E-3</v>
      </c>
      <c r="CI80" s="22">
        <f>IF($CF80="",CI79,Case3!$O80)</f>
        <v>2.3772875745172953E-3</v>
      </c>
      <c r="CJ80" s="22">
        <f>IF($CF80="",CJ79,Case4!$O80)</f>
        <v>2.3772875745172953E-3</v>
      </c>
      <c r="CK80" s="22">
        <f>IF($CF80="",CK79,Case5!$O80)</f>
        <v>2.3772875745172953E-3</v>
      </c>
      <c r="CL80" s="22">
        <f>IF($CF80="",CL79,Case6!$O80)</f>
        <v>2.3772875745172953E-3</v>
      </c>
      <c r="CM80" s="22">
        <f>IF($CF80="",CM79,Case7!$O80)</f>
        <v>2.3772875745172953E-3</v>
      </c>
      <c r="CN80" s="22">
        <f>IF($CF80="",CN79,Case8!$O80)</f>
        <v>1.1886437872586477E-3</v>
      </c>
      <c r="CO80" s="22">
        <f>IF($CF80="",CO79,Case9!$O80)</f>
        <v>4.7545751490345898E-3</v>
      </c>
      <c r="CP80" s="22">
        <f>IF($CF80="",CP79,Case10!$O80)</f>
        <v>2.635860683817619E-4</v>
      </c>
      <c r="CQ80" s="22">
        <f>IF($CF80="",CQ79,Case11!$O80)</f>
        <v>1.6127785180636241E-2</v>
      </c>
      <c r="CS80" t="str">
        <f>OutputSummary!A80</f>
        <v/>
      </c>
      <c r="CT80" s="22">
        <f>IF($CS80="",CT79,Case1!$S80+Case1!$F80+Case1!$P80)</f>
        <v>4.7545751490345916E-3</v>
      </c>
      <c r="CU80" s="22">
        <f>IF($CS80="",CU79,Case2!$S80+Case2!$F80+Case2!$P80)</f>
        <v>4.7545751490345907E-3</v>
      </c>
      <c r="CV80" s="22">
        <f>IF($CS80="",CV79,Case3!$S80+Case3!$F80+Case3!$P80)</f>
        <v>4.7545751490345916E-3</v>
      </c>
      <c r="CW80" s="22">
        <f>IF($CS80="",CW79,Case4!$S80+Case4!$F80+Case4!$P80)</f>
        <v>4.7545751490345916E-3</v>
      </c>
      <c r="CX80" s="22">
        <f>IF($CS80="",CX79,Case5!$S80+Case5!$F80+Case5!$P80)</f>
        <v>4.7545751490345907E-3</v>
      </c>
      <c r="CY80" s="22">
        <f>IF($CS80="",CY79,Case6!$S80+Case6!$F80+Case6!$P80)</f>
        <v>4.7545751490345916E-3</v>
      </c>
      <c r="CZ80" s="22">
        <f>IF($CS80="",CZ79,Case7!$S80+Case7!$F80+Case7!$P80)</f>
        <v>4.7545751490345907E-3</v>
      </c>
      <c r="DA80" s="22">
        <f>IF($CS80="",DA79,Case8!$S80+Case8!$F80+Case8!$P80)</f>
        <v>2.3772875745172958E-3</v>
      </c>
      <c r="DB80" s="22">
        <f>IF($CS80="",DB79,Case9!$S80+Case9!$F80+Case9!$P80)</f>
        <v>9.5091502980691814E-3</v>
      </c>
      <c r="DC80" s="22">
        <f>IF($CS80="",DC79,Case10!$S80+Case10!$F80+Case10!$P80)</f>
        <v>2.6358606838176191E-3</v>
      </c>
      <c r="DD80" s="22">
        <f>IF($CS80="",DD79,Case11!$S80+Case11!$F80+Case11!$P80)</f>
        <v>1.8537684115673837E-2</v>
      </c>
      <c r="DF80" t="str">
        <f t="shared" si="58"/>
        <v/>
      </c>
      <c r="DG80" s="22">
        <f t="shared" si="60"/>
        <v>2.3772875745172962E-3</v>
      </c>
      <c r="DH80" s="22">
        <f t="shared" si="60"/>
        <v>2.3772875745172953E-3</v>
      </c>
      <c r="DI80" s="22">
        <f t="shared" si="60"/>
        <v>2.3772875745172962E-3</v>
      </c>
      <c r="DJ80" s="22">
        <f t="shared" si="59"/>
        <v>2.3772875745172962E-3</v>
      </c>
      <c r="DK80" s="22">
        <f t="shared" si="59"/>
        <v>2.3772875745172953E-3</v>
      </c>
      <c r="DL80" s="22">
        <f t="shared" si="59"/>
        <v>2.3772875745172962E-3</v>
      </c>
      <c r="DM80" s="22">
        <f t="shared" si="59"/>
        <v>2.3772875745172953E-3</v>
      </c>
      <c r="DN80" s="22">
        <f t="shared" si="59"/>
        <v>1.1886437872586481E-3</v>
      </c>
      <c r="DO80" s="22">
        <f t="shared" si="59"/>
        <v>4.7545751490345916E-3</v>
      </c>
      <c r="DP80" s="22">
        <f t="shared" si="56"/>
        <v>2.3722746154358574E-3</v>
      </c>
      <c r="DQ80" s="22">
        <f t="shared" si="56"/>
        <v>2.4098989350375966E-3</v>
      </c>
    </row>
    <row r="81" spans="1:121" x14ac:dyDescent="0.2">
      <c r="A81" t="str">
        <f>OutputSummary!A77</f>
        <v/>
      </c>
      <c r="B81" s="13">
        <f>IF($A81="",B80,Case8!K77*100)</f>
        <v>0.85660513659939153</v>
      </c>
      <c r="C81" s="7">
        <f>IF($A81="",C80,Pi!$B77)</f>
        <v>0.85660513659939153</v>
      </c>
      <c r="D81" s="7">
        <f>IF($A81="",D80,Patm!B77)</f>
        <v>0.86471115060730008</v>
      </c>
      <c r="E81" s="13">
        <f>IF($A81="",E80,'Patm diff'!B77)</f>
        <v>0.87766655138423022</v>
      </c>
      <c r="F81" s="7">
        <f>IF($A81="",F80,'Patm nodiff'!B77)</f>
        <v>0.86361880927367085</v>
      </c>
      <c r="G81" s="7">
        <f>IF($A81="",G80,Case1!$B77)</f>
        <v>1.1915897577858632</v>
      </c>
      <c r="H81" s="7">
        <f>IF($A81="",H80,Case2!$B77)</f>
        <v>1.195242384237196</v>
      </c>
      <c r="I81" s="7">
        <f>IF($A81="",I80,Case3!$B77)</f>
        <v>1.1879647021359967</v>
      </c>
      <c r="J81" s="7">
        <f>IF($A81="",J80,Case4!$B77)</f>
        <v>1.2302154727932881</v>
      </c>
      <c r="K81" s="7">
        <f>IF($A81="",K80,Case5!$B77)</f>
        <v>1.1527536981137487</v>
      </c>
      <c r="L81" s="7">
        <f>IF($A81="",L80,Case6!$B77)</f>
        <v>1.2298620032182317</v>
      </c>
      <c r="M81" s="7">
        <f>IF($A81="",M80,Case7!$B77)</f>
        <v>1.1538095944186428</v>
      </c>
      <c r="N81" s="7">
        <f>IF($A81="",N80,Case8!$B77)</f>
        <v>1.0239817599366103</v>
      </c>
      <c r="O81" s="7">
        <f>IF($A81="",O80,Case9!$B77)</f>
        <v>1.5275017987322221</v>
      </c>
      <c r="P81" s="7">
        <f>IF($A81="",P80,Case10!$B77)</f>
        <v>1.0426899120869584</v>
      </c>
      <c r="Q81" s="7">
        <f>IF($A81="",Q80,Case11!$B77)</f>
        <v>2.1647771688571216</v>
      </c>
      <c r="S81" s="7">
        <f>IF($A81="",S80,Case1!E77*100)</f>
        <v>51.727750000000007</v>
      </c>
      <c r="T81" s="7">
        <f>IF($A81="",T80,Pi!$Q77)</f>
        <v>51.727750000000007</v>
      </c>
      <c r="U81" s="7">
        <f>IF($A81="",U80,Patm!Q77)</f>
        <v>0.59816156574621171</v>
      </c>
      <c r="V81" s="7">
        <f>IF($A81="",V80,'Patm diff'!Q77)</f>
        <v>1.5118212474663864</v>
      </c>
      <c r="W81" s="7">
        <f>IF($A81="",W80,'Patm nodiff'!Q77)</f>
        <v>0.51795709710935023</v>
      </c>
      <c r="X81" s="7">
        <f>IF($A81="",X80,Case1!$Q77)</f>
        <v>12.11807700697457</v>
      </c>
      <c r="Y81" s="7">
        <f>IF($A81="",Y80,Case2!$Q77)</f>
        <v>11.773625788866902</v>
      </c>
      <c r="Z81" s="7">
        <f>IF($A81="",Z80,Case3!$Q77)</f>
        <v>12.46096942305479</v>
      </c>
      <c r="AA81" s="7">
        <f>IF($A81="",AA80,Case4!$Q77)</f>
        <v>8.5286036456764247</v>
      </c>
      <c r="AB81" s="7">
        <f>IF($A81="",AB80,Case5!$Q77)</f>
        <v>15.842662645938811</v>
      </c>
      <c r="AC81" s="7">
        <f>IF($A81="",AC80,Case6!$Q77)</f>
        <v>8.5609279853105118</v>
      </c>
      <c r="AD81" s="7">
        <f>IF($A81="",AD80,Case7!$Q77)</f>
        <v>15.739915644814729</v>
      </c>
      <c r="AE81" s="7">
        <f>IF($A81="",AE80,Case8!$Q77)</f>
        <v>8.3478175116817486</v>
      </c>
      <c r="AF81" s="7">
        <f>IF($A81="",AF80,Case9!$Q77)</f>
        <v>14.961879851407769</v>
      </c>
      <c r="AG81" s="7">
        <f>IF($A81="",AG80,Case10!$Q77)</f>
        <v>8.8455645451696476</v>
      </c>
      <c r="AH81" s="7">
        <f>IF($A81="",AH80,Case11!$Q77)</f>
        <v>15.721046038560811</v>
      </c>
      <c r="AJ81" s="25">
        <f t="shared" si="61"/>
        <v>1</v>
      </c>
      <c r="AK81" s="25">
        <f t="shared" si="62"/>
        <v>86.477889858184369</v>
      </c>
      <c r="AL81" s="25">
        <f t="shared" si="63"/>
        <v>34.215519914598978</v>
      </c>
      <c r="AM81" s="25">
        <f t="shared" si="64"/>
        <v>99.868792779721929</v>
      </c>
      <c r="AN81" s="25">
        <f t="shared" si="65"/>
        <v>4.2686434464996434</v>
      </c>
      <c r="AO81" s="25">
        <f t="shared" si="66"/>
        <v>4.3935276122767197</v>
      </c>
      <c r="AP81" s="25">
        <f t="shared" si="67"/>
        <v>4.151181841783143</v>
      </c>
      <c r="AQ81" s="25">
        <f t="shared" si="68"/>
        <v>6.0652074066337214</v>
      </c>
      <c r="AR81" s="25">
        <f t="shared" si="69"/>
        <v>3.2650919328424988</v>
      </c>
      <c r="AS81" s="25">
        <f t="shared" si="70"/>
        <v>6.0423064051885955</v>
      </c>
      <c r="AT81" s="25">
        <f t="shared" si="71"/>
        <v>3.2864057957668225</v>
      </c>
      <c r="AU81" s="25">
        <f t="shared" si="72"/>
        <v>6.1965597508107182</v>
      </c>
      <c r="AV81" s="25">
        <f t="shared" si="73"/>
        <v>3.4573028599165583</v>
      </c>
      <c r="AW81" s="25">
        <f t="shared" si="74"/>
        <v>5.8478743483079665</v>
      </c>
      <c r="AX81" s="25">
        <f t="shared" si="75"/>
        <v>3.2903503922780604</v>
      </c>
      <c r="AZ81" s="7">
        <f t="shared" si="76"/>
        <v>32.867883995703551</v>
      </c>
      <c r="BA81" s="7">
        <f t="shared" si="77"/>
        <v>32.867883995703551</v>
      </c>
      <c r="BB81" s="7">
        <f t="shared" si="78"/>
        <v>74.226804123711347</v>
      </c>
      <c r="BC81" s="7">
        <f t="shared" si="79"/>
        <v>22.360248447204974</v>
      </c>
      <c r="BD81" s="7">
        <f t="shared" si="80"/>
        <v>50</v>
      </c>
      <c r="BE81" s="7">
        <f t="shared" si="81"/>
        <v>50</v>
      </c>
      <c r="BF81" s="7">
        <f t="shared" si="82"/>
        <v>50</v>
      </c>
      <c r="BG81" s="7">
        <f t="shared" si="83"/>
        <v>50</v>
      </c>
      <c r="BH81" s="7">
        <f t="shared" si="84"/>
        <v>50</v>
      </c>
      <c r="BI81" s="7">
        <f t="shared" si="85"/>
        <v>50</v>
      </c>
      <c r="BJ81" s="7">
        <f t="shared" si="86"/>
        <v>50</v>
      </c>
      <c r="BK81" s="7">
        <f t="shared" si="87"/>
        <v>50</v>
      </c>
      <c r="BL81" s="7">
        <f t="shared" si="88"/>
        <v>50</v>
      </c>
      <c r="BM81" s="7">
        <f t="shared" si="89"/>
        <v>10</v>
      </c>
      <c r="BN81" s="7">
        <f t="shared" si="90"/>
        <v>87.000000000000014</v>
      </c>
      <c r="BP81" s="7">
        <f t="shared" si="91"/>
        <v>0</v>
      </c>
      <c r="BQ81" s="7">
        <f t="shared" si="92"/>
        <v>0.9462952837392915</v>
      </c>
      <c r="BR81" s="7">
        <f t="shared" si="93"/>
        <v>2.4587075053565184</v>
      </c>
      <c r="BS81" s="7">
        <f t="shared" si="94"/>
        <v>0.81877546311742577</v>
      </c>
      <c r="BT81" s="7">
        <f t="shared" si="95"/>
        <v>39.106071966404038</v>
      </c>
      <c r="BU81" s="7">
        <f t="shared" si="96"/>
        <v>39.532479221657404</v>
      </c>
      <c r="BV81" s="7">
        <f t="shared" si="97"/>
        <v>38.682883323821592</v>
      </c>
      <c r="BW81" s="7">
        <f t="shared" si="98"/>
        <v>43.615234164609369</v>
      </c>
      <c r="BX81" s="7">
        <f t="shared" si="99"/>
        <v>34.57235415258279</v>
      </c>
      <c r="BY81" s="7">
        <f t="shared" si="100"/>
        <v>43.573970160933222</v>
      </c>
      <c r="BZ81" s="7">
        <f t="shared" si="101"/>
        <v>34.695619384108937</v>
      </c>
      <c r="CA81" s="7">
        <f t="shared" si="102"/>
        <v>19.539530664231336</v>
      </c>
      <c r="CB81" s="7">
        <f t="shared" si="103"/>
        <v>78.320410825015742</v>
      </c>
      <c r="CC81" s="7">
        <f t="shared" si="104"/>
        <v>21.723518519431096</v>
      </c>
      <c r="CD81" s="7">
        <f t="shared" si="105"/>
        <v>152.71587530411028</v>
      </c>
      <c r="CF81" t="str">
        <f>OutputSummary!A81</f>
        <v/>
      </c>
      <c r="CG81" s="22">
        <f>IF($CF81="",CG80,Case1!$O81)</f>
        <v>2.3772875745172953E-3</v>
      </c>
      <c r="CH81" s="22">
        <f>IF($CF81="",CH80,Case2!$O81)</f>
        <v>2.3772875745172953E-3</v>
      </c>
      <c r="CI81" s="22">
        <f>IF($CF81="",CI80,Case3!$O81)</f>
        <v>2.3772875745172953E-3</v>
      </c>
      <c r="CJ81" s="22">
        <f>IF($CF81="",CJ80,Case4!$O81)</f>
        <v>2.3772875745172953E-3</v>
      </c>
      <c r="CK81" s="22">
        <f>IF($CF81="",CK80,Case5!$O81)</f>
        <v>2.3772875745172953E-3</v>
      </c>
      <c r="CL81" s="22">
        <f>IF($CF81="",CL80,Case6!$O81)</f>
        <v>2.3772875745172953E-3</v>
      </c>
      <c r="CM81" s="22">
        <f>IF($CF81="",CM80,Case7!$O81)</f>
        <v>2.3772875745172953E-3</v>
      </c>
      <c r="CN81" s="22">
        <f>IF($CF81="",CN80,Case8!$O81)</f>
        <v>1.1886437872586477E-3</v>
      </c>
      <c r="CO81" s="22">
        <f>IF($CF81="",CO80,Case9!$O81)</f>
        <v>4.7545751490345898E-3</v>
      </c>
      <c r="CP81" s="22">
        <f>IF($CF81="",CP80,Case10!$O81)</f>
        <v>2.635860683817619E-4</v>
      </c>
      <c r="CQ81" s="22">
        <f>IF($CF81="",CQ80,Case11!$O81)</f>
        <v>1.6127785180636241E-2</v>
      </c>
      <c r="CS81" t="str">
        <f>OutputSummary!A81</f>
        <v/>
      </c>
      <c r="CT81" s="22">
        <f>IF($CS81="",CT80,Case1!$S81+Case1!$F81+Case1!$P81)</f>
        <v>4.7545751490345916E-3</v>
      </c>
      <c r="CU81" s="22">
        <f>IF($CS81="",CU80,Case2!$S81+Case2!$F81+Case2!$P81)</f>
        <v>4.7545751490345907E-3</v>
      </c>
      <c r="CV81" s="22">
        <f>IF($CS81="",CV80,Case3!$S81+Case3!$F81+Case3!$P81)</f>
        <v>4.7545751490345916E-3</v>
      </c>
      <c r="CW81" s="22">
        <f>IF($CS81="",CW80,Case4!$S81+Case4!$F81+Case4!$P81)</f>
        <v>4.7545751490345916E-3</v>
      </c>
      <c r="CX81" s="22">
        <f>IF($CS81="",CX80,Case5!$S81+Case5!$F81+Case5!$P81)</f>
        <v>4.7545751490345907E-3</v>
      </c>
      <c r="CY81" s="22">
        <f>IF($CS81="",CY80,Case6!$S81+Case6!$F81+Case6!$P81)</f>
        <v>4.7545751490345916E-3</v>
      </c>
      <c r="CZ81" s="22">
        <f>IF($CS81="",CZ80,Case7!$S81+Case7!$F81+Case7!$P81)</f>
        <v>4.7545751490345907E-3</v>
      </c>
      <c r="DA81" s="22">
        <f>IF($CS81="",DA80,Case8!$S81+Case8!$F81+Case8!$P81)</f>
        <v>2.3772875745172958E-3</v>
      </c>
      <c r="DB81" s="22">
        <f>IF($CS81="",DB80,Case9!$S81+Case9!$F81+Case9!$P81)</f>
        <v>9.5091502980691814E-3</v>
      </c>
      <c r="DC81" s="22">
        <f>IF($CS81="",DC80,Case10!$S81+Case10!$F81+Case10!$P81)</f>
        <v>2.6358606838176191E-3</v>
      </c>
      <c r="DD81" s="22">
        <f>IF($CS81="",DD80,Case11!$S81+Case11!$F81+Case11!$P81)</f>
        <v>1.8537684115673837E-2</v>
      </c>
      <c r="DF81" t="str">
        <f t="shared" si="58"/>
        <v/>
      </c>
      <c r="DG81" s="22">
        <f t="shared" si="60"/>
        <v>2.3772875745172962E-3</v>
      </c>
      <c r="DH81" s="22">
        <f t="shared" si="60"/>
        <v>2.3772875745172953E-3</v>
      </c>
      <c r="DI81" s="22">
        <f t="shared" si="60"/>
        <v>2.3772875745172962E-3</v>
      </c>
      <c r="DJ81" s="22">
        <f t="shared" si="59"/>
        <v>2.3772875745172962E-3</v>
      </c>
      <c r="DK81" s="22">
        <f t="shared" si="59"/>
        <v>2.3772875745172953E-3</v>
      </c>
      <c r="DL81" s="22">
        <f t="shared" si="59"/>
        <v>2.3772875745172962E-3</v>
      </c>
      <c r="DM81" s="22">
        <f t="shared" si="59"/>
        <v>2.3772875745172953E-3</v>
      </c>
      <c r="DN81" s="22">
        <f t="shared" si="59"/>
        <v>1.1886437872586481E-3</v>
      </c>
      <c r="DO81" s="22">
        <f t="shared" si="59"/>
        <v>4.7545751490345916E-3</v>
      </c>
      <c r="DP81" s="22">
        <f t="shared" si="56"/>
        <v>2.3722746154358574E-3</v>
      </c>
      <c r="DQ81" s="22">
        <f t="shared" si="56"/>
        <v>2.4098989350375966E-3</v>
      </c>
    </row>
    <row r="82" spans="1:121" x14ac:dyDescent="0.2">
      <c r="A82" t="str">
        <f>OutputSummary!A78</f>
        <v/>
      </c>
      <c r="B82" s="13">
        <f>IF($A82="",B81,Case8!K78*100)</f>
        <v>0.85660513659939153</v>
      </c>
      <c r="C82" s="7">
        <f>IF($A82="",C81,Pi!$B78)</f>
        <v>0.85660513659939153</v>
      </c>
      <c r="D82" s="7">
        <f>IF($A82="",D81,Patm!B78)</f>
        <v>0.86471115060730008</v>
      </c>
      <c r="E82" s="13">
        <f>IF($A82="",E81,'Patm diff'!B78)</f>
        <v>0.87766655138423022</v>
      </c>
      <c r="F82" s="7">
        <f>IF($A82="",F81,'Patm nodiff'!B78)</f>
        <v>0.86361880927367085</v>
      </c>
      <c r="G82" s="7">
        <f>IF($A82="",G81,Case1!$B78)</f>
        <v>1.1915897577858632</v>
      </c>
      <c r="H82" s="7">
        <f>IF($A82="",H81,Case2!$B78)</f>
        <v>1.195242384237196</v>
      </c>
      <c r="I82" s="7">
        <f>IF($A82="",I81,Case3!$B78)</f>
        <v>1.1879647021359967</v>
      </c>
      <c r="J82" s="7">
        <f>IF($A82="",J81,Case4!$B78)</f>
        <v>1.2302154727932881</v>
      </c>
      <c r="K82" s="7">
        <f>IF($A82="",K81,Case5!$B78)</f>
        <v>1.1527536981137487</v>
      </c>
      <c r="L82" s="7">
        <f>IF($A82="",L81,Case6!$B78)</f>
        <v>1.2298620032182317</v>
      </c>
      <c r="M82" s="7">
        <f>IF($A82="",M81,Case7!$B78)</f>
        <v>1.1538095944186428</v>
      </c>
      <c r="N82" s="7">
        <f>IF($A82="",N81,Case8!$B78)</f>
        <v>1.0239817599366103</v>
      </c>
      <c r="O82" s="7">
        <f>IF($A82="",O81,Case9!$B78)</f>
        <v>1.5275017987322221</v>
      </c>
      <c r="P82" s="7">
        <f>IF($A82="",P81,Case10!$B78)</f>
        <v>1.0426899120869584</v>
      </c>
      <c r="Q82" s="7">
        <f>IF($A82="",Q81,Case11!$B78)</f>
        <v>2.1647771688571216</v>
      </c>
      <c r="S82" s="7">
        <f>IF($A82="",S81,Case1!E78*100)</f>
        <v>51.727750000000007</v>
      </c>
      <c r="T82" s="7">
        <f>IF($A82="",T81,Pi!$Q78)</f>
        <v>51.727750000000007</v>
      </c>
      <c r="U82" s="7">
        <f>IF($A82="",U81,Patm!Q78)</f>
        <v>0.59816156574621171</v>
      </c>
      <c r="V82" s="7">
        <f>IF($A82="",V81,'Patm diff'!Q78)</f>
        <v>1.5118212474663864</v>
      </c>
      <c r="W82" s="7">
        <f>IF($A82="",W81,'Patm nodiff'!Q78)</f>
        <v>0.51795709710935023</v>
      </c>
      <c r="X82" s="7">
        <f>IF($A82="",X81,Case1!$Q78)</f>
        <v>12.11807700697457</v>
      </c>
      <c r="Y82" s="7">
        <f>IF($A82="",Y81,Case2!$Q78)</f>
        <v>11.773625788866902</v>
      </c>
      <c r="Z82" s="7">
        <f>IF($A82="",Z81,Case3!$Q78)</f>
        <v>12.46096942305479</v>
      </c>
      <c r="AA82" s="7">
        <f>IF($A82="",AA81,Case4!$Q78)</f>
        <v>8.5286036456764247</v>
      </c>
      <c r="AB82" s="7">
        <f>IF($A82="",AB81,Case5!$Q78)</f>
        <v>15.842662645938811</v>
      </c>
      <c r="AC82" s="7">
        <f>IF($A82="",AC81,Case6!$Q78)</f>
        <v>8.5609279853105118</v>
      </c>
      <c r="AD82" s="7">
        <f>IF($A82="",AD81,Case7!$Q78)</f>
        <v>15.739915644814729</v>
      </c>
      <c r="AE82" s="7">
        <f>IF($A82="",AE81,Case8!$Q78)</f>
        <v>8.3478175116817486</v>
      </c>
      <c r="AF82" s="7">
        <f>IF($A82="",AF81,Case9!$Q78)</f>
        <v>14.961879851407769</v>
      </c>
      <c r="AG82" s="7">
        <f>IF($A82="",AG81,Case10!$Q78)</f>
        <v>8.8455645451696476</v>
      </c>
      <c r="AH82" s="7">
        <f>IF($A82="",AH81,Case11!$Q78)</f>
        <v>15.721046038560811</v>
      </c>
      <c r="AJ82" s="25">
        <f t="shared" si="61"/>
        <v>1</v>
      </c>
      <c r="AK82" s="25">
        <f t="shared" si="62"/>
        <v>86.477889858184369</v>
      </c>
      <c r="AL82" s="25">
        <f t="shared" si="63"/>
        <v>34.215519914598978</v>
      </c>
      <c r="AM82" s="25">
        <f t="shared" si="64"/>
        <v>99.868792779721929</v>
      </c>
      <c r="AN82" s="25">
        <f t="shared" si="65"/>
        <v>4.2686434464996434</v>
      </c>
      <c r="AO82" s="25">
        <f t="shared" si="66"/>
        <v>4.3935276122767197</v>
      </c>
      <c r="AP82" s="25">
        <f t="shared" si="67"/>
        <v>4.151181841783143</v>
      </c>
      <c r="AQ82" s="25">
        <f t="shared" si="68"/>
        <v>6.0652074066337214</v>
      </c>
      <c r="AR82" s="25">
        <f t="shared" si="69"/>
        <v>3.2650919328424988</v>
      </c>
      <c r="AS82" s="25">
        <f t="shared" si="70"/>
        <v>6.0423064051885955</v>
      </c>
      <c r="AT82" s="25">
        <f t="shared" si="71"/>
        <v>3.2864057957668225</v>
      </c>
      <c r="AU82" s="25">
        <f t="shared" si="72"/>
        <v>6.1965597508107182</v>
      </c>
      <c r="AV82" s="25">
        <f t="shared" si="73"/>
        <v>3.4573028599165583</v>
      </c>
      <c r="AW82" s="25">
        <f t="shared" si="74"/>
        <v>5.8478743483079665</v>
      </c>
      <c r="AX82" s="25">
        <f t="shared" si="75"/>
        <v>3.2903503922780604</v>
      </c>
      <c r="AZ82" s="7">
        <f t="shared" si="76"/>
        <v>32.867883995703551</v>
      </c>
      <c r="BA82" s="7">
        <f t="shared" si="77"/>
        <v>32.867883995703551</v>
      </c>
      <c r="BB82" s="7">
        <f t="shared" si="78"/>
        <v>74.226804123711347</v>
      </c>
      <c r="BC82" s="7">
        <f t="shared" si="79"/>
        <v>22.360248447204974</v>
      </c>
      <c r="BD82" s="7">
        <f t="shared" si="80"/>
        <v>50</v>
      </c>
      <c r="BE82" s="7">
        <f t="shared" si="81"/>
        <v>50</v>
      </c>
      <c r="BF82" s="7">
        <f t="shared" si="82"/>
        <v>50</v>
      </c>
      <c r="BG82" s="7">
        <f t="shared" si="83"/>
        <v>50</v>
      </c>
      <c r="BH82" s="7">
        <f t="shared" si="84"/>
        <v>50</v>
      </c>
      <c r="BI82" s="7">
        <f t="shared" si="85"/>
        <v>50</v>
      </c>
      <c r="BJ82" s="7">
        <f t="shared" si="86"/>
        <v>50</v>
      </c>
      <c r="BK82" s="7">
        <f t="shared" si="87"/>
        <v>50</v>
      </c>
      <c r="BL82" s="7">
        <f t="shared" si="88"/>
        <v>50</v>
      </c>
      <c r="BM82" s="7">
        <f t="shared" si="89"/>
        <v>10</v>
      </c>
      <c r="BN82" s="7">
        <f t="shared" si="90"/>
        <v>87.000000000000014</v>
      </c>
      <c r="BP82" s="7">
        <f t="shared" si="91"/>
        <v>0</v>
      </c>
      <c r="BQ82" s="7">
        <f t="shared" si="92"/>
        <v>0.9462952837392915</v>
      </c>
      <c r="BR82" s="7">
        <f t="shared" si="93"/>
        <v>2.4587075053565184</v>
      </c>
      <c r="BS82" s="7">
        <f t="shared" si="94"/>
        <v>0.81877546311742577</v>
      </c>
      <c r="BT82" s="7">
        <f t="shared" si="95"/>
        <v>39.106071966404038</v>
      </c>
      <c r="BU82" s="7">
        <f t="shared" si="96"/>
        <v>39.532479221657404</v>
      </c>
      <c r="BV82" s="7">
        <f t="shared" si="97"/>
        <v>38.682883323821592</v>
      </c>
      <c r="BW82" s="7">
        <f t="shared" si="98"/>
        <v>43.615234164609369</v>
      </c>
      <c r="BX82" s="7">
        <f t="shared" si="99"/>
        <v>34.57235415258279</v>
      </c>
      <c r="BY82" s="7">
        <f t="shared" si="100"/>
        <v>43.573970160933222</v>
      </c>
      <c r="BZ82" s="7">
        <f t="shared" si="101"/>
        <v>34.695619384108937</v>
      </c>
      <c r="CA82" s="7">
        <f t="shared" si="102"/>
        <v>19.539530664231336</v>
      </c>
      <c r="CB82" s="7">
        <f t="shared" si="103"/>
        <v>78.320410825015742</v>
      </c>
      <c r="CC82" s="7">
        <f t="shared" si="104"/>
        <v>21.723518519431096</v>
      </c>
      <c r="CD82" s="7">
        <f t="shared" si="105"/>
        <v>152.71587530411028</v>
      </c>
      <c r="CF82" t="str">
        <f>OutputSummary!A82</f>
        <v/>
      </c>
      <c r="CG82" s="22">
        <f>IF($CF82="",CG81,Case1!$O82)</f>
        <v>2.3772875745172953E-3</v>
      </c>
      <c r="CH82" s="22">
        <f>IF($CF82="",CH81,Case2!$O82)</f>
        <v>2.3772875745172953E-3</v>
      </c>
      <c r="CI82" s="22">
        <f>IF($CF82="",CI81,Case3!$O82)</f>
        <v>2.3772875745172953E-3</v>
      </c>
      <c r="CJ82" s="22">
        <f>IF($CF82="",CJ81,Case4!$O82)</f>
        <v>2.3772875745172953E-3</v>
      </c>
      <c r="CK82" s="22">
        <f>IF($CF82="",CK81,Case5!$O82)</f>
        <v>2.3772875745172953E-3</v>
      </c>
      <c r="CL82" s="22">
        <f>IF($CF82="",CL81,Case6!$O82)</f>
        <v>2.3772875745172953E-3</v>
      </c>
      <c r="CM82" s="22">
        <f>IF($CF82="",CM81,Case7!$O82)</f>
        <v>2.3772875745172953E-3</v>
      </c>
      <c r="CN82" s="22">
        <f>IF($CF82="",CN81,Case8!$O82)</f>
        <v>1.1886437872586477E-3</v>
      </c>
      <c r="CO82" s="22">
        <f>IF($CF82="",CO81,Case9!$O82)</f>
        <v>4.7545751490345898E-3</v>
      </c>
      <c r="CP82" s="22">
        <f>IF($CF82="",CP81,Case10!$O82)</f>
        <v>2.635860683817619E-4</v>
      </c>
      <c r="CQ82" s="22">
        <f>IF($CF82="",CQ81,Case11!$O82)</f>
        <v>1.6127785180636241E-2</v>
      </c>
      <c r="CS82" t="str">
        <f>OutputSummary!A82</f>
        <v/>
      </c>
      <c r="CT82" s="22">
        <f>IF($CS82="",CT81,Case1!$S82+Case1!$F82+Case1!$P82)</f>
        <v>4.7545751490345916E-3</v>
      </c>
      <c r="CU82" s="22">
        <f>IF($CS82="",CU81,Case2!$S82+Case2!$F82+Case2!$P82)</f>
        <v>4.7545751490345907E-3</v>
      </c>
      <c r="CV82" s="22">
        <f>IF($CS82="",CV81,Case3!$S82+Case3!$F82+Case3!$P82)</f>
        <v>4.7545751490345916E-3</v>
      </c>
      <c r="CW82" s="22">
        <f>IF($CS82="",CW81,Case4!$S82+Case4!$F82+Case4!$P82)</f>
        <v>4.7545751490345916E-3</v>
      </c>
      <c r="CX82" s="22">
        <f>IF($CS82="",CX81,Case5!$S82+Case5!$F82+Case5!$P82)</f>
        <v>4.7545751490345907E-3</v>
      </c>
      <c r="CY82" s="22">
        <f>IF($CS82="",CY81,Case6!$S82+Case6!$F82+Case6!$P82)</f>
        <v>4.7545751490345916E-3</v>
      </c>
      <c r="CZ82" s="22">
        <f>IF($CS82="",CZ81,Case7!$S82+Case7!$F82+Case7!$P82)</f>
        <v>4.7545751490345907E-3</v>
      </c>
      <c r="DA82" s="22">
        <f>IF($CS82="",DA81,Case8!$S82+Case8!$F82+Case8!$P82)</f>
        <v>2.3772875745172958E-3</v>
      </c>
      <c r="DB82" s="22">
        <f>IF($CS82="",DB81,Case9!$S82+Case9!$F82+Case9!$P82)</f>
        <v>9.5091502980691814E-3</v>
      </c>
      <c r="DC82" s="22">
        <f>IF($CS82="",DC81,Case10!$S82+Case10!$F82+Case10!$P82)</f>
        <v>2.6358606838176191E-3</v>
      </c>
      <c r="DD82" s="22">
        <f>IF($CS82="",DD81,Case11!$S82+Case11!$F82+Case11!$P82)</f>
        <v>1.8537684115673837E-2</v>
      </c>
      <c r="DF82" t="str">
        <f t="shared" si="58"/>
        <v/>
      </c>
      <c r="DG82" s="22">
        <f t="shared" si="60"/>
        <v>2.3772875745172962E-3</v>
      </c>
      <c r="DH82" s="22">
        <f t="shared" si="60"/>
        <v>2.3772875745172953E-3</v>
      </c>
      <c r="DI82" s="22">
        <f t="shared" si="60"/>
        <v>2.3772875745172962E-3</v>
      </c>
      <c r="DJ82" s="22">
        <f t="shared" si="59"/>
        <v>2.3772875745172962E-3</v>
      </c>
      <c r="DK82" s="22">
        <f t="shared" si="59"/>
        <v>2.3772875745172953E-3</v>
      </c>
      <c r="DL82" s="22">
        <f t="shared" si="59"/>
        <v>2.3772875745172962E-3</v>
      </c>
      <c r="DM82" s="22">
        <f t="shared" si="59"/>
        <v>2.3772875745172953E-3</v>
      </c>
      <c r="DN82" s="22">
        <f t="shared" si="59"/>
        <v>1.1886437872586481E-3</v>
      </c>
      <c r="DO82" s="22">
        <f t="shared" si="59"/>
        <v>4.7545751490345916E-3</v>
      </c>
      <c r="DP82" s="22">
        <f t="shared" si="56"/>
        <v>2.3722746154358574E-3</v>
      </c>
      <c r="DQ82" s="22">
        <f t="shared" si="56"/>
        <v>2.4098989350375966E-3</v>
      </c>
    </row>
    <row r="83" spans="1:121" x14ac:dyDescent="0.2">
      <c r="A83" t="str">
        <f>OutputSummary!A79</f>
        <v/>
      </c>
      <c r="B83" s="13">
        <f>IF($A83="",B82,Case8!K79*100)</f>
        <v>0.85660513659939153</v>
      </c>
      <c r="C83" s="7">
        <f>IF($A83="",C82,Pi!$B79)</f>
        <v>0.85660513659939153</v>
      </c>
      <c r="D83" s="7">
        <f>IF($A83="",D82,Patm!B79)</f>
        <v>0.86471115060730008</v>
      </c>
      <c r="E83" s="13">
        <f>IF($A83="",E82,'Patm diff'!B79)</f>
        <v>0.87766655138423022</v>
      </c>
      <c r="F83" s="7">
        <f>IF($A83="",F82,'Patm nodiff'!B79)</f>
        <v>0.86361880927367085</v>
      </c>
      <c r="G83" s="7">
        <f>IF($A83="",G82,Case1!$B79)</f>
        <v>1.1915897577858632</v>
      </c>
      <c r="H83" s="7">
        <f>IF($A83="",H82,Case2!$B79)</f>
        <v>1.195242384237196</v>
      </c>
      <c r="I83" s="7">
        <f>IF($A83="",I82,Case3!$B79)</f>
        <v>1.1879647021359967</v>
      </c>
      <c r="J83" s="7">
        <f>IF($A83="",J82,Case4!$B79)</f>
        <v>1.2302154727932881</v>
      </c>
      <c r="K83" s="7">
        <f>IF($A83="",K82,Case5!$B79)</f>
        <v>1.1527536981137487</v>
      </c>
      <c r="L83" s="7">
        <f>IF($A83="",L82,Case6!$B79)</f>
        <v>1.2298620032182317</v>
      </c>
      <c r="M83" s="7">
        <f>IF($A83="",M82,Case7!$B79)</f>
        <v>1.1538095944186428</v>
      </c>
      <c r="N83" s="7">
        <f>IF($A83="",N82,Case8!$B79)</f>
        <v>1.0239817599366103</v>
      </c>
      <c r="O83" s="7">
        <f>IF($A83="",O82,Case9!$B79)</f>
        <v>1.5275017987322221</v>
      </c>
      <c r="P83" s="7">
        <f>IF($A83="",P82,Case10!$B79)</f>
        <v>1.0426899120869584</v>
      </c>
      <c r="Q83" s="7">
        <f>IF($A83="",Q82,Case11!$B79)</f>
        <v>2.1647771688571216</v>
      </c>
      <c r="S83" s="7">
        <f>IF($A83="",S82,Case1!E79*100)</f>
        <v>51.727750000000007</v>
      </c>
      <c r="T83" s="7">
        <f>IF($A83="",T82,Pi!$Q79)</f>
        <v>51.727750000000007</v>
      </c>
      <c r="U83" s="7">
        <f>IF($A83="",U82,Patm!Q79)</f>
        <v>0.59816156574621171</v>
      </c>
      <c r="V83" s="7">
        <f>IF($A83="",V82,'Patm diff'!Q79)</f>
        <v>1.5118212474663864</v>
      </c>
      <c r="W83" s="7">
        <f>IF($A83="",W82,'Patm nodiff'!Q79)</f>
        <v>0.51795709710935023</v>
      </c>
      <c r="X83" s="7">
        <f>IF($A83="",X82,Case1!$Q79)</f>
        <v>12.11807700697457</v>
      </c>
      <c r="Y83" s="7">
        <f>IF($A83="",Y82,Case2!$Q79)</f>
        <v>11.773625788866902</v>
      </c>
      <c r="Z83" s="7">
        <f>IF($A83="",Z82,Case3!$Q79)</f>
        <v>12.46096942305479</v>
      </c>
      <c r="AA83" s="7">
        <f>IF($A83="",AA82,Case4!$Q79)</f>
        <v>8.5286036456764247</v>
      </c>
      <c r="AB83" s="7">
        <f>IF($A83="",AB82,Case5!$Q79)</f>
        <v>15.842662645938811</v>
      </c>
      <c r="AC83" s="7">
        <f>IF($A83="",AC82,Case6!$Q79)</f>
        <v>8.5609279853105118</v>
      </c>
      <c r="AD83" s="7">
        <f>IF($A83="",AD82,Case7!$Q79)</f>
        <v>15.739915644814729</v>
      </c>
      <c r="AE83" s="7">
        <f>IF($A83="",AE82,Case8!$Q79)</f>
        <v>8.3478175116817486</v>
      </c>
      <c r="AF83" s="7">
        <f>IF($A83="",AF82,Case9!$Q79)</f>
        <v>14.961879851407769</v>
      </c>
      <c r="AG83" s="7">
        <f>IF($A83="",AG82,Case10!$Q79)</f>
        <v>8.8455645451696476</v>
      </c>
      <c r="AH83" s="7">
        <f>IF($A83="",AH82,Case11!$Q79)</f>
        <v>15.721046038560811</v>
      </c>
      <c r="AJ83" s="25">
        <f t="shared" si="61"/>
        <v>1</v>
      </c>
      <c r="AK83" s="25">
        <f t="shared" si="62"/>
        <v>86.477889858184369</v>
      </c>
      <c r="AL83" s="25">
        <f t="shared" si="63"/>
        <v>34.215519914598978</v>
      </c>
      <c r="AM83" s="25">
        <f t="shared" si="64"/>
        <v>99.868792779721929</v>
      </c>
      <c r="AN83" s="25">
        <f t="shared" si="65"/>
        <v>4.2686434464996434</v>
      </c>
      <c r="AO83" s="25">
        <f t="shared" si="66"/>
        <v>4.3935276122767197</v>
      </c>
      <c r="AP83" s="25">
        <f t="shared" si="67"/>
        <v>4.151181841783143</v>
      </c>
      <c r="AQ83" s="25">
        <f t="shared" si="68"/>
        <v>6.0652074066337214</v>
      </c>
      <c r="AR83" s="25">
        <f t="shared" si="69"/>
        <v>3.2650919328424988</v>
      </c>
      <c r="AS83" s="25">
        <f t="shared" si="70"/>
        <v>6.0423064051885955</v>
      </c>
      <c r="AT83" s="25">
        <f t="shared" si="71"/>
        <v>3.2864057957668225</v>
      </c>
      <c r="AU83" s="25">
        <f t="shared" si="72"/>
        <v>6.1965597508107182</v>
      </c>
      <c r="AV83" s="25">
        <f t="shared" si="73"/>
        <v>3.4573028599165583</v>
      </c>
      <c r="AW83" s="25">
        <f t="shared" si="74"/>
        <v>5.8478743483079665</v>
      </c>
      <c r="AX83" s="25">
        <f t="shared" si="75"/>
        <v>3.2903503922780604</v>
      </c>
      <c r="AZ83" s="7">
        <f t="shared" si="76"/>
        <v>32.867883995703551</v>
      </c>
      <c r="BA83" s="7">
        <f t="shared" si="77"/>
        <v>32.867883995703551</v>
      </c>
      <c r="BB83" s="7">
        <f t="shared" si="78"/>
        <v>74.226804123711347</v>
      </c>
      <c r="BC83" s="7">
        <f t="shared" si="79"/>
        <v>22.360248447204974</v>
      </c>
      <c r="BD83" s="7">
        <f t="shared" si="80"/>
        <v>50</v>
      </c>
      <c r="BE83" s="7">
        <f t="shared" si="81"/>
        <v>50</v>
      </c>
      <c r="BF83" s="7">
        <f t="shared" si="82"/>
        <v>50</v>
      </c>
      <c r="BG83" s="7">
        <f t="shared" si="83"/>
        <v>50</v>
      </c>
      <c r="BH83" s="7">
        <f t="shared" si="84"/>
        <v>50</v>
      </c>
      <c r="BI83" s="7">
        <f t="shared" si="85"/>
        <v>50</v>
      </c>
      <c r="BJ83" s="7">
        <f t="shared" si="86"/>
        <v>50</v>
      </c>
      <c r="BK83" s="7">
        <f t="shared" si="87"/>
        <v>50</v>
      </c>
      <c r="BL83" s="7">
        <f t="shared" si="88"/>
        <v>50</v>
      </c>
      <c r="BM83" s="7">
        <f t="shared" si="89"/>
        <v>10</v>
      </c>
      <c r="BN83" s="7">
        <f t="shared" si="90"/>
        <v>87.000000000000014</v>
      </c>
      <c r="BP83" s="7">
        <f t="shared" si="91"/>
        <v>0</v>
      </c>
      <c r="BQ83" s="7">
        <f t="shared" si="92"/>
        <v>0.9462952837392915</v>
      </c>
      <c r="BR83" s="7">
        <f t="shared" si="93"/>
        <v>2.4587075053565184</v>
      </c>
      <c r="BS83" s="7">
        <f t="shared" si="94"/>
        <v>0.81877546311742577</v>
      </c>
      <c r="BT83" s="7">
        <f t="shared" si="95"/>
        <v>39.106071966404038</v>
      </c>
      <c r="BU83" s="7">
        <f t="shared" si="96"/>
        <v>39.532479221657404</v>
      </c>
      <c r="BV83" s="7">
        <f t="shared" si="97"/>
        <v>38.682883323821592</v>
      </c>
      <c r="BW83" s="7">
        <f t="shared" si="98"/>
        <v>43.615234164609369</v>
      </c>
      <c r="BX83" s="7">
        <f t="shared" si="99"/>
        <v>34.57235415258279</v>
      </c>
      <c r="BY83" s="7">
        <f t="shared" si="100"/>
        <v>43.573970160933222</v>
      </c>
      <c r="BZ83" s="7">
        <f t="shared" si="101"/>
        <v>34.695619384108937</v>
      </c>
      <c r="CA83" s="7">
        <f t="shared" si="102"/>
        <v>19.539530664231336</v>
      </c>
      <c r="CB83" s="7">
        <f t="shared" si="103"/>
        <v>78.320410825015742</v>
      </c>
      <c r="CC83" s="7">
        <f t="shared" si="104"/>
        <v>21.723518519431096</v>
      </c>
      <c r="CD83" s="7">
        <f t="shared" si="105"/>
        <v>152.71587530411028</v>
      </c>
      <c r="CF83" t="str">
        <f>OutputSummary!A83</f>
        <v/>
      </c>
      <c r="CG83" s="22">
        <f>IF($CF83="",CG82,Case1!$O83)</f>
        <v>2.3772875745172953E-3</v>
      </c>
      <c r="CH83" s="22">
        <f>IF($CF83="",CH82,Case2!$O83)</f>
        <v>2.3772875745172953E-3</v>
      </c>
      <c r="CI83" s="22">
        <f>IF($CF83="",CI82,Case3!$O83)</f>
        <v>2.3772875745172953E-3</v>
      </c>
      <c r="CJ83" s="22">
        <f>IF($CF83="",CJ82,Case4!$O83)</f>
        <v>2.3772875745172953E-3</v>
      </c>
      <c r="CK83" s="22">
        <f>IF($CF83="",CK82,Case5!$O83)</f>
        <v>2.3772875745172953E-3</v>
      </c>
      <c r="CL83" s="22">
        <f>IF($CF83="",CL82,Case6!$O83)</f>
        <v>2.3772875745172953E-3</v>
      </c>
      <c r="CM83" s="22">
        <f>IF($CF83="",CM82,Case7!$O83)</f>
        <v>2.3772875745172953E-3</v>
      </c>
      <c r="CN83" s="22">
        <f>IF($CF83="",CN82,Case8!$O83)</f>
        <v>1.1886437872586477E-3</v>
      </c>
      <c r="CO83" s="22">
        <f>IF($CF83="",CO82,Case9!$O83)</f>
        <v>4.7545751490345898E-3</v>
      </c>
      <c r="CP83" s="22">
        <f>IF($CF83="",CP82,Case10!$O83)</f>
        <v>2.635860683817619E-4</v>
      </c>
      <c r="CQ83" s="22">
        <f>IF($CF83="",CQ82,Case11!$O83)</f>
        <v>1.6127785180636241E-2</v>
      </c>
      <c r="CS83" t="str">
        <f>OutputSummary!A83</f>
        <v/>
      </c>
      <c r="CT83" s="22">
        <f>IF($CS83="",CT82,Case1!$S83+Case1!$F83+Case1!$P83)</f>
        <v>4.7545751490345916E-3</v>
      </c>
      <c r="CU83" s="22">
        <f>IF($CS83="",CU82,Case2!$S83+Case2!$F83+Case2!$P83)</f>
        <v>4.7545751490345907E-3</v>
      </c>
      <c r="CV83" s="22">
        <f>IF($CS83="",CV82,Case3!$S83+Case3!$F83+Case3!$P83)</f>
        <v>4.7545751490345916E-3</v>
      </c>
      <c r="CW83" s="22">
        <f>IF($CS83="",CW82,Case4!$S83+Case4!$F83+Case4!$P83)</f>
        <v>4.7545751490345916E-3</v>
      </c>
      <c r="CX83" s="22">
        <f>IF($CS83="",CX82,Case5!$S83+Case5!$F83+Case5!$P83)</f>
        <v>4.7545751490345907E-3</v>
      </c>
      <c r="CY83" s="22">
        <f>IF($CS83="",CY82,Case6!$S83+Case6!$F83+Case6!$P83)</f>
        <v>4.7545751490345916E-3</v>
      </c>
      <c r="CZ83" s="22">
        <f>IF($CS83="",CZ82,Case7!$S83+Case7!$F83+Case7!$P83)</f>
        <v>4.7545751490345907E-3</v>
      </c>
      <c r="DA83" s="22">
        <f>IF($CS83="",DA82,Case8!$S83+Case8!$F83+Case8!$P83)</f>
        <v>2.3772875745172958E-3</v>
      </c>
      <c r="DB83" s="22">
        <f>IF($CS83="",DB82,Case9!$S83+Case9!$F83+Case9!$P83)</f>
        <v>9.5091502980691814E-3</v>
      </c>
      <c r="DC83" s="22">
        <f>IF($CS83="",DC82,Case10!$S83+Case10!$F83+Case10!$P83)</f>
        <v>2.6358606838176191E-3</v>
      </c>
      <c r="DD83" s="22">
        <f>IF($CS83="",DD82,Case11!$S83+Case11!$F83+Case11!$P83)</f>
        <v>1.8537684115673837E-2</v>
      </c>
      <c r="DF83" t="str">
        <f t="shared" si="58"/>
        <v/>
      </c>
      <c r="DG83" s="22">
        <f t="shared" si="60"/>
        <v>2.3772875745172962E-3</v>
      </c>
      <c r="DH83" s="22">
        <f t="shared" si="60"/>
        <v>2.3772875745172953E-3</v>
      </c>
      <c r="DI83" s="22">
        <f t="shared" si="60"/>
        <v>2.3772875745172962E-3</v>
      </c>
      <c r="DJ83" s="22">
        <f t="shared" si="59"/>
        <v>2.3772875745172962E-3</v>
      </c>
      <c r="DK83" s="22">
        <f t="shared" si="59"/>
        <v>2.3772875745172953E-3</v>
      </c>
      <c r="DL83" s="22">
        <f t="shared" si="59"/>
        <v>2.3772875745172962E-3</v>
      </c>
      <c r="DM83" s="22">
        <f t="shared" si="59"/>
        <v>2.3772875745172953E-3</v>
      </c>
      <c r="DN83" s="22">
        <f t="shared" si="59"/>
        <v>1.1886437872586481E-3</v>
      </c>
      <c r="DO83" s="22">
        <f t="shared" si="59"/>
        <v>4.7545751490345916E-3</v>
      </c>
      <c r="DP83" s="22">
        <f t="shared" si="56"/>
        <v>2.3722746154358574E-3</v>
      </c>
      <c r="DQ83" s="22">
        <f t="shared" si="56"/>
        <v>2.4098989350375966E-3</v>
      </c>
    </row>
    <row r="84" spans="1:121" x14ac:dyDescent="0.2">
      <c r="A84" t="str">
        <f>OutputSummary!A80</f>
        <v/>
      </c>
      <c r="B84" s="13">
        <f>IF($A84="",B83,Case8!K80*100)</f>
        <v>0.85660513659939153</v>
      </c>
      <c r="C84" s="7">
        <f>IF($A84="",C83,Pi!$B80)</f>
        <v>0.85660513659939153</v>
      </c>
      <c r="D84" s="7">
        <f>IF($A84="",D83,Patm!B80)</f>
        <v>0.86471115060730008</v>
      </c>
      <c r="E84" s="13">
        <f>IF($A84="",E83,'Patm diff'!B80)</f>
        <v>0.87766655138423022</v>
      </c>
      <c r="F84" s="7">
        <f>IF($A84="",F83,'Patm nodiff'!B80)</f>
        <v>0.86361880927367085</v>
      </c>
      <c r="G84" s="7">
        <f>IF($A84="",G83,Case1!$B80)</f>
        <v>1.1915897577858632</v>
      </c>
      <c r="H84" s="7">
        <f>IF($A84="",H83,Case2!$B80)</f>
        <v>1.195242384237196</v>
      </c>
      <c r="I84" s="7">
        <f>IF($A84="",I83,Case3!$B80)</f>
        <v>1.1879647021359967</v>
      </c>
      <c r="J84" s="7">
        <f>IF($A84="",J83,Case4!$B80)</f>
        <v>1.2302154727932881</v>
      </c>
      <c r="K84" s="7">
        <f>IF($A84="",K83,Case5!$B80)</f>
        <v>1.1527536981137487</v>
      </c>
      <c r="L84" s="7">
        <f>IF($A84="",L83,Case6!$B80)</f>
        <v>1.2298620032182317</v>
      </c>
      <c r="M84" s="7">
        <f>IF($A84="",M83,Case7!$B80)</f>
        <v>1.1538095944186428</v>
      </c>
      <c r="N84" s="7">
        <f>IF($A84="",N83,Case8!$B80)</f>
        <v>1.0239817599366103</v>
      </c>
      <c r="O84" s="7">
        <f>IF($A84="",O83,Case9!$B80)</f>
        <v>1.5275017987322221</v>
      </c>
      <c r="P84" s="7">
        <f>IF($A84="",P83,Case10!$B80)</f>
        <v>1.0426899120869584</v>
      </c>
      <c r="Q84" s="7">
        <f>IF($A84="",Q83,Case11!$B80)</f>
        <v>2.1647771688571216</v>
      </c>
      <c r="S84" s="7">
        <f>IF($A84="",S83,Case1!E80*100)</f>
        <v>51.727750000000007</v>
      </c>
      <c r="T84" s="7">
        <f>IF($A84="",T83,Pi!$Q80)</f>
        <v>51.727750000000007</v>
      </c>
      <c r="U84" s="7">
        <f>IF($A84="",U83,Patm!Q80)</f>
        <v>0.59816156574621171</v>
      </c>
      <c r="V84" s="7">
        <f>IF($A84="",V83,'Patm diff'!Q80)</f>
        <v>1.5118212474663864</v>
      </c>
      <c r="W84" s="7">
        <f>IF($A84="",W83,'Patm nodiff'!Q80)</f>
        <v>0.51795709710935023</v>
      </c>
      <c r="X84" s="7">
        <f>IF($A84="",X83,Case1!$Q80)</f>
        <v>12.11807700697457</v>
      </c>
      <c r="Y84" s="7">
        <f>IF($A84="",Y83,Case2!$Q80)</f>
        <v>11.773625788866902</v>
      </c>
      <c r="Z84" s="7">
        <f>IF($A84="",Z83,Case3!$Q80)</f>
        <v>12.46096942305479</v>
      </c>
      <c r="AA84" s="7">
        <f>IF($A84="",AA83,Case4!$Q80)</f>
        <v>8.5286036456764247</v>
      </c>
      <c r="AB84" s="7">
        <f>IF($A84="",AB83,Case5!$Q80)</f>
        <v>15.842662645938811</v>
      </c>
      <c r="AC84" s="7">
        <f>IF($A84="",AC83,Case6!$Q80)</f>
        <v>8.5609279853105118</v>
      </c>
      <c r="AD84" s="7">
        <f>IF($A84="",AD83,Case7!$Q80)</f>
        <v>15.739915644814729</v>
      </c>
      <c r="AE84" s="7">
        <f>IF($A84="",AE83,Case8!$Q80)</f>
        <v>8.3478175116817486</v>
      </c>
      <c r="AF84" s="7">
        <f>IF($A84="",AF83,Case9!$Q80)</f>
        <v>14.961879851407769</v>
      </c>
      <c r="AG84" s="7">
        <f>IF($A84="",AG83,Case10!$Q80)</f>
        <v>8.8455645451696476</v>
      </c>
      <c r="AH84" s="7">
        <f>IF($A84="",AH83,Case11!$Q80)</f>
        <v>15.721046038560811</v>
      </c>
      <c r="AJ84" s="25">
        <f t="shared" si="61"/>
        <v>1</v>
      </c>
      <c r="AK84" s="25">
        <f t="shared" si="62"/>
        <v>86.477889858184369</v>
      </c>
      <c r="AL84" s="25">
        <f t="shared" si="63"/>
        <v>34.215519914598978</v>
      </c>
      <c r="AM84" s="25">
        <f t="shared" si="64"/>
        <v>99.868792779721929</v>
      </c>
      <c r="AN84" s="25">
        <f t="shared" si="65"/>
        <v>4.2686434464996434</v>
      </c>
      <c r="AO84" s="25">
        <f t="shared" si="66"/>
        <v>4.3935276122767197</v>
      </c>
      <c r="AP84" s="25">
        <f t="shared" si="67"/>
        <v>4.151181841783143</v>
      </c>
      <c r="AQ84" s="25">
        <f t="shared" si="68"/>
        <v>6.0652074066337214</v>
      </c>
      <c r="AR84" s="25">
        <f t="shared" si="69"/>
        <v>3.2650919328424988</v>
      </c>
      <c r="AS84" s="25">
        <f t="shared" si="70"/>
        <v>6.0423064051885955</v>
      </c>
      <c r="AT84" s="25">
        <f t="shared" si="71"/>
        <v>3.2864057957668225</v>
      </c>
      <c r="AU84" s="25">
        <f t="shared" si="72"/>
        <v>6.1965597508107182</v>
      </c>
      <c r="AV84" s="25">
        <f t="shared" si="73"/>
        <v>3.4573028599165583</v>
      </c>
      <c r="AW84" s="25">
        <f t="shared" si="74"/>
        <v>5.8478743483079665</v>
      </c>
      <c r="AX84" s="25">
        <f t="shared" si="75"/>
        <v>3.2903503922780604</v>
      </c>
      <c r="AZ84" s="7">
        <f t="shared" si="76"/>
        <v>32.867883995703551</v>
      </c>
      <c r="BA84" s="7">
        <f t="shared" si="77"/>
        <v>32.867883995703551</v>
      </c>
      <c r="BB84" s="7">
        <f t="shared" si="78"/>
        <v>74.226804123711347</v>
      </c>
      <c r="BC84" s="7">
        <f t="shared" si="79"/>
        <v>22.360248447204974</v>
      </c>
      <c r="BD84" s="7">
        <f t="shared" si="80"/>
        <v>50</v>
      </c>
      <c r="BE84" s="7">
        <f t="shared" si="81"/>
        <v>50</v>
      </c>
      <c r="BF84" s="7">
        <f t="shared" si="82"/>
        <v>50</v>
      </c>
      <c r="BG84" s="7">
        <f t="shared" si="83"/>
        <v>50</v>
      </c>
      <c r="BH84" s="7">
        <f t="shared" si="84"/>
        <v>50</v>
      </c>
      <c r="BI84" s="7">
        <f t="shared" si="85"/>
        <v>50</v>
      </c>
      <c r="BJ84" s="7">
        <f t="shared" si="86"/>
        <v>50</v>
      </c>
      <c r="BK84" s="7">
        <f t="shared" si="87"/>
        <v>50</v>
      </c>
      <c r="BL84" s="7">
        <f t="shared" si="88"/>
        <v>50</v>
      </c>
      <c r="BM84" s="7">
        <f t="shared" si="89"/>
        <v>10</v>
      </c>
      <c r="BN84" s="7">
        <f t="shared" si="90"/>
        <v>87.000000000000014</v>
      </c>
      <c r="BP84" s="7">
        <f t="shared" si="91"/>
        <v>0</v>
      </c>
      <c r="BQ84" s="7">
        <f t="shared" si="92"/>
        <v>0.9462952837392915</v>
      </c>
      <c r="BR84" s="7">
        <f t="shared" si="93"/>
        <v>2.4587075053565184</v>
      </c>
      <c r="BS84" s="7">
        <f t="shared" si="94"/>
        <v>0.81877546311742577</v>
      </c>
      <c r="BT84" s="7">
        <f t="shared" si="95"/>
        <v>39.106071966404038</v>
      </c>
      <c r="BU84" s="7">
        <f t="shared" si="96"/>
        <v>39.532479221657404</v>
      </c>
      <c r="BV84" s="7">
        <f t="shared" si="97"/>
        <v>38.682883323821592</v>
      </c>
      <c r="BW84" s="7">
        <f t="shared" si="98"/>
        <v>43.615234164609369</v>
      </c>
      <c r="BX84" s="7">
        <f t="shared" si="99"/>
        <v>34.57235415258279</v>
      </c>
      <c r="BY84" s="7">
        <f t="shared" si="100"/>
        <v>43.573970160933222</v>
      </c>
      <c r="BZ84" s="7">
        <f t="shared" si="101"/>
        <v>34.695619384108937</v>
      </c>
      <c r="CA84" s="7">
        <f t="shared" si="102"/>
        <v>19.539530664231336</v>
      </c>
      <c r="CB84" s="7">
        <f t="shared" si="103"/>
        <v>78.320410825015742</v>
      </c>
      <c r="CC84" s="7">
        <f t="shared" si="104"/>
        <v>21.723518519431096</v>
      </c>
      <c r="CD84" s="7">
        <f t="shared" si="105"/>
        <v>152.71587530411028</v>
      </c>
      <c r="CF84" t="str">
        <f>OutputSummary!A84</f>
        <v/>
      </c>
      <c r="CG84" s="22">
        <f>IF($CF84="",CG83,Case1!$O84)</f>
        <v>2.3772875745172953E-3</v>
      </c>
      <c r="CH84" s="22">
        <f>IF($CF84="",CH83,Case2!$O84)</f>
        <v>2.3772875745172953E-3</v>
      </c>
      <c r="CI84" s="22">
        <f>IF($CF84="",CI83,Case3!$O84)</f>
        <v>2.3772875745172953E-3</v>
      </c>
      <c r="CJ84" s="22">
        <f>IF($CF84="",CJ83,Case4!$O84)</f>
        <v>2.3772875745172953E-3</v>
      </c>
      <c r="CK84" s="22">
        <f>IF($CF84="",CK83,Case5!$O84)</f>
        <v>2.3772875745172953E-3</v>
      </c>
      <c r="CL84" s="22">
        <f>IF($CF84="",CL83,Case6!$O84)</f>
        <v>2.3772875745172953E-3</v>
      </c>
      <c r="CM84" s="22">
        <f>IF($CF84="",CM83,Case7!$O84)</f>
        <v>2.3772875745172953E-3</v>
      </c>
      <c r="CN84" s="22">
        <f>IF($CF84="",CN83,Case8!$O84)</f>
        <v>1.1886437872586477E-3</v>
      </c>
      <c r="CO84" s="22">
        <f>IF($CF84="",CO83,Case9!$O84)</f>
        <v>4.7545751490345898E-3</v>
      </c>
      <c r="CP84" s="22">
        <f>IF($CF84="",CP83,Case10!$O84)</f>
        <v>2.635860683817619E-4</v>
      </c>
      <c r="CQ84" s="22">
        <f>IF($CF84="",CQ83,Case11!$O84)</f>
        <v>1.6127785180636241E-2</v>
      </c>
      <c r="CS84" t="str">
        <f>OutputSummary!A84</f>
        <v/>
      </c>
      <c r="CT84" s="22">
        <f>IF($CS84="",CT83,Case1!$S84+Case1!$F84+Case1!$P84)</f>
        <v>4.7545751490345916E-3</v>
      </c>
      <c r="CU84" s="22">
        <f>IF($CS84="",CU83,Case2!$S84+Case2!$F84+Case2!$P84)</f>
        <v>4.7545751490345907E-3</v>
      </c>
      <c r="CV84" s="22">
        <f>IF($CS84="",CV83,Case3!$S84+Case3!$F84+Case3!$P84)</f>
        <v>4.7545751490345916E-3</v>
      </c>
      <c r="CW84" s="22">
        <f>IF($CS84="",CW83,Case4!$S84+Case4!$F84+Case4!$P84)</f>
        <v>4.7545751490345916E-3</v>
      </c>
      <c r="CX84" s="22">
        <f>IF($CS84="",CX83,Case5!$S84+Case5!$F84+Case5!$P84)</f>
        <v>4.7545751490345907E-3</v>
      </c>
      <c r="CY84" s="22">
        <f>IF($CS84="",CY83,Case6!$S84+Case6!$F84+Case6!$P84)</f>
        <v>4.7545751490345916E-3</v>
      </c>
      <c r="CZ84" s="22">
        <f>IF($CS84="",CZ83,Case7!$S84+Case7!$F84+Case7!$P84)</f>
        <v>4.7545751490345907E-3</v>
      </c>
      <c r="DA84" s="22">
        <f>IF($CS84="",DA83,Case8!$S84+Case8!$F84+Case8!$P84)</f>
        <v>2.3772875745172958E-3</v>
      </c>
      <c r="DB84" s="22">
        <f>IF($CS84="",DB83,Case9!$S84+Case9!$F84+Case9!$P84)</f>
        <v>9.5091502980691814E-3</v>
      </c>
      <c r="DC84" s="22">
        <f>IF($CS84="",DC83,Case10!$S84+Case10!$F84+Case10!$P84)</f>
        <v>2.6358606838176191E-3</v>
      </c>
      <c r="DD84" s="22">
        <f>IF($CS84="",DD83,Case11!$S84+Case11!$F84+Case11!$P84)</f>
        <v>1.8537684115673837E-2</v>
      </c>
      <c r="DF84" t="str">
        <f t="shared" si="58"/>
        <v/>
      </c>
      <c r="DG84" s="22">
        <f t="shared" si="60"/>
        <v>2.3772875745172962E-3</v>
      </c>
      <c r="DH84" s="22">
        <f t="shared" si="60"/>
        <v>2.3772875745172953E-3</v>
      </c>
      <c r="DI84" s="22">
        <f t="shared" si="60"/>
        <v>2.3772875745172962E-3</v>
      </c>
      <c r="DJ84" s="22">
        <f t="shared" si="59"/>
        <v>2.3772875745172962E-3</v>
      </c>
      <c r="DK84" s="22">
        <f t="shared" si="59"/>
        <v>2.3772875745172953E-3</v>
      </c>
      <c r="DL84" s="22">
        <f t="shared" si="59"/>
        <v>2.3772875745172962E-3</v>
      </c>
      <c r="DM84" s="22">
        <f t="shared" si="59"/>
        <v>2.3772875745172953E-3</v>
      </c>
      <c r="DN84" s="22">
        <f t="shared" si="59"/>
        <v>1.1886437872586481E-3</v>
      </c>
      <c r="DO84" s="22">
        <f t="shared" si="59"/>
        <v>4.7545751490345916E-3</v>
      </c>
      <c r="DP84" s="22">
        <f t="shared" si="56"/>
        <v>2.3722746154358574E-3</v>
      </c>
      <c r="DQ84" s="22">
        <f t="shared" si="56"/>
        <v>2.4098989350375966E-3</v>
      </c>
    </row>
    <row r="85" spans="1:121" x14ac:dyDescent="0.2">
      <c r="A85" t="str">
        <f>OutputSummary!A81</f>
        <v/>
      </c>
      <c r="B85" s="13">
        <f>IF($A85="",B84,Case8!K81*100)</f>
        <v>0.85660513659939153</v>
      </c>
      <c r="C85" s="7">
        <f>IF($A85="",C84,Pi!$B81)</f>
        <v>0.85660513659939153</v>
      </c>
      <c r="D85" s="7">
        <f>IF($A85="",D84,Patm!B81)</f>
        <v>0.86471115060730008</v>
      </c>
      <c r="E85" s="13">
        <f>IF($A85="",E84,'Patm diff'!B81)</f>
        <v>0.87766655138423022</v>
      </c>
      <c r="F85" s="7">
        <f>IF($A85="",F84,'Patm nodiff'!B81)</f>
        <v>0.86361880927367085</v>
      </c>
      <c r="G85" s="7">
        <f>IF($A85="",G84,Case1!$B81)</f>
        <v>1.1915897577858632</v>
      </c>
      <c r="H85" s="7">
        <f>IF($A85="",H84,Case2!$B81)</f>
        <v>1.195242384237196</v>
      </c>
      <c r="I85" s="7">
        <f>IF($A85="",I84,Case3!$B81)</f>
        <v>1.1879647021359967</v>
      </c>
      <c r="J85" s="7">
        <f>IF($A85="",J84,Case4!$B81)</f>
        <v>1.2302154727932881</v>
      </c>
      <c r="K85" s="7">
        <f>IF($A85="",K84,Case5!$B81)</f>
        <v>1.1527536981137487</v>
      </c>
      <c r="L85" s="7">
        <f>IF($A85="",L84,Case6!$B81)</f>
        <v>1.2298620032182317</v>
      </c>
      <c r="M85" s="7">
        <f>IF($A85="",M84,Case7!$B81)</f>
        <v>1.1538095944186428</v>
      </c>
      <c r="N85" s="7">
        <f>IF($A85="",N84,Case8!$B81)</f>
        <v>1.0239817599366103</v>
      </c>
      <c r="O85" s="7">
        <f>IF($A85="",O84,Case9!$B81)</f>
        <v>1.5275017987322221</v>
      </c>
      <c r="P85" s="7">
        <f>IF($A85="",P84,Case10!$B81)</f>
        <v>1.0426899120869584</v>
      </c>
      <c r="Q85" s="7">
        <f>IF($A85="",Q84,Case11!$B81)</f>
        <v>2.1647771688571216</v>
      </c>
      <c r="S85" s="7">
        <f>IF($A85="",S84,Case1!E81*100)</f>
        <v>51.727750000000007</v>
      </c>
      <c r="T85" s="7">
        <f>IF($A85="",T84,Pi!$Q81)</f>
        <v>51.727750000000007</v>
      </c>
      <c r="U85" s="7">
        <f>IF($A85="",U84,Patm!Q81)</f>
        <v>0.59816156574621171</v>
      </c>
      <c r="V85" s="7">
        <f>IF($A85="",V84,'Patm diff'!Q81)</f>
        <v>1.5118212474663864</v>
      </c>
      <c r="W85" s="7">
        <f>IF($A85="",W84,'Patm nodiff'!Q81)</f>
        <v>0.51795709710935023</v>
      </c>
      <c r="X85" s="7">
        <f>IF($A85="",X84,Case1!$Q81)</f>
        <v>12.11807700697457</v>
      </c>
      <c r="Y85" s="7">
        <f>IF($A85="",Y84,Case2!$Q81)</f>
        <v>11.773625788866902</v>
      </c>
      <c r="Z85" s="7">
        <f>IF($A85="",Z84,Case3!$Q81)</f>
        <v>12.46096942305479</v>
      </c>
      <c r="AA85" s="7">
        <f>IF($A85="",AA84,Case4!$Q81)</f>
        <v>8.5286036456764247</v>
      </c>
      <c r="AB85" s="7">
        <f>IF($A85="",AB84,Case5!$Q81)</f>
        <v>15.842662645938811</v>
      </c>
      <c r="AC85" s="7">
        <f>IF($A85="",AC84,Case6!$Q81)</f>
        <v>8.5609279853105118</v>
      </c>
      <c r="AD85" s="7">
        <f>IF($A85="",AD84,Case7!$Q81)</f>
        <v>15.739915644814729</v>
      </c>
      <c r="AE85" s="7">
        <f>IF($A85="",AE84,Case8!$Q81)</f>
        <v>8.3478175116817486</v>
      </c>
      <c r="AF85" s="7">
        <f>IF($A85="",AF84,Case9!$Q81)</f>
        <v>14.961879851407769</v>
      </c>
      <c r="AG85" s="7">
        <f>IF($A85="",AG84,Case10!$Q81)</f>
        <v>8.8455645451696476</v>
      </c>
      <c r="AH85" s="7">
        <f>IF($A85="",AH84,Case11!$Q81)</f>
        <v>15.721046038560811</v>
      </c>
      <c r="AJ85" s="25">
        <f t="shared" si="61"/>
        <v>1</v>
      </c>
      <c r="AK85" s="25">
        <f t="shared" si="62"/>
        <v>86.477889858184369</v>
      </c>
      <c r="AL85" s="25">
        <f t="shared" si="63"/>
        <v>34.215519914598978</v>
      </c>
      <c r="AM85" s="25">
        <f t="shared" si="64"/>
        <v>99.868792779721929</v>
      </c>
      <c r="AN85" s="25">
        <f t="shared" si="65"/>
        <v>4.2686434464996434</v>
      </c>
      <c r="AO85" s="25">
        <f t="shared" si="66"/>
        <v>4.3935276122767197</v>
      </c>
      <c r="AP85" s="25">
        <f t="shared" si="67"/>
        <v>4.151181841783143</v>
      </c>
      <c r="AQ85" s="25">
        <f t="shared" si="68"/>
        <v>6.0652074066337214</v>
      </c>
      <c r="AR85" s="25">
        <f t="shared" si="69"/>
        <v>3.2650919328424988</v>
      </c>
      <c r="AS85" s="25">
        <f t="shared" si="70"/>
        <v>6.0423064051885955</v>
      </c>
      <c r="AT85" s="25">
        <f t="shared" si="71"/>
        <v>3.2864057957668225</v>
      </c>
      <c r="AU85" s="25">
        <f t="shared" si="72"/>
        <v>6.1965597508107182</v>
      </c>
      <c r="AV85" s="25">
        <f t="shared" si="73"/>
        <v>3.4573028599165583</v>
      </c>
      <c r="AW85" s="25">
        <f t="shared" si="74"/>
        <v>5.8478743483079665</v>
      </c>
      <c r="AX85" s="25">
        <f t="shared" si="75"/>
        <v>3.2903503922780604</v>
      </c>
      <c r="AZ85" s="7">
        <f t="shared" si="76"/>
        <v>32.867883995703551</v>
      </c>
      <c r="BA85" s="7">
        <f t="shared" si="77"/>
        <v>32.867883995703551</v>
      </c>
      <c r="BB85" s="7">
        <f t="shared" si="78"/>
        <v>74.226804123711347</v>
      </c>
      <c r="BC85" s="7">
        <f t="shared" si="79"/>
        <v>22.360248447204974</v>
      </c>
      <c r="BD85" s="7">
        <f t="shared" si="80"/>
        <v>50</v>
      </c>
      <c r="BE85" s="7">
        <f t="shared" si="81"/>
        <v>50</v>
      </c>
      <c r="BF85" s="7">
        <f t="shared" si="82"/>
        <v>50</v>
      </c>
      <c r="BG85" s="7">
        <f t="shared" si="83"/>
        <v>50</v>
      </c>
      <c r="BH85" s="7">
        <f t="shared" si="84"/>
        <v>50</v>
      </c>
      <c r="BI85" s="7">
        <f t="shared" si="85"/>
        <v>50</v>
      </c>
      <c r="BJ85" s="7">
        <f t="shared" si="86"/>
        <v>50</v>
      </c>
      <c r="BK85" s="7">
        <f t="shared" si="87"/>
        <v>50</v>
      </c>
      <c r="BL85" s="7">
        <f t="shared" si="88"/>
        <v>50</v>
      </c>
      <c r="BM85" s="7">
        <f t="shared" si="89"/>
        <v>10</v>
      </c>
      <c r="BN85" s="7">
        <f t="shared" si="90"/>
        <v>87.000000000000014</v>
      </c>
      <c r="BP85" s="7">
        <f t="shared" si="91"/>
        <v>0</v>
      </c>
      <c r="BQ85" s="7">
        <f t="shared" si="92"/>
        <v>0.9462952837392915</v>
      </c>
      <c r="BR85" s="7">
        <f t="shared" si="93"/>
        <v>2.4587075053565184</v>
      </c>
      <c r="BS85" s="7">
        <f t="shared" si="94"/>
        <v>0.81877546311742577</v>
      </c>
      <c r="BT85" s="7">
        <f t="shared" si="95"/>
        <v>39.106071966404038</v>
      </c>
      <c r="BU85" s="7">
        <f t="shared" si="96"/>
        <v>39.532479221657404</v>
      </c>
      <c r="BV85" s="7">
        <f t="shared" si="97"/>
        <v>38.682883323821592</v>
      </c>
      <c r="BW85" s="7">
        <f t="shared" si="98"/>
        <v>43.615234164609369</v>
      </c>
      <c r="BX85" s="7">
        <f t="shared" si="99"/>
        <v>34.57235415258279</v>
      </c>
      <c r="BY85" s="7">
        <f t="shared" si="100"/>
        <v>43.573970160933222</v>
      </c>
      <c r="BZ85" s="7">
        <f t="shared" si="101"/>
        <v>34.695619384108937</v>
      </c>
      <c r="CA85" s="7">
        <f t="shared" si="102"/>
        <v>19.539530664231336</v>
      </c>
      <c r="CB85" s="7">
        <f t="shared" si="103"/>
        <v>78.320410825015742</v>
      </c>
      <c r="CC85" s="7">
        <f t="shared" si="104"/>
        <v>21.723518519431096</v>
      </c>
      <c r="CD85" s="7">
        <f t="shared" si="105"/>
        <v>152.71587530411028</v>
      </c>
      <c r="CF85" t="str">
        <f>OutputSummary!A85</f>
        <v/>
      </c>
      <c r="CG85" s="22">
        <f>IF($CF85="",CG84,Case1!$O85)</f>
        <v>2.3772875745172953E-3</v>
      </c>
      <c r="CH85" s="22">
        <f>IF($CF85="",CH84,Case2!$O85)</f>
        <v>2.3772875745172953E-3</v>
      </c>
      <c r="CI85" s="22">
        <f>IF($CF85="",CI84,Case3!$O85)</f>
        <v>2.3772875745172953E-3</v>
      </c>
      <c r="CJ85" s="22">
        <f>IF($CF85="",CJ84,Case4!$O85)</f>
        <v>2.3772875745172953E-3</v>
      </c>
      <c r="CK85" s="22">
        <f>IF($CF85="",CK84,Case5!$O85)</f>
        <v>2.3772875745172953E-3</v>
      </c>
      <c r="CL85" s="22">
        <f>IF($CF85="",CL84,Case6!$O85)</f>
        <v>2.3772875745172953E-3</v>
      </c>
      <c r="CM85" s="22">
        <f>IF($CF85="",CM84,Case7!$O85)</f>
        <v>2.3772875745172953E-3</v>
      </c>
      <c r="CN85" s="22">
        <f>IF($CF85="",CN84,Case8!$O85)</f>
        <v>1.1886437872586477E-3</v>
      </c>
      <c r="CO85" s="22">
        <f>IF($CF85="",CO84,Case9!$O85)</f>
        <v>4.7545751490345898E-3</v>
      </c>
      <c r="CP85" s="22">
        <f>IF($CF85="",CP84,Case10!$O85)</f>
        <v>2.635860683817619E-4</v>
      </c>
      <c r="CQ85" s="22">
        <f>IF($CF85="",CQ84,Case11!$O85)</f>
        <v>1.6127785180636241E-2</v>
      </c>
      <c r="CS85" t="str">
        <f>OutputSummary!A85</f>
        <v/>
      </c>
      <c r="CT85" s="22">
        <f>IF($CS85="",CT84,Case1!$S85+Case1!$F85+Case1!$P85)</f>
        <v>4.7545751490345916E-3</v>
      </c>
      <c r="CU85" s="22">
        <f>IF($CS85="",CU84,Case2!$S85+Case2!$F85+Case2!$P85)</f>
        <v>4.7545751490345907E-3</v>
      </c>
      <c r="CV85" s="22">
        <f>IF($CS85="",CV84,Case3!$S85+Case3!$F85+Case3!$P85)</f>
        <v>4.7545751490345916E-3</v>
      </c>
      <c r="CW85" s="22">
        <f>IF($CS85="",CW84,Case4!$S85+Case4!$F85+Case4!$P85)</f>
        <v>4.7545751490345916E-3</v>
      </c>
      <c r="CX85" s="22">
        <f>IF($CS85="",CX84,Case5!$S85+Case5!$F85+Case5!$P85)</f>
        <v>4.7545751490345907E-3</v>
      </c>
      <c r="CY85" s="22">
        <f>IF($CS85="",CY84,Case6!$S85+Case6!$F85+Case6!$P85)</f>
        <v>4.7545751490345916E-3</v>
      </c>
      <c r="CZ85" s="22">
        <f>IF($CS85="",CZ84,Case7!$S85+Case7!$F85+Case7!$P85)</f>
        <v>4.7545751490345907E-3</v>
      </c>
      <c r="DA85" s="22">
        <f>IF($CS85="",DA84,Case8!$S85+Case8!$F85+Case8!$P85)</f>
        <v>2.3772875745172958E-3</v>
      </c>
      <c r="DB85" s="22">
        <f>IF($CS85="",DB84,Case9!$S85+Case9!$F85+Case9!$P85)</f>
        <v>9.5091502980691814E-3</v>
      </c>
      <c r="DC85" s="22">
        <f>IF($CS85="",DC84,Case10!$S85+Case10!$F85+Case10!$P85)</f>
        <v>2.6358606838176191E-3</v>
      </c>
      <c r="DD85" s="22">
        <f>IF($CS85="",DD84,Case11!$S85+Case11!$F85+Case11!$P85)</f>
        <v>1.8537684115673837E-2</v>
      </c>
      <c r="DF85" t="str">
        <f t="shared" si="58"/>
        <v/>
      </c>
      <c r="DG85" s="22">
        <f t="shared" si="60"/>
        <v>2.3772875745172962E-3</v>
      </c>
      <c r="DH85" s="22">
        <f t="shared" si="60"/>
        <v>2.3772875745172953E-3</v>
      </c>
      <c r="DI85" s="22">
        <f t="shared" si="60"/>
        <v>2.3772875745172962E-3</v>
      </c>
      <c r="DJ85" s="22">
        <f t="shared" si="59"/>
        <v>2.3772875745172962E-3</v>
      </c>
      <c r="DK85" s="22">
        <f t="shared" si="59"/>
        <v>2.3772875745172953E-3</v>
      </c>
      <c r="DL85" s="22">
        <f t="shared" si="59"/>
        <v>2.3772875745172962E-3</v>
      </c>
      <c r="DM85" s="22">
        <f t="shared" si="59"/>
        <v>2.3772875745172953E-3</v>
      </c>
      <c r="DN85" s="22">
        <f t="shared" si="59"/>
        <v>1.1886437872586481E-3</v>
      </c>
      <c r="DO85" s="22">
        <f t="shared" si="59"/>
        <v>4.7545751490345916E-3</v>
      </c>
      <c r="DP85" s="22">
        <f t="shared" si="56"/>
        <v>2.3722746154358574E-3</v>
      </c>
      <c r="DQ85" s="22">
        <f t="shared" si="56"/>
        <v>2.4098989350375966E-3</v>
      </c>
    </row>
    <row r="86" spans="1:121" x14ac:dyDescent="0.2">
      <c r="A86" t="str">
        <f>OutputSummary!A82</f>
        <v/>
      </c>
      <c r="B86" s="13">
        <f>IF($A86="",B85,Case8!K82*100)</f>
        <v>0.85660513659939153</v>
      </c>
      <c r="C86" s="7">
        <f>IF($A86="",C85,Pi!$B82)</f>
        <v>0.85660513659939153</v>
      </c>
      <c r="D86" s="7">
        <f>IF($A86="",D85,Patm!B82)</f>
        <v>0.86471115060730008</v>
      </c>
      <c r="E86" s="13">
        <f>IF($A86="",E85,'Patm diff'!B82)</f>
        <v>0.87766655138423022</v>
      </c>
      <c r="F86" s="7">
        <f>IF($A86="",F85,'Patm nodiff'!B82)</f>
        <v>0.86361880927367085</v>
      </c>
      <c r="G86" s="7">
        <f>IF($A86="",G85,Case1!$B82)</f>
        <v>1.1915897577858632</v>
      </c>
      <c r="H86" s="7">
        <f>IF($A86="",H85,Case2!$B82)</f>
        <v>1.195242384237196</v>
      </c>
      <c r="I86" s="7">
        <f>IF($A86="",I85,Case3!$B82)</f>
        <v>1.1879647021359967</v>
      </c>
      <c r="J86" s="7">
        <f>IF($A86="",J85,Case4!$B82)</f>
        <v>1.2302154727932881</v>
      </c>
      <c r="K86" s="7">
        <f>IF($A86="",K85,Case5!$B82)</f>
        <v>1.1527536981137487</v>
      </c>
      <c r="L86" s="7">
        <f>IF($A86="",L85,Case6!$B82)</f>
        <v>1.2298620032182317</v>
      </c>
      <c r="M86" s="7">
        <f>IF($A86="",M85,Case7!$B82)</f>
        <v>1.1538095944186428</v>
      </c>
      <c r="N86" s="7">
        <f>IF($A86="",N85,Case8!$B82)</f>
        <v>1.0239817599366103</v>
      </c>
      <c r="O86" s="7">
        <f>IF($A86="",O85,Case9!$B82)</f>
        <v>1.5275017987322221</v>
      </c>
      <c r="P86" s="7">
        <f>IF($A86="",P85,Case10!$B82)</f>
        <v>1.0426899120869584</v>
      </c>
      <c r="Q86" s="7">
        <f>IF($A86="",Q85,Case11!$B82)</f>
        <v>2.1647771688571216</v>
      </c>
      <c r="S86" s="7">
        <f>IF($A86="",S85,Case1!E82*100)</f>
        <v>51.727750000000007</v>
      </c>
      <c r="T86" s="7">
        <f>IF($A86="",T85,Pi!$Q82)</f>
        <v>51.727750000000007</v>
      </c>
      <c r="U86" s="7">
        <f>IF($A86="",U85,Patm!Q82)</f>
        <v>0.59816156574621171</v>
      </c>
      <c r="V86" s="7">
        <f>IF($A86="",V85,'Patm diff'!Q82)</f>
        <v>1.5118212474663864</v>
      </c>
      <c r="W86" s="7">
        <f>IF($A86="",W85,'Patm nodiff'!Q82)</f>
        <v>0.51795709710935023</v>
      </c>
      <c r="X86" s="7">
        <f>IF($A86="",X85,Case1!$Q82)</f>
        <v>12.11807700697457</v>
      </c>
      <c r="Y86" s="7">
        <f>IF($A86="",Y85,Case2!$Q82)</f>
        <v>11.773625788866902</v>
      </c>
      <c r="Z86" s="7">
        <f>IF($A86="",Z85,Case3!$Q82)</f>
        <v>12.46096942305479</v>
      </c>
      <c r="AA86" s="7">
        <f>IF($A86="",AA85,Case4!$Q82)</f>
        <v>8.5286036456764247</v>
      </c>
      <c r="AB86" s="7">
        <f>IF($A86="",AB85,Case5!$Q82)</f>
        <v>15.842662645938811</v>
      </c>
      <c r="AC86" s="7">
        <f>IF($A86="",AC85,Case6!$Q82)</f>
        <v>8.5609279853105118</v>
      </c>
      <c r="AD86" s="7">
        <f>IF($A86="",AD85,Case7!$Q82)</f>
        <v>15.739915644814729</v>
      </c>
      <c r="AE86" s="7">
        <f>IF($A86="",AE85,Case8!$Q82)</f>
        <v>8.3478175116817486</v>
      </c>
      <c r="AF86" s="7">
        <f>IF($A86="",AF85,Case9!$Q82)</f>
        <v>14.961879851407769</v>
      </c>
      <c r="AG86" s="7">
        <f>IF($A86="",AG85,Case10!$Q82)</f>
        <v>8.8455645451696476</v>
      </c>
      <c r="AH86" s="7">
        <f>IF($A86="",AH85,Case11!$Q82)</f>
        <v>15.721046038560811</v>
      </c>
      <c r="AJ86" s="25">
        <f t="shared" si="61"/>
        <v>1</v>
      </c>
      <c r="AK86" s="25">
        <f t="shared" si="62"/>
        <v>86.477889858184369</v>
      </c>
      <c r="AL86" s="25">
        <f t="shared" si="63"/>
        <v>34.215519914598978</v>
      </c>
      <c r="AM86" s="25">
        <f t="shared" si="64"/>
        <v>99.868792779721929</v>
      </c>
      <c r="AN86" s="25">
        <f t="shared" si="65"/>
        <v>4.2686434464996434</v>
      </c>
      <c r="AO86" s="25">
        <f t="shared" si="66"/>
        <v>4.3935276122767197</v>
      </c>
      <c r="AP86" s="25">
        <f t="shared" si="67"/>
        <v>4.151181841783143</v>
      </c>
      <c r="AQ86" s="25">
        <f t="shared" si="68"/>
        <v>6.0652074066337214</v>
      </c>
      <c r="AR86" s="25">
        <f t="shared" si="69"/>
        <v>3.2650919328424988</v>
      </c>
      <c r="AS86" s="25">
        <f t="shared" si="70"/>
        <v>6.0423064051885955</v>
      </c>
      <c r="AT86" s="25">
        <f t="shared" si="71"/>
        <v>3.2864057957668225</v>
      </c>
      <c r="AU86" s="25">
        <f t="shared" si="72"/>
        <v>6.1965597508107182</v>
      </c>
      <c r="AV86" s="25">
        <f t="shared" si="73"/>
        <v>3.4573028599165583</v>
      </c>
      <c r="AW86" s="25">
        <f t="shared" si="74"/>
        <v>5.8478743483079665</v>
      </c>
      <c r="AX86" s="25">
        <f t="shared" si="75"/>
        <v>3.2903503922780604</v>
      </c>
      <c r="AZ86" s="7">
        <f t="shared" si="76"/>
        <v>32.867883995703551</v>
      </c>
      <c r="BA86" s="7">
        <f t="shared" si="77"/>
        <v>32.867883995703551</v>
      </c>
      <c r="BB86" s="7">
        <f t="shared" si="78"/>
        <v>74.226804123711347</v>
      </c>
      <c r="BC86" s="7">
        <f t="shared" si="79"/>
        <v>22.360248447204974</v>
      </c>
      <c r="BD86" s="7">
        <f t="shared" si="80"/>
        <v>50</v>
      </c>
      <c r="BE86" s="7">
        <f t="shared" si="81"/>
        <v>50</v>
      </c>
      <c r="BF86" s="7">
        <f t="shared" si="82"/>
        <v>50</v>
      </c>
      <c r="BG86" s="7">
        <f t="shared" si="83"/>
        <v>50</v>
      </c>
      <c r="BH86" s="7">
        <f t="shared" si="84"/>
        <v>50</v>
      </c>
      <c r="BI86" s="7">
        <f t="shared" si="85"/>
        <v>50</v>
      </c>
      <c r="BJ86" s="7">
        <f t="shared" si="86"/>
        <v>50</v>
      </c>
      <c r="BK86" s="7">
        <f t="shared" si="87"/>
        <v>50</v>
      </c>
      <c r="BL86" s="7">
        <f t="shared" si="88"/>
        <v>50</v>
      </c>
      <c r="BM86" s="7">
        <f t="shared" si="89"/>
        <v>10</v>
      </c>
      <c r="BN86" s="7">
        <f t="shared" si="90"/>
        <v>87.000000000000014</v>
      </c>
      <c r="BP86" s="7">
        <f t="shared" si="91"/>
        <v>0</v>
      </c>
      <c r="BQ86" s="7">
        <f t="shared" si="92"/>
        <v>0.9462952837392915</v>
      </c>
      <c r="BR86" s="7">
        <f t="shared" si="93"/>
        <v>2.4587075053565184</v>
      </c>
      <c r="BS86" s="7">
        <f t="shared" si="94"/>
        <v>0.81877546311742577</v>
      </c>
      <c r="BT86" s="7">
        <f t="shared" si="95"/>
        <v>39.106071966404038</v>
      </c>
      <c r="BU86" s="7">
        <f t="shared" si="96"/>
        <v>39.532479221657404</v>
      </c>
      <c r="BV86" s="7">
        <f t="shared" si="97"/>
        <v>38.682883323821592</v>
      </c>
      <c r="BW86" s="7">
        <f t="shared" si="98"/>
        <v>43.615234164609369</v>
      </c>
      <c r="BX86" s="7">
        <f t="shared" si="99"/>
        <v>34.57235415258279</v>
      </c>
      <c r="BY86" s="7">
        <f t="shared" si="100"/>
        <v>43.573970160933222</v>
      </c>
      <c r="BZ86" s="7">
        <f t="shared" si="101"/>
        <v>34.695619384108937</v>
      </c>
      <c r="CA86" s="7">
        <f t="shared" si="102"/>
        <v>19.539530664231336</v>
      </c>
      <c r="CB86" s="7">
        <f t="shared" si="103"/>
        <v>78.320410825015742</v>
      </c>
      <c r="CC86" s="7">
        <f t="shared" si="104"/>
        <v>21.723518519431096</v>
      </c>
      <c r="CD86" s="7">
        <f t="shared" si="105"/>
        <v>152.71587530411028</v>
      </c>
      <c r="CF86" t="str">
        <f>OutputSummary!A86</f>
        <v/>
      </c>
      <c r="CG86" s="22">
        <f>IF($CF86="",CG85,Case1!$O86)</f>
        <v>2.3772875745172953E-3</v>
      </c>
      <c r="CH86" s="22">
        <f>IF($CF86="",CH85,Case2!$O86)</f>
        <v>2.3772875745172953E-3</v>
      </c>
      <c r="CI86" s="22">
        <f>IF($CF86="",CI85,Case3!$O86)</f>
        <v>2.3772875745172953E-3</v>
      </c>
      <c r="CJ86" s="22">
        <f>IF($CF86="",CJ85,Case4!$O86)</f>
        <v>2.3772875745172953E-3</v>
      </c>
      <c r="CK86" s="22">
        <f>IF($CF86="",CK85,Case5!$O86)</f>
        <v>2.3772875745172953E-3</v>
      </c>
      <c r="CL86" s="22">
        <f>IF($CF86="",CL85,Case6!$O86)</f>
        <v>2.3772875745172953E-3</v>
      </c>
      <c r="CM86" s="22">
        <f>IF($CF86="",CM85,Case7!$O86)</f>
        <v>2.3772875745172953E-3</v>
      </c>
      <c r="CN86" s="22">
        <f>IF($CF86="",CN85,Case8!$O86)</f>
        <v>1.1886437872586477E-3</v>
      </c>
      <c r="CO86" s="22">
        <f>IF($CF86="",CO85,Case9!$O86)</f>
        <v>4.7545751490345898E-3</v>
      </c>
      <c r="CP86" s="22">
        <f>IF($CF86="",CP85,Case10!$O86)</f>
        <v>2.635860683817619E-4</v>
      </c>
      <c r="CQ86" s="22">
        <f>IF($CF86="",CQ85,Case11!$O86)</f>
        <v>1.6127785180636241E-2</v>
      </c>
      <c r="CS86" t="str">
        <f>OutputSummary!A86</f>
        <v/>
      </c>
      <c r="CT86" s="22">
        <f>IF($CS86="",CT85,Case1!$S86+Case1!$F86+Case1!$P86)</f>
        <v>4.7545751490345916E-3</v>
      </c>
      <c r="CU86" s="22">
        <f>IF($CS86="",CU85,Case2!$S86+Case2!$F86+Case2!$P86)</f>
        <v>4.7545751490345907E-3</v>
      </c>
      <c r="CV86" s="22">
        <f>IF($CS86="",CV85,Case3!$S86+Case3!$F86+Case3!$P86)</f>
        <v>4.7545751490345916E-3</v>
      </c>
      <c r="CW86" s="22">
        <f>IF($CS86="",CW85,Case4!$S86+Case4!$F86+Case4!$P86)</f>
        <v>4.7545751490345916E-3</v>
      </c>
      <c r="CX86" s="22">
        <f>IF($CS86="",CX85,Case5!$S86+Case5!$F86+Case5!$P86)</f>
        <v>4.7545751490345907E-3</v>
      </c>
      <c r="CY86" s="22">
        <f>IF($CS86="",CY85,Case6!$S86+Case6!$F86+Case6!$P86)</f>
        <v>4.7545751490345916E-3</v>
      </c>
      <c r="CZ86" s="22">
        <f>IF($CS86="",CZ85,Case7!$S86+Case7!$F86+Case7!$P86)</f>
        <v>4.7545751490345907E-3</v>
      </c>
      <c r="DA86" s="22">
        <f>IF($CS86="",DA85,Case8!$S86+Case8!$F86+Case8!$P86)</f>
        <v>2.3772875745172958E-3</v>
      </c>
      <c r="DB86" s="22">
        <f>IF($CS86="",DB85,Case9!$S86+Case9!$F86+Case9!$P86)</f>
        <v>9.5091502980691814E-3</v>
      </c>
      <c r="DC86" s="22">
        <f>IF($CS86="",DC85,Case10!$S86+Case10!$F86+Case10!$P86)</f>
        <v>2.6358606838176191E-3</v>
      </c>
      <c r="DD86" s="22">
        <f>IF($CS86="",DD85,Case11!$S86+Case11!$F86+Case11!$P86)</f>
        <v>1.8537684115673837E-2</v>
      </c>
      <c r="DF86" t="str">
        <f t="shared" si="58"/>
        <v/>
      </c>
      <c r="DG86" s="22">
        <f t="shared" si="60"/>
        <v>2.3772875745172962E-3</v>
      </c>
      <c r="DH86" s="22">
        <f t="shared" si="60"/>
        <v>2.3772875745172953E-3</v>
      </c>
      <c r="DI86" s="22">
        <f t="shared" si="60"/>
        <v>2.3772875745172962E-3</v>
      </c>
      <c r="DJ86" s="22">
        <f t="shared" si="59"/>
        <v>2.3772875745172962E-3</v>
      </c>
      <c r="DK86" s="22">
        <f t="shared" si="59"/>
        <v>2.3772875745172953E-3</v>
      </c>
      <c r="DL86" s="22">
        <f t="shared" si="59"/>
        <v>2.3772875745172962E-3</v>
      </c>
      <c r="DM86" s="22">
        <f t="shared" si="59"/>
        <v>2.3772875745172953E-3</v>
      </c>
      <c r="DN86" s="22">
        <f t="shared" si="59"/>
        <v>1.1886437872586481E-3</v>
      </c>
      <c r="DO86" s="22">
        <f t="shared" si="59"/>
        <v>4.7545751490345916E-3</v>
      </c>
      <c r="DP86" s="22">
        <f t="shared" si="56"/>
        <v>2.3722746154358574E-3</v>
      </c>
      <c r="DQ86" s="22">
        <f t="shared" si="56"/>
        <v>2.4098989350375966E-3</v>
      </c>
    </row>
    <row r="87" spans="1:121" x14ac:dyDescent="0.2">
      <c r="A87" t="str">
        <f>OutputSummary!A83</f>
        <v/>
      </c>
      <c r="B87" s="13">
        <f>IF($A87="",B86,Case8!K83*100)</f>
        <v>0.85660513659939153</v>
      </c>
      <c r="C87" s="7">
        <f>IF($A87="",C86,Pi!$B83)</f>
        <v>0.85660513659939153</v>
      </c>
      <c r="D87" s="7">
        <f>IF($A87="",D86,Patm!B83)</f>
        <v>0.86471115060730008</v>
      </c>
      <c r="E87" s="13">
        <f>IF($A87="",E86,'Patm diff'!B83)</f>
        <v>0.87766655138423022</v>
      </c>
      <c r="F87" s="7">
        <f>IF($A87="",F86,'Patm nodiff'!B83)</f>
        <v>0.86361880927367085</v>
      </c>
      <c r="G87" s="7">
        <f>IF($A87="",G86,Case1!$B83)</f>
        <v>1.1915897577858632</v>
      </c>
      <c r="H87" s="7">
        <f>IF($A87="",H86,Case2!$B83)</f>
        <v>1.195242384237196</v>
      </c>
      <c r="I87" s="7">
        <f>IF($A87="",I86,Case3!$B83)</f>
        <v>1.1879647021359967</v>
      </c>
      <c r="J87" s="7">
        <f>IF($A87="",J86,Case4!$B83)</f>
        <v>1.2302154727932881</v>
      </c>
      <c r="K87" s="7">
        <f>IF($A87="",K86,Case5!$B83)</f>
        <v>1.1527536981137487</v>
      </c>
      <c r="L87" s="7">
        <f>IF($A87="",L86,Case6!$B83)</f>
        <v>1.2298620032182317</v>
      </c>
      <c r="M87" s="7">
        <f>IF($A87="",M86,Case7!$B83)</f>
        <v>1.1538095944186428</v>
      </c>
      <c r="N87" s="7">
        <f>IF($A87="",N86,Case8!$B83)</f>
        <v>1.0239817599366103</v>
      </c>
      <c r="O87" s="7">
        <f>IF($A87="",O86,Case9!$B83)</f>
        <v>1.5275017987322221</v>
      </c>
      <c r="P87" s="7">
        <f>IF($A87="",P86,Case10!$B83)</f>
        <v>1.0426899120869584</v>
      </c>
      <c r="Q87" s="7">
        <f>IF($A87="",Q86,Case11!$B83)</f>
        <v>2.1647771688571216</v>
      </c>
      <c r="S87" s="7">
        <f>IF($A87="",S86,Case1!E83*100)</f>
        <v>51.727750000000007</v>
      </c>
      <c r="T87" s="7">
        <f>IF($A87="",T86,Pi!$Q83)</f>
        <v>51.727750000000007</v>
      </c>
      <c r="U87" s="7">
        <f>IF($A87="",U86,Patm!Q83)</f>
        <v>0.59816156574621171</v>
      </c>
      <c r="V87" s="7">
        <f>IF($A87="",V86,'Patm diff'!Q83)</f>
        <v>1.5118212474663864</v>
      </c>
      <c r="W87" s="7">
        <f>IF($A87="",W86,'Patm nodiff'!Q83)</f>
        <v>0.51795709710935023</v>
      </c>
      <c r="X87" s="7">
        <f>IF($A87="",X86,Case1!$Q83)</f>
        <v>12.11807700697457</v>
      </c>
      <c r="Y87" s="7">
        <f>IF($A87="",Y86,Case2!$Q83)</f>
        <v>11.773625788866902</v>
      </c>
      <c r="Z87" s="7">
        <f>IF($A87="",Z86,Case3!$Q83)</f>
        <v>12.46096942305479</v>
      </c>
      <c r="AA87" s="7">
        <f>IF($A87="",AA86,Case4!$Q83)</f>
        <v>8.5286036456764247</v>
      </c>
      <c r="AB87" s="7">
        <f>IF($A87="",AB86,Case5!$Q83)</f>
        <v>15.842662645938811</v>
      </c>
      <c r="AC87" s="7">
        <f>IF($A87="",AC86,Case6!$Q83)</f>
        <v>8.5609279853105118</v>
      </c>
      <c r="AD87" s="7">
        <f>IF($A87="",AD86,Case7!$Q83)</f>
        <v>15.739915644814729</v>
      </c>
      <c r="AE87" s="7">
        <f>IF($A87="",AE86,Case8!$Q83)</f>
        <v>8.3478175116817486</v>
      </c>
      <c r="AF87" s="7">
        <f>IF($A87="",AF86,Case9!$Q83)</f>
        <v>14.961879851407769</v>
      </c>
      <c r="AG87" s="7">
        <f>IF($A87="",AG86,Case10!$Q83)</f>
        <v>8.8455645451696476</v>
      </c>
      <c r="AH87" s="7">
        <f>IF($A87="",AH86,Case11!$Q83)</f>
        <v>15.721046038560811</v>
      </c>
      <c r="AJ87" s="25">
        <f t="shared" si="61"/>
        <v>1</v>
      </c>
      <c r="AK87" s="25">
        <f t="shared" si="62"/>
        <v>86.477889858184369</v>
      </c>
      <c r="AL87" s="25">
        <f t="shared" si="63"/>
        <v>34.215519914598978</v>
      </c>
      <c r="AM87" s="25">
        <f t="shared" si="64"/>
        <v>99.868792779721929</v>
      </c>
      <c r="AN87" s="25">
        <f t="shared" si="65"/>
        <v>4.2686434464996434</v>
      </c>
      <c r="AO87" s="25">
        <f t="shared" si="66"/>
        <v>4.3935276122767197</v>
      </c>
      <c r="AP87" s="25">
        <f t="shared" si="67"/>
        <v>4.151181841783143</v>
      </c>
      <c r="AQ87" s="25">
        <f t="shared" si="68"/>
        <v>6.0652074066337214</v>
      </c>
      <c r="AR87" s="25">
        <f t="shared" si="69"/>
        <v>3.2650919328424988</v>
      </c>
      <c r="AS87" s="25">
        <f t="shared" si="70"/>
        <v>6.0423064051885955</v>
      </c>
      <c r="AT87" s="25">
        <f t="shared" si="71"/>
        <v>3.2864057957668225</v>
      </c>
      <c r="AU87" s="25">
        <f t="shared" si="72"/>
        <v>6.1965597508107182</v>
      </c>
      <c r="AV87" s="25">
        <f t="shared" si="73"/>
        <v>3.4573028599165583</v>
      </c>
      <c r="AW87" s="25">
        <f t="shared" si="74"/>
        <v>5.8478743483079665</v>
      </c>
      <c r="AX87" s="25">
        <f t="shared" si="75"/>
        <v>3.2903503922780604</v>
      </c>
      <c r="AZ87" s="7">
        <f t="shared" si="76"/>
        <v>32.867883995703551</v>
      </c>
      <c r="BA87" s="7">
        <f t="shared" si="77"/>
        <v>32.867883995703551</v>
      </c>
      <c r="BB87" s="7">
        <f t="shared" si="78"/>
        <v>74.226804123711347</v>
      </c>
      <c r="BC87" s="7">
        <f t="shared" si="79"/>
        <v>22.360248447204974</v>
      </c>
      <c r="BD87" s="7">
        <f t="shared" si="80"/>
        <v>50</v>
      </c>
      <c r="BE87" s="7">
        <f t="shared" si="81"/>
        <v>50</v>
      </c>
      <c r="BF87" s="7">
        <f t="shared" si="82"/>
        <v>50</v>
      </c>
      <c r="BG87" s="7">
        <f t="shared" si="83"/>
        <v>50</v>
      </c>
      <c r="BH87" s="7">
        <f t="shared" si="84"/>
        <v>50</v>
      </c>
      <c r="BI87" s="7">
        <f t="shared" si="85"/>
        <v>50</v>
      </c>
      <c r="BJ87" s="7">
        <f t="shared" si="86"/>
        <v>50</v>
      </c>
      <c r="BK87" s="7">
        <f t="shared" si="87"/>
        <v>50</v>
      </c>
      <c r="BL87" s="7">
        <f t="shared" si="88"/>
        <v>50</v>
      </c>
      <c r="BM87" s="7">
        <f t="shared" si="89"/>
        <v>10</v>
      </c>
      <c r="BN87" s="7">
        <f t="shared" si="90"/>
        <v>87.000000000000014</v>
      </c>
      <c r="BP87" s="7">
        <f t="shared" si="91"/>
        <v>0</v>
      </c>
      <c r="BQ87" s="7">
        <f t="shared" si="92"/>
        <v>0.9462952837392915</v>
      </c>
      <c r="BR87" s="7">
        <f t="shared" si="93"/>
        <v>2.4587075053565184</v>
      </c>
      <c r="BS87" s="7">
        <f t="shared" si="94"/>
        <v>0.81877546311742577</v>
      </c>
      <c r="BT87" s="7">
        <f t="shared" si="95"/>
        <v>39.106071966404038</v>
      </c>
      <c r="BU87" s="7">
        <f t="shared" si="96"/>
        <v>39.532479221657404</v>
      </c>
      <c r="BV87" s="7">
        <f t="shared" si="97"/>
        <v>38.682883323821592</v>
      </c>
      <c r="BW87" s="7">
        <f t="shared" si="98"/>
        <v>43.615234164609369</v>
      </c>
      <c r="BX87" s="7">
        <f t="shared" si="99"/>
        <v>34.57235415258279</v>
      </c>
      <c r="BY87" s="7">
        <f t="shared" si="100"/>
        <v>43.573970160933222</v>
      </c>
      <c r="BZ87" s="7">
        <f t="shared" si="101"/>
        <v>34.695619384108937</v>
      </c>
      <c r="CA87" s="7">
        <f t="shared" si="102"/>
        <v>19.539530664231336</v>
      </c>
      <c r="CB87" s="7">
        <f t="shared" si="103"/>
        <v>78.320410825015742</v>
      </c>
      <c r="CC87" s="7">
        <f t="shared" si="104"/>
        <v>21.723518519431096</v>
      </c>
      <c r="CD87" s="7">
        <f t="shared" si="105"/>
        <v>152.71587530411028</v>
      </c>
      <c r="CF87" t="str">
        <f>OutputSummary!A87</f>
        <v/>
      </c>
      <c r="CG87" s="22">
        <f>IF($CF87="",CG86,Case1!$O87)</f>
        <v>2.3772875745172953E-3</v>
      </c>
      <c r="CH87" s="22">
        <f>IF($CF87="",CH86,Case2!$O87)</f>
        <v>2.3772875745172953E-3</v>
      </c>
      <c r="CI87" s="22">
        <f>IF($CF87="",CI86,Case3!$O87)</f>
        <v>2.3772875745172953E-3</v>
      </c>
      <c r="CJ87" s="22">
        <f>IF($CF87="",CJ86,Case4!$O87)</f>
        <v>2.3772875745172953E-3</v>
      </c>
      <c r="CK87" s="22">
        <f>IF($CF87="",CK86,Case5!$O87)</f>
        <v>2.3772875745172953E-3</v>
      </c>
      <c r="CL87" s="22">
        <f>IF($CF87="",CL86,Case6!$O87)</f>
        <v>2.3772875745172953E-3</v>
      </c>
      <c r="CM87" s="22">
        <f>IF($CF87="",CM86,Case7!$O87)</f>
        <v>2.3772875745172953E-3</v>
      </c>
      <c r="CN87" s="22">
        <f>IF($CF87="",CN86,Case8!$O87)</f>
        <v>1.1886437872586477E-3</v>
      </c>
      <c r="CO87" s="22">
        <f>IF($CF87="",CO86,Case9!$O87)</f>
        <v>4.7545751490345898E-3</v>
      </c>
      <c r="CP87" s="22">
        <f>IF($CF87="",CP86,Case10!$O87)</f>
        <v>2.635860683817619E-4</v>
      </c>
      <c r="CQ87" s="22">
        <f>IF($CF87="",CQ86,Case11!$O87)</f>
        <v>1.6127785180636241E-2</v>
      </c>
      <c r="CS87" t="str">
        <f>OutputSummary!A87</f>
        <v/>
      </c>
      <c r="CT87" s="22">
        <f>IF($CS87="",CT86,Case1!$S87+Case1!$F87+Case1!$P87)</f>
        <v>4.7545751490345916E-3</v>
      </c>
      <c r="CU87" s="22">
        <f>IF($CS87="",CU86,Case2!$S87+Case2!$F87+Case2!$P87)</f>
        <v>4.7545751490345907E-3</v>
      </c>
      <c r="CV87" s="22">
        <f>IF($CS87="",CV86,Case3!$S87+Case3!$F87+Case3!$P87)</f>
        <v>4.7545751490345916E-3</v>
      </c>
      <c r="CW87" s="22">
        <f>IF($CS87="",CW86,Case4!$S87+Case4!$F87+Case4!$P87)</f>
        <v>4.7545751490345916E-3</v>
      </c>
      <c r="CX87" s="22">
        <f>IF($CS87="",CX86,Case5!$S87+Case5!$F87+Case5!$P87)</f>
        <v>4.7545751490345907E-3</v>
      </c>
      <c r="CY87" s="22">
        <f>IF($CS87="",CY86,Case6!$S87+Case6!$F87+Case6!$P87)</f>
        <v>4.7545751490345916E-3</v>
      </c>
      <c r="CZ87" s="22">
        <f>IF($CS87="",CZ86,Case7!$S87+Case7!$F87+Case7!$P87)</f>
        <v>4.7545751490345907E-3</v>
      </c>
      <c r="DA87" s="22">
        <f>IF($CS87="",DA86,Case8!$S87+Case8!$F87+Case8!$P87)</f>
        <v>2.3772875745172958E-3</v>
      </c>
      <c r="DB87" s="22">
        <f>IF($CS87="",DB86,Case9!$S87+Case9!$F87+Case9!$P87)</f>
        <v>9.5091502980691814E-3</v>
      </c>
      <c r="DC87" s="22">
        <f>IF($CS87="",DC86,Case10!$S87+Case10!$F87+Case10!$P87)</f>
        <v>2.6358606838176191E-3</v>
      </c>
      <c r="DD87" s="22">
        <f>IF($CS87="",DD86,Case11!$S87+Case11!$F87+Case11!$P87)</f>
        <v>1.8537684115673837E-2</v>
      </c>
      <c r="DF87" t="str">
        <f t="shared" si="58"/>
        <v/>
      </c>
      <c r="DG87" s="22">
        <f t="shared" si="60"/>
        <v>2.3772875745172962E-3</v>
      </c>
      <c r="DH87" s="22">
        <f t="shared" si="60"/>
        <v>2.3772875745172953E-3</v>
      </c>
      <c r="DI87" s="22">
        <f t="shared" si="60"/>
        <v>2.3772875745172962E-3</v>
      </c>
      <c r="DJ87" s="22">
        <f t="shared" si="59"/>
        <v>2.3772875745172962E-3</v>
      </c>
      <c r="DK87" s="22">
        <f t="shared" si="59"/>
        <v>2.3772875745172953E-3</v>
      </c>
      <c r="DL87" s="22">
        <f t="shared" si="59"/>
        <v>2.3772875745172962E-3</v>
      </c>
      <c r="DM87" s="22">
        <f t="shared" si="59"/>
        <v>2.3772875745172953E-3</v>
      </c>
      <c r="DN87" s="22">
        <f t="shared" si="59"/>
        <v>1.1886437872586481E-3</v>
      </c>
      <c r="DO87" s="22">
        <f t="shared" si="59"/>
        <v>4.7545751490345916E-3</v>
      </c>
      <c r="DP87" s="22">
        <f t="shared" si="56"/>
        <v>2.3722746154358574E-3</v>
      </c>
      <c r="DQ87" s="22">
        <f t="shared" si="56"/>
        <v>2.4098989350375966E-3</v>
      </c>
    </row>
    <row r="88" spans="1:121" x14ac:dyDescent="0.2">
      <c r="A88" t="str">
        <f>OutputSummary!A84</f>
        <v/>
      </c>
      <c r="B88" s="13">
        <f>IF($A88="",B87,Case8!K84*100)</f>
        <v>0.85660513659939153</v>
      </c>
      <c r="C88" s="7">
        <f>IF($A88="",C87,Pi!$B84)</f>
        <v>0.85660513659939153</v>
      </c>
      <c r="D88" s="7">
        <f>IF($A88="",D87,Patm!B84)</f>
        <v>0.86471115060730008</v>
      </c>
      <c r="E88" s="13">
        <f>IF($A88="",E87,'Patm diff'!B84)</f>
        <v>0.87766655138423022</v>
      </c>
      <c r="F88" s="7">
        <f>IF($A88="",F87,'Patm nodiff'!B84)</f>
        <v>0.86361880927367085</v>
      </c>
      <c r="G88" s="7">
        <f>IF($A88="",G87,Case1!$B84)</f>
        <v>1.1915897577858632</v>
      </c>
      <c r="H88" s="7">
        <f>IF($A88="",H87,Case2!$B84)</f>
        <v>1.195242384237196</v>
      </c>
      <c r="I88" s="7">
        <f>IF($A88="",I87,Case3!$B84)</f>
        <v>1.1879647021359967</v>
      </c>
      <c r="J88" s="7">
        <f>IF($A88="",J87,Case4!$B84)</f>
        <v>1.2302154727932881</v>
      </c>
      <c r="K88" s="7">
        <f>IF($A88="",K87,Case5!$B84)</f>
        <v>1.1527536981137487</v>
      </c>
      <c r="L88" s="7">
        <f>IF($A88="",L87,Case6!$B84)</f>
        <v>1.2298620032182317</v>
      </c>
      <c r="M88" s="7">
        <f>IF($A88="",M87,Case7!$B84)</f>
        <v>1.1538095944186428</v>
      </c>
      <c r="N88" s="7">
        <f>IF($A88="",N87,Case8!$B84)</f>
        <v>1.0239817599366103</v>
      </c>
      <c r="O88" s="7">
        <f>IF($A88="",O87,Case9!$B84)</f>
        <v>1.5275017987322221</v>
      </c>
      <c r="P88" s="7">
        <f>IF($A88="",P87,Case10!$B84)</f>
        <v>1.0426899120869584</v>
      </c>
      <c r="Q88" s="7">
        <f>IF($A88="",Q87,Case11!$B84)</f>
        <v>2.1647771688571216</v>
      </c>
      <c r="S88" s="7">
        <f>IF($A88="",S87,Case1!E84*100)</f>
        <v>51.727750000000007</v>
      </c>
      <c r="T88" s="7">
        <f>IF($A88="",T87,Pi!$Q84)</f>
        <v>51.727750000000007</v>
      </c>
      <c r="U88" s="7">
        <f>IF($A88="",U87,Patm!Q84)</f>
        <v>0.59816156574621171</v>
      </c>
      <c r="V88" s="7">
        <f>IF($A88="",V87,'Patm diff'!Q84)</f>
        <v>1.5118212474663864</v>
      </c>
      <c r="W88" s="7">
        <f>IF($A88="",W87,'Patm nodiff'!Q84)</f>
        <v>0.51795709710935023</v>
      </c>
      <c r="X88" s="7">
        <f>IF($A88="",X87,Case1!$Q84)</f>
        <v>12.11807700697457</v>
      </c>
      <c r="Y88" s="7">
        <f>IF($A88="",Y87,Case2!$Q84)</f>
        <v>11.773625788866902</v>
      </c>
      <c r="Z88" s="7">
        <f>IF($A88="",Z87,Case3!$Q84)</f>
        <v>12.46096942305479</v>
      </c>
      <c r="AA88" s="7">
        <f>IF($A88="",AA87,Case4!$Q84)</f>
        <v>8.5286036456764247</v>
      </c>
      <c r="AB88" s="7">
        <f>IF($A88="",AB87,Case5!$Q84)</f>
        <v>15.842662645938811</v>
      </c>
      <c r="AC88" s="7">
        <f>IF($A88="",AC87,Case6!$Q84)</f>
        <v>8.5609279853105118</v>
      </c>
      <c r="AD88" s="7">
        <f>IF($A88="",AD87,Case7!$Q84)</f>
        <v>15.739915644814729</v>
      </c>
      <c r="AE88" s="7">
        <f>IF($A88="",AE87,Case8!$Q84)</f>
        <v>8.3478175116817486</v>
      </c>
      <c r="AF88" s="7">
        <f>IF($A88="",AF87,Case9!$Q84)</f>
        <v>14.961879851407769</v>
      </c>
      <c r="AG88" s="7">
        <f>IF($A88="",AG87,Case10!$Q84)</f>
        <v>8.8455645451696476</v>
      </c>
      <c r="AH88" s="7">
        <f>IF($A88="",AH87,Case11!$Q84)</f>
        <v>15.721046038560811</v>
      </c>
      <c r="AJ88" s="25">
        <f t="shared" si="61"/>
        <v>1</v>
      </c>
      <c r="AK88" s="25">
        <f t="shared" si="62"/>
        <v>86.477889858184369</v>
      </c>
      <c r="AL88" s="25">
        <f t="shared" si="63"/>
        <v>34.215519914598978</v>
      </c>
      <c r="AM88" s="25">
        <f t="shared" si="64"/>
        <v>99.868792779721929</v>
      </c>
      <c r="AN88" s="25">
        <f t="shared" si="65"/>
        <v>4.2686434464996434</v>
      </c>
      <c r="AO88" s="25">
        <f t="shared" si="66"/>
        <v>4.3935276122767197</v>
      </c>
      <c r="AP88" s="25">
        <f t="shared" si="67"/>
        <v>4.151181841783143</v>
      </c>
      <c r="AQ88" s="25">
        <f t="shared" si="68"/>
        <v>6.0652074066337214</v>
      </c>
      <c r="AR88" s="25">
        <f t="shared" si="69"/>
        <v>3.2650919328424988</v>
      </c>
      <c r="AS88" s="25">
        <f t="shared" si="70"/>
        <v>6.0423064051885955</v>
      </c>
      <c r="AT88" s="25">
        <f t="shared" si="71"/>
        <v>3.2864057957668225</v>
      </c>
      <c r="AU88" s="25">
        <f t="shared" si="72"/>
        <v>6.1965597508107182</v>
      </c>
      <c r="AV88" s="25">
        <f t="shared" si="73"/>
        <v>3.4573028599165583</v>
      </c>
      <c r="AW88" s="25">
        <f t="shared" si="74"/>
        <v>5.8478743483079665</v>
      </c>
      <c r="AX88" s="25">
        <f t="shared" si="75"/>
        <v>3.2903503922780604</v>
      </c>
      <c r="AZ88" s="7">
        <f t="shared" si="76"/>
        <v>32.867883995703551</v>
      </c>
      <c r="BA88" s="7">
        <f t="shared" si="77"/>
        <v>32.867883995703551</v>
      </c>
      <c r="BB88" s="7">
        <f t="shared" si="78"/>
        <v>74.226804123711347</v>
      </c>
      <c r="BC88" s="7">
        <f t="shared" si="79"/>
        <v>22.360248447204974</v>
      </c>
      <c r="BD88" s="7">
        <f t="shared" si="80"/>
        <v>50</v>
      </c>
      <c r="BE88" s="7">
        <f t="shared" si="81"/>
        <v>50</v>
      </c>
      <c r="BF88" s="7">
        <f t="shared" si="82"/>
        <v>50</v>
      </c>
      <c r="BG88" s="7">
        <f t="shared" si="83"/>
        <v>50</v>
      </c>
      <c r="BH88" s="7">
        <f t="shared" si="84"/>
        <v>50</v>
      </c>
      <c r="BI88" s="7">
        <f t="shared" si="85"/>
        <v>50</v>
      </c>
      <c r="BJ88" s="7">
        <f t="shared" si="86"/>
        <v>50</v>
      </c>
      <c r="BK88" s="7">
        <f t="shared" si="87"/>
        <v>50</v>
      </c>
      <c r="BL88" s="7">
        <f t="shared" si="88"/>
        <v>50</v>
      </c>
      <c r="BM88" s="7">
        <f t="shared" si="89"/>
        <v>10</v>
      </c>
      <c r="BN88" s="7">
        <f t="shared" si="90"/>
        <v>87.000000000000014</v>
      </c>
      <c r="BP88" s="7">
        <f t="shared" si="91"/>
        <v>0</v>
      </c>
      <c r="BQ88" s="7">
        <f t="shared" si="92"/>
        <v>0.9462952837392915</v>
      </c>
      <c r="BR88" s="7">
        <f t="shared" si="93"/>
        <v>2.4587075053565184</v>
      </c>
      <c r="BS88" s="7">
        <f t="shared" si="94"/>
        <v>0.81877546311742577</v>
      </c>
      <c r="BT88" s="7">
        <f t="shared" si="95"/>
        <v>39.106071966404038</v>
      </c>
      <c r="BU88" s="7">
        <f t="shared" si="96"/>
        <v>39.532479221657404</v>
      </c>
      <c r="BV88" s="7">
        <f t="shared" si="97"/>
        <v>38.682883323821592</v>
      </c>
      <c r="BW88" s="7">
        <f t="shared" si="98"/>
        <v>43.615234164609369</v>
      </c>
      <c r="BX88" s="7">
        <f t="shared" si="99"/>
        <v>34.57235415258279</v>
      </c>
      <c r="BY88" s="7">
        <f t="shared" si="100"/>
        <v>43.573970160933222</v>
      </c>
      <c r="BZ88" s="7">
        <f t="shared" si="101"/>
        <v>34.695619384108937</v>
      </c>
      <c r="CA88" s="7">
        <f t="shared" si="102"/>
        <v>19.539530664231336</v>
      </c>
      <c r="CB88" s="7">
        <f t="shared" si="103"/>
        <v>78.320410825015742</v>
      </c>
      <c r="CC88" s="7">
        <f t="shared" si="104"/>
        <v>21.723518519431096</v>
      </c>
      <c r="CD88" s="7">
        <f t="shared" si="105"/>
        <v>152.71587530411028</v>
      </c>
      <c r="CF88" t="str">
        <f>OutputSummary!A88</f>
        <v/>
      </c>
      <c r="CG88" s="22">
        <f>IF($CF88="",CG87,Case1!$O88)</f>
        <v>2.3772875745172953E-3</v>
      </c>
      <c r="CH88" s="22">
        <f>IF($CF88="",CH87,Case2!$O88)</f>
        <v>2.3772875745172953E-3</v>
      </c>
      <c r="CI88" s="22">
        <f>IF($CF88="",CI87,Case3!$O88)</f>
        <v>2.3772875745172953E-3</v>
      </c>
      <c r="CJ88" s="22">
        <f>IF($CF88="",CJ87,Case4!$O88)</f>
        <v>2.3772875745172953E-3</v>
      </c>
      <c r="CK88" s="22">
        <f>IF($CF88="",CK87,Case5!$O88)</f>
        <v>2.3772875745172953E-3</v>
      </c>
      <c r="CL88" s="22">
        <f>IF($CF88="",CL87,Case6!$O88)</f>
        <v>2.3772875745172953E-3</v>
      </c>
      <c r="CM88" s="22">
        <f>IF($CF88="",CM87,Case7!$O88)</f>
        <v>2.3772875745172953E-3</v>
      </c>
      <c r="CN88" s="22">
        <f>IF($CF88="",CN87,Case8!$O88)</f>
        <v>1.1886437872586477E-3</v>
      </c>
      <c r="CO88" s="22">
        <f>IF($CF88="",CO87,Case9!$O88)</f>
        <v>4.7545751490345898E-3</v>
      </c>
      <c r="CP88" s="22">
        <f>IF($CF88="",CP87,Case10!$O88)</f>
        <v>2.635860683817619E-4</v>
      </c>
      <c r="CQ88" s="22">
        <f>IF($CF88="",CQ87,Case11!$O88)</f>
        <v>1.6127785180636241E-2</v>
      </c>
      <c r="CS88" t="str">
        <f>OutputSummary!A88</f>
        <v/>
      </c>
      <c r="CT88" s="22">
        <f>IF($CS88="",CT87,Case1!$S88+Case1!$F88+Case1!$P88)</f>
        <v>4.7545751490345916E-3</v>
      </c>
      <c r="CU88" s="22">
        <f>IF($CS88="",CU87,Case2!$S88+Case2!$F88+Case2!$P88)</f>
        <v>4.7545751490345907E-3</v>
      </c>
      <c r="CV88" s="22">
        <f>IF($CS88="",CV87,Case3!$S88+Case3!$F88+Case3!$P88)</f>
        <v>4.7545751490345916E-3</v>
      </c>
      <c r="CW88" s="22">
        <f>IF($CS88="",CW87,Case4!$S88+Case4!$F88+Case4!$P88)</f>
        <v>4.7545751490345916E-3</v>
      </c>
      <c r="CX88" s="22">
        <f>IF($CS88="",CX87,Case5!$S88+Case5!$F88+Case5!$P88)</f>
        <v>4.7545751490345907E-3</v>
      </c>
      <c r="CY88" s="22">
        <f>IF($CS88="",CY87,Case6!$S88+Case6!$F88+Case6!$P88)</f>
        <v>4.7545751490345916E-3</v>
      </c>
      <c r="CZ88" s="22">
        <f>IF($CS88="",CZ87,Case7!$S88+Case7!$F88+Case7!$P88)</f>
        <v>4.7545751490345907E-3</v>
      </c>
      <c r="DA88" s="22">
        <f>IF($CS88="",DA87,Case8!$S88+Case8!$F88+Case8!$P88)</f>
        <v>2.3772875745172958E-3</v>
      </c>
      <c r="DB88" s="22">
        <f>IF($CS88="",DB87,Case9!$S88+Case9!$F88+Case9!$P88)</f>
        <v>9.5091502980691814E-3</v>
      </c>
      <c r="DC88" s="22">
        <f>IF($CS88="",DC87,Case10!$S88+Case10!$F88+Case10!$P88)</f>
        <v>2.6358606838176191E-3</v>
      </c>
      <c r="DD88" s="22">
        <f>IF($CS88="",DD87,Case11!$S88+Case11!$F88+Case11!$P88)</f>
        <v>1.8537684115673837E-2</v>
      </c>
      <c r="DF88" t="str">
        <f t="shared" si="58"/>
        <v/>
      </c>
      <c r="DG88" s="22">
        <f t="shared" si="60"/>
        <v>2.3772875745172962E-3</v>
      </c>
      <c r="DH88" s="22">
        <f t="shared" si="60"/>
        <v>2.3772875745172953E-3</v>
      </c>
      <c r="DI88" s="22">
        <f t="shared" si="60"/>
        <v>2.3772875745172962E-3</v>
      </c>
      <c r="DJ88" s="22">
        <f t="shared" si="59"/>
        <v>2.3772875745172962E-3</v>
      </c>
      <c r="DK88" s="22">
        <f t="shared" si="59"/>
        <v>2.3772875745172953E-3</v>
      </c>
      <c r="DL88" s="22">
        <f t="shared" si="59"/>
        <v>2.3772875745172962E-3</v>
      </c>
      <c r="DM88" s="22">
        <f t="shared" si="59"/>
        <v>2.3772875745172953E-3</v>
      </c>
      <c r="DN88" s="22">
        <f t="shared" si="59"/>
        <v>1.1886437872586481E-3</v>
      </c>
      <c r="DO88" s="22">
        <f t="shared" si="59"/>
        <v>4.7545751490345916E-3</v>
      </c>
      <c r="DP88" s="22">
        <f t="shared" si="56"/>
        <v>2.3722746154358574E-3</v>
      </c>
      <c r="DQ88" s="22">
        <f t="shared" si="56"/>
        <v>2.4098989350375966E-3</v>
      </c>
    </row>
    <row r="89" spans="1:121" x14ac:dyDescent="0.2">
      <c r="A89" t="str">
        <f>OutputSummary!A85</f>
        <v/>
      </c>
      <c r="B89" s="13">
        <f>IF($A89="",B88,Case8!K85*100)</f>
        <v>0.85660513659939153</v>
      </c>
      <c r="C89" s="7">
        <f>IF($A89="",C88,Pi!$B85)</f>
        <v>0.85660513659939153</v>
      </c>
      <c r="D89" s="7">
        <f>IF($A89="",D88,Patm!B85)</f>
        <v>0.86471115060730008</v>
      </c>
      <c r="E89" s="13">
        <f>IF($A89="",E88,'Patm diff'!B85)</f>
        <v>0.87766655138423022</v>
      </c>
      <c r="F89" s="7">
        <f>IF($A89="",F88,'Patm nodiff'!B85)</f>
        <v>0.86361880927367085</v>
      </c>
      <c r="G89" s="7">
        <f>IF($A89="",G88,Case1!$B85)</f>
        <v>1.1915897577858632</v>
      </c>
      <c r="H89" s="7">
        <f>IF($A89="",H88,Case2!$B85)</f>
        <v>1.195242384237196</v>
      </c>
      <c r="I89" s="7">
        <f>IF($A89="",I88,Case3!$B85)</f>
        <v>1.1879647021359967</v>
      </c>
      <c r="J89" s="7">
        <f>IF($A89="",J88,Case4!$B85)</f>
        <v>1.2302154727932881</v>
      </c>
      <c r="K89" s="7">
        <f>IF($A89="",K88,Case5!$B85)</f>
        <v>1.1527536981137487</v>
      </c>
      <c r="L89" s="7">
        <f>IF($A89="",L88,Case6!$B85)</f>
        <v>1.2298620032182317</v>
      </c>
      <c r="M89" s="7">
        <f>IF($A89="",M88,Case7!$B85)</f>
        <v>1.1538095944186428</v>
      </c>
      <c r="N89" s="7">
        <f>IF($A89="",N88,Case8!$B85)</f>
        <v>1.0239817599366103</v>
      </c>
      <c r="O89" s="7">
        <f>IF($A89="",O88,Case9!$B85)</f>
        <v>1.5275017987322221</v>
      </c>
      <c r="P89" s="7">
        <f>IF($A89="",P88,Case10!$B85)</f>
        <v>1.0426899120869584</v>
      </c>
      <c r="Q89" s="7">
        <f>IF($A89="",Q88,Case11!$B85)</f>
        <v>2.1647771688571216</v>
      </c>
      <c r="S89" s="7">
        <f>IF($A89="",S88,Case1!E85*100)</f>
        <v>51.727750000000007</v>
      </c>
      <c r="T89" s="7">
        <f>IF($A89="",T88,Pi!$Q85)</f>
        <v>51.727750000000007</v>
      </c>
      <c r="U89" s="7">
        <f>IF($A89="",U88,Patm!Q85)</f>
        <v>0.59816156574621171</v>
      </c>
      <c r="V89" s="7">
        <f>IF($A89="",V88,'Patm diff'!Q85)</f>
        <v>1.5118212474663864</v>
      </c>
      <c r="W89" s="7">
        <f>IF($A89="",W88,'Patm nodiff'!Q85)</f>
        <v>0.51795709710935023</v>
      </c>
      <c r="X89" s="7">
        <f>IF($A89="",X88,Case1!$Q85)</f>
        <v>12.11807700697457</v>
      </c>
      <c r="Y89" s="7">
        <f>IF($A89="",Y88,Case2!$Q85)</f>
        <v>11.773625788866902</v>
      </c>
      <c r="Z89" s="7">
        <f>IF($A89="",Z88,Case3!$Q85)</f>
        <v>12.46096942305479</v>
      </c>
      <c r="AA89" s="7">
        <f>IF($A89="",AA88,Case4!$Q85)</f>
        <v>8.5286036456764247</v>
      </c>
      <c r="AB89" s="7">
        <f>IF($A89="",AB88,Case5!$Q85)</f>
        <v>15.842662645938811</v>
      </c>
      <c r="AC89" s="7">
        <f>IF($A89="",AC88,Case6!$Q85)</f>
        <v>8.5609279853105118</v>
      </c>
      <c r="AD89" s="7">
        <f>IF($A89="",AD88,Case7!$Q85)</f>
        <v>15.739915644814729</v>
      </c>
      <c r="AE89" s="7">
        <f>IF($A89="",AE88,Case8!$Q85)</f>
        <v>8.3478175116817486</v>
      </c>
      <c r="AF89" s="7">
        <f>IF($A89="",AF88,Case9!$Q85)</f>
        <v>14.961879851407769</v>
      </c>
      <c r="AG89" s="7">
        <f>IF($A89="",AG88,Case10!$Q85)</f>
        <v>8.8455645451696476</v>
      </c>
      <c r="AH89" s="7">
        <f>IF($A89="",AH88,Case11!$Q85)</f>
        <v>15.721046038560811</v>
      </c>
      <c r="AJ89" s="25">
        <f t="shared" si="61"/>
        <v>1</v>
      </c>
      <c r="AK89" s="25">
        <f t="shared" si="62"/>
        <v>86.477889858184369</v>
      </c>
      <c r="AL89" s="25">
        <f t="shared" si="63"/>
        <v>34.215519914598978</v>
      </c>
      <c r="AM89" s="25">
        <f t="shared" si="64"/>
        <v>99.868792779721929</v>
      </c>
      <c r="AN89" s="25">
        <f t="shared" si="65"/>
        <v>4.2686434464996434</v>
      </c>
      <c r="AO89" s="25">
        <f t="shared" si="66"/>
        <v>4.3935276122767197</v>
      </c>
      <c r="AP89" s="25">
        <f t="shared" si="67"/>
        <v>4.151181841783143</v>
      </c>
      <c r="AQ89" s="25">
        <f t="shared" si="68"/>
        <v>6.0652074066337214</v>
      </c>
      <c r="AR89" s="25">
        <f t="shared" si="69"/>
        <v>3.2650919328424988</v>
      </c>
      <c r="AS89" s="25">
        <f t="shared" si="70"/>
        <v>6.0423064051885955</v>
      </c>
      <c r="AT89" s="25">
        <f t="shared" si="71"/>
        <v>3.2864057957668225</v>
      </c>
      <c r="AU89" s="25">
        <f t="shared" si="72"/>
        <v>6.1965597508107182</v>
      </c>
      <c r="AV89" s="25">
        <f t="shared" si="73"/>
        <v>3.4573028599165583</v>
      </c>
      <c r="AW89" s="25">
        <f t="shared" si="74"/>
        <v>5.8478743483079665</v>
      </c>
      <c r="AX89" s="25">
        <f t="shared" si="75"/>
        <v>3.2903503922780604</v>
      </c>
      <c r="AZ89" s="7">
        <f t="shared" si="76"/>
        <v>32.867883995703551</v>
      </c>
      <c r="BA89" s="7">
        <f t="shared" si="77"/>
        <v>32.867883995703551</v>
      </c>
      <c r="BB89" s="7">
        <f t="shared" si="78"/>
        <v>74.226804123711347</v>
      </c>
      <c r="BC89" s="7">
        <f t="shared" si="79"/>
        <v>22.360248447204974</v>
      </c>
      <c r="BD89" s="7">
        <f t="shared" si="80"/>
        <v>50</v>
      </c>
      <c r="BE89" s="7">
        <f t="shared" si="81"/>
        <v>50</v>
      </c>
      <c r="BF89" s="7">
        <f t="shared" si="82"/>
        <v>50</v>
      </c>
      <c r="BG89" s="7">
        <f t="shared" si="83"/>
        <v>50</v>
      </c>
      <c r="BH89" s="7">
        <f t="shared" si="84"/>
        <v>50</v>
      </c>
      <c r="BI89" s="7">
        <f t="shared" si="85"/>
        <v>50</v>
      </c>
      <c r="BJ89" s="7">
        <f t="shared" si="86"/>
        <v>50</v>
      </c>
      <c r="BK89" s="7">
        <f t="shared" si="87"/>
        <v>50</v>
      </c>
      <c r="BL89" s="7">
        <f t="shared" si="88"/>
        <v>50</v>
      </c>
      <c r="BM89" s="7">
        <f t="shared" si="89"/>
        <v>10</v>
      </c>
      <c r="BN89" s="7">
        <f t="shared" si="90"/>
        <v>87.000000000000014</v>
      </c>
      <c r="BP89" s="7">
        <f t="shared" si="91"/>
        <v>0</v>
      </c>
      <c r="BQ89" s="7">
        <f t="shared" si="92"/>
        <v>0.9462952837392915</v>
      </c>
      <c r="BR89" s="7">
        <f t="shared" si="93"/>
        <v>2.4587075053565184</v>
      </c>
      <c r="BS89" s="7">
        <f t="shared" si="94"/>
        <v>0.81877546311742577</v>
      </c>
      <c r="BT89" s="7">
        <f t="shared" si="95"/>
        <v>39.106071966404038</v>
      </c>
      <c r="BU89" s="7">
        <f t="shared" si="96"/>
        <v>39.532479221657404</v>
      </c>
      <c r="BV89" s="7">
        <f t="shared" si="97"/>
        <v>38.682883323821592</v>
      </c>
      <c r="BW89" s="7">
        <f t="shared" si="98"/>
        <v>43.615234164609369</v>
      </c>
      <c r="BX89" s="7">
        <f t="shared" si="99"/>
        <v>34.57235415258279</v>
      </c>
      <c r="BY89" s="7">
        <f t="shared" si="100"/>
        <v>43.573970160933222</v>
      </c>
      <c r="BZ89" s="7">
        <f t="shared" si="101"/>
        <v>34.695619384108937</v>
      </c>
      <c r="CA89" s="7">
        <f t="shared" si="102"/>
        <v>19.539530664231336</v>
      </c>
      <c r="CB89" s="7">
        <f t="shared" si="103"/>
        <v>78.320410825015742</v>
      </c>
      <c r="CC89" s="7">
        <f t="shared" si="104"/>
        <v>21.723518519431096</v>
      </c>
      <c r="CD89" s="7">
        <f t="shared" si="105"/>
        <v>152.71587530411028</v>
      </c>
      <c r="CF89" t="str">
        <f>OutputSummary!A89</f>
        <v/>
      </c>
      <c r="CG89" s="22">
        <f>IF($CF89="",CG88,Case1!$O89)</f>
        <v>2.3772875745172953E-3</v>
      </c>
      <c r="CH89" s="22">
        <f>IF($CF89="",CH88,Case2!$O89)</f>
        <v>2.3772875745172953E-3</v>
      </c>
      <c r="CI89" s="22">
        <f>IF($CF89="",CI88,Case3!$O89)</f>
        <v>2.3772875745172953E-3</v>
      </c>
      <c r="CJ89" s="22">
        <f>IF($CF89="",CJ88,Case4!$O89)</f>
        <v>2.3772875745172953E-3</v>
      </c>
      <c r="CK89" s="22">
        <f>IF($CF89="",CK88,Case5!$O89)</f>
        <v>2.3772875745172953E-3</v>
      </c>
      <c r="CL89" s="22">
        <f>IF($CF89="",CL88,Case6!$O89)</f>
        <v>2.3772875745172953E-3</v>
      </c>
      <c r="CM89" s="22">
        <f>IF($CF89="",CM88,Case7!$O89)</f>
        <v>2.3772875745172953E-3</v>
      </c>
      <c r="CN89" s="22">
        <f>IF($CF89="",CN88,Case8!$O89)</f>
        <v>1.1886437872586477E-3</v>
      </c>
      <c r="CO89" s="22">
        <f>IF($CF89="",CO88,Case9!$O89)</f>
        <v>4.7545751490345898E-3</v>
      </c>
      <c r="CP89" s="22">
        <f>IF($CF89="",CP88,Case10!$O89)</f>
        <v>2.635860683817619E-4</v>
      </c>
      <c r="CQ89" s="22">
        <f>IF($CF89="",CQ88,Case11!$O89)</f>
        <v>1.6127785180636241E-2</v>
      </c>
      <c r="CS89" t="str">
        <f>OutputSummary!A89</f>
        <v/>
      </c>
      <c r="CT89" s="22">
        <f>IF($CS89="",CT88,Case1!$S89+Case1!$F89+Case1!$P89)</f>
        <v>4.7545751490345916E-3</v>
      </c>
      <c r="CU89" s="22">
        <f>IF($CS89="",CU88,Case2!$S89+Case2!$F89+Case2!$P89)</f>
        <v>4.7545751490345907E-3</v>
      </c>
      <c r="CV89" s="22">
        <f>IF($CS89="",CV88,Case3!$S89+Case3!$F89+Case3!$P89)</f>
        <v>4.7545751490345916E-3</v>
      </c>
      <c r="CW89" s="22">
        <f>IF($CS89="",CW88,Case4!$S89+Case4!$F89+Case4!$P89)</f>
        <v>4.7545751490345916E-3</v>
      </c>
      <c r="CX89" s="22">
        <f>IF($CS89="",CX88,Case5!$S89+Case5!$F89+Case5!$P89)</f>
        <v>4.7545751490345907E-3</v>
      </c>
      <c r="CY89" s="22">
        <f>IF($CS89="",CY88,Case6!$S89+Case6!$F89+Case6!$P89)</f>
        <v>4.7545751490345916E-3</v>
      </c>
      <c r="CZ89" s="22">
        <f>IF($CS89="",CZ88,Case7!$S89+Case7!$F89+Case7!$P89)</f>
        <v>4.7545751490345907E-3</v>
      </c>
      <c r="DA89" s="22">
        <f>IF($CS89="",DA88,Case8!$S89+Case8!$F89+Case8!$P89)</f>
        <v>2.3772875745172958E-3</v>
      </c>
      <c r="DB89" s="22">
        <f>IF($CS89="",DB88,Case9!$S89+Case9!$F89+Case9!$P89)</f>
        <v>9.5091502980691814E-3</v>
      </c>
      <c r="DC89" s="22">
        <f>IF($CS89="",DC88,Case10!$S89+Case10!$F89+Case10!$P89)</f>
        <v>2.6358606838176191E-3</v>
      </c>
      <c r="DD89" s="22">
        <f>IF($CS89="",DD88,Case11!$S89+Case11!$F89+Case11!$P89)</f>
        <v>1.8537684115673837E-2</v>
      </c>
      <c r="DF89" t="str">
        <f t="shared" si="58"/>
        <v/>
      </c>
      <c r="DG89" s="22">
        <f t="shared" si="60"/>
        <v>2.3772875745172962E-3</v>
      </c>
      <c r="DH89" s="22">
        <f t="shared" si="60"/>
        <v>2.3772875745172953E-3</v>
      </c>
      <c r="DI89" s="22">
        <f t="shared" si="60"/>
        <v>2.3772875745172962E-3</v>
      </c>
      <c r="DJ89" s="22">
        <f t="shared" si="59"/>
        <v>2.3772875745172962E-3</v>
      </c>
      <c r="DK89" s="22">
        <f t="shared" si="59"/>
        <v>2.3772875745172953E-3</v>
      </c>
      <c r="DL89" s="22">
        <f t="shared" si="59"/>
        <v>2.3772875745172962E-3</v>
      </c>
      <c r="DM89" s="22">
        <f t="shared" si="59"/>
        <v>2.3772875745172953E-3</v>
      </c>
      <c r="DN89" s="22">
        <f t="shared" si="59"/>
        <v>1.1886437872586481E-3</v>
      </c>
      <c r="DO89" s="22">
        <f t="shared" si="59"/>
        <v>4.7545751490345916E-3</v>
      </c>
      <c r="DP89" s="22">
        <f t="shared" si="56"/>
        <v>2.3722746154358574E-3</v>
      </c>
      <c r="DQ89" s="22">
        <f t="shared" si="56"/>
        <v>2.4098989350375966E-3</v>
      </c>
    </row>
    <row r="90" spans="1:121" x14ac:dyDescent="0.2">
      <c r="A90" t="str">
        <f>OutputSummary!A86</f>
        <v/>
      </c>
      <c r="B90" s="13">
        <f>IF($A90="",B89,Case8!K86*100)</f>
        <v>0.85660513659939153</v>
      </c>
      <c r="C90" s="7">
        <f>IF($A90="",C89,Pi!$B86)</f>
        <v>0.85660513659939153</v>
      </c>
      <c r="D90" s="7">
        <f>IF($A90="",D89,Patm!B86)</f>
        <v>0.86471115060730008</v>
      </c>
      <c r="E90" s="13">
        <f>IF($A90="",E89,'Patm diff'!B86)</f>
        <v>0.87766655138423022</v>
      </c>
      <c r="F90" s="7">
        <f>IF($A90="",F89,'Patm nodiff'!B86)</f>
        <v>0.86361880927367085</v>
      </c>
      <c r="G90" s="7">
        <f>IF($A90="",G89,Case1!$B86)</f>
        <v>1.1915897577858632</v>
      </c>
      <c r="H90" s="7">
        <f>IF($A90="",H89,Case2!$B86)</f>
        <v>1.195242384237196</v>
      </c>
      <c r="I90" s="7">
        <f>IF($A90="",I89,Case3!$B86)</f>
        <v>1.1879647021359967</v>
      </c>
      <c r="J90" s="7">
        <f>IF($A90="",J89,Case4!$B86)</f>
        <v>1.2302154727932881</v>
      </c>
      <c r="K90" s="7">
        <f>IF($A90="",K89,Case5!$B86)</f>
        <v>1.1527536981137487</v>
      </c>
      <c r="L90" s="7">
        <f>IF($A90="",L89,Case6!$B86)</f>
        <v>1.2298620032182317</v>
      </c>
      <c r="M90" s="7">
        <f>IF($A90="",M89,Case7!$B86)</f>
        <v>1.1538095944186428</v>
      </c>
      <c r="N90" s="7">
        <f>IF($A90="",N89,Case8!$B86)</f>
        <v>1.0239817599366103</v>
      </c>
      <c r="O90" s="7">
        <f>IF($A90="",O89,Case9!$B86)</f>
        <v>1.5275017987322221</v>
      </c>
      <c r="P90" s="7">
        <f>IF($A90="",P89,Case10!$B86)</f>
        <v>1.0426899120869584</v>
      </c>
      <c r="Q90" s="7">
        <f>IF($A90="",Q89,Case11!$B86)</f>
        <v>2.1647771688571216</v>
      </c>
      <c r="S90" s="7">
        <f>IF($A90="",S89,Case1!E86*100)</f>
        <v>51.727750000000007</v>
      </c>
      <c r="T90" s="7">
        <f>IF($A90="",T89,Pi!$Q86)</f>
        <v>51.727750000000007</v>
      </c>
      <c r="U90" s="7">
        <f>IF($A90="",U89,Patm!Q86)</f>
        <v>0.59816156574621171</v>
      </c>
      <c r="V90" s="7">
        <f>IF($A90="",V89,'Patm diff'!Q86)</f>
        <v>1.5118212474663864</v>
      </c>
      <c r="W90" s="7">
        <f>IF($A90="",W89,'Patm nodiff'!Q86)</f>
        <v>0.51795709710935023</v>
      </c>
      <c r="X90" s="7">
        <f>IF($A90="",X89,Case1!$Q86)</f>
        <v>12.11807700697457</v>
      </c>
      <c r="Y90" s="7">
        <f>IF($A90="",Y89,Case2!$Q86)</f>
        <v>11.773625788866902</v>
      </c>
      <c r="Z90" s="7">
        <f>IF($A90="",Z89,Case3!$Q86)</f>
        <v>12.46096942305479</v>
      </c>
      <c r="AA90" s="7">
        <f>IF($A90="",AA89,Case4!$Q86)</f>
        <v>8.5286036456764247</v>
      </c>
      <c r="AB90" s="7">
        <f>IF($A90="",AB89,Case5!$Q86)</f>
        <v>15.842662645938811</v>
      </c>
      <c r="AC90" s="7">
        <f>IF($A90="",AC89,Case6!$Q86)</f>
        <v>8.5609279853105118</v>
      </c>
      <c r="AD90" s="7">
        <f>IF($A90="",AD89,Case7!$Q86)</f>
        <v>15.739915644814729</v>
      </c>
      <c r="AE90" s="7">
        <f>IF($A90="",AE89,Case8!$Q86)</f>
        <v>8.3478175116817486</v>
      </c>
      <c r="AF90" s="7">
        <f>IF($A90="",AF89,Case9!$Q86)</f>
        <v>14.961879851407769</v>
      </c>
      <c r="AG90" s="7">
        <f>IF($A90="",AG89,Case10!$Q86)</f>
        <v>8.8455645451696476</v>
      </c>
      <c r="AH90" s="7">
        <f>IF($A90="",AH89,Case11!$Q86)</f>
        <v>15.721046038560811</v>
      </c>
      <c r="AJ90" s="25">
        <f t="shared" si="61"/>
        <v>1</v>
      </c>
      <c r="AK90" s="25">
        <f t="shared" si="62"/>
        <v>86.477889858184369</v>
      </c>
      <c r="AL90" s="25">
        <f t="shared" si="63"/>
        <v>34.215519914598978</v>
      </c>
      <c r="AM90" s="25">
        <f t="shared" si="64"/>
        <v>99.868792779721929</v>
      </c>
      <c r="AN90" s="25">
        <f t="shared" si="65"/>
        <v>4.2686434464996434</v>
      </c>
      <c r="AO90" s="25">
        <f t="shared" si="66"/>
        <v>4.3935276122767197</v>
      </c>
      <c r="AP90" s="25">
        <f t="shared" si="67"/>
        <v>4.151181841783143</v>
      </c>
      <c r="AQ90" s="25">
        <f t="shared" si="68"/>
        <v>6.0652074066337214</v>
      </c>
      <c r="AR90" s="25">
        <f t="shared" si="69"/>
        <v>3.2650919328424988</v>
      </c>
      <c r="AS90" s="25">
        <f t="shared" si="70"/>
        <v>6.0423064051885955</v>
      </c>
      <c r="AT90" s="25">
        <f t="shared" si="71"/>
        <v>3.2864057957668225</v>
      </c>
      <c r="AU90" s="25">
        <f t="shared" si="72"/>
        <v>6.1965597508107182</v>
      </c>
      <c r="AV90" s="25">
        <f t="shared" si="73"/>
        <v>3.4573028599165583</v>
      </c>
      <c r="AW90" s="25">
        <f t="shared" si="74"/>
        <v>5.8478743483079665</v>
      </c>
      <c r="AX90" s="25">
        <f t="shared" si="75"/>
        <v>3.2903503922780604</v>
      </c>
      <c r="AZ90" s="7">
        <f t="shared" si="76"/>
        <v>32.867883995703551</v>
      </c>
      <c r="BA90" s="7">
        <f t="shared" si="77"/>
        <v>32.867883995703551</v>
      </c>
      <c r="BB90" s="7">
        <f t="shared" si="78"/>
        <v>74.226804123711347</v>
      </c>
      <c r="BC90" s="7">
        <f t="shared" si="79"/>
        <v>22.360248447204974</v>
      </c>
      <c r="BD90" s="7">
        <f t="shared" si="80"/>
        <v>50</v>
      </c>
      <c r="BE90" s="7">
        <f t="shared" si="81"/>
        <v>50</v>
      </c>
      <c r="BF90" s="7">
        <f t="shared" si="82"/>
        <v>50</v>
      </c>
      <c r="BG90" s="7">
        <f t="shared" si="83"/>
        <v>50</v>
      </c>
      <c r="BH90" s="7">
        <f t="shared" si="84"/>
        <v>50</v>
      </c>
      <c r="BI90" s="7">
        <f t="shared" si="85"/>
        <v>50</v>
      </c>
      <c r="BJ90" s="7">
        <f t="shared" si="86"/>
        <v>50</v>
      </c>
      <c r="BK90" s="7">
        <f t="shared" si="87"/>
        <v>50</v>
      </c>
      <c r="BL90" s="7">
        <f t="shared" si="88"/>
        <v>50</v>
      </c>
      <c r="BM90" s="7">
        <f t="shared" si="89"/>
        <v>10</v>
      </c>
      <c r="BN90" s="7">
        <f t="shared" si="90"/>
        <v>87.000000000000014</v>
      </c>
      <c r="BP90" s="7">
        <f t="shared" si="91"/>
        <v>0</v>
      </c>
      <c r="BQ90" s="7">
        <f t="shared" si="92"/>
        <v>0.9462952837392915</v>
      </c>
      <c r="BR90" s="7">
        <f t="shared" si="93"/>
        <v>2.4587075053565184</v>
      </c>
      <c r="BS90" s="7">
        <f t="shared" si="94"/>
        <v>0.81877546311742577</v>
      </c>
      <c r="BT90" s="7">
        <f t="shared" si="95"/>
        <v>39.106071966404038</v>
      </c>
      <c r="BU90" s="7">
        <f t="shared" si="96"/>
        <v>39.532479221657404</v>
      </c>
      <c r="BV90" s="7">
        <f t="shared" si="97"/>
        <v>38.682883323821592</v>
      </c>
      <c r="BW90" s="7">
        <f t="shared" si="98"/>
        <v>43.615234164609369</v>
      </c>
      <c r="BX90" s="7">
        <f t="shared" si="99"/>
        <v>34.57235415258279</v>
      </c>
      <c r="BY90" s="7">
        <f t="shared" si="100"/>
        <v>43.573970160933222</v>
      </c>
      <c r="BZ90" s="7">
        <f t="shared" si="101"/>
        <v>34.695619384108937</v>
      </c>
      <c r="CA90" s="7">
        <f t="shared" si="102"/>
        <v>19.539530664231336</v>
      </c>
      <c r="CB90" s="7">
        <f t="shared" si="103"/>
        <v>78.320410825015742</v>
      </c>
      <c r="CC90" s="7">
        <f t="shared" si="104"/>
        <v>21.723518519431096</v>
      </c>
      <c r="CD90" s="7">
        <f t="shared" si="105"/>
        <v>152.71587530411028</v>
      </c>
      <c r="CF90" t="str">
        <f>OutputSummary!A90</f>
        <v/>
      </c>
      <c r="CG90" s="22">
        <f>IF($CF90="",CG89,Case1!$O90)</f>
        <v>2.3772875745172953E-3</v>
      </c>
      <c r="CH90" s="22">
        <f>IF($CF90="",CH89,Case2!$O90)</f>
        <v>2.3772875745172953E-3</v>
      </c>
      <c r="CI90" s="22">
        <f>IF($CF90="",CI89,Case3!$O90)</f>
        <v>2.3772875745172953E-3</v>
      </c>
      <c r="CJ90" s="22">
        <f>IF($CF90="",CJ89,Case4!$O90)</f>
        <v>2.3772875745172953E-3</v>
      </c>
      <c r="CK90" s="22">
        <f>IF($CF90="",CK89,Case5!$O90)</f>
        <v>2.3772875745172953E-3</v>
      </c>
      <c r="CL90" s="22">
        <f>IF($CF90="",CL89,Case6!$O90)</f>
        <v>2.3772875745172953E-3</v>
      </c>
      <c r="CM90" s="22">
        <f>IF($CF90="",CM89,Case7!$O90)</f>
        <v>2.3772875745172953E-3</v>
      </c>
      <c r="CN90" s="22">
        <f>IF($CF90="",CN89,Case8!$O90)</f>
        <v>1.1886437872586477E-3</v>
      </c>
      <c r="CO90" s="22">
        <f>IF($CF90="",CO89,Case9!$O90)</f>
        <v>4.7545751490345898E-3</v>
      </c>
      <c r="CP90" s="22">
        <f>IF($CF90="",CP89,Case10!$O90)</f>
        <v>2.635860683817619E-4</v>
      </c>
      <c r="CQ90" s="22">
        <f>IF($CF90="",CQ89,Case11!$O90)</f>
        <v>1.6127785180636241E-2</v>
      </c>
      <c r="CS90" t="str">
        <f>OutputSummary!A90</f>
        <v/>
      </c>
      <c r="CT90" s="22">
        <f>IF($CS90="",CT89,Case1!$S90+Case1!$F90+Case1!$P90)</f>
        <v>4.7545751490345916E-3</v>
      </c>
      <c r="CU90" s="22">
        <f>IF($CS90="",CU89,Case2!$S90+Case2!$F90+Case2!$P90)</f>
        <v>4.7545751490345907E-3</v>
      </c>
      <c r="CV90" s="22">
        <f>IF($CS90="",CV89,Case3!$S90+Case3!$F90+Case3!$P90)</f>
        <v>4.7545751490345916E-3</v>
      </c>
      <c r="CW90" s="22">
        <f>IF($CS90="",CW89,Case4!$S90+Case4!$F90+Case4!$P90)</f>
        <v>4.7545751490345916E-3</v>
      </c>
      <c r="CX90" s="22">
        <f>IF($CS90="",CX89,Case5!$S90+Case5!$F90+Case5!$P90)</f>
        <v>4.7545751490345907E-3</v>
      </c>
      <c r="CY90" s="22">
        <f>IF($CS90="",CY89,Case6!$S90+Case6!$F90+Case6!$P90)</f>
        <v>4.7545751490345916E-3</v>
      </c>
      <c r="CZ90" s="22">
        <f>IF($CS90="",CZ89,Case7!$S90+Case7!$F90+Case7!$P90)</f>
        <v>4.7545751490345907E-3</v>
      </c>
      <c r="DA90" s="22">
        <f>IF($CS90="",DA89,Case8!$S90+Case8!$F90+Case8!$P90)</f>
        <v>2.3772875745172958E-3</v>
      </c>
      <c r="DB90" s="22">
        <f>IF($CS90="",DB89,Case9!$S90+Case9!$F90+Case9!$P90)</f>
        <v>9.5091502980691814E-3</v>
      </c>
      <c r="DC90" s="22">
        <f>IF($CS90="",DC89,Case10!$S90+Case10!$F90+Case10!$P90)</f>
        <v>2.6358606838176191E-3</v>
      </c>
      <c r="DD90" s="22">
        <f>IF($CS90="",DD89,Case11!$S90+Case11!$F90+Case11!$P90)</f>
        <v>1.8537684115673837E-2</v>
      </c>
      <c r="DF90" t="str">
        <f t="shared" si="58"/>
        <v/>
      </c>
      <c r="DG90" s="22">
        <f t="shared" si="60"/>
        <v>2.3772875745172962E-3</v>
      </c>
      <c r="DH90" s="22">
        <f t="shared" si="60"/>
        <v>2.3772875745172953E-3</v>
      </c>
      <c r="DI90" s="22">
        <f t="shared" si="60"/>
        <v>2.3772875745172962E-3</v>
      </c>
      <c r="DJ90" s="22">
        <f t="shared" si="59"/>
        <v>2.3772875745172962E-3</v>
      </c>
      <c r="DK90" s="22">
        <f t="shared" si="59"/>
        <v>2.3772875745172953E-3</v>
      </c>
      <c r="DL90" s="22">
        <f t="shared" si="59"/>
        <v>2.3772875745172962E-3</v>
      </c>
      <c r="DM90" s="22">
        <f t="shared" si="59"/>
        <v>2.3772875745172953E-3</v>
      </c>
      <c r="DN90" s="22">
        <f t="shared" si="59"/>
        <v>1.1886437872586481E-3</v>
      </c>
      <c r="DO90" s="22">
        <f t="shared" si="59"/>
        <v>4.7545751490345916E-3</v>
      </c>
      <c r="DP90" s="22">
        <f t="shared" si="56"/>
        <v>2.3722746154358574E-3</v>
      </c>
      <c r="DQ90" s="22">
        <f t="shared" si="56"/>
        <v>2.4098989350375966E-3</v>
      </c>
    </row>
    <row r="91" spans="1:121" x14ac:dyDescent="0.2">
      <c r="A91" t="str">
        <f>OutputSummary!A87</f>
        <v/>
      </c>
      <c r="B91" s="13">
        <f>IF($A91="",B90,Case8!K87*100)</f>
        <v>0.85660513659939153</v>
      </c>
      <c r="C91" s="7">
        <f>IF($A91="",C90,Pi!$B87)</f>
        <v>0.85660513659939153</v>
      </c>
      <c r="D91" s="7">
        <f>IF($A91="",D90,Patm!B87)</f>
        <v>0.86471115060730008</v>
      </c>
      <c r="E91" s="13">
        <f>IF($A91="",E90,'Patm diff'!B87)</f>
        <v>0.87766655138423022</v>
      </c>
      <c r="F91" s="7">
        <f>IF($A91="",F90,'Patm nodiff'!B87)</f>
        <v>0.86361880927367085</v>
      </c>
      <c r="G91" s="7">
        <f>IF($A91="",G90,Case1!$B87)</f>
        <v>1.1915897577858632</v>
      </c>
      <c r="H91" s="7">
        <f>IF($A91="",H90,Case2!$B87)</f>
        <v>1.195242384237196</v>
      </c>
      <c r="I91" s="7">
        <f>IF($A91="",I90,Case3!$B87)</f>
        <v>1.1879647021359967</v>
      </c>
      <c r="J91" s="7">
        <f>IF($A91="",J90,Case4!$B87)</f>
        <v>1.2302154727932881</v>
      </c>
      <c r="K91" s="7">
        <f>IF($A91="",K90,Case5!$B87)</f>
        <v>1.1527536981137487</v>
      </c>
      <c r="L91" s="7">
        <f>IF($A91="",L90,Case6!$B87)</f>
        <v>1.2298620032182317</v>
      </c>
      <c r="M91" s="7">
        <f>IF($A91="",M90,Case7!$B87)</f>
        <v>1.1538095944186428</v>
      </c>
      <c r="N91" s="7">
        <f>IF($A91="",N90,Case8!$B87)</f>
        <v>1.0239817599366103</v>
      </c>
      <c r="O91" s="7">
        <f>IF($A91="",O90,Case9!$B87)</f>
        <v>1.5275017987322221</v>
      </c>
      <c r="P91" s="7">
        <f>IF($A91="",P90,Case10!$B87)</f>
        <v>1.0426899120869584</v>
      </c>
      <c r="Q91" s="7">
        <f>IF($A91="",Q90,Case11!$B87)</f>
        <v>2.1647771688571216</v>
      </c>
      <c r="S91" s="7">
        <f>IF($A91="",S90,Case1!E87*100)</f>
        <v>51.727750000000007</v>
      </c>
      <c r="T91" s="7">
        <f>IF($A91="",T90,Pi!$Q87)</f>
        <v>51.727750000000007</v>
      </c>
      <c r="U91" s="7">
        <f>IF($A91="",U90,Patm!Q87)</f>
        <v>0.59816156574621171</v>
      </c>
      <c r="V91" s="7">
        <f>IF($A91="",V90,'Patm diff'!Q87)</f>
        <v>1.5118212474663864</v>
      </c>
      <c r="W91" s="7">
        <f>IF($A91="",W90,'Patm nodiff'!Q87)</f>
        <v>0.51795709710935023</v>
      </c>
      <c r="X91" s="7">
        <f>IF($A91="",X90,Case1!$Q87)</f>
        <v>12.11807700697457</v>
      </c>
      <c r="Y91" s="7">
        <f>IF($A91="",Y90,Case2!$Q87)</f>
        <v>11.773625788866902</v>
      </c>
      <c r="Z91" s="7">
        <f>IF($A91="",Z90,Case3!$Q87)</f>
        <v>12.46096942305479</v>
      </c>
      <c r="AA91" s="7">
        <f>IF($A91="",AA90,Case4!$Q87)</f>
        <v>8.5286036456764247</v>
      </c>
      <c r="AB91" s="7">
        <f>IF($A91="",AB90,Case5!$Q87)</f>
        <v>15.842662645938811</v>
      </c>
      <c r="AC91" s="7">
        <f>IF($A91="",AC90,Case6!$Q87)</f>
        <v>8.5609279853105118</v>
      </c>
      <c r="AD91" s="7">
        <f>IF($A91="",AD90,Case7!$Q87)</f>
        <v>15.739915644814729</v>
      </c>
      <c r="AE91" s="7">
        <f>IF($A91="",AE90,Case8!$Q87)</f>
        <v>8.3478175116817486</v>
      </c>
      <c r="AF91" s="7">
        <f>IF($A91="",AF90,Case9!$Q87)</f>
        <v>14.961879851407769</v>
      </c>
      <c r="AG91" s="7">
        <f>IF($A91="",AG90,Case10!$Q87)</f>
        <v>8.8455645451696476</v>
      </c>
      <c r="AH91" s="7">
        <f>IF($A91="",AH90,Case11!$Q87)</f>
        <v>15.721046038560811</v>
      </c>
      <c r="AJ91" s="25">
        <f t="shared" si="61"/>
        <v>1</v>
      </c>
      <c r="AK91" s="25">
        <f t="shared" si="62"/>
        <v>86.477889858184369</v>
      </c>
      <c r="AL91" s="25">
        <f t="shared" si="63"/>
        <v>34.215519914598978</v>
      </c>
      <c r="AM91" s="25">
        <f t="shared" si="64"/>
        <v>99.868792779721929</v>
      </c>
      <c r="AN91" s="25">
        <f t="shared" si="65"/>
        <v>4.2686434464996434</v>
      </c>
      <c r="AO91" s="25">
        <f t="shared" si="66"/>
        <v>4.3935276122767197</v>
      </c>
      <c r="AP91" s="25">
        <f t="shared" si="67"/>
        <v>4.151181841783143</v>
      </c>
      <c r="AQ91" s="25">
        <f t="shared" si="68"/>
        <v>6.0652074066337214</v>
      </c>
      <c r="AR91" s="25">
        <f t="shared" si="69"/>
        <v>3.2650919328424988</v>
      </c>
      <c r="AS91" s="25">
        <f t="shared" si="70"/>
        <v>6.0423064051885955</v>
      </c>
      <c r="AT91" s="25">
        <f t="shared" si="71"/>
        <v>3.2864057957668225</v>
      </c>
      <c r="AU91" s="25">
        <f t="shared" si="72"/>
        <v>6.1965597508107182</v>
      </c>
      <c r="AV91" s="25">
        <f t="shared" si="73"/>
        <v>3.4573028599165583</v>
      </c>
      <c r="AW91" s="25">
        <f t="shared" si="74"/>
        <v>5.8478743483079665</v>
      </c>
      <c r="AX91" s="25">
        <f t="shared" si="75"/>
        <v>3.2903503922780604</v>
      </c>
      <c r="AZ91" s="7">
        <f t="shared" si="76"/>
        <v>32.867883995703551</v>
      </c>
      <c r="BA91" s="7">
        <f t="shared" si="77"/>
        <v>32.867883995703551</v>
      </c>
      <c r="BB91" s="7">
        <f t="shared" si="78"/>
        <v>74.226804123711347</v>
      </c>
      <c r="BC91" s="7">
        <f t="shared" si="79"/>
        <v>22.360248447204974</v>
      </c>
      <c r="BD91" s="7">
        <f t="shared" si="80"/>
        <v>50</v>
      </c>
      <c r="BE91" s="7">
        <f t="shared" si="81"/>
        <v>50</v>
      </c>
      <c r="BF91" s="7">
        <f t="shared" si="82"/>
        <v>50</v>
      </c>
      <c r="BG91" s="7">
        <f t="shared" si="83"/>
        <v>50</v>
      </c>
      <c r="BH91" s="7">
        <f t="shared" si="84"/>
        <v>50</v>
      </c>
      <c r="BI91" s="7">
        <f t="shared" si="85"/>
        <v>50</v>
      </c>
      <c r="BJ91" s="7">
        <f t="shared" si="86"/>
        <v>50</v>
      </c>
      <c r="BK91" s="7">
        <f t="shared" si="87"/>
        <v>50</v>
      </c>
      <c r="BL91" s="7">
        <f t="shared" si="88"/>
        <v>50</v>
      </c>
      <c r="BM91" s="7">
        <f t="shared" si="89"/>
        <v>10</v>
      </c>
      <c r="BN91" s="7">
        <f t="shared" si="90"/>
        <v>87.000000000000014</v>
      </c>
      <c r="BP91" s="7">
        <f t="shared" si="91"/>
        <v>0</v>
      </c>
      <c r="BQ91" s="7">
        <f t="shared" si="92"/>
        <v>0.9462952837392915</v>
      </c>
      <c r="BR91" s="7">
        <f t="shared" si="93"/>
        <v>2.4587075053565184</v>
      </c>
      <c r="BS91" s="7">
        <f t="shared" si="94"/>
        <v>0.81877546311742577</v>
      </c>
      <c r="BT91" s="7">
        <f t="shared" si="95"/>
        <v>39.106071966404038</v>
      </c>
      <c r="BU91" s="7">
        <f t="shared" si="96"/>
        <v>39.532479221657404</v>
      </c>
      <c r="BV91" s="7">
        <f t="shared" si="97"/>
        <v>38.682883323821592</v>
      </c>
      <c r="BW91" s="7">
        <f t="shared" si="98"/>
        <v>43.615234164609369</v>
      </c>
      <c r="BX91" s="7">
        <f t="shared" si="99"/>
        <v>34.57235415258279</v>
      </c>
      <c r="BY91" s="7">
        <f t="shared" si="100"/>
        <v>43.573970160933222</v>
      </c>
      <c r="BZ91" s="7">
        <f t="shared" si="101"/>
        <v>34.695619384108937</v>
      </c>
      <c r="CA91" s="7">
        <f t="shared" si="102"/>
        <v>19.539530664231336</v>
      </c>
      <c r="CB91" s="7">
        <f t="shared" si="103"/>
        <v>78.320410825015742</v>
      </c>
      <c r="CC91" s="7">
        <f t="shared" si="104"/>
        <v>21.723518519431096</v>
      </c>
      <c r="CD91" s="7">
        <f t="shared" si="105"/>
        <v>152.71587530411028</v>
      </c>
      <c r="CF91" t="str">
        <f>OutputSummary!A91</f>
        <v/>
      </c>
      <c r="CG91" s="22">
        <f>IF($CF91="",CG90,Case1!$O91)</f>
        <v>2.3772875745172953E-3</v>
      </c>
      <c r="CH91" s="22">
        <f>IF($CF91="",CH90,Case2!$O91)</f>
        <v>2.3772875745172953E-3</v>
      </c>
      <c r="CI91" s="22">
        <f>IF($CF91="",CI90,Case3!$O91)</f>
        <v>2.3772875745172953E-3</v>
      </c>
      <c r="CJ91" s="22">
        <f>IF($CF91="",CJ90,Case4!$O91)</f>
        <v>2.3772875745172953E-3</v>
      </c>
      <c r="CK91" s="22">
        <f>IF($CF91="",CK90,Case5!$O91)</f>
        <v>2.3772875745172953E-3</v>
      </c>
      <c r="CL91" s="22">
        <f>IF($CF91="",CL90,Case6!$O91)</f>
        <v>2.3772875745172953E-3</v>
      </c>
      <c r="CM91" s="22">
        <f>IF($CF91="",CM90,Case7!$O91)</f>
        <v>2.3772875745172953E-3</v>
      </c>
      <c r="CN91" s="22">
        <f>IF($CF91="",CN90,Case8!$O91)</f>
        <v>1.1886437872586477E-3</v>
      </c>
      <c r="CO91" s="22">
        <f>IF($CF91="",CO90,Case9!$O91)</f>
        <v>4.7545751490345898E-3</v>
      </c>
      <c r="CP91" s="22">
        <f>IF($CF91="",CP90,Case10!$O91)</f>
        <v>2.635860683817619E-4</v>
      </c>
      <c r="CQ91" s="22">
        <f>IF($CF91="",CQ90,Case11!$O91)</f>
        <v>1.6127785180636241E-2</v>
      </c>
      <c r="CS91" t="str">
        <f>OutputSummary!A91</f>
        <v/>
      </c>
      <c r="CT91" s="22">
        <f>IF($CS91="",CT90,Case1!$S91+Case1!$F91+Case1!$P91)</f>
        <v>4.7545751490345916E-3</v>
      </c>
      <c r="CU91" s="22">
        <f>IF($CS91="",CU90,Case2!$S91+Case2!$F91+Case2!$P91)</f>
        <v>4.7545751490345907E-3</v>
      </c>
      <c r="CV91" s="22">
        <f>IF($CS91="",CV90,Case3!$S91+Case3!$F91+Case3!$P91)</f>
        <v>4.7545751490345916E-3</v>
      </c>
      <c r="CW91" s="22">
        <f>IF($CS91="",CW90,Case4!$S91+Case4!$F91+Case4!$P91)</f>
        <v>4.7545751490345916E-3</v>
      </c>
      <c r="CX91" s="22">
        <f>IF($CS91="",CX90,Case5!$S91+Case5!$F91+Case5!$P91)</f>
        <v>4.7545751490345907E-3</v>
      </c>
      <c r="CY91" s="22">
        <f>IF($CS91="",CY90,Case6!$S91+Case6!$F91+Case6!$P91)</f>
        <v>4.7545751490345916E-3</v>
      </c>
      <c r="CZ91" s="22">
        <f>IF($CS91="",CZ90,Case7!$S91+Case7!$F91+Case7!$P91)</f>
        <v>4.7545751490345907E-3</v>
      </c>
      <c r="DA91" s="22">
        <f>IF($CS91="",DA90,Case8!$S91+Case8!$F91+Case8!$P91)</f>
        <v>2.3772875745172958E-3</v>
      </c>
      <c r="DB91" s="22">
        <f>IF($CS91="",DB90,Case9!$S91+Case9!$F91+Case9!$P91)</f>
        <v>9.5091502980691814E-3</v>
      </c>
      <c r="DC91" s="22">
        <f>IF($CS91="",DC90,Case10!$S91+Case10!$F91+Case10!$P91)</f>
        <v>2.6358606838176191E-3</v>
      </c>
      <c r="DD91" s="22">
        <f>IF($CS91="",DD90,Case11!$S91+Case11!$F91+Case11!$P91)</f>
        <v>1.8537684115673837E-2</v>
      </c>
      <c r="DF91" t="str">
        <f t="shared" si="58"/>
        <v/>
      </c>
      <c r="DG91" s="22">
        <f t="shared" si="60"/>
        <v>2.3772875745172962E-3</v>
      </c>
      <c r="DH91" s="22">
        <f t="shared" si="60"/>
        <v>2.3772875745172953E-3</v>
      </c>
      <c r="DI91" s="22">
        <f t="shared" si="60"/>
        <v>2.3772875745172962E-3</v>
      </c>
      <c r="DJ91" s="22">
        <f t="shared" si="59"/>
        <v>2.3772875745172962E-3</v>
      </c>
      <c r="DK91" s="22">
        <f t="shared" si="59"/>
        <v>2.3772875745172953E-3</v>
      </c>
      <c r="DL91" s="22">
        <f t="shared" si="59"/>
        <v>2.3772875745172962E-3</v>
      </c>
      <c r="DM91" s="22">
        <f t="shared" si="59"/>
        <v>2.3772875745172953E-3</v>
      </c>
      <c r="DN91" s="22">
        <f t="shared" si="59"/>
        <v>1.1886437872586481E-3</v>
      </c>
      <c r="DO91" s="22">
        <f t="shared" si="59"/>
        <v>4.7545751490345916E-3</v>
      </c>
      <c r="DP91" s="22">
        <f t="shared" si="56"/>
        <v>2.3722746154358574E-3</v>
      </c>
      <c r="DQ91" s="22">
        <f t="shared" si="56"/>
        <v>2.4098989350375966E-3</v>
      </c>
    </row>
    <row r="92" spans="1:121" x14ac:dyDescent="0.2">
      <c r="A92" t="str">
        <f>OutputSummary!A88</f>
        <v/>
      </c>
      <c r="B92" s="13">
        <f>IF($A92="",B91,Case8!K88*100)</f>
        <v>0.85660513659939153</v>
      </c>
      <c r="C92" s="7">
        <f>IF($A92="",C91,Pi!$B88)</f>
        <v>0.85660513659939153</v>
      </c>
      <c r="D92" s="7">
        <f>IF($A92="",D91,Patm!B88)</f>
        <v>0.86471115060730008</v>
      </c>
      <c r="E92" s="13">
        <f>IF($A92="",E91,'Patm diff'!B88)</f>
        <v>0.87766655138423022</v>
      </c>
      <c r="F92" s="7">
        <f>IF($A92="",F91,'Patm nodiff'!B88)</f>
        <v>0.86361880927367085</v>
      </c>
      <c r="G92" s="7">
        <f>IF($A92="",G91,Case1!$B88)</f>
        <v>1.1915897577858632</v>
      </c>
      <c r="H92" s="7">
        <f>IF($A92="",H91,Case2!$B88)</f>
        <v>1.195242384237196</v>
      </c>
      <c r="I92" s="7">
        <f>IF($A92="",I91,Case3!$B88)</f>
        <v>1.1879647021359967</v>
      </c>
      <c r="J92" s="7">
        <f>IF($A92="",J91,Case4!$B88)</f>
        <v>1.2302154727932881</v>
      </c>
      <c r="K92" s="7">
        <f>IF($A92="",K91,Case5!$B88)</f>
        <v>1.1527536981137487</v>
      </c>
      <c r="L92" s="7">
        <f>IF($A92="",L91,Case6!$B88)</f>
        <v>1.2298620032182317</v>
      </c>
      <c r="M92" s="7">
        <f>IF($A92="",M91,Case7!$B88)</f>
        <v>1.1538095944186428</v>
      </c>
      <c r="N92" s="7">
        <f>IF($A92="",N91,Case8!$B88)</f>
        <v>1.0239817599366103</v>
      </c>
      <c r="O92" s="7">
        <f>IF($A92="",O91,Case9!$B88)</f>
        <v>1.5275017987322221</v>
      </c>
      <c r="P92" s="7">
        <f>IF($A92="",P91,Case10!$B88)</f>
        <v>1.0426899120869584</v>
      </c>
      <c r="Q92" s="7">
        <f>IF($A92="",Q91,Case11!$B88)</f>
        <v>2.1647771688571216</v>
      </c>
      <c r="S92" s="7">
        <f>IF($A92="",S91,Case1!E88*100)</f>
        <v>51.727750000000007</v>
      </c>
      <c r="T92" s="7">
        <f>IF($A92="",T91,Pi!$Q88)</f>
        <v>51.727750000000007</v>
      </c>
      <c r="U92" s="7">
        <f>IF($A92="",U91,Patm!Q88)</f>
        <v>0.59816156574621171</v>
      </c>
      <c r="V92" s="7">
        <f>IF($A92="",V91,'Patm diff'!Q88)</f>
        <v>1.5118212474663864</v>
      </c>
      <c r="W92" s="7">
        <f>IF($A92="",W91,'Patm nodiff'!Q88)</f>
        <v>0.51795709710935023</v>
      </c>
      <c r="X92" s="7">
        <f>IF($A92="",X91,Case1!$Q88)</f>
        <v>12.11807700697457</v>
      </c>
      <c r="Y92" s="7">
        <f>IF($A92="",Y91,Case2!$Q88)</f>
        <v>11.773625788866902</v>
      </c>
      <c r="Z92" s="7">
        <f>IF($A92="",Z91,Case3!$Q88)</f>
        <v>12.46096942305479</v>
      </c>
      <c r="AA92" s="7">
        <f>IF($A92="",AA91,Case4!$Q88)</f>
        <v>8.5286036456764247</v>
      </c>
      <c r="AB92" s="7">
        <f>IF($A92="",AB91,Case5!$Q88)</f>
        <v>15.842662645938811</v>
      </c>
      <c r="AC92" s="7">
        <f>IF($A92="",AC91,Case6!$Q88)</f>
        <v>8.5609279853105118</v>
      </c>
      <c r="AD92" s="7">
        <f>IF($A92="",AD91,Case7!$Q88)</f>
        <v>15.739915644814729</v>
      </c>
      <c r="AE92" s="7">
        <f>IF($A92="",AE91,Case8!$Q88)</f>
        <v>8.3478175116817486</v>
      </c>
      <c r="AF92" s="7">
        <f>IF($A92="",AF91,Case9!$Q88)</f>
        <v>14.961879851407769</v>
      </c>
      <c r="AG92" s="7">
        <f>IF($A92="",AG91,Case10!$Q88)</f>
        <v>8.8455645451696476</v>
      </c>
      <c r="AH92" s="7">
        <f>IF($A92="",AH91,Case11!$Q88)</f>
        <v>15.721046038560811</v>
      </c>
      <c r="AJ92" s="25">
        <f t="shared" si="61"/>
        <v>1</v>
      </c>
      <c r="AK92" s="25">
        <f t="shared" si="62"/>
        <v>86.477889858184369</v>
      </c>
      <c r="AL92" s="25">
        <f t="shared" si="63"/>
        <v>34.215519914598978</v>
      </c>
      <c r="AM92" s="25">
        <f t="shared" si="64"/>
        <v>99.868792779721929</v>
      </c>
      <c r="AN92" s="25">
        <f t="shared" si="65"/>
        <v>4.2686434464996434</v>
      </c>
      <c r="AO92" s="25">
        <f t="shared" si="66"/>
        <v>4.3935276122767197</v>
      </c>
      <c r="AP92" s="25">
        <f t="shared" si="67"/>
        <v>4.151181841783143</v>
      </c>
      <c r="AQ92" s="25">
        <f t="shared" si="68"/>
        <v>6.0652074066337214</v>
      </c>
      <c r="AR92" s="25">
        <f t="shared" si="69"/>
        <v>3.2650919328424988</v>
      </c>
      <c r="AS92" s="25">
        <f t="shared" si="70"/>
        <v>6.0423064051885955</v>
      </c>
      <c r="AT92" s="25">
        <f t="shared" si="71"/>
        <v>3.2864057957668225</v>
      </c>
      <c r="AU92" s="25">
        <f t="shared" si="72"/>
        <v>6.1965597508107182</v>
      </c>
      <c r="AV92" s="25">
        <f t="shared" si="73"/>
        <v>3.4573028599165583</v>
      </c>
      <c r="AW92" s="25">
        <f t="shared" si="74"/>
        <v>5.8478743483079665</v>
      </c>
      <c r="AX92" s="25">
        <f t="shared" si="75"/>
        <v>3.2903503922780604</v>
      </c>
      <c r="AZ92" s="7">
        <f t="shared" si="76"/>
        <v>32.867883995703551</v>
      </c>
      <c r="BA92" s="7">
        <f t="shared" si="77"/>
        <v>32.867883995703551</v>
      </c>
      <c r="BB92" s="7">
        <f t="shared" si="78"/>
        <v>74.226804123711347</v>
      </c>
      <c r="BC92" s="7">
        <f t="shared" si="79"/>
        <v>22.360248447204974</v>
      </c>
      <c r="BD92" s="7">
        <f t="shared" si="80"/>
        <v>50</v>
      </c>
      <c r="BE92" s="7">
        <f t="shared" si="81"/>
        <v>50</v>
      </c>
      <c r="BF92" s="7">
        <f t="shared" si="82"/>
        <v>50</v>
      </c>
      <c r="BG92" s="7">
        <f t="shared" si="83"/>
        <v>50</v>
      </c>
      <c r="BH92" s="7">
        <f t="shared" si="84"/>
        <v>50</v>
      </c>
      <c r="BI92" s="7">
        <f t="shared" si="85"/>
        <v>50</v>
      </c>
      <c r="BJ92" s="7">
        <f t="shared" si="86"/>
        <v>50</v>
      </c>
      <c r="BK92" s="7">
        <f t="shared" si="87"/>
        <v>50</v>
      </c>
      <c r="BL92" s="7">
        <f t="shared" si="88"/>
        <v>50</v>
      </c>
      <c r="BM92" s="7">
        <f t="shared" si="89"/>
        <v>10</v>
      </c>
      <c r="BN92" s="7">
        <f t="shared" si="90"/>
        <v>87.000000000000014</v>
      </c>
      <c r="BP92" s="7">
        <f t="shared" si="91"/>
        <v>0</v>
      </c>
      <c r="BQ92" s="7">
        <f t="shared" si="92"/>
        <v>0.9462952837392915</v>
      </c>
      <c r="BR92" s="7">
        <f t="shared" si="93"/>
        <v>2.4587075053565184</v>
      </c>
      <c r="BS92" s="7">
        <f t="shared" si="94"/>
        <v>0.81877546311742577</v>
      </c>
      <c r="BT92" s="7">
        <f t="shared" si="95"/>
        <v>39.106071966404038</v>
      </c>
      <c r="BU92" s="7">
        <f t="shared" si="96"/>
        <v>39.532479221657404</v>
      </c>
      <c r="BV92" s="7">
        <f t="shared" si="97"/>
        <v>38.682883323821592</v>
      </c>
      <c r="BW92" s="7">
        <f t="shared" si="98"/>
        <v>43.615234164609369</v>
      </c>
      <c r="BX92" s="7">
        <f t="shared" si="99"/>
        <v>34.57235415258279</v>
      </c>
      <c r="BY92" s="7">
        <f t="shared" si="100"/>
        <v>43.573970160933222</v>
      </c>
      <c r="BZ92" s="7">
        <f t="shared" si="101"/>
        <v>34.695619384108937</v>
      </c>
      <c r="CA92" s="7">
        <f t="shared" si="102"/>
        <v>19.539530664231336</v>
      </c>
      <c r="CB92" s="7">
        <f t="shared" si="103"/>
        <v>78.320410825015742</v>
      </c>
      <c r="CC92" s="7">
        <f t="shared" si="104"/>
        <v>21.723518519431096</v>
      </c>
      <c r="CD92" s="7">
        <f t="shared" si="105"/>
        <v>152.71587530411028</v>
      </c>
      <c r="CF92" t="str">
        <f>OutputSummary!A92</f>
        <v/>
      </c>
      <c r="CG92" s="22">
        <f>IF($CF92="",CG91,Case1!$O92)</f>
        <v>2.3772875745172953E-3</v>
      </c>
      <c r="CH92" s="22">
        <f>IF($CF92="",CH91,Case2!$O92)</f>
        <v>2.3772875745172953E-3</v>
      </c>
      <c r="CI92" s="22">
        <f>IF($CF92="",CI91,Case3!$O92)</f>
        <v>2.3772875745172953E-3</v>
      </c>
      <c r="CJ92" s="22">
        <f>IF($CF92="",CJ91,Case4!$O92)</f>
        <v>2.3772875745172953E-3</v>
      </c>
      <c r="CK92" s="22">
        <f>IF($CF92="",CK91,Case5!$O92)</f>
        <v>2.3772875745172953E-3</v>
      </c>
      <c r="CL92" s="22">
        <f>IF($CF92="",CL91,Case6!$O92)</f>
        <v>2.3772875745172953E-3</v>
      </c>
      <c r="CM92" s="22">
        <f>IF($CF92="",CM91,Case7!$O92)</f>
        <v>2.3772875745172953E-3</v>
      </c>
      <c r="CN92" s="22">
        <f>IF($CF92="",CN91,Case8!$O92)</f>
        <v>1.1886437872586477E-3</v>
      </c>
      <c r="CO92" s="22">
        <f>IF($CF92="",CO91,Case9!$O92)</f>
        <v>4.7545751490345898E-3</v>
      </c>
      <c r="CP92" s="22">
        <f>IF($CF92="",CP91,Case10!$O92)</f>
        <v>2.635860683817619E-4</v>
      </c>
      <c r="CQ92" s="22">
        <f>IF($CF92="",CQ91,Case11!$O92)</f>
        <v>1.6127785180636241E-2</v>
      </c>
      <c r="CS92" t="str">
        <f>OutputSummary!A92</f>
        <v/>
      </c>
      <c r="CT92" s="22">
        <f>IF($CS92="",CT91,Case1!$S92+Case1!$F92+Case1!$P92)</f>
        <v>4.7545751490345916E-3</v>
      </c>
      <c r="CU92" s="22">
        <f>IF($CS92="",CU91,Case2!$S92+Case2!$F92+Case2!$P92)</f>
        <v>4.7545751490345907E-3</v>
      </c>
      <c r="CV92" s="22">
        <f>IF($CS92="",CV91,Case3!$S92+Case3!$F92+Case3!$P92)</f>
        <v>4.7545751490345916E-3</v>
      </c>
      <c r="CW92" s="22">
        <f>IF($CS92="",CW91,Case4!$S92+Case4!$F92+Case4!$P92)</f>
        <v>4.7545751490345916E-3</v>
      </c>
      <c r="CX92" s="22">
        <f>IF($CS92="",CX91,Case5!$S92+Case5!$F92+Case5!$P92)</f>
        <v>4.7545751490345907E-3</v>
      </c>
      <c r="CY92" s="22">
        <f>IF($CS92="",CY91,Case6!$S92+Case6!$F92+Case6!$P92)</f>
        <v>4.7545751490345916E-3</v>
      </c>
      <c r="CZ92" s="22">
        <f>IF($CS92="",CZ91,Case7!$S92+Case7!$F92+Case7!$P92)</f>
        <v>4.7545751490345907E-3</v>
      </c>
      <c r="DA92" s="22">
        <f>IF($CS92="",DA91,Case8!$S92+Case8!$F92+Case8!$P92)</f>
        <v>2.3772875745172958E-3</v>
      </c>
      <c r="DB92" s="22">
        <f>IF($CS92="",DB91,Case9!$S92+Case9!$F92+Case9!$P92)</f>
        <v>9.5091502980691814E-3</v>
      </c>
      <c r="DC92" s="22">
        <f>IF($CS92="",DC91,Case10!$S92+Case10!$F92+Case10!$P92)</f>
        <v>2.6358606838176191E-3</v>
      </c>
      <c r="DD92" s="22">
        <f>IF($CS92="",DD91,Case11!$S92+Case11!$F92+Case11!$P92)</f>
        <v>1.8537684115673837E-2</v>
      </c>
      <c r="DF92" t="str">
        <f t="shared" si="58"/>
        <v/>
      </c>
      <c r="DG92" s="22">
        <f t="shared" si="60"/>
        <v>2.3772875745172962E-3</v>
      </c>
      <c r="DH92" s="22">
        <f t="shared" si="60"/>
        <v>2.3772875745172953E-3</v>
      </c>
      <c r="DI92" s="22">
        <f t="shared" si="60"/>
        <v>2.3772875745172962E-3</v>
      </c>
      <c r="DJ92" s="22">
        <f t="shared" si="59"/>
        <v>2.3772875745172962E-3</v>
      </c>
      <c r="DK92" s="22">
        <f t="shared" si="59"/>
        <v>2.3772875745172953E-3</v>
      </c>
      <c r="DL92" s="22">
        <f t="shared" si="59"/>
        <v>2.3772875745172962E-3</v>
      </c>
      <c r="DM92" s="22">
        <f t="shared" si="59"/>
        <v>2.3772875745172953E-3</v>
      </c>
      <c r="DN92" s="22">
        <f t="shared" si="59"/>
        <v>1.1886437872586481E-3</v>
      </c>
      <c r="DO92" s="22">
        <f t="shared" si="59"/>
        <v>4.7545751490345916E-3</v>
      </c>
      <c r="DP92" s="22">
        <f t="shared" si="56"/>
        <v>2.3722746154358574E-3</v>
      </c>
      <c r="DQ92" s="22">
        <f t="shared" si="56"/>
        <v>2.4098989350375966E-3</v>
      </c>
    </row>
    <row r="93" spans="1:121" x14ac:dyDescent="0.2">
      <c r="A93" t="str">
        <f>OutputSummary!A89</f>
        <v/>
      </c>
      <c r="B93" s="13">
        <f>IF($A93="",B92,Case8!K89*100)</f>
        <v>0.85660513659939153</v>
      </c>
      <c r="C93" s="7">
        <f>IF($A93="",C92,Pi!$B89)</f>
        <v>0.85660513659939153</v>
      </c>
      <c r="D93" s="7">
        <f>IF($A93="",D92,Patm!B89)</f>
        <v>0.86471115060730008</v>
      </c>
      <c r="E93" s="13">
        <f>IF($A93="",E92,'Patm diff'!B89)</f>
        <v>0.87766655138423022</v>
      </c>
      <c r="F93" s="7">
        <f>IF($A93="",F92,'Patm nodiff'!B89)</f>
        <v>0.86361880927367085</v>
      </c>
      <c r="G93" s="7">
        <f>IF($A93="",G92,Case1!$B89)</f>
        <v>1.1915897577858632</v>
      </c>
      <c r="H93" s="7">
        <f>IF($A93="",H92,Case2!$B89)</f>
        <v>1.195242384237196</v>
      </c>
      <c r="I93" s="7">
        <f>IF($A93="",I92,Case3!$B89)</f>
        <v>1.1879647021359967</v>
      </c>
      <c r="J93" s="7">
        <f>IF($A93="",J92,Case4!$B89)</f>
        <v>1.2302154727932881</v>
      </c>
      <c r="K93" s="7">
        <f>IF($A93="",K92,Case5!$B89)</f>
        <v>1.1527536981137487</v>
      </c>
      <c r="L93" s="7">
        <f>IF($A93="",L92,Case6!$B89)</f>
        <v>1.2298620032182317</v>
      </c>
      <c r="M93" s="7">
        <f>IF($A93="",M92,Case7!$B89)</f>
        <v>1.1538095944186428</v>
      </c>
      <c r="N93" s="7">
        <f>IF($A93="",N92,Case8!$B89)</f>
        <v>1.0239817599366103</v>
      </c>
      <c r="O93" s="7">
        <f>IF($A93="",O92,Case9!$B89)</f>
        <v>1.5275017987322221</v>
      </c>
      <c r="P93" s="7">
        <f>IF($A93="",P92,Case10!$B89)</f>
        <v>1.0426899120869584</v>
      </c>
      <c r="Q93" s="7">
        <f>IF($A93="",Q92,Case11!$B89)</f>
        <v>2.1647771688571216</v>
      </c>
      <c r="S93" s="7">
        <f>IF($A93="",S92,Case1!E89*100)</f>
        <v>51.727750000000007</v>
      </c>
      <c r="T93" s="7">
        <f>IF($A93="",T92,Pi!$Q89)</f>
        <v>51.727750000000007</v>
      </c>
      <c r="U93" s="7">
        <f>IF($A93="",U92,Patm!Q89)</f>
        <v>0.59816156574621171</v>
      </c>
      <c r="V93" s="7">
        <f>IF($A93="",V92,'Patm diff'!Q89)</f>
        <v>1.5118212474663864</v>
      </c>
      <c r="W93" s="7">
        <f>IF($A93="",W92,'Patm nodiff'!Q89)</f>
        <v>0.51795709710935023</v>
      </c>
      <c r="X93" s="7">
        <f>IF($A93="",X92,Case1!$Q89)</f>
        <v>12.11807700697457</v>
      </c>
      <c r="Y93" s="7">
        <f>IF($A93="",Y92,Case2!$Q89)</f>
        <v>11.773625788866902</v>
      </c>
      <c r="Z93" s="7">
        <f>IF($A93="",Z92,Case3!$Q89)</f>
        <v>12.46096942305479</v>
      </c>
      <c r="AA93" s="7">
        <f>IF($A93="",AA92,Case4!$Q89)</f>
        <v>8.5286036456764247</v>
      </c>
      <c r="AB93" s="7">
        <f>IF($A93="",AB92,Case5!$Q89)</f>
        <v>15.842662645938811</v>
      </c>
      <c r="AC93" s="7">
        <f>IF($A93="",AC92,Case6!$Q89)</f>
        <v>8.5609279853105118</v>
      </c>
      <c r="AD93" s="7">
        <f>IF($A93="",AD92,Case7!$Q89)</f>
        <v>15.739915644814729</v>
      </c>
      <c r="AE93" s="7">
        <f>IF($A93="",AE92,Case8!$Q89)</f>
        <v>8.3478175116817486</v>
      </c>
      <c r="AF93" s="7">
        <f>IF($A93="",AF92,Case9!$Q89)</f>
        <v>14.961879851407769</v>
      </c>
      <c r="AG93" s="7">
        <f>IF($A93="",AG92,Case10!$Q89)</f>
        <v>8.8455645451696476</v>
      </c>
      <c r="AH93" s="7">
        <f>IF($A93="",AH92,Case11!$Q89)</f>
        <v>15.721046038560811</v>
      </c>
      <c r="AJ93" s="25">
        <f t="shared" si="61"/>
        <v>1</v>
      </c>
      <c r="AK93" s="25">
        <f t="shared" si="62"/>
        <v>86.477889858184369</v>
      </c>
      <c r="AL93" s="25">
        <f t="shared" si="63"/>
        <v>34.215519914598978</v>
      </c>
      <c r="AM93" s="25">
        <f t="shared" si="64"/>
        <v>99.868792779721929</v>
      </c>
      <c r="AN93" s="25">
        <f t="shared" si="65"/>
        <v>4.2686434464996434</v>
      </c>
      <c r="AO93" s="25">
        <f t="shared" si="66"/>
        <v>4.3935276122767197</v>
      </c>
      <c r="AP93" s="25">
        <f t="shared" si="67"/>
        <v>4.151181841783143</v>
      </c>
      <c r="AQ93" s="25">
        <f t="shared" si="68"/>
        <v>6.0652074066337214</v>
      </c>
      <c r="AR93" s="25">
        <f t="shared" si="69"/>
        <v>3.2650919328424988</v>
      </c>
      <c r="AS93" s="25">
        <f t="shared" si="70"/>
        <v>6.0423064051885955</v>
      </c>
      <c r="AT93" s="25">
        <f t="shared" si="71"/>
        <v>3.2864057957668225</v>
      </c>
      <c r="AU93" s="25">
        <f t="shared" si="72"/>
        <v>6.1965597508107182</v>
      </c>
      <c r="AV93" s="25">
        <f t="shared" si="73"/>
        <v>3.4573028599165583</v>
      </c>
      <c r="AW93" s="25">
        <f t="shared" si="74"/>
        <v>5.8478743483079665</v>
      </c>
      <c r="AX93" s="25">
        <f t="shared" si="75"/>
        <v>3.2903503922780604</v>
      </c>
      <c r="AZ93" s="7">
        <f t="shared" si="76"/>
        <v>32.867883995703551</v>
      </c>
      <c r="BA93" s="7">
        <f t="shared" si="77"/>
        <v>32.867883995703551</v>
      </c>
      <c r="BB93" s="7">
        <f t="shared" si="78"/>
        <v>74.226804123711347</v>
      </c>
      <c r="BC93" s="7">
        <f t="shared" si="79"/>
        <v>22.360248447204974</v>
      </c>
      <c r="BD93" s="7">
        <f t="shared" si="80"/>
        <v>50</v>
      </c>
      <c r="BE93" s="7">
        <f t="shared" si="81"/>
        <v>50</v>
      </c>
      <c r="BF93" s="7">
        <f t="shared" si="82"/>
        <v>50</v>
      </c>
      <c r="BG93" s="7">
        <f t="shared" si="83"/>
        <v>50</v>
      </c>
      <c r="BH93" s="7">
        <f t="shared" si="84"/>
        <v>50</v>
      </c>
      <c r="BI93" s="7">
        <f t="shared" si="85"/>
        <v>50</v>
      </c>
      <c r="BJ93" s="7">
        <f t="shared" si="86"/>
        <v>50</v>
      </c>
      <c r="BK93" s="7">
        <f t="shared" si="87"/>
        <v>50</v>
      </c>
      <c r="BL93" s="7">
        <f t="shared" si="88"/>
        <v>50</v>
      </c>
      <c r="BM93" s="7">
        <f t="shared" si="89"/>
        <v>10</v>
      </c>
      <c r="BN93" s="7">
        <f t="shared" si="90"/>
        <v>87.000000000000014</v>
      </c>
      <c r="BP93" s="7">
        <f t="shared" si="91"/>
        <v>0</v>
      </c>
      <c r="BQ93" s="7">
        <f t="shared" si="92"/>
        <v>0.9462952837392915</v>
      </c>
      <c r="BR93" s="7">
        <f t="shared" si="93"/>
        <v>2.4587075053565184</v>
      </c>
      <c r="BS93" s="7">
        <f t="shared" si="94"/>
        <v>0.81877546311742577</v>
      </c>
      <c r="BT93" s="7">
        <f t="shared" si="95"/>
        <v>39.106071966404038</v>
      </c>
      <c r="BU93" s="7">
        <f t="shared" si="96"/>
        <v>39.532479221657404</v>
      </c>
      <c r="BV93" s="7">
        <f t="shared" si="97"/>
        <v>38.682883323821592</v>
      </c>
      <c r="BW93" s="7">
        <f t="shared" si="98"/>
        <v>43.615234164609369</v>
      </c>
      <c r="BX93" s="7">
        <f t="shared" si="99"/>
        <v>34.57235415258279</v>
      </c>
      <c r="BY93" s="7">
        <f t="shared" si="100"/>
        <v>43.573970160933222</v>
      </c>
      <c r="BZ93" s="7">
        <f t="shared" si="101"/>
        <v>34.695619384108937</v>
      </c>
      <c r="CA93" s="7">
        <f t="shared" si="102"/>
        <v>19.539530664231336</v>
      </c>
      <c r="CB93" s="7">
        <f t="shared" si="103"/>
        <v>78.320410825015742</v>
      </c>
      <c r="CC93" s="7">
        <f t="shared" si="104"/>
        <v>21.723518519431096</v>
      </c>
      <c r="CD93" s="7">
        <f t="shared" si="105"/>
        <v>152.71587530411028</v>
      </c>
      <c r="CF93" t="str">
        <f>OutputSummary!A93</f>
        <v/>
      </c>
      <c r="CG93" s="22">
        <f>IF($CF93="",CG92,Case1!$O93)</f>
        <v>2.3772875745172953E-3</v>
      </c>
      <c r="CH93" s="22">
        <f>IF($CF93="",CH92,Case2!$O93)</f>
        <v>2.3772875745172953E-3</v>
      </c>
      <c r="CI93" s="22">
        <f>IF($CF93="",CI92,Case3!$O93)</f>
        <v>2.3772875745172953E-3</v>
      </c>
      <c r="CJ93" s="22">
        <f>IF($CF93="",CJ92,Case4!$O93)</f>
        <v>2.3772875745172953E-3</v>
      </c>
      <c r="CK93" s="22">
        <f>IF($CF93="",CK92,Case5!$O93)</f>
        <v>2.3772875745172953E-3</v>
      </c>
      <c r="CL93" s="22">
        <f>IF($CF93="",CL92,Case6!$O93)</f>
        <v>2.3772875745172953E-3</v>
      </c>
      <c r="CM93" s="22">
        <f>IF($CF93="",CM92,Case7!$O93)</f>
        <v>2.3772875745172953E-3</v>
      </c>
      <c r="CN93" s="22">
        <f>IF($CF93="",CN92,Case8!$O93)</f>
        <v>1.1886437872586477E-3</v>
      </c>
      <c r="CO93" s="22">
        <f>IF($CF93="",CO92,Case9!$O93)</f>
        <v>4.7545751490345898E-3</v>
      </c>
      <c r="CP93" s="22">
        <f>IF($CF93="",CP92,Case10!$O93)</f>
        <v>2.635860683817619E-4</v>
      </c>
      <c r="CQ93" s="22">
        <f>IF($CF93="",CQ92,Case11!$O93)</f>
        <v>1.6127785180636241E-2</v>
      </c>
      <c r="CS93" t="str">
        <f>OutputSummary!A93</f>
        <v/>
      </c>
      <c r="CT93" s="22">
        <f>IF($CS93="",CT92,Case1!$S93+Case1!$F93+Case1!$P93)</f>
        <v>4.7545751490345916E-3</v>
      </c>
      <c r="CU93" s="22">
        <f>IF($CS93="",CU92,Case2!$S93+Case2!$F93+Case2!$P93)</f>
        <v>4.7545751490345907E-3</v>
      </c>
      <c r="CV93" s="22">
        <f>IF($CS93="",CV92,Case3!$S93+Case3!$F93+Case3!$P93)</f>
        <v>4.7545751490345916E-3</v>
      </c>
      <c r="CW93" s="22">
        <f>IF($CS93="",CW92,Case4!$S93+Case4!$F93+Case4!$P93)</f>
        <v>4.7545751490345916E-3</v>
      </c>
      <c r="CX93" s="22">
        <f>IF($CS93="",CX92,Case5!$S93+Case5!$F93+Case5!$P93)</f>
        <v>4.7545751490345907E-3</v>
      </c>
      <c r="CY93" s="22">
        <f>IF($CS93="",CY92,Case6!$S93+Case6!$F93+Case6!$P93)</f>
        <v>4.7545751490345916E-3</v>
      </c>
      <c r="CZ93" s="22">
        <f>IF($CS93="",CZ92,Case7!$S93+Case7!$F93+Case7!$P93)</f>
        <v>4.7545751490345907E-3</v>
      </c>
      <c r="DA93" s="22">
        <f>IF($CS93="",DA92,Case8!$S93+Case8!$F93+Case8!$P93)</f>
        <v>2.3772875745172958E-3</v>
      </c>
      <c r="DB93" s="22">
        <f>IF($CS93="",DB92,Case9!$S93+Case9!$F93+Case9!$P93)</f>
        <v>9.5091502980691814E-3</v>
      </c>
      <c r="DC93" s="22">
        <f>IF($CS93="",DC92,Case10!$S93+Case10!$F93+Case10!$P93)</f>
        <v>2.6358606838176191E-3</v>
      </c>
      <c r="DD93" s="22">
        <f>IF($CS93="",DD92,Case11!$S93+Case11!$F93+Case11!$P93)</f>
        <v>1.8537684115673837E-2</v>
      </c>
      <c r="DF93" t="str">
        <f t="shared" si="58"/>
        <v/>
      </c>
      <c r="DG93" s="22">
        <f t="shared" si="60"/>
        <v>2.3772875745172962E-3</v>
      </c>
      <c r="DH93" s="22">
        <f t="shared" si="60"/>
        <v>2.3772875745172953E-3</v>
      </c>
      <c r="DI93" s="22">
        <f t="shared" si="60"/>
        <v>2.3772875745172962E-3</v>
      </c>
      <c r="DJ93" s="22">
        <f t="shared" si="59"/>
        <v>2.3772875745172962E-3</v>
      </c>
      <c r="DK93" s="22">
        <f t="shared" si="59"/>
        <v>2.3772875745172953E-3</v>
      </c>
      <c r="DL93" s="22">
        <f t="shared" si="59"/>
        <v>2.3772875745172962E-3</v>
      </c>
      <c r="DM93" s="22">
        <f t="shared" si="59"/>
        <v>2.3772875745172953E-3</v>
      </c>
      <c r="DN93" s="22">
        <f t="shared" si="59"/>
        <v>1.1886437872586481E-3</v>
      </c>
      <c r="DO93" s="22">
        <f t="shared" si="59"/>
        <v>4.7545751490345916E-3</v>
      </c>
      <c r="DP93" s="22">
        <f t="shared" si="56"/>
        <v>2.3722746154358574E-3</v>
      </c>
      <c r="DQ93" s="22">
        <f t="shared" si="56"/>
        <v>2.4098989350375966E-3</v>
      </c>
    </row>
    <row r="94" spans="1:121" x14ac:dyDescent="0.2">
      <c r="A94" t="str">
        <f>OutputSummary!A90</f>
        <v/>
      </c>
      <c r="B94" s="13">
        <f>IF($A94="",B93,Case8!K90*100)</f>
        <v>0.85660513659939153</v>
      </c>
      <c r="C94" s="7">
        <f>IF($A94="",C93,Pi!$B90)</f>
        <v>0.85660513659939153</v>
      </c>
      <c r="D94" s="7">
        <f>IF($A94="",D93,Patm!B90)</f>
        <v>0.86471115060730008</v>
      </c>
      <c r="E94" s="13">
        <f>IF($A94="",E93,'Patm diff'!B90)</f>
        <v>0.87766655138423022</v>
      </c>
      <c r="F94" s="7">
        <f>IF($A94="",F93,'Patm nodiff'!B90)</f>
        <v>0.86361880927367085</v>
      </c>
      <c r="G94" s="7">
        <f>IF($A94="",G93,Case1!$B90)</f>
        <v>1.1915897577858632</v>
      </c>
      <c r="H94" s="7">
        <f>IF($A94="",H93,Case2!$B90)</f>
        <v>1.195242384237196</v>
      </c>
      <c r="I94" s="7">
        <f>IF($A94="",I93,Case3!$B90)</f>
        <v>1.1879647021359967</v>
      </c>
      <c r="J94" s="7">
        <f>IF($A94="",J93,Case4!$B90)</f>
        <v>1.2302154727932881</v>
      </c>
      <c r="K94" s="7">
        <f>IF($A94="",K93,Case5!$B90)</f>
        <v>1.1527536981137487</v>
      </c>
      <c r="L94" s="7">
        <f>IF($A94="",L93,Case6!$B90)</f>
        <v>1.2298620032182317</v>
      </c>
      <c r="M94" s="7">
        <f>IF($A94="",M93,Case7!$B90)</f>
        <v>1.1538095944186428</v>
      </c>
      <c r="N94" s="7">
        <f>IF($A94="",N93,Case8!$B90)</f>
        <v>1.0239817599366103</v>
      </c>
      <c r="O94" s="7">
        <f>IF($A94="",O93,Case9!$B90)</f>
        <v>1.5275017987322221</v>
      </c>
      <c r="P94" s="7">
        <f>IF($A94="",P93,Case10!$B90)</f>
        <v>1.0426899120869584</v>
      </c>
      <c r="Q94" s="7">
        <f>IF($A94="",Q93,Case11!$B90)</f>
        <v>2.1647771688571216</v>
      </c>
      <c r="S94" s="7">
        <f>IF($A94="",S93,Case1!E90*100)</f>
        <v>51.727750000000007</v>
      </c>
      <c r="T94" s="7">
        <f>IF($A94="",T93,Pi!$Q90)</f>
        <v>51.727750000000007</v>
      </c>
      <c r="U94" s="7">
        <f>IF($A94="",U93,Patm!Q90)</f>
        <v>0.59816156574621171</v>
      </c>
      <c r="V94" s="7">
        <f>IF($A94="",V93,'Patm diff'!Q90)</f>
        <v>1.5118212474663864</v>
      </c>
      <c r="W94" s="7">
        <f>IF($A94="",W93,'Patm nodiff'!Q90)</f>
        <v>0.51795709710935023</v>
      </c>
      <c r="X94" s="7">
        <f>IF($A94="",X93,Case1!$Q90)</f>
        <v>12.11807700697457</v>
      </c>
      <c r="Y94" s="7">
        <f>IF($A94="",Y93,Case2!$Q90)</f>
        <v>11.773625788866902</v>
      </c>
      <c r="Z94" s="7">
        <f>IF($A94="",Z93,Case3!$Q90)</f>
        <v>12.46096942305479</v>
      </c>
      <c r="AA94" s="7">
        <f>IF($A94="",AA93,Case4!$Q90)</f>
        <v>8.5286036456764247</v>
      </c>
      <c r="AB94" s="7">
        <f>IF($A94="",AB93,Case5!$Q90)</f>
        <v>15.842662645938811</v>
      </c>
      <c r="AC94" s="7">
        <f>IF($A94="",AC93,Case6!$Q90)</f>
        <v>8.5609279853105118</v>
      </c>
      <c r="AD94" s="7">
        <f>IF($A94="",AD93,Case7!$Q90)</f>
        <v>15.739915644814729</v>
      </c>
      <c r="AE94" s="7">
        <f>IF($A94="",AE93,Case8!$Q90)</f>
        <v>8.3478175116817486</v>
      </c>
      <c r="AF94" s="7">
        <f>IF($A94="",AF93,Case9!$Q90)</f>
        <v>14.961879851407769</v>
      </c>
      <c r="AG94" s="7">
        <f>IF($A94="",AG93,Case10!$Q90)</f>
        <v>8.8455645451696476</v>
      </c>
      <c r="AH94" s="7">
        <f>IF($A94="",AH93,Case11!$Q90)</f>
        <v>15.721046038560811</v>
      </c>
      <c r="AJ94" s="25">
        <f t="shared" si="61"/>
        <v>1</v>
      </c>
      <c r="AK94" s="25">
        <f t="shared" si="62"/>
        <v>86.477889858184369</v>
      </c>
      <c r="AL94" s="25">
        <f t="shared" si="63"/>
        <v>34.215519914598978</v>
      </c>
      <c r="AM94" s="25">
        <f t="shared" si="64"/>
        <v>99.868792779721929</v>
      </c>
      <c r="AN94" s="25">
        <f t="shared" si="65"/>
        <v>4.2686434464996434</v>
      </c>
      <c r="AO94" s="25">
        <f t="shared" si="66"/>
        <v>4.3935276122767197</v>
      </c>
      <c r="AP94" s="25">
        <f t="shared" si="67"/>
        <v>4.151181841783143</v>
      </c>
      <c r="AQ94" s="25">
        <f t="shared" si="68"/>
        <v>6.0652074066337214</v>
      </c>
      <c r="AR94" s="25">
        <f t="shared" si="69"/>
        <v>3.2650919328424988</v>
      </c>
      <c r="AS94" s="25">
        <f t="shared" si="70"/>
        <v>6.0423064051885955</v>
      </c>
      <c r="AT94" s="25">
        <f t="shared" si="71"/>
        <v>3.2864057957668225</v>
      </c>
      <c r="AU94" s="25">
        <f t="shared" si="72"/>
        <v>6.1965597508107182</v>
      </c>
      <c r="AV94" s="25">
        <f t="shared" si="73"/>
        <v>3.4573028599165583</v>
      </c>
      <c r="AW94" s="25">
        <f t="shared" si="74"/>
        <v>5.8478743483079665</v>
      </c>
      <c r="AX94" s="25">
        <f t="shared" si="75"/>
        <v>3.2903503922780604</v>
      </c>
      <c r="AZ94" s="7">
        <f t="shared" si="76"/>
        <v>32.867883995703551</v>
      </c>
      <c r="BA94" s="7">
        <f t="shared" si="77"/>
        <v>32.867883995703551</v>
      </c>
      <c r="BB94" s="7">
        <f t="shared" si="78"/>
        <v>74.226804123711347</v>
      </c>
      <c r="BC94" s="7">
        <f t="shared" si="79"/>
        <v>22.360248447204974</v>
      </c>
      <c r="BD94" s="7">
        <f t="shared" si="80"/>
        <v>50</v>
      </c>
      <c r="BE94" s="7">
        <f t="shared" si="81"/>
        <v>50</v>
      </c>
      <c r="BF94" s="7">
        <f t="shared" si="82"/>
        <v>50</v>
      </c>
      <c r="BG94" s="7">
        <f t="shared" si="83"/>
        <v>50</v>
      </c>
      <c r="BH94" s="7">
        <f t="shared" si="84"/>
        <v>50</v>
      </c>
      <c r="BI94" s="7">
        <f t="shared" si="85"/>
        <v>50</v>
      </c>
      <c r="BJ94" s="7">
        <f t="shared" si="86"/>
        <v>50</v>
      </c>
      <c r="BK94" s="7">
        <f t="shared" si="87"/>
        <v>50</v>
      </c>
      <c r="BL94" s="7">
        <f t="shared" si="88"/>
        <v>50</v>
      </c>
      <c r="BM94" s="7">
        <f t="shared" si="89"/>
        <v>10</v>
      </c>
      <c r="BN94" s="7">
        <f t="shared" si="90"/>
        <v>87.000000000000014</v>
      </c>
      <c r="BP94" s="7">
        <f t="shared" si="91"/>
        <v>0</v>
      </c>
      <c r="BQ94" s="7">
        <f t="shared" si="92"/>
        <v>0.9462952837392915</v>
      </c>
      <c r="BR94" s="7">
        <f t="shared" si="93"/>
        <v>2.4587075053565184</v>
      </c>
      <c r="BS94" s="7">
        <f t="shared" si="94"/>
        <v>0.81877546311742577</v>
      </c>
      <c r="BT94" s="7">
        <f t="shared" si="95"/>
        <v>39.106071966404038</v>
      </c>
      <c r="BU94" s="7">
        <f t="shared" si="96"/>
        <v>39.532479221657404</v>
      </c>
      <c r="BV94" s="7">
        <f t="shared" si="97"/>
        <v>38.682883323821592</v>
      </c>
      <c r="BW94" s="7">
        <f t="shared" si="98"/>
        <v>43.615234164609369</v>
      </c>
      <c r="BX94" s="7">
        <f t="shared" si="99"/>
        <v>34.57235415258279</v>
      </c>
      <c r="BY94" s="7">
        <f t="shared" si="100"/>
        <v>43.573970160933222</v>
      </c>
      <c r="BZ94" s="7">
        <f t="shared" si="101"/>
        <v>34.695619384108937</v>
      </c>
      <c r="CA94" s="7">
        <f t="shared" si="102"/>
        <v>19.539530664231336</v>
      </c>
      <c r="CB94" s="7">
        <f t="shared" si="103"/>
        <v>78.320410825015742</v>
      </c>
      <c r="CC94" s="7">
        <f t="shared" si="104"/>
        <v>21.723518519431096</v>
      </c>
      <c r="CD94" s="7">
        <f t="shared" si="105"/>
        <v>152.71587530411028</v>
      </c>
      <c r="CF94" t="str">
        <f>OutputSummary!A94</f>
        <v/>
      </c>
      <c r="CG94" s="22">
        <f>IF($CF94="",CG93,Case1!$O94)</f>
        <v>2.3772875745172953E-3</v>
      </c>
      <c r="CH94" s="22">
        <f>IF($CF94="",CH93,Case2!$O94)</f>
        <v>2.3772875745172953E-3</v>
      </c>
      <c r="CI94" s="22">
        <f>IF($CF94="",CI93,Case3!$O94)</f>
        <v>2.3772875745172953E-3</v>
      </c>
      <c r="CJ94" s="22">
        <f>IF($CF94="",CJ93,Case4!$O94)</f>
        <v>2.3772875745172953E-3</v>
      </c>
      <c r="CK94" s="22">
        <f>IF($CF94="",CK93,Case5!$O94)</f>
        <v>2.3772875745172953E-3</v>
      </c>
      <c r="CL94" s="22">
        <f>IF($CF94="",CL93,Case6!$O94)</f>
        <v>2.3772875745172953E-3</v>
      </c>
      <c r="CM94" s="22">
        <f>IF($CF94="",CM93,Case7!$O94)</f>
        <v>2.3772875745172953E-3</v>
      </c>
      <c r="CN94" s="22">
        <f>IF($CF94="",CN93,Case8!$O94)</f>
        <v>1.1886437872586477E-3</v>
      </c>
      <c r="CO94" s="22">
        <f>IF($CF94="",CO93,Case9!$O94)</f>
        <v>4.7545751490345898E-3</v>
      </c>
      <c r="CP94" s="22">
        <f>IF($CF94="",CP93,Case10!$O94)</f>
        <v>2.635860683817619E-4</v>
      </c>
      <c r="CQ94" s="22">
        <f>IF($CF94="",CQ93,Case11!$O94)</f>
        <v>1.6127785180636241E-2</v>
      </c>
      <c r="CS94" t="str">
        <f>OutputSummary!A94</f>
        <v/>
      </c>
      <c r="CT94" s="22">
        <f>IF($CS94="",CT93,Case1!$S94+Case1!$F94+Case1!$P94)</f>
        <v>4.7545751490345916E-3</v>
      </c>
      <c r="CU94" s="22">
        <f>IF($CS94="",CU93,Case2!$S94+Case2!$F94+Case2!$P94)</f>
        <v>4.7545751490345907E-3</v>
      </c>
      <c r="CV94" s="22">
        <f>IF($CS94="",CV93,Case3!$S94+Case3!$F94+Case3!$P94)</f>
        <v>4.7545751490345916E-3</v>
      </c>
      <c r="CW94" s="22">
        <f>IF($CS94="",CW93,Case4!$S94+Case4!$F94+Case4!$P94)</f>
        <v>4.7545751490345916E-3</v>
      </c>
      <c r="CX94" s="22">
        <f>IF($CS94="",CX93,Case5!$S94+Case5!$F94+Case5!$P94)</f>
        <v>4.7545751490345907E-3</v>
      </c>
      <c r="CY94" s="22">
        <f>IF($CS94="",CY93,Case6!$S94+Case6!$F94+Case6!$P94)</f>
        <v>4.7545751490345916E-3</v>
      </c>
      <c r="CZ94" s="22">
        <f>IF($CS94="",CZ93,Case7!$S94+Case7!$F94+Case7!$P94)</f>
        <v>4.7545751490345907E-3</v>
      </c>
      <c r="DA94" s="22">
        <f>IF($CS94="",DA93,Case8!$S94+Case8!$F94+Case8!$P94)</f>
        <v>2.3772875745172958E-3</v>
      </c>
      <c r="DB94" s="22">
        <f>IF($CS94="",DB93,Case9!$S94+Case9!$F94+Case9!$P94)</f>
        <v>9.5091502980691814E-3</v>
      </c>
      <c r="DC94" s="22">
        <f>IF($CS94="",DC93,Case10!$S94+Case10!$F94+Case10!$P94)</f>
        <v>2.6358606838176191E-3</v>
      </c>
      <c r="DD94" s="22">
        <f>IF($CS94="",DD93,Case11!$S94+Case11!$F94+Case11!$P94)</f>
        <v>1.8537684115673837E-2</v>
      </c>
      <c r="DF94" t="str">
        <f t="shared" si="58"/>
        <v/>
      </c>
      <c r="DG94" s="22">
        <f t="shared" si="60"/>
        <v>2.3772875745172962E-3</v>
      </c>
      <c r="DH94" s="22">
        <f t="shared" si="60"/>
        <v>2.3772875745172953E-3</v>
      </c>
      <c r="DI94" s="22">
        <f t="shared" si="60"/>
        <v>2.3772875745172962E-3</v>
      </c>
      <c r="DJ94" s="22">
        <f t="shared" si="59"/>
        <v>2.3772875745172962E-3</v>
      </c>
      <c r="DK94" s="22">
        <f t="shared" si="59"/>
        <v>2.3772875745172953E-3</v>
      </c>
      <c r="DL94" s="22">
        <f t="shared" si="59"/>
        <v>2.3772875745172962E-3</v>
      </c>
      <c r="DM94" s="22">
        <f t="shared" si="59"/>
        <v>2.3772875745172953E-3</v>
      </c>
      <c r="DN94" s="22">
        <f t="shared" si="59"/>
        <v>1.1886437872586481E-3</v>
      </c>
      <c r="DO94" s="22">
        <f t="shared" si="59"/>
        <v>4.7545751490345916E-3</v>
      </c>
      <c r="DP94" s="22">
        <f t="shared" si="56"/>
        <v>2.3722746154358574E-3</v>
      </c>
      <c r="DQ94" s="22">
        <f t="shared" si="56"/>
        <v>2.4098989350375966E-3</v>
      </c>
    </row>
    <row r="95" spans="1:121" x14ac:dyDescent="0.2">
      <c r="A95" t="str">
        <f>OutputSummary!A91</f>
        <v/>
      </c>
      <c r="B95" s="13">
        <f>IF($A95="",B94,Case8!K91*100)</f>
        <v>0.85660513659939153</v>
      </c>
      <c r="C95" s="7">
        <f>IF($A95="",C94,Pi!$B91)</f>
        <v>0.85660513659939153</v>
      </c>
      <c r="D95" s="7">
        <f>IF($A95="",D94,Patm!B91)</f>
        <v>0.86471115060730008</v>
      </c>
      <c r="E95" s="13">
        <f>IF($A95="",E94,'Patm diff'!B91)</f>
        <v>0.87766655138423022</v>
      </c>
      <c r="F95" s="7">
        <f>IF($A95="",F94,'Patm nodiff'!B91)</f>
        <v>0.86361880927367085</v>
      </c>
      <c r="G95" s="7">
        <f>IF($A95="",G94,Case1!$B91)</f>
        <v>1.1915897577858632</v>
      </c>
      <c r="H95" s="7">
        <f>IF($A95="",H94,Case2!$B91)</f>
        <v>1.195242384237196</v>
      </c>
      <c r="I95" s="7">
        <f>IF($A95="",I94,Case3!$B91)</f>
        <v>1.1879647021359967</v>
      </c>
      <c r="J95" s="7">
        <f>IF($A95="",J94,Case4!$B91)</f>
        <v>1.2302154727932881</v>
      </c>
      <c r="K95" s="7">
        <f>IF($A95="",K94,Case5!$B91)</f>
        <v>1.1527536981137487</v>
      </c>
      <c r="L95" s="7">
        <f>IF($A95="",L94,Case6!$B91)</f>
        <v>1.2298620032182317</v>
      </c>
      <c r="M95" s="7">
        <f>IF($A95="",M94,Case7!$B91)</f>
        <v>1.1538095944186428</v>
      </c>
      <c r="N95" s="7">
        <f>IF($A95="",N94,Case8!$B91)</f>
        <v>1.0239817599366103</v>
      </c>
      <c r="O95" s="7">
        <f>IF($A95="",O94,Case9!$B91)</f>
        <v>1.5275017987322221</v>
      </c>
      <c r="P95" s="7">
        <f>IF($A95="",P94,Case10!$B91)</f>
        <v>1.0426899120869584</v>
      </c>
      <c r="Q95" s="7">
        <f>IF($A95="",Q94,Case11!$B91)</f>
        <v>2.1647771688571216</v>
      </c>
      <c r="S95" s="7">
        <f>IF($A95="",S94,Case1!E91*100)</f>
        <v>51.727750000000007</v>
      </c>
      <c r="T95" s="7">
        <f>IF($A95="",T94,Pi!$Q91)</f>
        <v>51.727750000000007</v>
      </c>
      <c r="U95" s="7">
        <f>IF($A95="",U94,Patm!Q91)</f>
        <v>0.59816156574621171</v>
      </c>
      <c r="V95" s="7">
        <f>IF($A95="",V94,'Patm diff'!Q91)</f>
        <v>1.5118212474663864</v>
      </c>
      <c r="W95" s="7">
        <f>IF($A95="",W94,'Patm nodiff'!Q91)</f>
        <v>0.51795709710935023</v>
      </c>
      <c r="X95" s="7">
        <f>IF($A95="",X94,Case1!$Q91)</f>
        <v>12.11807700697457</v>
      </c>
      <c r="Y95" s="7">
        <f>IF($A95="",Y94,Case2!$Q91)</f>
        <v>11.773625788866902</v>
      </c>
      <c r="Z95" s="7">
        <f>IF($A95="",Z94,Case3!$Q91)</f>
        <v>12.46096942305479</v>
      </c>
      <c r="AA95" s="7">
        <f>IF($A95="",AA94,Case4!$Q91)</f>
        <v>8.5286036456764247</v>
      </c>
      <c r="AB95" s="7">
        <f>IF($A95="",AB94,Case5!$Q91)</f>
        <v>15.842662645938811</v>
      </c>
      <c r="AC95" s="7">
        <f>IF($A95="",AC94,Case6!$Q91)</f>
        <v>8.5609279853105118</v>
      </c>
      <c r="AD95" s="7">
        <f>IF($A95="",AD94,Case7!$Q91)</f>
        <v>15.739915644814729</v>
      </c>
      <c r="AE95" s="7">
        <f>IF($A95="",AE94,Case8!$Q91)</f>
        <v>8.3478175116817486</v>
      </c>
      <c r="AF95" s="7">
        <f>IF($A95="",AF94,Case9!$Q91)</f>
        <v>14.961879851407769</v>
      </c>
      <c r="AG95" s="7">
        <f>IF($A95="",AG94,Case10!$Q91)</f>
        <v>8.8455645451696476</v>
      </c>
      <c r="AH95" s="7">
        <f>IF($A95="",AH94,Case11!$Q91)</f>
        <v>15.721046038560811</v>
      </c>
      <c r="AJ95" s="25">
        <f t="shared" si="61"/>
        <v>1</v>
      </c>
      <c r="AK95" s="25">
        <f t="shared" si="62"/>
        <v>86.477889858184369</v>
      </c>
      <c r="AL95" s="25">
        <f t="shared" si="63"/>
        <v>34.215519914598978</v>
      </c>
      <c r="AM95" s="25">
        <f t="shared" si="64"/>
        <v>99.868792779721929</v>
      </c>
      <c r="AN95" s="25">
        <f t="shared" si="65"/>
        <v>4.2686434464996434</v>
      </c>
      <c r="AO95" s="25">
        <f t="shared" si="66"/>
        <v>4.3935276122767197</v>
      </c>
      <c r="AP95" s="25">
        <f t="shared" si="67"/>
        <v>4.151181841783143</v>
      </c>
      <c r="AQ95" s="25">
        <f t="shared" si="68"/>
        <v>6.0652074066337214</v>
      </c>
      <c r="AR95" s="25">
        <f t="shared" si="69"/>
        <v>3.2650919328424988</v>
      </c>
      <c r="AS95" s="25">
        <f t="shared" si="70"/>
        <v>6.0423064051885955</v>
      </c>
      <c r="AT95" s="25">
        <f t="shared" si="71"/>
        <v>3.2864057957668225</v>
      </c>
      <c r="AU95" s="25">
        <f t="shared" si="72"/>
        <v>6.1965597508107182</v>
      </c>
      <c r="AV95" s="25">
        <f t="shared" si="73"/>
        <v>3.4573028599165583</v>
      </c>
      <c r="AW95" s="25">
        <f t="shared" si="74"/>
        <v>5.8478743483079665</v>
      </c>
      <c r="AX95" s="25">
        <f t="shared" si="75"/>
        <v>3.2903503922780604</v>
      </c>
      <c r="AZ95" s="7">
        <f t="shared" si="76"/>
        <v>32.867883995703551</v>
      </c>
      <c r="BA95" s="7">
        <f t="shared" si="77"/>
        <v>32.867883995703551</v>
      </c>
      <c r="BB95" s="7">
        <f t="shared" si="78"/>
        <v>74.226804123711347</v>
      </c>
      <c r="BC95" s="7">
        <f t="shared" si="79"/>
        <v>22.360248447204974</v>
      </c>
      <c r="BD95" s="7">
        <f t="shared" si="80"/>
        <v>50</v>
      </c>
      <c r="BE95" s="7">
        <f t="shared" si="81"/>
        <v>50</v>
      </c>
      <c r="BF95" s="7">
        <f t="shared" si="82"/>
        <v>50</v>
      </c>
      <c r="BG95" s="7">
        <f t="shared" si="83"/>
        <v>50</v>
      </c>
      <c r="BH95" s="7">
        <f t="shared" si="84"/>
        <v>50</v>
      </c>
      <c r="BI95" s="7">
        <f t="shared" si="85"/>
        <v>50</v>
      </c>
      <c r="BJ95" s="7">
        <f t="shared" si="86"/>
        <v>50</v>
      </c>
      <c r="BK95" s="7">
        <f t="shared" si="87"/>
        <v>50</v>
      </c>
      <c r="BL95" s="7">
        <f t="shared" si="88"/>
        <v>50</v>
      </c>
      <c r="BM95" s="7">
        <f t="shared" si="89"/>
        <v>10</v>
      </c>
      <c r="BN95" s="7">
        <f t="shared" si="90"/>
        <v>87.000000000000014</v>
      </c>
      <c r="BP95" s="7">
        <f t="shared" si="91"/>
        <v>0</v>
      </c>
      <c r="BQ95" s="7">
        <f t="shared" si="92"/>
        <v>0.9462952837392915</v>
      </c>
      <c r="BR95" s="7">
        <f t="shared" si="93"/>
        <v>2.4587075053565184</v>
      </c>
      <c r="BS95" s="7">
        <f t="shared" si="94"/>
        <v>0.81877546311742577</v>
      </c>
      <c r="BT95" s="7">
        <f t="shared" si="95"/>
        <v>39.106071966404038</v>
      </c>
      <c r="BU95" s="7">
        <f t="shared" si="96"/>
        <v>39.532479221657404</v>
      </c>
      <c r="BV95" s="7">
        <f t="shared" si="97"/>
        <v>38.682883323821592</v>
      </c>
      <c r="BW95" s="7">
        <f t="shared" si="98"/>
        <v>43.615234164609369</v>
      </c>
      <c r="BX95" s="7">
        <f t="shared" si="99"/>
        <v>34.57235415258279</v>
      </c>
      <c r="BY95" s="7">
        <f t="shared" si="100"/>
        <v>43.573970160933222</v>
      </c>
      <c r="BZ95" s="7">
        <f t="shared" si="101"/>
        <v>34.695619384108937</v>
      </c>
      <c r="CA95" s="7">
        <f t="shared" si="102"/>
        <v>19.539530664231336</v>
      </c>
      <c r="CB95" s="7">
        <f t="shared" si="103"/>
        <v>78.320410825015742</v>
      </c>
      <c r="CC95" s="7">
        <f t="shared" si="104"/>
        <v>21.723518519431096</v>
      </c>
      <c r="CD95" s="7">
        <f t="shared" si="105"/>
        <v>152.71587530411028</v>
      </c>
      <c r="CF95" t="str">
        <f>OutputSummary!A95</f>
        <v/>
      </c>
      <c r="CG95" s="22">
        <f>IF($CF95="",CG94,Case1!$O95)</f>
        <v>2.3772875745172953E-3</v>
      </c>
      <c r="CH95" s="22">
        <f>IF($CF95="",CH94,Case2!$O95)</f>
        <v>2.3772875745172953E-3</v>
      </c>
      <c r="CI95" s="22">
        <f>IF($CF95="",CI94,Case3!$O95)</f>
        <v>2.3772875745172953E-3</v>
      </c>
      <c r="CJ95" s="22">
        <f>IF($CF95="",CJ94,Case4!$O95)</f>
        <v>2.3772875745172953E-3</v>
      </c>
      <c r="CK95" s="22">
        <f>IF($CF95="",CK94,Case5!$O95)</f>
        <v>2.3772875745172953E-3</v>
      </c>
      <c r="CL95" s="22">
        <f>IF($CF95="",CL94,Case6!$O95)</f>
        <v>2.3772875745172953E-3</v>
      </c>
      <c r="CM95" s="22">
        <f>IF($CF95="",CM94,Case7!$O95)</f>
        <v>2.3772875745172953E-3</v>
      </c>
      <c r="CN95" s="22">
        <f>IF($CF95="",CN94,Case8!$O95)</f>
        <v>1.1886437872586477E-3</v>
      </c>
      <c r="CO95" s="22">
        <f>IF($CF95="",CO94,Case9!$O95)</f>
        <v>4.7545751490345898E-3</v>
      </c>
      <c r="CP95" s="22">
        <f>IF($CF95="",CP94,Case10!$O95)</f>
        <v>2.635860683817619E-4</v>
      </c>
      <c r="CQ95" s="22">
        <f>IF($CF95="",CQ94,Case11!$O95)</f>
        <v>1.6127785180636241E-2</v>
      </c>
      <c r="CS95" t="str">
        <f>OutputSummary!A95</f>
        <v/>
      </c>
      <c r="CT95" s="22">
        <f>IF($CS95="",CT94,Case1!$S95+Case1!$F95+Case1!$P95)</f>
        <v>4.7545751490345916E-3</v>
      </c>
      <c r="CU95" s="22">
        <f>IF($CS95="",CU94,Case2!$S95+Case2!$F95+Case2!$P95)</f>
        <v>4.7545751490345907E-3</v>
      </c>
      <c r="CV95" s="22">
        <f>IF($CS95="",CV94,Case3!$S95+Case3!$F95+Case3!$P95)</f>
        <v>4.7545751490345916E-3</v>
      </c>
      <c r="CW95" s="22">
        <f>IF($CS95="",CW94,Case4!$S95+Case4!$F95+Case4!$P95)</f>
        <v>4.7545751490345916E-3</v>
      </c>
      <c r="CX95" s="22">
        <f>IF($CS95="",CX94,Case5!$S95+Case5!$F95+Case5!$P95)</f>
        <v>4.7545751490345907E-3</v>
      </c>
      <c r="CY95" s="22">
        <f>IF($CS95="",CY94,Case6!$S95+Case6!$F95+Case6!$P95)</f>
        <v>4.7545751490345916E-3</v>
      </c>
      <c r="CZ95" s="22">
        <f>IF($CS95="",CZ94,Case7!$S95+Case7!$F95+Case7!$P95)</f>
        <v>4.7545751490345907E-3</v>
      </c>
      <c r="DA95" s="22">
        <f>IF($CS95="",DA94,Case8!$S95+Case8!$F95+Case8!$P95)</f>
        <v>2.3772875745172958E-3</v>
      </c>
      <c r="DB95" s="22">
        <f>IF($CS95="",DB94,Case9!$S95+Case9!$F95+Case9!$P95)</f>
        <v>9.5091502980691814E-3</v>
      </c>
      <c r="DC95" s="22">
        <f>IF($CS95="",DC94,Case10!$S95+Case10!$F95+Case10!$P95)</f>
        <v>2.6358606838176191E-3</v>
      </c>
      <c r="DD95" s="22">
        <f>IF($CS95="",DD94,Case11!$S95+Case11!$F95+Case11!$P95)</f>
        <v>1.8537684115673837E-2</v>
      </c>
      <c r="DF95" t="str">
        <f t="shared" si="58"/>
        <v/>
      </c>
      <c r="DG95" s="22">
        <f t="shared" si="60"/>
        <v>2.3772875745172962E-3</v>
      </c>
      <c r="DH95" s="22">
        <f t="shared" si="60"/>
        <v>2.3772875745172953E-3</v>
      </c>
      <c r="DI95" s="22">
        <f t="shared" si="60"/>
        <v>2.3772875745172962E-3</v>
      </c>
      <c r="DJ95" s="22">
        <f t="shared" si="59"/>
        <v>2.3772875745172962E-3</v>
      </c>
      <c r="DK95" s="22">
        <f t="shared" si="59"/>
        <v>2.3772875745172953E-3</v>
      </c>
      <c r="DL95" s="22">
        <f t="shared" si="59"/>
        <v>2.3772875745172962E-3</v>
      </c>
      <c r="DM95" s="22">
        <f t="shared" si="59"/>
        <v>2.3772875745172953E-3</v>
      </c>
      <c r="DN95" s="22">
        <f t="shared" si="59"/>
        <v>1.1886437872586481E-3</v>
      </c>
      <c r="DO95" s="22">
        <f t="shared" si="59"/>
        <v>4.7545751490345916E-3</v>
      </c>
      <c r="DP95" s="22">
        <f t="shared" si="56"/>
        <v>2.3722746154358574E-3</v>
      </c>
      <c r="DQ95" s="22">
        <f t="shared" si="56"/>
        <v>2.4098989350375966E-3</v>
      </c>
    </row>
    <row r="96" spans="1:121" x14ac:dyDescent="0.2">
      <c r="A96" t="str">
        <f>OutputSummary!A92</f>
        <v/>
      </c>
      <c r="B96" s="13">
        <f>IF($A96="",B95,Case8!K92*100)</f>
        <v>0.85660513659939153</v>
      </c>
      <c r="C96" s="7">
        <f>IF($A96="",C95,Pi!$B92)</f>
        <v>0.85660513659939153</v>
      </c>
      <c r="D96" s="7">
        <f>IF($A96="",D95,Patm!B92)</f>
        <v>0.86471115060730008</v>
      </c>
      <c r="E96" s="13">
        <f>IF($A96="",E95,'Patm diff'!B92)</f>
        <v>0.87766655138423022</v>
      </c>
      <c r="F96" s="7">
        <f>IF($A96="",F95,'Patm nodiff'!B92)</f>
        <v>0.86361880927367085</v>
      </c>
      <c r="G96" s="7">
        <f>IF($A96="",G95,Case1!$B92)</f>
        <v>1.1915897577858632</v>
      </c>
      <c r="H96" s="7">
        <f>IF($A96="",H95,Case2!$B92)</f>
        <v>1.195242384237196</v>
      </c>
      <c r="I96" s="7">
        <f>IF($A96="",I95,Case3!$B92)</f>
        <v>1.1879647021359967</v>
      </c>
      <c r="J96" s="7">
        <f>IF($A96="",J95,Case4!$B92)</f>
        <v>1.2302154727932881</v>
      </c>
      <c r="K96" s="7">
        <f>IF($A96="",K95,Case5!$B92)</f>
        <v>1.1527536981137487</v>
      </c>
      <c r="L96" s="7">
        <f>IF($A96="",L95,Case6!$B92)</f>
        <v>1.2298620032182317</v>
      </c>
      <c r="M96" s="7">
        <f>IF($A96="",M95,Case7!$B92)</f>
        <v>1.1538095944186428</v>
      </c>
      <c r="N96" s="7">
        <f>IF($A96="",N95,Case8!$B92)</f>
        <v>1.0239817599366103</v>
      </c>
      <c r="O96" s="7">
        <f>IF($A96="",O95,Case9!$B92)</f>
        <v>1.5275017987322221</v>
      </c>
      <c r="P96" s="7">
        <f>IF($A96="",P95,Case10!$B92)</f>
        <v>1.0426899120869584</v>
      </c>
      <c r="Q96" s="7">
        <f>IF($A96="",Q95,Case11!$B92)</f>
        <v>2.1647771688571216</v>
      </c>
      <c r="S96" s="7">
        <f>IF($A96="",S95,Case1!E92*100)</f>
        <v>51.727750000000007</v>
      </c>
      <c r="T96" s="7">
        <f>IF($A96="",T95,Pi!$Q92)</f>
        <v>51.727750000000007</v>
      </c>
      <c r="U96" s="7">
        <f>IF($A96="",U95,Patm!Q92)</f>
        <v>0.59816156574621171</v>
      </c>
      <c r="V96" s="7">
        <f>IF($A96="",V95,'Patm diff'!Q92)</f>
        <v>1.5118212474663864</v>
      </c>
      <c r="W96" s="7">
        <f>IF($A96="",W95,'Patm nodiff'!Q92)</f>
        <v>0.51795709710935023</v>
      </c>
      <c r="X96" s="7">
        <f>IF($A96="",X95,Case1!$Q92)</f>
        <v>12.11807700697457</v>
      </c>
      <c r="Y96" s="7">
        <f>IF($A96="",Y95,Case2!$Q92)</f>
        <v>11.773625788866902</v>
      </c>
      <c r="Z96" s="7">
        <f>IF($A96="",Z95,Case3!$Q92)</f>
        <v>12.46096942305479</v>
      </c>
      <c r="AA96" s="7">
        <f>IF($A96="",AA95,Case4!$Q92)</f>
        <v>8.5286036456764247</v>
      </c>
      <c r="AB96" s="7">
        <f>IF($A96="",AB95,Case5!$Q92)</f>
        <v>15.842662645938811</v>
      </c>
      <c r="AC96" s="7">
        <f>IF($A96="",AC95,Case6!$Q92)</f>
        <v>8.5609279853105118</v>
      </c>
      <c r="AD96" s="7">
        <f>IF($A96="",AD95,Case7!$Q92)</f>
        <v>15.739915644814729</v>
      </c>
      <c r="AE96" s="7">
        <f>IF($A96="",AE95,Case8!$Q92)</f>
        <v>8.3478175116817486</v>
      </c>
      <c r="AF96" s="7">
        <f>IF($A96="",AF95,Case9!$Q92)</f>
        <v>14.961879851407769</v>
      </c>
      <c r="AG96" s="7">
        <f>IF($A96="",AG95,Case10!$Q92)</f>
        <v>8.8455645451696476</v>
      </c>
      <c r="AH96" s="7">
        <f>IF($A96="",AH95,Case11!$Q92)</f>
        <v>15.721046038560811</v>
      </c>
      <c r="AJ96" s="25">
        <f t="shared" si="61"/>
        <v>1</v>
      </c>
      <c r="AK96" s="25">
        <f t="shared" si="62"/>
        <v>86.477889858184369</v>
      </c>
      <c r="AL96" s="25">
        <f t="shared" si="63"/>
        <v>34.215519914598978</v>
      </c>
      <c r="AM96" s="25">
        <f t="shared" si="64"/>
        <v>99.868792779721929</v>
      </c>
      <c r="AN96" s="25">
        <f t="shared" si="65"/>
        <v>4.2686434464996434</v>
      </c>
      <c r="AO96" s="25">
        <f t="shared" si="66"/>
        <v>4.3935276122767197</v>
      </c>
      <c r="AP96" s="25">
        <f t="shared" si="67"/>
        <v>4.151181841783143</v>
      </c>
      <c r="AQ96" s="25">
        <f t="shared" si="68"/>
        <v>6.0652074066337214</v>
      </c>
      <c r="AR96" s="25">
        <f t="shared" si="69"/>
        <v>3.2650919328424988</v>
      </c>
      <c r="AS96" s="25">
        <f t="shared" si="70"/>
        <v>6.0423064051885955</v>
      </c>
      <c r="AT96" s="25">
        <f t="shared" si="71"/>
        <v>3.2864057957668225</v>
      </c>
      <c r="AU96" s="25">
        <f t="shared" si="72"/>
        <v>6.1965597508107182</v>
      </c>
      <c r="AV96" s="25">
        <f t="shared" si="73"/>
        <v>3.4573028599165583</v>
      </c>
      <c r="AW96" s="25">
        <f t="shared" si="74"/>
        <v>5.8478743483079665</v>
      </c>
      <c r="AX96" s="25">
        <f t="shared" si="75"/>
        <v>3.2903503922780604</v>
      </c>
      <c r="AZ96" s="7">
        <f t="shared" si="76"/>
        <v>32.867883995703551</v>
      </c>
      <c r="BA96" s="7">
        <f t="shared" si="77"/>
        <v>32.867883995703551</v>
      </c>
      <c r="BB96" s="7">
        <f t="shared" si="78"/>
        <v>74.226804123711347</v>
      </c>
      <c r="BC96" s="7">
        <f t="shared" si="79"/>
        <v>22.360248447204974</v>
      </c>
      <c r="BD96" s="7">
        <f t="shared" si="80"/>
        <v>50</v>
      </c>
      <c r="BE96" s="7">
        <f t="shared" si="81"/>
        <v>50</v>
      </c>
      <c r="BF96" s="7">
        <f t="shared" si="82"/>
        <v>50</v>
      </c>
      <c r="BG96" s="7">
        <f t="shared" si="83"/>
        <v>50</v>
      </c>
      <c r="BH96" s="7">
        <f t="shared" si="84"/>
        <v>50</v>
      </c>
      <c r="BI96" s="7">
        <f t="shared" si="85"/>
        <v>50</v>
      </c>
      <c r="BJ96" s="7">
        <f t="shared" si="86"/>
        <v>50</v>
      </c>
      <c r="BK96" s="7">
        <f t="shared" si="87"/>
        <v>50</v>
      </c>
      <c r="BL96" s="7">
        <f t="shared" si="88"/>
        <v>50</v>
      </c>
      <c r="BM96" s="7">
        <f t="shared" si="89"/>
        <v>10</v>
      </c>
      <c r="BN96" s="7">
        <f t="shared" si="90"/>
        <v>87.000000000000014</v>
      </c>
      <c r="BP96" s="7">
        <f t="shared" si="91"/>
        <v>0</v>
      </c>
      <c r="BQ96" s="7">
        <f t="shared" si="92"/>
        <v>0.9462952837392915</v>
      </c>
      <c r="BR96" s="7">
        <f t="shared" si="93"/>
        <v>2.4587075053565184</v>
      </c>
      <c r="BS96" s="7">
        <f t="shared" si="94"/>
        <v>0.81877546311742577</v>
      </c>
      <c r="BT96" s="7">
        <f t="shared" si="95"/>
        <v>39.106071966404038</v>
      </c>
      <c r="BU96" s="7">
        <f t="shared" si="96"/>
        <v>39.532479221657404</v>
      </c>
      <c r="BV96" s="7">
        <f t="shared" si="97"/>
        <v>38.682883323821592</v>
      </c>
      <c r="BW96" s="7">
        <f t="shared" si="98"/>
        <v>43.615234164609369</v>
      </c>
      <c r="BX96" s="7">
        <f t="shared" si="99"/>
        <v>34.57235415258279</v>
      </c>
      <c r="BY96" s="7">
        <f t="shared" si="100"/>
        <v>43.573970160933222</v>
      </c>
      <c r="BZ96" s="7">
        <f t="shared" si="101"/>
        <v>34.695619384108937</v>
      </c>
      <c r="CA96" s="7">
        <f t="shared" si="102"/>
        <v>19.539530664231336</v>
      </c>
      <c r="CB96" s="7">
        <f t="shared" si="103"/>
        <v>78.320410825015742</v>
      </c>
      <c r="CC96" s="7">
        <f t="shared" si="104"/>
        <v>21.723518519431096</v>
      </c>
      <c r="CD96" s="7">
        <f t="shared" si="105"/>
        <v>152.71587530411028</v>
      </c>
      <c r="CF96" t="str">
        <f>OutputSummary!A96</f>
        <v/>
      </c>
      <c r="CG96" s="22">
        <f>IF($CF96="",CG95,Case1!$O96)</f>
        <v>2.3772875745172953E-3</v>
      </c>
      <c r="CH96" s="22">
        <f>IF($CF96="",CH95,Case2!$O96)</f>
        <v>2.3772875745172953E-3</v>
      </c>
      <c r="CI96" s="22">
        <f>IF($CF96="",CI95,Case3!$O96)</f>
        <v>2.3772875745172953E-3</v>
      </c>
      <c r="CJ96" s="22">
        <f>IF($CF96="",CJ95,Case4!$O96)</f>
        <v>2.3772875745172953E-3</v>
      </c>
      <c r="CK96" s="22">
        <f>IF($CF96="",CK95,Case5!$O96)</f>
        <v>2.3772875745172953E-3</v>
      </c>
      <c r="CL96" s="22">
        <f>IF($CF96="",CL95,Case6!$O96)</f>
        <v>2.3772875745172953E-3</v>
      </c>
      <c r="CM96" s="22">
        <f>IF($CF96="",CM95,Case7!$O96)</f>
        <v>2.3772875745172953E-3</v>
      </c>
      <c r="CN96" s="22">
        <f>IF($CF96="",CN95,Case8!$O96)</f>
        <v>1.1886437872586477E-3</v>
      </c>
      <c r="CO96" s="22">
        <f>IF($CF96="",CO95,Case9!$O96)</f>
        <v>4.7545751490345898E-3</v>
      </c>
      <c r="CP96" s="22">
        <f>IF($CF96="",CP95,Case10!$O96)</f>
        <v>2.635860683817619E-4</v>
      </c>
      <c r="CQ96" s="22">
        <f>IF($CF96="",CQ95,Case11!$O96)</f>
        <v>1.6127785180636241E-2</v>
      </c>
      <c r="CS96" t="str">
        <f>OutputSummary!A96</f>
        <v/>
      </c>
      <c r="CT96" s="22">
        <f>IF($CS96="",CT95,Case1!$S96+Case1!$F96+Case1!$P96)</f>
        <v>4.7545751490345916E-3</v>
      </c>
      <c r="CU96" s="22">
        <f>IF($CS96="",CU95,Case2!$S96+Case2!$F96+Case2!$P96)</f>
        <v>4.7545751490345907E-3</v>
      </c>
      <c r="CV96" s="22">
        <f>IF($CS96="",CV95,Case3!$S96+Case3!$F96+Case3!$P96)</f>
        <v>4.7545751490345916E-3</v>
      </c>
      <c r="CW96" s="22">
        <f>IF($CS96="",CW95,Case4!$S96+Case4!$F96+Case4!$P96)</f>
        <v>4.7545751490345916E-3</v>
      </c>
      <c r="CX96" s="22">
        <f>IF($CS96="",CX95,Case5!$S96+Case5!$F96+Case5!$P96)</f>
        <v>4.7545751490345907E-3</v>
      </c>
      <c r="CY96" s="22">
        <f>IF($CS96="",CY95,Case6!$S96+Case6!$F96+Case6!$P96)</f>
        <v>4.7545751490345916E-3</v>
      </c>
      <c r="CZ96" s="22">
        <f>IF($CS96="",CZ95,Case7!$S96+Case7!$F96+Case7!$P96)</f>
        <v>4.7545751490345907E-3</v>
      </c>
      <c r="DA96" s="22">
        <f>IF($CS96="",DA95,Case8!$S96+Case8!$F96+Case8!$P96)</f>
        <v>2.3772875745172958E-3</v>
      </c>
      <c r="DB96" s="22">
        <f>IF($CS96="",DB95,Case9!$S96+Case9!$F96+Case9!$P96)</f>
        <v>9.5091502980691814E-3</v>
      </c>
      <c r="DC96" s="22">
        <f>IF($CS96="",DC95,Case10!$S96+Case10!$F96+Case10!$P96)</f>
        <v>2.6358606838176191E-3</v>
      </c>
      <c r="DD96" s="22">
        <f>IF($CS96="",DD95,Case11!$S96+Case11!$F96+Case11!$P96)</f>
        <v>1.8537684115673837E-2</v>
      </c>
      <c r="DF96" t="str">
        <f t="shared" si="58"/>
        <v/>
      </c>
      <c r="DG96" s="22">
        <f t="shared" si="60"/>
        <v>2.3772875745172962E-3</v>
      </c>
      <c r="DH96" s="22">
        <f t="shared" si="60"/>
        <v>2.3772875745172953E-3</v>
      </c>
      <c r="DI96" s="22">
        <f t="shared" si="60"/>
        <v>2.3772875745172962E-3</v>
      </c>
      <c r="DJ96" s="22">
        <f t="shared" si="59"/>
        <v>2.3772875745172962E-3</v>
      </c>
      <c r="DK96" s="22">
        <f t="shared" si="59"/>
        <v>2.3772875745172953E-3</v>
      </c>
      <c r="DL96" s="22">
        <f t="shared" si="59"/>
        <v>2.3772875745172962E-3</v>
      </c>
      <c r="DM96" s="22">
        <f t="shared" si="59"/>
        <v>2.3772875745172953E-3</v>
      </c>
      <c r="DN96" s="22">
        <f t="shared" si="59"/>
        <v>1.1886437872586481E-3</v>
      </c>
      <c r="DO96" s="22">
        <f t="shared" si="59"/>
        <v>4.7545751490345916E-3</v>
      </c>
      <c r="DP96" s="22">
        <f t="shared" si="56"/>
        <v>2.3722746154358574E-3</v>
      </c>
      <c r="DQ96" s="22">
        <f t="shared" si="56"/>
        <v>2.4098989350375966E-3</v>
      </c>
    </row>
    <row r="97" spans="1:121" x14ac:dyDescent="0.2">
      <c r="A97" t="str">
        <f>OutputSummary!A93</f>
        <v/>
      </c>
      <c r="B97" s="13">
        <f>IF($A97="",B96,Case8!K93*100)</f>
        <v>0.85660513659939153</v>
      </c>
      <c r="C97" s="7">
        <f>IF($A97="",C96,Pi!$B93)</f>
        <v>0.85660513659939153</v>
      </c>
      <c r="D97" s="7">
        <f>IF($A97="",D96,Patm!B93)</f>
        <v>0.86471115060730008</v>
      </c>
      <c r="E97" s="13">
        <f>IF($A97="",E96,'Patm diff'!B93)</f>
        <v>0.87766655138423022</v>
      </c>
      <c r="F97" s="7">
        <f>IF($A97="",F96,'Patm nodiff'!B93)</f>
        <v>0.86361880927367085</v>
      </c>
      <c r="G97" s="7">
        <f>IF($A97="",G96,Case1!$B93)</f>
        <v>1.1915897577858632</v>
      </c>
      <c r="H97" s="7">
        <f>IF($A97="",H96,Case2!$B93)</f>
        <v>1.195242384237196</v>
      </c>
      <c r="I97" s="7">
        <f>IF($A97="",I96,Case3!$B93)</f>
        <v>1.1879647021359967</v>
      </c>
      <c r="J97" s="7">
        <f>IF($A97="",J96,Case4!$B93)</f>
        <v>1.2302154727932881</v>
      </c>
      <c r="K97" s="7">
        <f>IF($A97="",K96,Case5!$B93)</f>
        <v>1.1527536981137487</v>
      </c>
      <c r="L97" s="7">
        <f>IF($A97="",L96,Case6!$B93)</f>
        <v>1.2298620032182317</v>
      </c>
      <c r="M97" s="7">
        <f>IF($A97="",M96,Case7!$B93)</f>
        <v>1.1538095944186428</v>
      </c>
      <c r="N97" s="7">
        <f>IF($A97="",N96,Case8!$B93)</f>
        <v>1.0239817599366103</v>
      </c>
      <c r="O97" s="7">
        <f>IF($A97="",O96,Case9!$B93)</f>
        <v>1.5275017987322221</v>
      </c>
      <c r="P97" s="7">
        <f>IF($A97="",P96,Case10!$B93)</f>
        <v>1.0426899120869584</v>
      </c>
      <c r="Q97" s="7">
        <f>IF($A97="",Q96,Case11!$B93)</f>
        <v>2.1647771688571216</v>
      </c>
      <c r="S97" s="7">
        <f>IF($A97="",S96,Case1!E93*100)</f>
        <v>51.727750000000007</v>
      </c>
      <c r="T97" s="7">
        <f>IF($A97="",T96,Pi!$Q93)</f>
        <v>51.727750000000007</v>
      </c>
      <c r="U97" s="7">
        <f>IF($A97="",U96,Patm!Q93)</f>
        <v>0.59816156574621171</v>
      </c>
      <c r="V97" s="7">
        <f>IF($A97="",V96,'Patm diff'!Q93)</f>
        <v>1.5118212474663864</v>
      </c>
      <c r="W97" s="7">
        <f>IF($A97="",W96,'Patm nodiff'!Q93)</f>
        <v>0.51795709710935023</v>
      </c>
      <c r="X97" s="7">
        <f>IF($A97="",X96,Case1!$Q93)</f>
        <v>12.11807700697457</v>
      </c>
      <c r="Y97" s="7">
        <f>IF($A97="",Y96,Case2!$Q93)</f>
        <v>11.773625788866902</v>
      </c>
      <c r="Z97" s="7">
        <f>IF($A97="",Z96,Case3!$Q93)</f>
        <v>12.46096942305479</v>
      </c>
      <c r="AA97" s="7">
        <f>IF($A97="",AA96,Case4!$Q93)</f>
        <v>8.5286036456764247</v>
      </c>
      <c r="AB97" s="7">
        <f>IF($A97="",AB96,Case5!$Q93)</f>
        <v>15.842662645938811</v>
      </c>
      <c r="AC97" s="7">
        <f>IF($A97="",AC96,Case6!$Q93)</f>
        <v>8.5609279853105118</v>
      </c>
      <c r="AD97" s="7">
        <f>IF($A97="",AD96,Case7!$Q93)</f>
        <v>15.739915644814729</v>
      </c>
      <c r="AE97" s="7">
        <f>IF($A97="",AE96,Case8!$Q93)</f>
        <v>8.3478175116817486</v>
      </c>
      <c r="AF97" s="7">
        <f>IF($A97="",AF96,Case9!$Q93)</f>
        <v>14.961879851407769</v>
      </c>
      <c r="AG97" s="7">
        <f>IF($A97="",AG96,Case10!$Q93)</f>
        <v>8.8455645451696476</v>
      </c>
      <c r="AH97" s="7">
        <f>IF($A97="",AH96,Case11!$Q93)</f>
        <v>15.721046038560811</v>
      </c>
      <c r="AJ97" s="25">
        <f t="shared" si="61"/>
        <v>1</v>
      </c>
      <c r="AK97" s="25">
        <f t="shared" si="62"/>
        <v>86.477889858184369</v>
      </c>
      <c r="AL97" s="25">
        <f t="shared" si="63"/>
        <v>34.215519914598978</v>
      </c>
      <c r="AM97" s="25">
        <f t="shared" si="64"/>
        <v>99.868792779721929</v>
      </c>
      <c r="AN97" s="25">
        <f t="shared" si="65"/>
        <v>4.2686434464996434</v>
      </c>
      <c r="AO97" s="25">
        <f t="shared" si="66"/>
        <v>4.3935276122767197</v>
      </c>
      <c r="AP97" s="25">
        <f t="shared" si="67"/>
        <v>4.151181841783143</v>
      </c>
      <c r="AQ97" s="25">
        <f t="shared" si="68"/>
        <v>6.0652074066337214</v>
      </c>
      <c r="AR97" s="25">
        <f t="shared" si="69"/>
        <v>3.2650919328424988</v>
      </c>
      <c r="AS97" s="25">
        <f t="shared" si="70"/>
        <v>6.0423064051885955</v>
      </c>
      <c r="AT97" s="25">
        <f t="shared" si="71"/>
        <v>3.2864057957668225</v>
      </c>
      <c r="AU97" s="25">
        <f t="shared" si="72"/>
        <v>6.1965597508107182</v>
      </c>
      <c r="AV97" s="25">
        <f t="shared" si="73"/>
        <v>3.4573028599165583</v>
      </c>
      <c r="AW97" s="25">
        <f t="shared" si="74"/>
        <v>5.8478743483079665</v>
      </c>
      <c r="AX97" s="25">
        <f t="shared" si="75"/>
        <v>3.2903503922780604</v>
      </c>
      <c r="AZ97" s="7">
        <f t="shared" si="76"/>
        <v>32.867883995703551</v>
      </c>
      <c r="BA97" s="7">
        <f t="shared" si="77"/>
        <v>32.867883995703551</v>
      </c>
      <c r="BB97" s="7">
        <f t="shared" si="78"/>
        <v>74.226804123711347</v>
      </c>
      <c r="BC97" s="7">
        <f t="shared" si="79"/>
        <v>22.360248447204974</v>
      </c>
      <c r="BD97" s="7">
        <f t="shared" si="80"/>
        <v>50</v>
      </c>
      <c r="BE97" s="7">
        <f t="shared" si="81"/>
        <v>50</v>
      </c>
      <c r="BF97" s="7">
        <f t="shared" si="82"/>
        <v>50</v>
      </c>
      <c r="BG97" s="7">
        <f t="shared" si="83"/>
        <v>50</v>
      </c>
      <c r="BH97" s="7">
        <f t="shared" si="84"/>
        <v>50</v>
      </c>
      <c r="BI97" s="7">
        <f t="shared" si="85"/>
        <v>50</v>
      </c>
      <c r="BJ97" s="7">
        <f t="shared" si="86"/>
        <v>50</v>
      </c>
      <c r="BK97" s="7">
        <f t="shared" si="87"/>
        <v>50</v>
      </c>
      <c r="BL97" s="7">
        <f t="shared" si="88"/>
        <v>50</v>
      </c>
      <c r="BM97" s="7">
        <f t="shared" si="89"/>
        <v>10</v>
      </c>
      <c r="BN97" s="7">
        <f t="shared" si="90"/>
        <v>87.000000000000014</v>
      </c>
      <c r="BP97" s="7">
        <f t="shared" si="91"/>
        <v>0</v>
      </c>
      <c r="BQ97" s="7">
        <f t="shared" si="92"/>
        <v>0.9462952837392915</v>
      </c>
      <c r="BR97" s="7">
        <f t="shared" si="93"/>
        <v>2.4587075053565184</v>
      </c>
      <c r="BS97" s="7">
        <f t="shared" si="94"/>
        <v>0.81877546311742577</v>
      </c>
      <c r="BT97" s="7">
        <f t="shared" si="95"/>
        <v>39.106071966404038</v>
      </c>
      <c r="BU97" s="7">
        <f t="shared" si="96"/>
        <v>39.532479221657404</v>
      </c>
      <c r="BV97" s="7">
        <f t="shared" si="97"/>
        <v>38.682883323821592</v>
      </c>
      <c r="BW97" s="7">
        <f t="shared" si="98"/>
        <v>43.615234164609369</v>
      </c>
      <c r="BX97" s="7">
        <f t="shared" si="99"/>
        <v>34.57235415258279</v>
      </c>
      <c r="BY97" s="7">
        <f t="shared" si="100"/>
        <v>43.573970160933222</v>
      </c>
      <c r="BZ97" s="7">
        <f t="shared" si="101"/>
        <v>34.695619384108937</v>
      </c>
      <c r="CA97" s="7">
        <f t="shared" si="102"/>
        <v>19.539530664231336</v>
      </c>
      <c r="CB97" s="7">
        <f t="shared" si="103"/>
        <v>78.320410825015742</v>
      </c>
      <c r="CC97" s="7">
        <f t="shared" si="104"/>
        <v>21.723518519431096</v>
      </c>
      <c r="CD97" s="7">
        <f t="shared" si="105"/>
        <v>152.71587530411028</v>
      </c>
      <c r="CF97" t="str">
        <f>OutputSummary!A97</f>
        <v/>
      </c>
      <c r="CG97" s="22">
        <f>IF($CF97="",CG96,Case1!$O97)</f>
        <v>2.3772875745172953E-3</v>
      </c>
      <c r="CH97" s="22">
        <f>IF($CF97="",CH96,Case2!$O97)</f>
        <v>2.3772875745172953E-3</v>
      </c>
      <c r="CI97" s="22">
        <f>IF($CF97="",CI96,Case3!$O97)</f>
        <v>2.3772875745172953E-3</v>
      </c>
      <c r="CJ97" s="22">
        <f>IF($CF97="",CJ96,Case4!$O97)</f>
        <v>2.3772875745172953E-3</v>
      </c>
      <c r="CK97" s="22">
        <f>IF($CF97="",CK96,Case5!$O97)</f>
        <v>2.3772875745172953E-3</v>
      </c>
      <c r="CL97" s="22">
        <f>IF($CF97="",CL96,Case6!$O97)</f>
        <v>2.3772875745172953E-3</v>
      </c>
      <c r="CM97" s="22">
        <f>IF($CF97="",CM96,Case7!$O97)</f>
        <v>2.3772875745172953E-3</v>
      </c>
      <c r="CN97" s="22">
        <f>IF($CF97="",CN96,Case8!$O97)</f>
        <v>1.1886437872586477E-3</v>
      </c>
      <c r="CO97" s="22">
        <f>IF($CF97="",CO96,Case9!$O97)</f>
        <v>4.7545751490345898E-3</v>
      </c>
      <c r="CP97" s="22">
        <f>IF($CF97="",CP96,Case10!$O97)</f>
        <v>2.635860683817619E-4</v>
      </c>
      <c r="CQ97" s="22">
        <f>IF($CF97="",CQ96,Case11!$O97)</f>
        <v>1.6127785180636241E-2</v>
      </c>
      <c r="CS97" t="str">
        <f>OutputSummary!A97</f>
        <v/>
      </c>
      <c r="CT97" s="22">
        <f>IF($CS97="",CT96,Case1!$S97+Case1!$F97+Case1!$P97)</f>
        <v>4.7545751490345916E-3</v>
      </c>
      <c r="CU97" s="22">
        <f>IF($CS97="",CU96,Case2!$S97+Case2!$F97+Case2!$P97)</f>
        <v>4.7545751490345907E-3</v>
      </c>
      <c r="CV97" s="22">
        <f>IF($CS97="",CV96,Case3!$S97+Case3!$F97+Case3!$P97)</f>
        <v>4.7545751490345916E-3</v>
      </c>
      <c r="CW97" s="22">
        <f>IF($CS97="",CW96,Case4!$S97+Case4!$F97+Case4!$P97)</f>
        <v>4.7545751490345916E-3</v>
      </c>
      <c r="CX97" s="22">
        <f>IF($CS97="",CX96,Case5!$S97+Case5!$F97+Case5!$P97)</f>
        <v>4.7545751490345907E-3</v>
      </c>
      <c r="CY97" s="22">
        <f>IF($CS97="",CY96,Case6!$S97+Case6!$F97+Case6!$P97)</f>
        <v>4.7545751490345916E-3</v>
      </c>
      <c r="CZ97" s="22">
        <f>IF($CS97="",CZ96,Case7!$S97+Case7!$F97+Case7!$P97)</f>
        <v>4.7545751490345907E-3</v>
      </c>
      <c r="DA97" s="22">
        <f>IF($CS97="",DA96,Case8!$S97+Case8!$F97+Case8!$P97)</f>
        <v>2.3772875745172958E-3</v>
      </c>
      <c r="DB97" s="22">
        <f>IF($CS97="",DB96,Case9!$S97+Case9!$F97+Case9!$P97)</f>
        <v>9.5091502980691814E-3</v>
      </c>
      <c r="DC97" s="22">
        <f>IF($CS97="",DC96,Case10!$S97+Case10!$F97+Case10!$P97)</f>
        <v>2.6358606838176191E-3</v>
      </c>
      <c r="DD97" s="22">
        <f>IF($CS97="",DD96,Case11!$S97+Case11!$F97+Case11!$P97)</f>
        <v>1.8537684115673837E-2</v>
      </c>
      <c r="DF97" t="str">
        <f t="shared" si="58"/>
        <v/>
      </c>
      <c r="DG97" s="22">
        <f t="shared" si="60"/>
        <v>2.3772875745172962E-3</v>
      </c>
      <c r="DH97" s="22">
        <f t="shared" si="60"/>
        <v>2.3772875745172953E-3</v>
      </c>
      <c r="DI97" s="22">
        <f t="shared" si="60"/>
        <v>2.3772875745172962E-3</v>
      </c>
      <c r="DJ97" s="22">
        <f t="shared" si="59"/>
        <v>2.3772875745172962E-3</v>
      </c>
      <c r="DK97" s="22">
        <f t="shared" si="59"/>
        <v>2.3772875745172953E-3</v>
      </c>
      <c r="DL97" s="22">
        <f t="shared" si="59"/>
        <v>2.3772875745172962E-3</v>
      </c>
      <c r="DM97" s="22">
        <f t="shared" si="59"/>
        <v>2.3772875745172953E-3</v>
      </c>
      <c r="DN97" s="22">
        <f t="shared" si="59"/>
        <v>1.1886437872586481E-3</v>
      </c>
      <c r="DO97" s="22">
        <f t="shared" si="59"/>
        <v>4.7545751490345916E-3</v>
      </c>
      <c r="DP97" s="22">
        <f t="shared" si="56"/>
        <v>2.3722746154358574E-3</v>
      </c>
      <c r="DQ97" s="22">
        <f t="shared" si="56"/>
        <v>2.4098989350375966E-3</v>
      </c>
    </row>
    <row r="98" spans="1:121" x14ac:dyDescent="0.2">
      <c r="A98" t="str">
        <f>OutputSummary!A94</f>
        <v/>
      </c>
      <c r="B98" s="13">
        <f>IF($A98="",B97,Case8!K94*100)</f>
        <v>0.85660513659939153</v>
      </c>
      <c r="C98" s="7">
        <f>IF($A98="",C97,Pi!$B94)</f>
        <v>0.85660513659939153</v>
      </c>
      <c r="D98" s="7">
        <f>IF($A98="",D97,Patm!B94)</f>
        <v>0.86471115060730008</v>
      </c>
      <c r="E98" s="13">
        <f>IF($A98="",E97,'Patm diff'!B94)</f>
        <v>0.87766655138423022</v>
      </c>
      <c r="F98" s="7">
        <f>IF($A98="",F97,'Patm nodiff'!B94)</f>
        <v>0.86361880927367085</v>
      </c>
      <c r="G98" s="7">
        <f>IF($A98="",G97,Case1!$B94)</f>
        <v>1.1915897577858632</v>
      </c>
      <c r="H98" s="7">
        <f>IF($A98="",H97,Case2!$B94)</f>
        <v>1.195242384237196</v>
      </c>
      <c r="I98" s="7">
        <f>IF($A98="",I97,Case3!$B94)</f>
        <v>1.1879647021359967</v>
      </c>
      <c r="J98" s="7">
        <f>IF($A98="",J97,Case4!$B94)</f>
        <v>1.2302154727932881</v>
      </c>
      <c r="K98" s="7">
        <f>IF($A98="",K97,Case5!$B94)</f>
        <v>1.1527536981137487</v>
      </c>
      <c r="L98" s="7">
        <f>IF($A98="",L97,Case6!$B94)</f>
        <v>1.2298620032182317</v>
      </c>
      <c r="M98" s="7">
        <f>IF($A98="",M97,Case7!$B94)</f>
        <v>1.1538095944186428</v>
      </c>
      <c r="N98" s="7">
        <f>IF($A98="",N97,Case8!$B94)</f>
        <v>1.0239817599366103</v>
      </c>
      <c r="O98" s="7">
        <f>IF($A98="",O97,Case9!$B94)</f>
        <v>1.5275017987322221</v>
      </c>
      <c r="P98" s="7">
        <f>IF($A98="",P97,Case10!$B94)</f>
        <v>1.0426899120869584</v>
      </c>
      <c r="Q98" s="7">
        <f>IF($A98="",Q97,Case11!$B94)</f>
        <v>2.1647771688571216</v>
      </c>
      <c r="S98" s="7">
        <f>IF($A98="",S97,Case1!E94*100)</f>
        <v>51.727750000000007</v>
      </c>
      <c r="T98" s="7">
        <f>IF($A98="",T97,Pi!$Q94)</f>
        <v>51.727750000000007</v>
      </c>
      <c r="U98" s="7">
        <f>IF($A98="",U97,Patm!Q94)</f>
        <v>0.59816156574621171</v>
      </c>
      <c r="V98" s="7">
        <f>IF($A98="",V97,'Patm diff'!Q94)</f>
        <v>1.5118212474663864</v>
      </c>
      <c r="W98" s="7">
        <f>IF($A98="",W97,'Patm nodiff'!Q94)</f>
        <v>0.51795709710935023</v>
      </c>
      <c r="X98" s="7">
        <f>IF($A98="",X97,Case1!$Q94)</f>
        <v>12.11807700697457</v>
      </c>
      <c r="Y98" s="7">
        <f>IF($A98="",Y97,Case2!$Q94)</f>
        <v>11.773625788866902</v>
      </c>
      <c r="Z98" s="7">
        <f>IF($A98="",Z97,Case3!$Q94)</f>
        <v>12.46096942305479</v>
      </c>
      <c r="AA98" s="7">
        <f>IF($A98="",AA97,Case4!$Q94)</f>
        <v>8.5286036456764247</v>
      </c>
      <c r="AB98" s="7">
        <f>IF($A98="",AB97,Case5!$Q94)</f>
        <v>15.842662645938811</v>
      </c>
      <c r="AC98" s="7">
        <f>IF($A98="",AC97,Case6!$Q94)</f>
        <v>8.5609279853105118</v>
      </c>
      <c r="AD98" s="7">
        <f>IF($A98="",AD97,Case7!$Q94)</f>
        <v>15.739915644814729</v>
      </c>
      <c r="AE98" s="7">
        <f>IF($A98="",AE97,Case8!$Q94)</f>
        <v>8.3478175116817486</v>
      </c>
      <c r="AF98" s="7">
        <f>IF($A98="",AF97,Case9!$Q94)</f>
        <v>14.961879851407769</v>
      </c>
      <c r="AG98" s="7">
        <f>IF($A98="",AG97,Case10!$Q94)</f>
        <v>8.8455645451696476</v>
      </c>
      <c r="AH98" s="7">
        <f>IF($A98="",AH97,Case11!$Q94)</f>
        <v>15.721046038560811</v>
      </c>
      <c r="AJ98" s="25">
        <f t="shared" si="61"/>
        <v>1</v>
      </c>
      <c r="AK98" s="25">
        <f t="shared" si="62"/>
        <v>86.477889858184369</v>
      </c>
      <c r="AL98" s="25">
        <f t="shared" si="63"/>
        <v>34.215519914598978</v>
      </c>
      <c r="AM98" s="25">
        <f t="shared" si="64"/>
        <v>99.868792779721929</v>
      </c>
      <c r="AN98" s="25">
        <f t="shared" si="65"/>
        <v>4.2686434464996434</v>
      </c>
      <c r="AO98" s="25">
        <f t="shared" si="66"/>
        <v>4.3935276122767197</v>
      </c>
      <c r="AP98" s="25">
        <f t="shared" si="67"/>
        <v>4.151181841783143</v>
      </c>
      <c r="AQ98" s="25">
        <f t="shared" si="68"/>
        <v>6.0652074066337214</v>
      </c>
      <c r="AR98" s="25">
        <f t="shared" si="69"/>
        <v>3.2650919328424988</v>
      </c>
      <c r="AS98" s="25">
        <f t="shared" si="70"/>
        <v>6.0423064051885955</v>
      </c>
      <c r="AT98" s="25">
        <f t="shared" si="71"/>
        <v>3.2864057957668225</v>
      </c>
      <c r="AU98" s="25">
        <f t="shared" si="72"/>
        <v>6.1965597508107182</v>
      </c>
      <c r="AV98" s="25">
        <f t="shared" si="73"/>
        <v>3.4573028599165583</v>
      </c>
      <c r="AW98" s="25">
        <f t="shared" si="74"/>
        <v>5.8478743483079665</v>
      </c>
      <c r="AX98" s="25">
        <f t="shared" si="75"/>
        <v>3.2903503922780604</v>
      </c>
      <c r="AZ98" s="7">
        <f t="shared" si="76"/>
        <v>32.867883995703551</v>
      </c>
      <c r="BA98" s="7">
        <f t="shared" si="77"/>
        <v>32.867883995703551</v>
      </c>
      <c r="BB98" s="7">
        <f t="shared" si="78"/>
        <v>74.226804123711347</v>
      </c>
      <c r="BC98" s="7">
        <f t="shared" si="79"/>
        <v>22.360248447204974</v>
      </c>
      <c r="BD98" s="7">
        <f t="shared" si="80"/>
        <v>50</v>
      </c>
      <c r="BE98" s="7">
        <f t="shared" si="81"/>
        <v>50</v>
      </c>
      <c r="BF98" s="7">
        <f t="shared" si="82"/>
        <v>50</v>
      </c>
      <c r="BG98" s="7">
        <f t="shared" si="83"/>
        <v>50</v>
      </c>
      <c r="BH98" s="7">
        <f t="shared" si="84"/>
        <v>50</v>
      </c>
      <c r="BI98" s="7">
        <f t="shared" si="85"/>
        <v>50</v>
      </c>
      <c r="BJ98" s="7">
        <f t="shared" si="86"/>
        <v>50</v>
      </c>
      <c r="BK98" s="7">
        <f t="shared" si="87"/>
        <v>50</v>
      </c>
      <c r="BL98" s="7">
        <f t="shared" si="88"/>
        <v>50</v>
      </c>
      <c r="BM98" s="7">
        <f t="shared" si="89"/>
        <v>10</v>
      </c>
      <c r="BN98" s="7">
        <f t="shared" si="90"/>
        <v>87.000000000000014</v>
      </c>
      <c r="BP98" s="7">
        <f t="shared" si="91"/>
        <v>0</v>
      </c>
      <c r="BQ98" s="7">
        <f t="shared" si="92"/>
        <v>0.9462952837392915</v>
      </c>
      <c r="BR98" s="7">
        <f t="shared" si="93"/>
        <v>2.4587075053565184</v>
      </c>
      <c r="BS98" s="7">
        <f t="shared" si="94"/>
        <v>0.81877546311742577</v>
      </c>
      <c r="BT98" s="7">
        <f t="shared" si="95"/>
        <v>39.106071966404038</v>
      </c>
      <c r="BU98" s="7">
        <f t="shared" si="96"/>
        <v>39.532479221657404</v>
      </c>
      <c r="BV98" s="7">
        <f t="shared" si="97"/>
        <v>38.682883323821592</v>
      </c>
      <c r="BW98" s="7">
        <f t="shared" si="98"/>
        <v>43.615234164609369</v>
      </c>
      <c r="BX98" s="7">
        <f t="shared" si="99"/>
        <v>34.57235415258279</v>
      </c>
      <c r="BY98" s="7">
        <f t="shared" si="100"/>
        <v>43.573970160933222</v>
      </c>
      <c r="BZ98" s="7">
        <f t="shared" si="101"/>
        <v>34.695619384108937</v>
      </c>
      <c r="CA98" s="7">
        <f t="shared" si="102"/>
        <v>19.539530664231336</v>
      </c>
      <c r="CB98" s="7">
        <f t="shared" si="103"/>
        <v>78.320410825015742</v>
      </c>
      <c r="CC98" s="7">
        <f t="shared" si="104"/>
        <v>21.723518519431096</v>
      </c>
      <c r="CD98" s="7">
        <f t="shared" si="105"/>
        <v>152.71587530411028</v>
      </c>
      <c r="CF98" t="str">
        <f>OutputSummary!A98</f>
        <v/>
      </c>
      <c r="CG98" s="22">
        <f>IF($CF98="",CG97,Case1!$O98)</f>
        <v>2.3772875745172953E-3</v>
      </c>
      <c r="CH98" s="22">
        <f>IF($CF98="",CH97,Case2!$O98)</f>
        <v>2.3772875745172953E-3</v>
      </c>
      <c r="CI98" s="22">
        <f>IF($CF98="",CI97,Case3!$O98)</f>
        <v>2.3772875745172953E-3</v>
      </c>
      <c r="CJ98" s="22">
        <f>IF($CF98="",CJ97,Case4!$O98)</f>
        <v>2.3772875745172953E-3</v>
      </c>
      <c r="CK98" s="22">
        <f>IF($CF98="",CK97,Case5!$O98)</f>
        <v>2.3772875745172953E-3</v>
      </c>
      <c r="CL98" s="22">
        <f>IF($CF98="",CL97,Case6!$O98)</f>
        <v>2.3772875745172953E-3</v>
      </c>
      <c r="CM98" s="22">
        <f>IF($CF98="",CM97,Case7!$O98)</f>
        <v>2.3772875745172953E-3</v>
      </c>
      <c r="CN98" s="22">
        <f>IF($CF98="",CN97,Case8!$O98)</f>
        <v>1.1886437872586477E-3</v>
      </c>
      <c r="CO98" s="22">
        <f>IF($CF98="",CO97,Case9!$O98)</f>
        <v>4.7545751490345898E-3</v>
      </c>
      <c r="CP98" s="22">
        <f>IF($CF98="",CP97,Case10!$O98)</f>
        <v>2.635860683817619E-4</v>
      </c>
      <c r="CQ98" s="22">
        <f>IF($CF98="",CQ97,Case11!$O98)</f>
        <v>1.6127785180636241E-2</v>
      </c>
      <c r="CS98" t="str">
        <f>OutputSummary!A98</f>
        <v/>
      </c>
      <c r="CT98" s="22">
        <f>IF($CS98="",CT97,Case1!$S98+Case1!$F98+Case1!$P98)</f>
        <v>4.7545751490345916E-3</v>
      </c>
      <c r="CU98" s="22">
        <f>IF($CS98="",CU97,Case2!$S98+Case2!$F98+Case2!$P98)</f>
        <v>4.7545751490345907E-3</v>
      </c>
      <c r="CV98" s="22">
        <f>IF($CS98="",CV97,Case3!$S98+Case3!$F98+Case3!$P98)</f>
        <v>4.7545751490345916E-3</v>
      </c>
      <c r="CW98" s="22">
        <f>IF($CS98="",CW97,Case4!$S98+Case4!$F98+Case4!$P98)</f>
        <v>4.7545751490345916E-3</v>
      </c>
      <c r="CX98" s="22">
        <f>IF($CS98="",CX97,Case5!$S98+Case5!$F98+Case5!$P98)</f>
        <v>4.7545751490345907E-3</v>
      </c>
      <c r="CY98" s="22">
        <f>IF($CS98="",CY97,Case6!$S98+Case6!$F98+Case6!$P98)</f>
        <v>4.7545751490345916E-3</v>
      </c>
      <c r="CZ98" s="22">
        <f>IF($CS98="",CZ97,Case7!$S98+Case7!$F98+Case7!$P98)</f>
        <v>4.7545751490345907E-3</v>
      </c>
      <c r="DA98" s="22">
        <f>IF($CS98="",DA97,Case8!$S98+Case8!$F98+Case8!$P98)</f>
        <v>2.3772875745172958E-3</v>
      </c>
      <c r="DB98" s="22">
        <f>IF($CS98="",DB97,Case9!$S98+Case9!$F98+Case9!$P98)</f>
        <v>9.5091502980691814E-3</v>
      </c>
      <c r="DC98" s="22">
        <f>IF($CS98="",DC97,Case10!$S98+Case10!$F98+Case10!$P98)</f>
        <v>2.6358606838176191E-3</v>
      </c>
      <c r="DD98" s="22">
        <f>IF($CS98="",DD97,Case11!$S98+Case11!$F98+Case11!$P98)</f>
        <v>1.8537684115673837E-2</v>
      </c>
      <c r="DF98" t="str">
        <f t="shared" si="58"/>
        <v/>
      </c>
      <c r="DG98" s="22">
        <f t="shared" si="60"/>
        <v>2.3772875745172962E-3</v>
      </c>
      <c r="DH98" s="22">
        <f t="shared" si="60"/>
        <v>2.3772875745172953E-3</v>
      </c>
      <c r="DI98" s="22">
        <f t="shared" si="60"/>
        <v>2.3772875745172962E-3</v>
      </c>
      <c r="DJ98" s="22">
        <f t="shared" si="59"/>
        <v>2.3772875745172962E-3</v>
      </c>
      <c r="DK98" s="22">
        <f t="shared" si="59"/>
        <v>2.3772875745172953E-3</v>
      </c>
      <c r="DL98" s="22">
        <f t="shared" si="59"/>
        <v>2.3772875745172962E-3</v>
      </c>
      <c r="DM98" s="22">
        <f t="shared" si="59"/>
        <v>2.3772875745172953E-3</v>
      </c>
      <c r="DN98" s="22">
        <f t="shared" si="59"/>
        <v>1.1886437872586481E-3</v>
      </c>
      <c r="DO98" s="22">
        <f t="shared" si="59"/>
        <v>4.7545751490345916E-3</v>
      </c>
      <c r="DP98" s="22">
        <f t="shared" si="56"/>
        <v>2.3722746154358574E-3</v>
      </c>
      <c r="DQ98" s="22">
        <f t="shared" si="56"/>
        <v>2.4098989350375966E-3</v>
      </c>
    </row>
    <row r="99" spans="1:121" x14ac:dyDescent="0.2">
      <c r="A99" t="str">
        <f>OutputSummary!A95</f>
        <v/>
      </c>
      <c r="B99" s="13">
        <f>IF($A99="",B98,Case8!K95*100)</f>
        <v>0.85660513659939153</v>
      </c>
      <c r="C99" s="7">
        <f>IF($A99="",C98,Pi!$B95)</f>
        <v>0.85660513659939153</v>
      </c>
      <c r="D99" s="7">
        <f>IF($A99="",D98,Patm!B95)</f>
        <v>0.86471115060730008</v>
      </c>
      <c r="E99" s="13">
        <f>IF($A99="",E98,'Patm diff'!B95)</f>
        <v>0.87766655138423022</v>
      </c>
      <c r="F99" s="7">
        <f>IF($A99="",F98,'Patm nodiff'!B95)</f>
        <v>0.86361880927367085</v>
      </c>
      <c r="G99" s="7">
        <f>IF($A99="",G98,Case1!$B95)</f>
        <v>1.1915897577858632</v>
      </c>
      <c r="H99" s="7">
        <f>IF($A99="",H98,Case2!$B95)</f>
        <v>1.195242384237196</v>
      </c>
      <c r="I99" s="7">
        <f>IF($A99="",I98,Case3!$B95)</f>
        <v>1.1879647021359967</v>
      </c>
      <c r="J99" s="7">
        <f>IF($A99="",J98,Case4!$B95)</f>
        <v>1.2302154727932881</v>
      </c>
      <c r="K99" s="7">
        <f>IF($A99="",K98,Case5!$B95)</f>
        <v>1.1527536981137487</v>
      </c>
      <c r="L99" s="7">
        <f>IF($A99="",L98,Case6!$B95)</f>
        <v>1.2298620032182317</v>
      </c>
      <c r="M99" s="7">
        <f>IF($A99="",M98,Case7!$B95)</f>
        <v>1.1538095944186428</v>
      </c>
      <c r="N99" s="7">
        <f>IF($A99="",N98,Case8!$B95)</f>
        <v>1.0239817599366103</v>
      </c>
      <c r="O99" s="7">
        <f>IF($A99="",O98,Case9!$B95)</f>
        <v>1.5275017987322221</v>
      </c>
      <c r="P99" s="7">
        <f>IF($A99="",P98,Case10!$B95)</f>
        <v>1.0426899120869584</v>
      </c>
      <c r="Q99" s="7">
        <f>IF($A99="",Q98,Case11!$B95)</f>
        <v>2.1647771688571216</v>
      </c>
      <c r="S99" s="7">
        <f>IF($A99="",S98,Case1!E95*100)</f>
        <v>51.727750000000007</v>
      </c>
      <c r="T99" s="7">
        <f>IF($A99="",T98,Pi!$Q95)</f>
        <v>51.727750000000007</v>
      </c>
      <c r="U99" s="7">
        <f>IF($A99="",U98,Patm!Q95)</f>
        <v>0.59816156574621171</v>
      </c>
      <c r="V99" s="7">
        <f>IF($A99="",V98,'Patm diff'!Q95)</f>
        <v>1.5118212474663864</v>
      </c>
      <c r="W99" s="7">
        <f>IF($A99="",W98,'Patm nodiff'!Q95)</f>
        <v>0.51795709710935023</v>
      </c>
      <c r="X99" s="7">
        <f>IF($A99="",X98,Case1!$Q95)</f>
        <v>12.11807700697457</v>
      </c>
      <c r="Y99" s="7">
        <f>IF($A99="",Y98,Case2!$Q95)</f>
        <v>11.773625788866902</v>
      </c>
      <c r="Z99" s="7">
        <f>IF($A99="",Z98,Case3!$Q95)</f>
        <v>12.46096942305479</v>
      </c>
      <c r="AA99" s="7">
        <f>IF($A99="",AA98,Case4!$Q95)</f>
        <v>8.5286036456764247</v>
      </c>
      <c r="AB99" s="7">
        <f>IF($A99="",AB98,Case5!$Q95)</f>
        <v>15.842662645938811</v>
      </c>
      <c r="AC99" s="7">
        <f>IF($A99="",AC98,Case6!$Q95)</f>
        <v>8.5609279853105118</v>
      </c>
      <c r="AD99" s="7">
        <f>IF($A99="",AD98,Case7!$Q95)</f>
        <v>15.739915644814729</v>
      </c>
      <c r="AE99" s="7">
        <f>IF($A99="",AE98,Case8!$Q95)</f>
        <v>8.3478175116817486</v>
      </c>
      <c r="AF99" s="7">
        <f>IF($A99="",AF98,Case9!$Q95)</f>
        <v>14.961879851407769</v>
      </c>
      <c r="AG99" s="7">
        <f>IF($A99="",AG98,Case10!$Q95)</f>
        <v>8.8455645451696476</v>
      </c>
      <c r="AH99" s="7">
        <f>IF($A99="",AH98,Case11!$Q95)</f>
        <v>15.721046038560811</v>
      </c>
      <c r="AJ99" s="25">
        <f t="shared" si="61"/>
        <v>1</v>
      </c>
      <c r="AK99" s="25">
        <f t="shared" si="62"/>
        <v>86.477889858184369</v>
      </c>
      <c r="AL99" s="25">
        <f t="shared" si="63"/>
        <v>34.215519914598978</v>
      </c>
      <c r="AM99" s="25">
        <f t="shared" si="64"/>
        <v>99.868792779721929</v>
      </c>
      <c r="AN99" s="25">
        <f t="shared" si="65"/>
        <v>4.2686434464996434</v>
      </c>
      <c r="AO99" s="25">
        <f t="shared" si="66"/>
        <v>4.3935276122767197</v>
      </c>
      <c r="AP99" s="25">
        <f t="shared" si="67"/>
        <v>4.151181841783143</v>
      </c>
      <c r="AQ99" s="25">
        <f t="shared" si="68"/>
        <v>6.0652074066337214</v>
      </c>
      <c r="AR99" s="25">
        <f t="shared" si="69"/>
        <v>3.2650919328424988</v>
      </c>
      <c r="AS99" s="25">
        <f t="shared" si="70"/>
        <v>6.0423064051885955</v>
      </c>
      <c r="AT99" s="25">
        <f t="shared" si="71"/>
        <v>3.2864057957668225</v>
      </c>
      <c r="AU99" s="25">
        <f t="shared" si="72"/>
        <v>6.1965597508107182</v>
      </c>
      <c r="AV99" s="25">
        <f t="shared" si="73"/>
        <v>3.4573028599165583</v>
      </c>
      <c r="AW99" s="25">
        <f t="shared" si="74"/>
        <v>5.8478743483079665</v>
      </c>
      <c r="AX99" s="25">
        <f t="shared" si="75"/>
        <v>3.2903503922780604</v>
      </c>
      <c r="AZ99" s="7">
        <f t="shared" si="76"/>
        <v>32.867883995703551</v>
      </c>
      <c r="BA99" s="7">
        <f t="shared" si="77"/>
        <v>32.867883995703551</v>
      </c>
      <c r="BB99" s="7">
        <f t="shared" si="78"/>
        <v>74.226804123711347</v>
      </c>
      <c r="BC99" s="7">
        <f t="shared" si="79"/>
        <v>22.360248447204974</v>
      </c>
      <c r="BD99" s="7">
        <f t="shared" si="80"/>
        <v>50</v>
      </c>
      <c r="BE99" s="7">
        <f t="shared" si="81"/>
        <v>50</v>
      </c>
      <c r="BF99" s="7">
        <f t="shared" si="82"/>
        <v>50</v>
      </c>
      <c r="BG99" s="7">
        <f t="shared" si="83"/>
        <v>50</v>
      </c>
      <c r="BH99" s="7">
        <f t="shared" si="84"/>
        <v>50</v>
      </c>
      <c r="BI99" s="7">
        <f t="shared" si="85"/>
        <v>50</v>
      </c>
      <c r="BJ99" s="7">
        <f t="shared" si="86"/>
        <v>50</v>
      </c>
      <c r="BK99" s="7">
        <f t="shared" si="87"/>
        <v>50</v>
      </c>
      <c r="BL99" s="7">
        <f t="shared" si="88"/>
        <v>50</v>
      </c>
      <c r="BM99" s="7">
        <f t="shared" si="89"/>
        <v>10</v>
      </c>
      <c r="BN99" s="7">
        <f t="shared" si="90"/>
        <v>87.000000000000014</v>
      </c>
      <c r="BP99" s="7">
        <f t="shared" si="91"/>
        <v>0</v>
      </c>
      <c r="BQ99" s="7">
        <f t="shared" si="92"/>
        <v>0.9462952837392915</v>
      </c>
      <c r="BR99" s="7">
        <f t="shared" si="93"/>
        <v>2.4587075053565184</v>
      </c>
      <c r="BS99" s="7">
        <f t="shared" si="94"/>
        <v>0.81877546311742577</v>
      </c>
      <c r="BT99" s="7">
        <f t="shared" si="95"/>
        <v>39.106071966404038</v>
      </c>
      <c r="BU99" s="7">
        <f t="shared" si="96"/>
        <v>39.532479221657404</v>
      </c>
      <c r="BV99" s="7">
        <f t="shared" si="97"/>
        <v>38.682883323821592</v>
      </c>
      <c r="BW99" s="7">
        <f t="shared" si="98"/>
        <v>43.615234164609369</v>
      </c>
      <c r="BX99" s="7">
        <f t="shared" si="99"/>
        <v>34.57235415258279</v>
      </c>
      <c r="BY99" s="7">
        <f t="shared" si="100"/>
        <v>43.573970160933222</v>
      </c>
      <c r="BZ99" s="7">
        <f t="shared" si="101"/>
        <v>34.695619384108937</v>
      </c>
      <c r="CA99" s="7">
        <f t="shared" si="102"/>
        <v>19.539530664231336</v>
      </c>
      <c r="CB99" s="7">
        <f t="shared" si="103"/>
        <v>78.320410825015742</v>
      </c>
      <c r="CC99" s="7">
        <f t="shared" si="104"/>
        <v>21.723518519431096</v>
      </c>
      <c r="CD99" s="7">
        <f t="shared" si="105"/>
        <v>152.71587530411028</v>
      </c>
      <c r="CG99" s="22">
        <f>IF($CF99="",CG98,Case1!$O99)</f>
        <v>2.3772875745172953E-3</v>
      </c>
      <c r="CH99" s="22">
        <f>IF($CF99="",CH98,Case2!$O99)</f>
        <v>2.3772875745172953E-3</v>
      </c>
      <c r="CI99" s="22">
        <f>IF($CF99="",CI98,Case3!$O99)</f>
        <v>2.3772875745172953E-3</v>
      </c>
      <c r="CJ99" s="22">
        <f>IF($CF99="",CJ98,Case4!$O99)</f>
        <v>2.3772875745172953E-3</v>
      </c>
      <c r="CK99" s="22">
        <f>IF($CF99="",CK98,Case5!$O99)</f>
        <v>2.3772875745172953E-3</v>
      </c>
      <c r="CL99" s="22">
        <f>IF($CF99="",CL98,Case6!$O99)</f>
        <v>2.3772875745172953E-3</v>
      </c>
      <c r="CM99" s="22">
        <f>IF($CF99="",CM98,Case7!$O99)</f>
        <v>2.3772875745172953E-3</v>
      </c>
      <c r="CN99" s="22">
        <f>IF($CF99="",CN98,Case8!$O99)</f>
        <v>1.1886437872586477E-3</v>
      </c>
      <c r="CO99" s="22">
        <f>IF($CF99="",CO98,Case9!$O99)</f>
        <v>4.7545751490345898E-3</v>
      </c>
      <c r="CP99" s="22">
        <f>IF($CF99="",CP98,Case10!$O99)</f>
        <v>2.635860683817619E-4</v>
      </c>
      <c r="CQ99" s="22">
        <f>IF($CF99="",CQ98,Case11!$O99)</f>
        <v>1.6127785180636241E-2</v>
      </c>
      <c r="CS99" t="str">
        <f>OutputSummary!A99</f>
        <v/>
      </c>
      <c r="CT99" s="22">
        <f>IF($CS99="",CT98,Case1!$S99+Case1!$F99+Case1!$P99)</f>
        <v>4.7545751490345916E-3</v>
      </c>
      <c r="CU99" s="22">
        <f>IF($CS99="",CU98,Case2!$S99+Case2!$F99+Case2!$P99)</f>
        <v>4.7545751490345907E-3</v>
      </c>
      <c r="CV99" s="22">
        <f>IF($CS99="",CV98,Case3!$S99+Case3!$F99+Case3!$P99)</f>
        <v>4.7545751490345916E-3</v>
      </c>
      <c r="CW99" s="22">
        <f>IF($CS99="",CW98,Case4!$S99+Case4!$F99+Case4!$P99)</f>
        <v>4.7545751490345916E-3</v>
      </c>
      <c r="CX99" s="22">
        <f>IF($CS99="",CX98,Case5!$S99+Case5!$F99+Case5!$P99)</f>
        <v>4.7545751490345907E-3</v>
      </c>
      <c r="CY99" s="22">
        <f>IF($CS99="",CY98,Case6!$S99+Case6!$F99+Case6!$P99)</f>
        <v>4.7545751490345916E-3</v>
      </c>
      <c r="CZ99" s="22">
        <f>IF($CS99="",CZ98,Case7!$S99+Case7!$F99+Case7!$P99)</f>
        <v>4.7545751490345907E-3</v>
      </c>
      <c r="DA99" s="22">
        <f>IF($CS99="",DA98,Case8!$S99+Case8!$F99+Case8!$P99)</f>
        <v>2.3772875745172958E-3</v>
      </c>
      <c r="DB99" s="22">
        <f>IF($CS99="",DB98,Case9!$S99+Case9!$F99+Case9!$P99)</f>
        <v>9.5091502980691814E-3</v>
      </c>
      <c r="DC99" s="22">
        <f>IF($CS99="",DC98,Case10!$S99+Case10!$F99+Case10!$P99)</f>
        <v>2.6358606838176191E-3</v>
      </c>
      <c r="DD99" s="22">
        <f>IF($CS99="",DD98,Case11!$S99+Case11!$F99+Case11!$P99)</f>
        <v>1.8537684115673837E-2</v>
      </c>
      <c r="DF99" t="str">
        <f t="shared" si="58"/>
        <v/>
      </c>
      <c r="DG99" s="22">
        <f t="shared" si="60"/>
        <v>2.3772875745172962E-3</v>
      </c>
      <c r="DH99" s="22">
        <f t="shared" si="60"/>
        <v>2.3772875745172953E-3</v>
      </c>
      <c r="DI99" s="22">
        <f t="shared" si="60"/>
        <v>2.3772875745172962E-3</v>
      </c>
      <c r="DJ99" s="22">
        <f t="shared" si="59"/>
        <v>2.3772875745172962E-3</v>
      </c>
      <c r="DK99" s="22">
        <f t="shared" si="59"/>
        <v>2.3772875745172953E-3</v>
      </c>
      <c r="DL99" s="22">
        <f t="shared" si="59"/>
        <v>2.3772875745172962E-3</v>
      </c>
      <c r="DM99" s="22">
        <f t="shared" si="59"/>
        <v>2.3772875745172953E-3</v>
      </c>
      <c r="DN99" s="22">
        <f t="shared" si="59"/>
        <v>1.1886437872586481E-3</v>
      </c>
      <c r="DO99" s="22">
        <f t="shared" si="59"/>
        <v>4.7545751490345916E-3</v>
      </c>
      <c r="DP99" s="22">
        <f t="shared" si="56"/>
        <v>2.3722746154358574E-3</v>
      </c>
      <c r="DQ99" s="22">
        <f t="shared" si="56"/>
        <v>2.4098989350375966E-3</v>
      </c>
    </row>
    <row r="100" spans="1:121" x14ac:dyDescent="0.2">
      <c r="A100" t="str">
        <f>OutputSummary!A96</f>
        <v/>
      </c>
      <c r="B100" s="13">
        <f>IF($A100="",B99,Case8!K96*100)</f>
        <v>0.85660513659939153</v>
      </c>
      <c r="C100" s="7">
        <f>IF($A100="",C99,Pi!$B96)</f>
        <v>0.85660513659939153</v>
      </c>
      <c r="D100" s="7">
        <f>IF($A100="",D99,Patm!B96)</f>
        <v>0.86471115060730008</v>
      </c>
      <c r="E100" s="13">
        <f>IF($A100="",E99,'Patm diff'!B96)</f>
        <v>0.87766655138423022</v>
      </c>
      <c r="F100" s="7">
        <f>IF($A100="",F99,'Patm nodiff'!B96)</f>
        <v>0.86361880927367085</v>
      </c>
      <c r="G100" s="7">
        <f>IF($A100="",G99,Case1!$B96)</f>
        <v>1.1915897577858632</v>
      </c>
      <c r="H100" s="7">
        <f>IF($A100="",H99,Case2!$B96)</f>
        <v>1.195242384237196</v>
      </c>
      <c r="I100" s="7">
        <f>IF($A100="",I99,Case3!$B96)</f>
        <v>1.1879647021359967</v>
      </c>
      <c r="J100" s="7">
        <f>IF($A100="",J99,Case4!$B96)</f>
        <v>1.2302154727932881</v>
      </c>
      <c r="K100" s="7">
        <f>IF($A100="",K99,Case5!$B96)</f>
        <v>1.1527536981137487</v>
      </c>
      <c r="L100" s="7">
        <f>IF($A100="",L99,Case6!$B96)</f>
        <v>1.2298620032182317</v>
      </c>
      <c r="M100" s="7">
        <f>IF($A100="",M99,Case7!$B96)</f>
        <v>1.1538095944186428</v>
      </c>
      <c r="N100" s="7">
        <f>IF($A100="",N99,Case8!$B96)</f>
        <v>1.0239817599366103</v>
      </c>
      <c r="O100" s="7">
        <f>IF($A100="",O99,Case9!$B96)</f>
        <v>1.5275017987322221</v>
      </c>
      <c r="P100" s="7">
        <f>IF($A100="",P99,Case10!$B96)</f>
        <v>1.0426899120869584</v>
      </c>
      <c r="Q100" s="7">
        <f>IF($A100="",Q99,Case11!$B96)</f>
        <v>2.1647771688571216</v>
      </c>
      <c r="S100" s="7">
        <f>IF($A100="",S99,Case1!E96*100)</f>
        <v>51.727750000000007</v>
      </c>
      <c r="T100" s="7">
        <f>IF($A100="",T99,Pi!$Q96)</f>
        <v>51.727750000000007</v>
      </c>
      <c r="U100" s="7">
        <f>IF($A100="",U99,Patm!Q96)</f>
        <v>0.59816156574621171</v>
      </c>
      <c r="V100" s="7">
        <f>IF($A100="",V99,'Patm diff'!Q96)</f>
        <v>1.5118212474663864</v>
      </c>
      <c r="W100" s="7">
        <f>IF($A100="",W99,'Patm nodiff'!Q96)</f>
        <v>0.51795709710935023</v>
      </c>
      <c r="X100" s="7">
        <f>IF($A100="",X99,Case1!$Q96)</f>
        <v>12.11807700697457</v>
      </c>
      <c r="Y100" s="7">
        <f>IF($A100="",Y99,Case2!$Q96)</f>
        <v>11.773625788866902</v>
      </c>
      <c r="Z100" s="7">
        <f>IF($A100="",Z99,Case3!$Q96)</f>
        <v>12.46096942305479</v>
      </c>
      <c r="AA100" s="7">
        <f>IF($A100="",AA99,Case4!$Q96)</f>
        <v>8.5286036456764247</v>
      </c>
      <c r="AB100" s="7">
        <f>IF($A100="",AB99,Case5!$Q96)</f>
        <v>15.842662645938811</v>
      </c>
      <c r="AC100" s="7">
        <f>IF($A100="",AC99,Case6!$Q96)</f>
        <v>8.5609279853105118</v>
      </c>
      <c r="AD100" s="7">
        <f>IF($A100="",AD99,Case7!$Q96)</f>
        <v>15.739915644814729</v>
      </c>
      <c r="AE100" s="7">
        <f>IF($A100="",AE99,Case8!$Q96)</f>
        <v>8.3478175116817486</v>
      </c>
      <c r="AF100" s="7">
        <f>IF($A100="",AF99,Case9!$Q96)</f>
        <v>14.961879851407769</v>
      </c>
      <c r="AG100" s="7">
        <f>IF($A100="",AG99,Case10!$Q96)</f>
        <v>8.8455645451696476</v>
      </c>
      <c r="AH100" s="7">
        <f>IF($A100="",AH99,Case11!$Q96)</f>
        <v>15.721046038560811</v>
      </c>
      <c r="AJ100" s="25">
        <f t="shared" si="61"/>
        <v>1</v>
      </c>
      <c r="AK100" s="25">
        <f t="shared" si="62"/>
        <v>86.477889858184369</v>
      </c>
      <c r="AL100" s="25">
        <f t="shared" si="63"/>
        <v>34.215519914598978</v>
      </c>
      <c r="AM100" s="25">
        <f t="shared" si="64"/>
        <v>99.868792779721929</v>
      </c>
      <c r="AN100" s="25">
        <f t="shared" si="65"/>
        <v>4.2686434464996434</v>
      </c>
      <c r="AO100" s="25">
        <f t="shared" si="66"/>
        <v>4.3935276122767197</v>
      </c>
      <c r="AP100" s="25">
        <f t="shared" si="67"/>
        <v>4.151181841783143</v>
      </c>
      <c r="AQ100" s="25">
        <f t="shared" si="68"/>
        <v>6.0652074066337214</v>
      </c>
      <c r="AR100" s="25">
        <f t="shared" si="69"/>
        <v>3.2650919328424988</v>
      </c>
      <c r="AS100" s="25">
        <f t="shared" si="70"/>
        <v>6.0423064051885955</v>
      </c>
      <c r="AT100" s="25">
        <f t="shared" si="71"/>
        <v>3.2864057957668225</v>
      </c>
      <c r="AU100" s="25">
        <f t="shared" si="72"/>
        <v>6.1965597508107182</v>
      </c>
      <c r="AV100" s="25">
        <f t="shared" si="73"/>
        <v>3.4573028599165583</v>
      </c>
      <c r="AW100" s="25">
        <f t="shared" si="74"/>
        <v>5.8478743483079665</v>
      </c>
      <c r="AX100" s="25">
        <f t="shared" si="75"/>
        <v>3.2903503922780604</v>
      </c>
      <c r="AZ100" s="7">
        <f t="shared" si="76"/>
        <v>32.867883995703551</v>
      </c>
      <c r="BA100" s="7">
        <f t="shared" si="77"/>
        <v>32.867883995703551</v>
      </c>
      <c r="BB100" s="7">
        <f t="shared" si="78"/>
        <v>74.226804123711347</v>
      </c>
      <c r="BC100" s="7">
        <f t="shared" si="79"/>
        <v>22.360248447204974</v>
      </c>
      <c r="BD100" s="7">
        <f t="shared" si="80"/>
        <v>50</v>
      </c>
      <c r="BE100" s="7">
        <f t="shared" si="81"/>
        <v>50</v>
      </c>
      <c r="BF100" s="7">
        <f t="shared" si="82"/>
        <v>50</v>
      </c>
      <c r="BG100" s="7">
        <f t="shared" si="83"/>
        <v>50</v>
      </c>
      <c r="BH100" s="7">
        <f t="shared" si="84"/>
        <v>50</v>
      </c>
      <c r="BI100" s="7">
        <f t="shared" si="85"/>
        <v>50</v>
      </c>
      <c r="BJ100" s="7">
        <f t="shared" si="86"/>
        <v>50</v>
      </c>
      <c r="BK100" s="7">
        <f t="shared" si="87"/>
        <v>50</v>
      </c>
      <c r="BL100" s="7">
        <f t="shared" si="88"/>
        <v>50</v>
      </c>
      <c r="BM100" s="7">
        <f t="shared" si="89"/>
        <v>10</v>
      </c>
      <c r="BN100" s="7">
        <f t="shared" si="90"/>
        <v>87.000000000000014</v>
      </c>
      <c r="BP100" s="7">
        <f t="shared" si="91"/>
        <v>0</v>
      </c>
      <c r="BQ100" s="7">
        <f t="shared" si="92"/>
        <v>0.9462952837392915</v>
      </c>
      <c r="BR100" s="7">
        <f t="shared" si="93"/>
        <v>2.4587075053565184</v>
      </c>
      <c r="BS100" s="7">
        <f t="shared" si="94"/>
        <v>0.81877546311742577</v>
      </c>
      <c r="BT100" s="7">
        <f t="shared" si="95"/>
        <v>39.106071966404038</v>
      </c>
      <c r="BU100" s="7">
        <f t="shared" si="96"/>
        <v>39.532479221657404</v>
      </c>
      <c r="BV100" s="7">
        <f t="shared" si="97"/>
        <v>38.682883323821592</v>
      </c>
      <c r="BW100" s="7">
        <f t="shared" si="98"/>
        <v>43.615234164609369</v>
      </c>
      <c r="BX100" s="7">
        <f t="shared" si="99"/>
        <v>34.57235415258279</v>
      </c>
      <c r="BY100" s="7">
        <f t="shared" si="100"/>
        <v>43.573970160933222</v>
      </c>
      <c r="BZ100" s="7">
        <f t="shared" si="101"/>
        <v>34.695619384108937</v>
      </c>
      <c r="CA100" s="7">
        <f t="shared" si="102"/>
        <v>19.539530664231336</v>
      </c>
      <c r="CB100" s="7">
        <f t="shared" si="103"/>
        <v>78.320410825015742</v>
      </c>
      <c r="CC100" s="7">
        <f t="shared" si="104"/>
        <v>21.723518519431096</v>
      </c>
      <c r="CD100" s="7">
        <f t="shared" si="105"/>
        <v>152.71587530411028</v>
      </c>
    </row>
    <row r="101" spans="1:121" x14ac:dyDescent="0.2">
      <c r="D101" s="22"/>
      <c r="M101" s="17"/>
    </row>
    <row r="102" spans="1:121" x14ac:dyDescent="0.2">
      <c r="D102" s="22"/>
      <c r="M102" s="17"/>
    </row>
    <row r="103" spans="1:121" x14ac:dyDescent="0.2">
      <c r="D103" s="22"/>
      <c r="M103" s="17"/>
    </row>
    <row r="104" spans="1:121" x14ac:dyDescent="0.2">
      <c r="D104" s="22"/>
      <c r="M104" s="17"/>
    </row>
    <row r="105" spans="1:121" x14ac:dyDescent="0.2">
      <c r="D105" s="22"/>
      <c r="M105" s="17"/>
    </row>
    <row r="106" spans="1:121" x14ac:dyDescent="0.2">
      <c r="D106" s="22"/>
      <c r="M106" s="17"/>
    </row>
    <row r="107" spans="1:121" x14ac:dyDescent="0.2">
      <c r="D107" s="22"/>
      <c r="M107" s="17"/>
    </row>
    <row r="108" spans="1:121" x14ac:dyDescent="0.2">
      <c r="D108" s="22"/>
      <c r="M108" s="17"/>
    </row>
    <row r="109" spans="1:121" x14ac:dyDescent="0.2">
      <c r="D109" s="22"/>
      <c r="M109" s="17"/>
    </row>
    <row r="110" spans="1:121" x14ac:dyDescent="0.2">
      <c r="D110" s="22"/>
      <c r="M110" s="17"/>
    </row>
    <row r="111" spans="1:121" x14ac:dyDescent="0.2">
      <c r="D111" s="22"/>
      <c r="M111" s="17"/>
    </row>
    <row r="112" spans="1:121" x14ac:dyDescent="0.2">
      <c r="D112" s="22"/>
      <c r="M112" s="17"/>
    </row>
    <row r="113" spans="2:13" x14ac:dyDescent="0.2">
      <c r="D113" s="22"/>
      <c r="M113" s="17"/>
    </row>
    <row r="114" spans="2:13" x14ac:dyDescent="0.2">
      <c r="B114" s="8"/>
      <c r="M114" s="17"/>
    </row>
    <row r="115" spans="2:13" x14ac:dyDescent="0.2">
      <c r="D115" s="22"/>
      <c r="M115" s="17"/>
    </row>
    <row r="116" spans="2:13" x14ac:dyDescent="0.2">
      <c r="D116" s="22"/>
      <c r="M116" s="17"/>
    </row>
    <row r="117" spans="2:13" x14ac:dyDescent="0.2">
      <c r="D117" s="22"/>
      <c r="M117" s="17"/>
    </row>
    <row r="118" spans="2:13" x14ac:dyDescent="0.2">
      <c r="D118" s="22"/>
      <c r="M118" s="17"/>
    </row>
    <row r="119" spans="2:13" x14ac:dyDescent="0.2">
      <c r="D119" s="22"/>
      <c r="M119" s="17"/>
    </row>
    <row r="120" spans="2:13" x14ac:dyDescent="0.2">
      <c r="D120" s="22"/>
      <c r="M120" s="17"/>
    </row>
    <row r="121" spans="2:13" x14ac:dyDescent="0.2">
      <c r="D121" s="22"/>
      <c r="M121" s="17"/>
    </row>
    <row r="122" spans="2:13" x14ac:dyDescent="0.2">
      <c r="D122" s="22"/>
      <c r="M122" s="17"/>
    </row>
    <row r="123" spans="2:13" x14ac:dyDescent="0.2">
      <c r="D123" s="22"/>
      <c r="M123" s="17"/>
    </row>
    <row r="124" spans="2:13" x14ac:dyDescent="0.2">
      <c r="D124" s="22"/>
      <c r="M124" s="17"/>
    </row>
    <row r="125" spans="2:13" x14ac:dyDescent="0.2">
      <c r="D125" s="22"/>
      <c r="M125" s="17"/>
    </row>
    <row r="126" spans="2:13" x14ac:dyDescent="0.2">
      <c r="D126" s="22"/>
      <c r="M126" s="17"/>
    </row>
    <row r="127" spans="2:13" x14ac:dyDescent="0.2">
      <c r="D127" s="22"/>
      <c r="M127" s="17"/>
    </row>
    <row r="128" spans="2:13" x14ac:dyDescent="0.2">
      <c r="D128" s="22"/>
      <c r="M128" s="17"/>
    </row>
    <row r="129" spans="4:13" x14ac:dyDescent="0.2">
      <c r="D129" s="22"/>
      <c r="M129" s="17"/>
    </row>
    <row r="130" spans="4:13" x14ac:dyDescent="0.2">
      <c r="D130" s="22"/>
      <c r="M130" s="17"/>
    </row>
    <row r="131" spans="4:13" x14ac:dyDescent="0.2">
      <c r="D131" s="22"/>
      <c r="M131" s="17"/>
    </row>
    <row r="132" spans="4:13" x14ac:dyDescent="0.2">
      <c r="D132" s="22"/>
      <c r="M132" s="17"/>
    </row>
    <row r="133" spans="4:13" x14ac:dyDescent="0.2">
      <c r="D133" s="22"/>
      <c r="M133" s="17"/>
    </row>
    <row r="134" spans="4:13" x14ac:dyDescent="0.2">
      <c r="D134" s="22"/>
      <c r="M134" s="17"/>
    </row>
    <row r="135" spans="4:13" x14ac:dyDescent="0.2">
      <c r="D135" s="22"/>
      <c r="M135" s="17"/>
    </row>
    <row r="136" spans="4:13" x14ac:dyDescent="0.2">
      <c r="D136" s="22"/>
      <c r="M136" s="17"/>
    </row>
    <row r="137" spans="4:13" x14ac:dyDescent="0.2">
      <c r="D137" s="22"/>
      <c r="M137" s="17"/>
    </row>
    <row r="138" spans="4:13" x14ac:dyDescent="0.2">
      <c r="D138" s="22"/>
      <c r="M138" s="17"/>
    </row>
    <row r="139" spans="4:13" x14ac:dyDescent="0.2">
      <c r="D139" s="22"/>
      <c r="M139" s="17"/>
    </row>
    <row r="140" spans="4:13" x14ac:dyDescent="0.2">
      <c r="D140" s="22"/>
      <c r="M140" s="17"/>
    </row>
    <row r="141" spans="4:13" x14ac:dyDescent="0.2">
      <c r="D141" s="22"/>
      <c r="M141" s="17"/>
    </row>
    <row r="142" spans="4:13" x14ac:dyDescent="0.2">
      <c r="D142" s="22"/>
      <c r="M142" s="17"/>
    </row>
    <row r="143" spans="4:13" x14ac:dyDescent="0.2">
      <c r="D143" s="22"/>
      <c r="M143" s="17"/>
    </row>
    <row r="144" spans="4:13" x14ac:dyDescent="0.2">
      <c r="D144" s="22"/>
      <c r="M144" s="17"/>
    </row>
    <row r="145" spans="4:13" x14ac:dyDescent="0.2">
      <c r="D145" s="22"/>
      <c r="M145" s="17"/>
    </row>
    <row r="146" spans="4:13" x14ac:dyDescent="0.2">
      <c r="D146" s="22"/>
      <c r="M146" s="17"/>
    </row>
    <row r="147" spans="4:13" x14ac:dyDescent="0.2">
      <c r="D147" s="22"/>
      <c r="M147" s="17"/>
    </row>
    <row r="148" spans="4:13" x14ac:dyDescent="0.2">
      <c r="D148" s="22"/>
      <c r="M148" s="17"/>
    </row>
    <row r="510" spans="3:3" x14ac:dyDescent="0.2">
      <c r="C510">
        <v>0</v>
      </c>
    </row>
    <row r="511" spans="3:3" x14ac:dyDescent="0.2">
      <c r="C511">
        <v>0</v>
      </c>
    </row>
    <row r="512" spans="3:3" x14ac:dyDescent="0.2">
      <c r="C512">
        <v>0</v>
      </c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300"/>
  <sheetViews>
    <sheetView zoomScale="98" zoomScaleNormal="98" workbookViewId="0">
      <selection activeCell="L3" sqref="L3"/>
    </sheetView>
  </sheetViews>
  <sheetFormatPr defaultColWidth="11.42578125" defaultRowHeight="12.75" x14ac:dyDescent="0.2"/>
  <cols>
    <col min="1" max="1" width="11.28515625" bestFit="1" customWidth="1"/>
    <col min="2" max="5" width="11.42578125" style="13" customWidth="1"/>
    <col min="6" max="6" width="13.28515625" style="13" customWidth="1"/>
    <col min="7" max="7" width="8.85546875" style="13" customWidth="1"/>
    <col min="8" max="8" width="12.28515625" bestFit="1" customWidth="1"/>
    <col min="9" max="23" width="11.42578125" customWidth="1"/>
    <col min="24" max="24" width="8" customWidth="1"/>
  </cols>
  <sheetData>
    <row r="1" spans="1:23" x14ac:dyDescent="0.2">
      <c r="B1" s="5" t="s">
        <v>8</v>
      </c>
      <c r="C1" s="13" t="str">
        <f ca="1">MID(CELL("filename",Case1!A1),FIND("]",CELL("filename",Case1!A1))+1,256)</f>
        <v>Case1</v>
      </c>
      <c r="E1" s="5" t="s">
        <v>2</v>
      </c>
      <c r="F1" s="5"/>
      <c r="H1" s="10" t="s">
        <v>96</v>
      </c>
      <c r="I1" s="9" t="str">
        <f ca="1">AllOutputs!G1</f>
        <v>Case1</v>
      </c>
      <c r="J1" s="17" t="str">
        <f>AllOutputs!B1</f>
        <v>Equ porosity</v>
      </c>
      <c r="K1" s="7" t="str">
        <f ca="1">AllOutputs!AL1</f>
        <v>Case11</v>
      </c>
      <c r="L1" s="7" t="str">
        <f ca="1">AllOutputs!AM1</f>
        <v>Case11</v>
      </c>
      <c r="M1" s="7" t="str">
        <f ca="1">AllOutputs!AQ1</f>
        <v>Case8</v>
      </c>
      <c r="N1" s="7" t="str">
        <f ca="1">AllOutputs!AR1</f>
        <v>Case8</v>
      </c>
    </row>
    <row r="2" spans="1:23" x14ac:dyDescent="0.2">
      <c r="B2" s="13" t="s">
        <v>11</v>
      </c>
      <c r="C2" s="13" t="s">
        <v>12</v>
      </c>
      <c r="D2" s="13" t="s">
        <v>13</v>
      </c>
      <c r="E2" s="13" t="s">
        <v>11</v>
      </c>
      <c r="F2" s="13" t="s">
        <v>13</v>
      </c>
      <c r="G2" s="13" t="s">
        <v>12</v>
      </c>
      <c r="I2" s="9" t="str">
        <f>AllOutputs!G2</f>
        <v>Pi MPpa</v>
      </c>
      <c r="J2" s="17"/>
      <c r="K2" s="7" t="str">
        <f ca="1">AllOutputs!AL2</f>
        <v>Pi MPpa</v>
      </c>
      <c r="L2" s="7" t="str">
        <f ca="1">AllOutputs!AM2</f>
        <v>Alphai %</v>
      </c>
      <c r="M2" s="7" t="str">
        <f ca="1">AllOutputs!AQ2</f>
        <v>Pi MPpa</v>
      </c>
      <c r="N2" s="7" t="str">
        <f ca="1">AllOutputs!AR2</f>
        <v>Alphai %</v>
      </c>
    </row>
    <row r="3" spans="1:23" x14ac:dyDescent="0.2">
      <c r="A3" t="str">
        <f>AllOutputs!A4</f>
        <v>AME 19 A2</v>
      </c>
      <c r="B3" s="9">
        <f>IF(AllOutputs!A4="",B2,Case1!C3)</f>
        <v>86.047723688321511</v>
      </c>
      <c r="C3" s="13">
        <f>IF(AllOutputs!A4="",0,B3-'Case1 (Pmin)'!C3)</f>
        <v>37.327918412553714</v>
      </c>
      <c r="D3" s="13">
        <f>IF(AllOutputs!A4="",0,'Case1 (Pmax)'!C3-B3)</f>
        <v>43.8355116436001</v>
      </c>
      <c r="E3" s="13">
        <f>IF(AllOutputs!A4="",E2,Case1!Q3)</f>
        <v>1.4878784737120838</v>
      </c>
      <c r="F3" s="13">
        <f>IF(AllOutputs!A4="",0,MAX('Case1 (Amax)'!Q3,'Case1 (Amin)'!Q3,E3)-E3)</f>
        <v>6.2998334318364879E-2</v>
      </c>
      <c r="G3" s="13">
        <f>IF(AllOutputs!A4="",0,E3-MIN('Case1 (Amax)'!Q3,'Case1 (Amin)'!Q3))</f>
        <v>5.8313774046363509E-2</v>
      </c>
      <c r="I3" s="9"/>
      <c r="J3" s="1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x14ac:dyDescent="0.2">
      <c r="A4" t="str">
        <f>AllOutputs!A5</f>
        <v>AME 19 A3</v>
      </c>
      <c r="B4" s="9">
        <f>IF(AllOutputs!A5="",B3,Case1!C4)</f>
        <v>38.092424913139745</v>
      </c>
      <c r="C4" s="13">
        <f>IF(AllOutputs!A5="",0,B4-'Case1 (Pmin)'!C4)</f>
        <v>7.3200584638898043</v>
      </c>
      <c r="D4" s="13">
        <f>IF(AllOutputs!A5="",0,'Case1 (Pmax)'!C4-B4)</f>
        <v>7.8907260246973365</v>
      </c>
      <c r="E4" s="13">
        <f>IF(AllOutputs!A5="",E3,Case1!Q4)</f>
        <v>3.2420915619392461</v>
      </c>
      <c r="F4" s="13">
        <f>IF(AllOutputs!A5="",0,MAX('Case1 (Amax)'!Q4,'Case1 (Amin)'!Q4,E4)-E4)</f>
        <v>0.12702890327329897</v>
      </c>
      <c r="G4" s="13">
        <f>IF(AllOutputs!A5="",0,E4-MIN('Case1 (Amax)'!Q4,'Case1 (Amin)'!Q4))</f>
        <v>0.11835625234346647</v>
      </c>
      <c r="I4" s="9">
        <f ca="1">AllOutputs!G4</f>
        <v>5.8509062175935576</v>
      </c>
      <c r="J4" s="17">
        <f ca="1">AllOutputs!B4</f>
        <v>92.113730722109921</v>
      </c>
      <c r="K4" s="7">
        <f ca="1">AllOutputs!AL4</f>
        <v>20.54345996935773</v>
      </c>
      <c r="L4" s="7">
        <f ca="1">AllOutputs!AM4</f>
        <v>21.552375961942577</v>
      </c>
      <c r="M4" s="7">
        <f ca="1">AllOutputs!AQ4</f>
        <v>4.1232819119149706</v>
      </c>
      <c r="N4" s="7">
        <f ca="1">AllOutputs!AR4</f>
        <v>14.855489872648944</v>
      </c>
      <c r="O4" s="7"/>
      <c r="P4" s="7"/>
      <c r="Q4" s="7"/>
      <c r="R4" s="7"/>
      <c r="S4" s="7"/>
      <c r="T4" s="7"/>
      <c r="U4" s="7"/>
      <c r="V4" s="7"/>
      <c r="W4" s="7"/>
    </row>
    <row r="5" spans="1:23" x14ac:dyDescent="0.2">
      <c r="A5" t="str">
        <f>AllOutputs!A6</f>
        <v>AME 19 A4</v>
      </c>
      <c r="B5" s="9">
        <f>IF(AllOutputs!A6="",B4,Case1!C5)</f>
        <v>25.900337998862323</v>
      </c>
      <c r="C5" s="13">
        <f>IF(AllOutputs!A6="",0,B5-'Case1 (Pmin)'!C5)</f>
        <v>8.3351450737197688</v>
      </c>
      <c r="D5" s="13">
        <f>IF(AllOutputs!A6="",0,'Case1 (Pmax)'!C5-B5)</f>
        <v>9.5544485390552545</v>
      </c>
      <c r="E5" s="13">
        <f>IF(AllOutputs!A6="",E4,Case1!Q5)</f>
        <v>3.9822865096432705</v>
      </c>
      <c r="F5" s="13">
        <f>IF(AllOutputs!A6="",0,MAX('Case1 (Amax)'!Q5,'Case1 (Amin)'!Q5,E5)-E5)</f>
        <v>5.6825163188781058E-2</v>
      </c>
      <c r="G5" s="13">
        <f>IF(AllOutputs!A6="",0,E5-MIN('Case1 (Amax)'!Q5,'Case1 (Amin)'!Q5))</f>
        <v>5.5362316879561835E-2</v>
      </c>
      <c r="I5" s="9">
        <f ca="1">AllOutputs!G5</f>
        <v>6.9291844668886666</v>
      </c>
      <c r="J5" s="17">
        <f ca="1">AllOutputs!B5</f>
        <v>90.673102856252285</v>
      </c>
      <c r="K5" s="7">
        <f ca="1">AllOutputs!AL5</f>
        <v>23.543781897653847</v>
      </c>
      <c r="L5" s="7">
        <f ca="1">AllOutputs!AM5</f>
        <v>20.312354464263045</v>
      </c>
      <c r="M5" s="7">
        <f ca="1">AllOutputs!AQ5</f>
        <v>4.9464098170909159</v>
      </c>
      <c r="N5" s="7">
        <f ca="1">AllOutputs!AR5</f>
        <v>13.383373628078408</v>
      </c>
      <c r="O5" s="7"/>
      <c r="P5" s="7"/>
      <c r="Q5" s="7"/>
      <c r="R5" s="7"/>
      <c r="S5" s="7"/>
      <c r="T5" s="7"/>
      <c r="U5" s="7"/>
      <c r="V5" s="7"/>
      <c r="W5" s="7"/>
    </row>
    <row r="6" spans="1:23" x14ac:dyDescent="0.2">
      <c r="A6" t="str">
        <f>AllOutputs!A7</f>
        <v>AME 19 A5</v>
      </c>
      <c r="B6" s="9">
        <f>IF(AllOutputs!A7="",B5,Case1!C6)</f>
        <v>37.500677800287505</v>
      </c>
      <c r="C6" s="13">
        <f>IF(AllOutputs!A7="",0,B6-'Case1 (Pmin)'!C6)</f>
        <v>10.786730596913181</v>
      </c>
      <c r="D6" s="13">
        <f>IF(AllOutputs!A7="",0,'Case1 (Pmax)'!C6-B6)</f>
        <v>12.107183691785671</v>
      </c>
      <c r="E6" s="13">
        <f>IF(AllOutputs!A7="",E5,Case1!Q6)</f>
        <v>2.9285088258291396</v>
      </c>
      <c r="F6" s="13">
        <f>IF(AllOutputs!A7="",0,MAX('Case1 (Amax)'!Q6,'Case1 (Amin)'!Q6,E6)-E6)</f>
        <v>0.1393778975025155</v>
      </c>
      <c r="G6" s="13">
        <f>IF(AllOutputs!A7="",0,E6-MIN('Case1 (Amax)'!Q6,'Case1 (Amin)'!Q6))</f>
        <v>0.12801716454258338</v>
      </c>
      <c r="I6" s="9">
        <f ca="1">AllOutputs!G6</f>
        <v>8.5226497390758365</v>
      </c>
      <c r="J6" s="17">
        <f ca="1">AllOutputs!B6</f>
        <v>88.568928557577763</v>
      </c>
      <c r="K6" s="7">
        <f ca="1">AllOutputs!AL6</f>
        <v>27.806257237820294</v>
      </c>
      <c r="L6" s="7">
        <f ca="1">AllOutputs!AM6</f>
        <v>18.86972088476438</v>
      </c>
      <c r="M6" s="7">
        <f ca="1">AllOutputs!AQ6</f>
        <v>6.1795180235084155</v>
      </c>
      <c r="N6" s="7">
        <f ca="1">AllOutputs!AR6</f>
        <v>11.749210959250107</v>
      </c>
      <c r="O6" s="7"/>
      <c r="P6" s="7"/>
      <c r="Q6" s="7"/>
      <c r="R6" s="7"/>
      <c r="S6" s="7"/>
      <c r="T6" s="7"/>
      <c r="U6" s="7"/>
      <c r="V6" s="7"/>
      <c r="W6" s="7"/>
    </row>
    <row r="7" spans="1:23" x14ac:dyDescent="0.2">
      <c r="A7" t="str">
        <f>AllOutputs!A8</f>
        <v>MER 13-01-1</v>
      </c>
      <c r="B7" s="9">
        <f>IF(AllOutputs!A8="",B6,Case1!C7)</f>
        <v>5.8509062175935576</v>
      </c>
      <c r="C7" s="13">
        <f>IF(AllOutputs!A8="",0,B7-'Case1 (Pmin)'!C7)</f>
        <v>1.1388357090205092</v>
      </c>
      <c r="D7" s="13">
        <f>IF(AllOutputs!A8="",0,'Case1 (Pmax)'!C7-B7)</f>
        <v>1.2464265370630487</v>
      </c>
      <c r="E7" s="13">
        <f>IF(AllOutputs!A8="",E6,Case1!Q7)</f>
        <v>19.745747463041461</v>
      </c>
      <c r="F7" s="13">
        <f>IF(AllOutputs!A8="",0,MAX('Case1 (Amax)'!Q7,'Case1 (Amin)'!Q7,E7)-E7)</f>
        <v>0.24250881777810562</v>
      </c>
      <c r="G7" s="13">
        <f>IF(AllOutputs!A8="",0,E7-MIN('Case1 (Amax)'!Q7,'Case1 (Amin)'!Q7))</f>
        <v>0.24231686657607909</v>
      </c>
      <c r="I7" s="9">
        <f ca="1">AllOutputs!G7</f>
        <v>13.905166145605239</v>
      </c>
      <c r="J7" s="17">
        <f ca="1">AllOutputs!B7</f>
        <v>81.726259247369384</v>
      </c>
      <c r="K7" s="7">
        <f ca="1">AllOutputs!AL7</f>
        <v>40.47936949953143</v>
      </c>
      <c r="L7" s="7">
        <f ca="1">AllOutputs!AM7</f>
        <v>15.721046038560811</v>
      </c>
      <c r="M7" s="7">
        <f ca="1">AllOutputs!AQ7</f>
        <v>10.51841099224397</v>
      </c>
      <c r="N7" s="7">
        <f ca="1">AllOutputs!AR7</f>
        <v>8.3478175116817486</v>
      </c>
      <c r="O7" s="7"/>
      <c r="P7" s="7"/>
      <c r="Q7" s="7"/>
      <c r="R7" s="7"/>
      <c r="S7" s="7"/>
      <c r="T7" s="7"/>
      <c r="U7" s="7"/>
      <c r="V7" s="7"/>
      <c r="W7" s="7"/>
    </row>
    <row r="8" spans="1:23" x14ac:dyDescent="0.2">
      <c r="A8" t="str">
        <f>AllOutputs!A9</f>
        <v>MER 13-01-3</v>
      </c>
      <c r="B8" s="9">
        <f>IF(AllOutputs!A9="",B7,Case1!C8)</f>
        <v>8.5226497390758365</v>
      </c>
      <c r="C8" s="13">
        <f>IF(AllOutputs!A9="",0,B8-'Case1 (Pmin)'!C8)</f>
        <v>2.2828929756637795</v>
      </c>
      <c r="D8" s="13">
        <f>IF(AllOutputs!A9="",0,'Case1 (Pmax)'!C8-B8)</f>
        <v>2.5837262374011374</v>
      </c>
      <c r="E8" s="13">
        <f>IF(AllOutputs!A9="",E7,Case1!Q8)</f>
        <v>16.190210198820967</v>
      </c>
      <c r="F8" s="13">
        <f>IF(AllOutputs!A9="",0,MAX('Case1 (Amax)'!Q8,'Case1 (Amin)'!Q8,E8)-E8)</f>
        <v>0.15231708375085162</v>
      </c>
      <c r="G8" s="13">
        <f>IF(AllOutputs!A9="",0,E8-MIN('Case1 (Amax)'!Q8,'Case1 (Amin)'!Q8))</f>
        <v>0.15124968399360128</v>
      </c>
      <c r="I8" s="9">
        <f ca="1">AllOutputs!G8</f>
        <v>15.637441231709207</v>
      </c>
      <c r="J8" s="17">
        <f ca="1">AllOutputs!B8</f>
        <v>79.620061445998317</v>
      </c>
      <c r="K8" s="7">
        <f ca="1">AllOutputs!AL8</f>
        <v>42.186720744885413</v>
      </c>
      <c r="L8" s="7">
        <f ca="1">AllOutputs!AM8</f>
        <v>9.0492187763318608</v>
      </c>
      <c r="M8" s="7">
        <f ca="1">AllOutputs!AQ8</f>
        <v>12.069045712471073</v>
      </c>
      <c r="N8" s="7">
        <f ca="1">AllOutputs!AR8</f>
        <v>7.3541629564519333</v>
      </c>
      <c r="O8" s="7"/>
      <c r="P8" s="7"/>
      <c r="Q8" s="7"/>
      <c r="R8" s="7"/>
      <c r="S8" s="7"/>
      <c r="T8" s="7"/>
      <c r="U8" s="7"/>
      <c r="V8" s="7"/>
      <c r="W8" s="7"/>
    </row>
    <row r="9" spans="1:23" x14ac:dyDescent="0.2">
      <c r="A9" t="str">
        <f>AllOutputs!A10</f>
        <v>MER 13-01-6</v>
      </c>
      <c r="B9" s="9">
        <f>IF(AllOutputs!A10="",B8,Case1!C9)</f>
        <v>6.9291844668886666</v>
      </c>
      <c r="C9" s="13">
        <f>IF(AllOutputs!A10="",0,B9-'Case1 (Pmin)'!C9)</f>
        <v>0.65082188265039154</v>
      </c>
      <c r="D9" s="13">
        <f>IF(AllOutputs!A10="",0,'Case1 (Pmax)'!C9-B9)</f>
        <v>0.6787248915372901</v>
      </c>
      <c r="E9" s="13">
        <f>IF(AllOutputs!A10="",E8,Case1!Q9)</f>
        <v>18.081132038181469</v>
      </c>
      <c r="F9" s="13">
        <f>IF(AllOutputs!A10="",0,MAX('Case1 (Amax)'!Q9,'Case1 (Amin)'!Q9,E9)-E9)</f>
        <v>0.36289916344739126</v>
      </c>
      <c r="G9" s="13">
        <f>IF(AllOutputs!A10="",0,E9-MIN('Case1 (Amax)'!Q9,'Case1 (Amin)'!Q9))</f>
        <v>0.35995748272332406</v>
      </c>
      <c r="I9" s="9">
        <f ca="1">AllOutputs!G9</f>
        <v>21.570455815515427</v>
      </c>
      <c r="J9" s="17">
        <f ca="1">AllOutputs!B9</f>
        <v>72.777789603299766</v>
      </c>
      <c r="K9" s="7">
        <f ca="1">AllOutputs!AL9</f>
        <v>43.061468838827196</v>
      </c>
      <c r="L9" s="7">
        <f ca="1">AllOutputs!AM9</f>
        <v>14.919002173712432</v>
      </c>
      <c r="M9" s="7">
        <f ca="1">AllOutputs!AQ9</f>
        <v>17.47113745321834</v>
      </c>
      <c r="N9" s="7">
        <f ca="1">AllOutputs!AR9</f>
        <v>5.1984574673871027</v>
      </c>
      <c r="O9" s="7"/>
      <c r="P9" s="7"/>
      <c r="Q9" s="7"/>
      <c r="R9" s="7"/>
      <c r="S9" s="7"/>
      <c r="T9" s="7"/>
      <c r="U9" s="7"/>
      <c r="V9" s="7"/>
      <c r="W9" s="7"/>
    </row>
    <row r="10" spans="1:23" x14ac:dyDescent="0.2">
      <c r="A10" t="str">
        <f>AllOutputs!A11</f>
        <v>AME_19-Ad</v>
      </c>
      <c r="B10" s="9">
        <f>IF(AllOutputs!A11="",B9,Case1!C10)</f>
        <v>27.147410074892687</v>
      </c>
      <c r="C10" s="13">
        <f>IF(AllOutputs!A11="",0,B10-'Case1 (Pmin)'!C10)</f>
        <v>9.7829957742051441</v>
      </c>
      <c r="D10" s="13">
        <f>IF(AllOutputs!A11="",0,'Case1 (Pmax)'!C10-B10)</f>
        <v>11.410763771810647</v>
      </c>
      <c r="E10" s="13">
        <f>IF(AllOutputs!A11="",E9,Case1!Q10)</f>
        <v>8.0386664131228169</v>
      </c>
      <c r="F10" s="13">
        <f>IF(AllOutputs!A11="",0,MAX('Case1 (Amax)'!Q10,'Case1 (Amin)'!Q10,E10)-E10)</f>
        <v>0.82131404123498797</v>
      </c>
      <c r="G10" s="13">
        <f>IF(AllOutputs!A11="",0,E10-MIN('Case1 (Amax)'!Q10,'Case1 (Amin)'!Q10))</f>
        <v>0.7016839355311113</v>
      </c>
      <c r="I10" s="9">
        <f ca="1">AllOutputs!G10</f>
        <v>25.665977863676567</v>
      </c>
      <c r="J10" s="17">
        <f ca="1">AllOutputs!B10</f>
        <v>68.387683677205885</v>
      </c>
      <c r="K10" s="7">
        <f ca="1">AllOutputs!AL10</f>
        <v>51.495702473947489</v>
      </c>
      <c r="L10" s="7">
        <f ca="1">AllOutputs!AM10</f>
        <v>12.787965944150134</v>
      </c>
      <c r="M10" s="7">
        <f ca="1">AllOutputs!AQ10</f>
        <v>20.256588890987558</v>
      </c>
      <c r="N10" s="7">
        <f ca="1">AllOutputs!AR10</f>
        <v>5.5288966857731312</v>
      </c>
      <c r="O10" s="7"/>
      <c r="P10" s="7"/>
      <c r="Q10" s="7"/>
      <c r="R10" s="7"/>
      <c r="S10" s="7"/>
      <c r="T10" s="7"/>
      <c r="U10" s="7"/>
      <c r="V10" s="7"/>
      <c r="W10" s="7"/>
    </row>
    <row r="11" spans="1:23" x14ac:dyDescent="0.2">
      <c r="A11" t="str">
        <f>AllOutputs!A12</f>
        <v>AME_19-Af</v>
      </c>
      <c r="B11" s="9">
        <f>IF(AllOutputs!A12="",B10,Case1!C11)</f>
        <v>25.665977863676567</v>
      </c>
      <c r="C11" s="13">
        <f>IF(AllOutputs!A12="",0,B11-'Case1 (Pmin)'!C11)</f>
        <v>8.7018762278105051</v>
      </c>
      <c r="D11" s="13">
        <f>IF(AllOutputs!A12="",0,'Case1 (Pmax)'!C11-B11)</f>
        <v>10.057236611821303</v>
      </c>
      <c r="E11" s="13">
        <f>IF(AllOutputs!A12="",E10,Case1!Q11)</f>
        <v>8.4633865144382163</v>
      </c>
      <c r="F11" s="13">
        <f>IF(AllOutputs!A12="",0,MAX('Case1 (Amax)'!Q11,'Case1 (Amin)'!Q11,E11)-E11)</f>
        <v>0.83426092875297719</v>
      </c>
      <c r="G11" s="13">
        <f>IF(AllOutputs!A12="",0,E11-MIN('Case1 (Amax)'!Q11,'Case1 (Amin)'!Q11))</f>
        <v>0.71867035549388802</v>
      </c>
      <c r="I11" s="9">
        <f ca="1">AllOutputs!G11</f>
        <v>25.900337998862323</v>
      </c>
      <c r="J11" s="17">
        <f ca="1">AllOutputs!B11</f>
        <v>68.144511480873504</v>
      </c>
      <c r="K11" s="7">
        <f ca="1">AllOutputs!AL11</f>
        <v>56.839025518621398</v>
      </c>
      <c r="L11" s="7">
        <f ca="1">AllOutputs!AM11</f>
        <v>7.2198050840329016</v>
      </c>
      <c r="M11" s="7">
        <f ca="1">AllOutputs!AQ11</f>
        <v>21.610601408876857</v>
      </c>
      <c r="N11" s="7">
        <f ca="1">AllOutputs!AR11</f>
        <v>5.2004987994533636</v>
      </c>
      <c r="O11" s="7"/>
      <c r="P11" s="7"/>
      <c r="Q11" s="7"/>
      <c r="R11" s="7"/>
      <c r="S11" s="7"/>
      <c r="T11" s="7"/>
      <c r="U11" s="7"/>
      <c r="V11" s="7"/>
      <c r="W11" s="7"/>
    </row>
    <row r="12" spans="1:23" x14ac:dyDescent="0.2">
      <c r="A12" t="str">
        <f>AllOutputs!A13</f>
        <v>AME_19-Ac</v>
      </c>
      <c r="B12" s="9">
        <f>IF(AllOutputs!A13="",B11,Case1!C12)</f>
        <v>35.370510902445673</v>
      </c>
      <c r="C12" s="13">
        <f>IF(AllOutputs!A13="",0,B12-'Case1 (Pmin)'!C12)</f>
        <v>10.747288483576469</v>
      </c>
      <c r="D12" s="13">
        <f>IF(AllOutputs!A13="",0,'Case1 (Pmax)'!C12-B12)</f>
        <v>12.159916615529568</v>
      </c>
      <c r="E12" s="13">
        <f>IF(AllOutputs!A13="",E11,Case1!Q12)</f>
        <v>5.9215842101380192</v>
      </c>
      <c r="F12" s="13">
        <f>IF(AllOutputs!A13="",0,MAX('Case1 (Amax)'!Q12,'Case1 (Amin)'!Q12,E12)-E12)</f>
        <v>0.25748014982476874</v>
      </c>
      <c r="G12" s="13">
        <f>IF(AllOutputs!A13="",0,E12-MIN('Case1 (Amax)'!Q12,'Case1 (Amin)'!Q12))</f>
        <v>0.23866915004587241</v>
      </c>
      <c r="I12" s="9">
        <f ca="1">AllOutputs!G12</f>
        <v>27.147410074892687</v>
      </c>
      <c r="J12" s="17">
        <f ca="1">AllOutputs!B12</f>
        <v>66.864904442596981</v>
      </c>
      <c r="K12" s="7">
        <f ca="1">AllOutputs!AL12</f>
        <v>60.266891158196785</v>
      </c>
      <c r="L12" s="7">
        <f ca="1">AllOutputs!AM12</f>
        <v>7.6561642184456158</v>
      </c>
      <c r="M12" s="7">
        <f ca="1">AllOutputs!AQ12</f>
        <v>23.386560640905614</v>
      </c>
      <c r="N12" s="7">
        <f ca="1">AllOutputs!AR12</f>
        <v>2.24421545642651</v>
      </c>
      <c r="O12" s="7"/>
      <c r="P12" s="7"/>
      <c r="Q12" s="7"/>
      <c r="R12" s="7"/>
      <c r="S12" s="7"/>
      <c r="T12" s="7"/>
      <c r="U12" s="7"/>
      <c r="V12" s="7"/>
      <c r="W12" s="7"/>
    </row>
    <row r="13" spans="1:23" x14ac:dyDescent="0.2">
      <c r="A13" t="str">
        <f>AllOutputs!A14</f>
        <v>AME_19-Ae</v>
      </c>
      <c r="B13" s="9">
        <f>IF(AllOutputs!A14="",B12,Case1!C13)</f>
        <v>35.936055330390374</v>
      </c>
      <c r="C13" s="13">
        <f>IF(AllOutputs!A14="",0,B13-'Case1 (Pmin)'!C13)</f>
        <v>10.918559018265402</v>
      </c>
      <c r="D13" s="13">
        <f>IF(AllOutputs!A14="",0,'Case1 (Pmax)'!C13-B13)</f>
        <v>12.350495927676405</v>
      </c>
      <c r="E13" s="13">
        <f>IF(AllOutputs!A14="",E12,Case1!Q13)</f>
        <v>5.8338297614375989</v>
      </c>
      <c r="F13" s="13">
        <f>IF(AllOutputs!A14="",0,MAX('Case1 (Amax)'!Q13,'Case1 (Amin)'!Q13,E13)-E13)</f>
        <v>0.25528270276065435</v>
      </c>
      <c r="G13" s="13">
        <f>IF(AllOutputs!A14="",0,E13-MIN('Case1 (Amax)'!Q13,'Case1 (Amin)'!Q13))</f>
        <v>0.23648440246181046</v>
      </c>
      <c r="I13" s="9">
        <f ca="1">AllOutputs!G13</f>
        <v>35.370510902445673</v>
      </c>
      <c r="J13" s="17">
        <f ca="1">AllOutputs!B13</f>
        <v>59.009549726079797</v>
      </c>
      <c r="K13" s="7">
        <f ca="1">AllOutputs!AL13</f>
        <v>66.075658566747592</v>
      </c>
      <c r="L13" s="7">
        <f ca="1">AllOutputs!AM13</f>
        <v>12.437010337638556</v>
      </c>
      <c r="M13" s="7">
        <f ca="1">AllOutputs!AQ13</f>
        <v>29.579283213413003</v>
      </c>
      <c r="N13" s="7">
        <f ca="1">AllOutputs!AR13</f>
        <v>3.6240314675005023</v>
      </c>
      <c r="O13" s="7"/>
      <c r="P13" s="7"/>
      <c r="Q13" s="7"/>
      <c r="R13" s="7"/>
      <c r="S13" s="7"/>
      <c r="T13" s="7"/>
      <c r="U13" s="7"/>
      <c r="V13" s="7"/>
      <c r="W13" s="7"/>
    </row>
    <row r="14" spans="1:23" x14ac:dyDescent="0.2">
      <c r="A14" t="str">
        <f>AllOutputs!A15</f>
        <v>AME_19-Aa</v>
      </c>
      <c r="B14" s="9">
        <f>IF(AllOutputs!A15="",B13,Case1!C14)</f>
        <v>21.570455815515427</v>
      </c>
      <c r="C14" s="13">
        <f>IF(AllOutputs!A15="",0,B14-'Case1 (Pmin)'!C14)</f>
        <v>9.1349396986817126</v>
      </c>
      <c r="D14" s="13">
        <f>IF(AllOutputs!A15="",0,'Case1 (Pmax)'!C14-B14)</f>
        <v>11.042408319109516</v>
      </c>
      <c r="E14" s="13">
        <f>IF(AllOutputs!A15="",E13,Case1!Q14)</f>
        <v>8.1633263964469176</v>
      </c>
      <c r="F14" s="13">
        <f>IF(AllOutputs!A15="",0,MAX('Case1 (Amax)'!Q14,'Case1 (Amin)'!Q14,E14)-E14)</f>
        <v>0.52417069893491153</v>
      </c>
      <c r="G14" s="13">
        <f>IF(AllOutputs!A15="",0,E14-MIN('Case1 (Amax)'!Q14,'Case1 (Amin)'!Q14))</f>
        <v>0.47245387939387751</v>
      </c>
      <c r="I14" s="9">
        <f ca="1">AllOutputs!G14</f>
        <v>35.936055330390374</v>
      </c>
      <c r="J14" s="17">
        <f ca="1">AllOutputs!B14</f>
        <v>58.504795019721584</v>
      </c>
      <c r="K14" s="7">
        <f ca="1">AllOutputs!AL14</f>
        <v>68.141504930510195</v>
      </c>
      <c r="L14" s="7">
        <f ca="1">AllOutputs!AM14</f>
        <v>12.105601953932952</v>
      </c>
      <c r="M14" s="7">
        <f ca="1">AllOutputs!AQ14</f>
        <v>30.108758928655945</v>
      </c>
      <c r="N14" s="7">
        <f ca="1">AllOutputs!AR14</f>
        <v>3.5625717199985045</v>
      </c>
      <c r="O14" s="7"/>
      <c r="P14" s="7"/>
      <c r="Q14" s="7"/>
      <c r="R14" s="7"/>
      <c r="S14" s="7"/>
      <c r="T14" s="7"/>
      <c r="U14" s="7"/>
      <c r="V14" s="7"/>
      <c r="W14" s="7"/>
    </row>
    <row r="15" spans="1:23" x14ac:dyDescent="0.2">
      <c r="A15" t="str">
        <f>AllOutputs!A16</f>
        <v>AME_19-Ab</v>
      </c>
      <c r="B15" s="9">
        <f>IF(AllOutputs!A16="",B14,Case1!C15)</f>
        <v>15.637441231709207</v>
      </c>
      <c r="C15" s="13">
        <f>IF(AllOutputs!A16="",0,B15-'Case1 (Pmin)'!C15)</f>
        <v>6.6107745422547879</v>
      </c>
      <c r="D15" s="13">
        <f>IF(AllOutputs!A16="",0,'Case1 (Pmax)'!C15-B15)</f>
        <v>8.0381631986420494</v>
      </c>
      <c r="E15" s="13">
        <f>IF(AllOutputs!A16="",E14,Case1!Q15)</f>
        <v>10.922289748073513</v>
      </c>
      <c r="F15" s="13">
        <f>IF(AllOutputs!A16="",0,MAX('Case1 (Amax)'!Q15,'Case1 (Amin)'!Q15,E15)-E15)</f>
        <v>0.57591747748707434</v>
      </c>
      <c r="G15" s="13">
        <f>IF(AllOutputs!A16="",0,E15-MIN('Case1 (Amax)'!Q15,'Case1 (Amin)'!Q15))</f>
        <v>0.53442244036574316</v>
      </c>
      <c r="I15" s="9">
        <f ca="1">AllOutputs!G15</f>
        <v>37.500677800287505</v>
      </c>
      <c r="J15" s="17">
        <f ca="1">AllOutputs!B15</f>
        <v>57.130956751636184</v>
      </c>
      <c r="K15" s="7">
        <f ca="1">AllOutputs!AL15</f>
        <v>76.093371523106612</v>
      </c>
      <c r="L15" s="7">
        <f ca="1">AllOutputs!AM15</f>
        <v>10.35828165377343</v>
      </c>
      <c r="M15" s="7">
        <f ca="1">AllOutputs!AQ15</f>
        <v>34.448579535346695</v>
      </c>
      <c r="N15" s="7">
        <f ca="1">AllOutputs!AR15</f>
        <v>1.6148972768967178</v>
      </c>
      <c r="O15" s="7"/>
      <c r="P15" s="7"/>
      <c r="Q15" s="7"/>
      <c r="R15" s="7"/>
      <c r="S15" s="7"/>
      <c r="T15" s="7"/>
      <c r="U15" s="7"/>
      <c r="V15" s="7"/>
      <c r="W15" s="7"/>
    </row>
    <row r="16" spans="1:23" x14ac:dyDescent="0.2">
      <c r="A16" t="str">
        <f>AllOutputs!A17</f>
        <v>AME_19-Ag</v>
      </c>
      <c r="B16" s="9">
        <f>IF(AllOutputs!A17="",B15,Case1!C16)</f>
        <v>13.905166145605239</v>
      </c>
      <c r="C16" s="13">
        <f>IF(AllOutputs!A17="",0,B16-'Case1 (Pmin)'!C16)</f>
        <v>5.5599738493873208</v>
      </c>
      <c r="D16" s="13">
        <f>IF(AllOutputs!A17="",0,'Case1 (Pmax)'!C16-B16)</f>
        <v>6.6924104711290049</v>
      </c>
      <c r="E16" s="13">
        <f>IF(AllOutputs!A17="",E15,Case1!Q16)</f>
        <v>12.11807700697457</v>
      </c>
      <c r="F16" s="13">
        <f>IF(AllOutputs!A17="",0,MAX('Case1 (Amax)'!Q16,'Case1 (Amin)'!Q16,E16)-E16)</f>
        <v>0.58425268640427497</v>
      </c>
      <c r="G16" s="13">
        <f>IF(AllOutputs!A17="",0,E16-MIN('Case1 (Amax)'!Q16,'Case1 (Amin)'!Q16))</f>
        <v>0.54924586402383468</v>
      </c>
      <c r="I16" s="9">
        <f ca="1">AllOutputs!G16</f>
        <v>38.092424913139745</v>
      </c>
      <c r="J16" s="17">
        <f ca="1">AllOutputs!B16</f>
        <v>56.61989834858516</v>
      </c>
      <c r="K16" s="7">
        <f ca="1">AllOutputs!AL16</f>
        <v>76.828730860540645</v>
      </c>
      <c r="L16" s="7">
        <f ca="1">AllOutputs!AM16</f>
        <v>10.269319635163182</v>
      </c>
      <c r="M16" s="7">
        <f ca="1">AllOutputs!AQ16</f>
        <v>34.634758815070228</v>
      </c>
      <c r="N16" s="7">
        <f ca="1">AllOutputs!AR16</f>
        <v>1.808462654874581</v>
      </c>
      <c r="O16" s="7"/>
      <c r="P16" s="7"/>
      <c r="Q16" s="7"/>
      <c r="R16" s="7"/>
      <c r="S16" s="7"/>
      <c r="T16" s="7"/>
      <c r="U16" s="7"/>
      <c r="V16" s="7"/>
      <c r="W16" s="7"/>
    </row>
    <row r="17" spans="1:23" x14ac:dyDescent="0.2">
      <c r="A17" t="str">
        <f>AllOutputs!A18</f>
        <v/>
      </c>
      <c r="B17" s="9">
        <f>IF(AllOutputs!A18="",B16,Case1!C17)</f>
        <v>13.905166145605239</v>
      </c>
      <c r="C17" s="13">
        <f>IF(AllOutputs!A18="",0,B17-'Case1 (Pmin)'!C17)</f>
        <v>0</v>
      </c>
      <c r="D17" s="13">
        <f>IF(AllOutputs!A18="",0,'Case1 (Pmax)'!C17-B17)</f>
        <v>0</v>
      </c>
      <c r="E17" s="13">
        <f>IF(AllOutputs!A18="",E16,Case1!Q17)</f>
        <v>12.11807700697457</v>
      </c>
      <c r="F17" s="13">
        <f>IF(AllOutputs!A18="",0,MAX('Case1 (Amax)'!Q17,'Case1 (Amin)'!Q17,E17)-E17)</f>
        <v>0</v>
      </c>
      <c r="G17" s="13">
        <f>IF(AllOutputs!A18="",0,E17-MIN('Case1 (Amax)'!Q17,'Case1 (Amin)'!Q17))</f>
        <v>0</v>
      </c>
      <c r="I17" s="9">
        <f ca="1">AllOutputs!G17</f>
        <v>86.047723688321511</v>
      </c>
      <c r="J17" s="17">
        <f ca="1">AllOutputs!B17</f>
        <v>27.105862660254754</v>
      </c>
      <c r="K17" s="7">
        <f ca="1">AllOutputs!AL17</f>
        <v>114.62027704092176</v>
      </c>
      <c r="L17" s="7">
        <f ca="1">AllOutputs!AM17</f>
        <v>4.2509709826981465</v>
      </c>
      <c r="M17" s="7">
        <f ca="1">AllOutputs!AQ17</f>
        <v>81.369673665797407</v>
      </c>
      <c r="N17" s="7">
        <f ca="1">AllOutputs!AR17</f>
        <v>0.79189634622491278</v>
      </c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">
      <c r="A18" t="str">
        <f>AllOutputs!A19</f>
        <v/>
      </c>
      <c r="B18" s="9">
        <f>IF(AllOutputs!A19="",B17,Case1!C18)</f>
        <v>13.905166145605239</v>
      </c>
      <c r="C18" s="13">
        <f>IF(AllOutputs!A19="",0,B18-'Case1 (Pmin)'!C18)</f>
        <v>0</v>
      </c>
      <c r="D18" s="13">
        <f>IF(AllOutputs!A19="",0,'Case1 (Pmax)'!C18-B18)</f>
        <v>0</v>
      </c>
      <c r="E18" s="13">
        <f>IF(AllOutputs!A19="",E17,Case1!Q18)</f>
        <v>12.11807700697457</v>
      </c>
      <c r="F18" s="13">
        <f>IF(AllOutputs!A19="",0,MAX('Case1 (Amax)'!Q18,'Case1 (Amin)'!Q18,E18)-E18)</f>
        <v>0</v>
      </c>
      <c r="G18" s="13">
        <f>IF(AllOutputs!A19="",0,E18-MIN('Case1 (Amax)'!Q18,'Case1 (Amin)'!Q18))</f>
        <v>0</v>
      </c>
      <c r="I18" s="9">
        <f ca="1">AllOutputs!G18</f>
        <v>86.047723688321511</v>
      </c>
      <c r="J18" s="17">
        <f ca="1">AllOutputs!B18</f>
        <v>27.105862660254754</v>
      </c>
      <c r="K18" s="7">
        <f ca="1">AllOutputs!AL18</f>
        <v>114.62027704092176</v>
      </c>
      <c r="L18" s="7">
        <f ca="1">AllOutputs!AM18</f>
        <v>4.2509709826981465</v>
      </c>
      <c r="M18" s="7">
        <f ca="1">AllOutputs!AQ18</f>
        <v>81.369673665797407</v>
      </c>
      <c r="N18" s="7">
        <f ca="1">AllOutputs!AR18</f>
        <v>0.79189634622491278</v>
      </c>
      <c r="O18" s="7"/>
      <c r="P18" s="7"/>
      <c r="Q18" s="7"/>
      <c r="R18" s="7"/>
      <c r="S18" s="7"/>
      <c r="T18" s="7"/>
      <c r="U18" s="7"/>
      <c r="V18" s="7"/>
      <c r="W18" s="7"/>
    </row>
    <row r="19" spans="1:23" x14ac:dyDescent="0.2">
      <c r="A19" t="str">
        <f>AllOutputs!A20</f>
        <v/>
      </c>
      <c r="B19" s="9">
        <f>IF(AllOutputs!A20="",B18,Case1!C19)</f>
        <v>13.905166145605239</v>
      </c>
      <c r="C19" s="13">
        <f>IF(AllOutputs!A20="",0,B19-'Case1 (Pmin)'!C19)</f>
        <v>0</v>
      </c>
      <c r="D19" s="13">
        <f>IF(AllOutputs!A20="",0,'Case1 (Pmax)'!C19-B19)</f>
        <v>0</v>
      </c>
      <c r="E19" s="13">
        <f>IF(AllOutputs!A20="",E18,Case1!Q19)</f>
        <v>12.11807700697457</v>
      </c>
      <c r="F19" s="13">
        <f>IF(AllOutputs!A20="",0,MAX('Case1 (Amax)'!Q19,'Case1 (Amin)'!Q19,E19)-E19)</f>
        <v>0</v>
      </c>
      <c r="G19" s="13">
        <f>IF(AllOutputs!A20="",0,E19-MIN('Case1 (Amax)'!Q19,'Case1 (Amin)'!Q19))</f>
        <v>0</v>
      </c>
      <c r="I19" s="9">
        <f ca="1">AllOutputs!G19</f>
        <v>86.047723688321511</v>
      </c>
      <c r="J19" s="17">
        <f ca="1">AllOutputs!B19</f>
        <v>27.105862660254754</v>
      </c>
      <c r="K19" s="7">
        <f ca="1">AllOutputs!AL19</f>
        <v>114.62027704092176</v>
      </c>
      <c r="L19" s="7">
        <f ca="1">AllOutputs!AM19</f>
        <v>4.2509709826981465</v>
      </c>
      <c r="M19" s="7">
        <f ca="1">AllOutputs!AQ19</f>
        <v>81.369673665797407</v>
      </c>
      <c r="N19" s="7">
        <f ca="1">AllOutputs!AR19</f>
        <v>0.79189634622491278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x14ac:dyDescent="0.2">
      <c r="A20" t="str">
        <f>AllOutputs!A21</f>
        <v/>
      </c>
      <c r="B20" s="9">
        <f>IF(AllOutputs!A21="",B19,Case1!C20)</f>
        <v>13.905166145605239</v>
      </c>
      <c r="C20" s="13">
        <f>IF(AllOutputs!A21="",0,B20-'Case1 (Pmin)'!C20)</f>
        <v>0</v>
      </c>
      <c r="D20" s="13">
        <f>IF(AllOutputs!A21="",0,'Case1 (Pmax)'!C20-B20)</f>
        <v>0</v>
      </c>
      <c r="E20" s="13">
        <f>IF(AllOutputs!A21="",E19,Case1!Q20)</f>
        <v>12.11807700697457</v>
      </c>
      <c r="F20" s="13">
        <f>IF(AllOutputs!A21="",0,MAX('Case1 (Amax)'!Q20,'Case1 (Amin)'!Q20,E20)-E20)</f>
        <v>0</v>
      </c>
      <c r="G20" s="13">
        <f>IF(AllOutputs!A21="",0,E20-MIN('Case1 (Amax)'!Q20,'Case1 (Amin)'!Q20))</f>
        <v>0</v>
      </c>
      <c r="I20" s="9">
        <f ca="1">AllOutputs!G20</f>
        <v>86.047723688321511</v>
      </c>
      <c r="J20" s="17">
        <f ca="1">AllOutputs!B20</f>
        <v>27.105862660254754</v>
      </c>
      <c r="K20" s="7">
        <f ca="1">AllOutputs!AL20</f>
        <v>114.62027704092176</v>
      </c>
      <c r="L20" s="7">
        <f ca="1">AllOutputs!AM20</f>
        <v>4.2509709826981465</v>
      </c>
      <c r="M20" s="7">
        <f ca="1">AllOutputs!AQ20</f>
        <v>81.369673665797407</v>
      </c>
      <c r="N20" s="7">
        <f ca="1">AllOutputs!AR20</f>
        <v>0.79189634622491278</v>
      </c>
      <c r="O20" s="7"/>
      <c r="P20" s="7"/>
      <c r="Q20" s="7"/>
      <c r="R20" s="7"/>
      <c r="S20" s="7"/>
      <c r="T20" s="7"/>
      <c r="U20" s="7"/>
      <c r="V20" s="7"/>
      <c r="W20" s="7"/>
    </row>
    <row r="21" spans="1:23" x14ac:dyDescent="0.2">
      <c r="A21" t="str">
        <f>AllOutputs!A22</f>
        <v/>
      </c>
      <c r="B21" s="9">
        <f>IF(AllOutputs!A22="",B20,Case1!C21)</f>
        <v>13.905166145605239</v>
      </c>
      <c r="C21" s="13">
        <f>IF(AllOutputs!A22="",0,B21-'Case1 (Pmin)'!C21)</f>
        <v>0</v>
      </c>
      <c r="D21" s="13">
        <f>IF(AllOutputs!A22="",0,'Case1 (Pmax)'!C21-B21)</f>
        <v>0</v>
      </c>
      <c r="E21" s="13">
        <f>IF(AllOutputs!A22="",E20,Case1!Q21)</f>
        <v>12.11807700697457</v>
      </c>
      <c r="F21" s="13">
        <f>IF(AllOutputs!A22="",0,MAX('Case1 (Amax)'!Q21,'Case1 (Amin)'!Q21,E21)-E21)</f>
        <v>0</v>
      </c>
      <c r="G21" s="13">
        <f>IF(AllOutputs!A22="",0,E21-MIN('Case1 (Amax)'!Q21,'Case1 (Amin)'!Q21))</f>
        <v>0</v>
      </c>
      <c r="I21" s="9">
        <f ca="1">AllOutputs!G21</f>
        <v>86.047723688321511</v>
      </c>
      <c r="J21" s="17">
        <f ca="1">AllOutputs!B21</f>
        <v>27.105862660254754</v>
      </c>
      <c r="K21" s="7">
        <f ca="1">AllOutputs!AL21</f>
        <v>114.62027704092176</v>
      </c>
      <c r="L21" s="7">
        <f ca="1">AllOutputs!AM21</f>
        <v>4.2509709826981465</v>
      </c>
      <c r="M21" s="7">
        <f ca="1">AllOutputs!AQ21</f>
        <v>81.369673665797407</v>
      </c>
      <c r="N21" s="7">
        <f ca="1">AllOutputs!AR21</f>
        <v>0.79189634622491278</v>
      </c>
      <c r="O21" s="7"/>
      <c r="P21" s="7"/>
      <c r="Q21" s="7"/>
      <c r="R21" s="7"/>
      <c r="S21" s="7"/>
      <c r="T21" s="7"/>
      <c r="U21" s="7"/>
      <c r="V21" s="7"/>
      <c r="W21" s="7"/>
    </row>
    <row r="22" spans="1:23" x14ac:dyDescent="0.2">
      <c r="A22" t="str">
        <f>AllOutputs!A23</f>
        <v/>
      </c>
      <c r="B22" s="9">
        <f>IF(AllOutputs!A23="",B21,Case1!C22)</f>
        <v>13.905166145605239</v>
      </c>
      <c r="C22" s="13">
        <f>IF(AllOutputs!A23="",0,B22-'Case1 (Pmin)'!C22)</f>
        <v>0</v>
      </c>
      <c r="D22" s="13">
        <f>IF(AllOutputs!A23="",0,'Case1 (Pmax)'!C22-B22)</f>
        <v>0</v>
      </c>
      <c r="E22" s="13">
        <f>IF(AllOutputs!A23="",E21,Case1!Q22)</f>
        <v>12.11807700697457</v>
      </c>
      <c r="F22" s="13">
        <f>IF(AllOutputs!A23="",0,MAX('Case1 (Amax)'!Q22,'Case1 (Amin)'!Q22,E22)-E22)</f>
        <v>0</v>
      </c>
      <c r="G22" s="13">
        <f>IF(AllOutputs!A23="",0,E22-MIN('Case1 (Amax)'!Q22,'Case1 (Amin)'!Q22))</f>
        <v>0</v>
      </c>
      <c r="I22" s="9">
        <f ca="1">AllOutputs!G22</f>
        <v>86.047723688321511</v>
      </c>
      <c r="J22" s="17">
        <f ca="1">AllOutputs!B22</f>
        <v>27.105862660254754</v>
      </c>
      <c r="K22" s="7">
        <f ca="1">AllOutputs!AL22</f>
        <v>114.62027704092176</v>
      </c>
      <c r="L22" s="7">
        <f ca="1">AllOutputs!AM22</f>
        <v>4.2509709826981465</v>
      </c>
      <c r="M22" s="7">
        <f ca="1">AllOutputs!AQ22</f>
        <v>81.369673665797407</v>
      </c>
      <c r="N22" s="7">
        <f ca="1">AllOutputs!AR22</f>
        <v>0.79189634622491278</v>
      </c>
      <c r="O22" s="7"/>
      <c r="P22" s="7"/>
      <c r="Q22" s="7"/>
      <c r="R22" s="7"/>
      <c r="S22" s="7"/>
      <c r="T22" s="7"/>
      <c r="U22" s="7"/>
      <c r="V22" s="7"/>
      <c r="W22" s="7"/>
    </row>
    <row r="23" spans="1:23" x14ac:dyDescent="0.2">
      <c r="A23" t="str">
        <f>AllOutputs!A24</f>
        <v/>
      </c>
      <c r="B23" s="9">
        <f>IF(AllOutputs!A24="",B22,Case1!C23)</f>
        <v>13.905166145605239</v>
      </c>
      <c r="C23" s="13">
        <f>IF(AllOutputs!A24="",0,B23-'Case1 (Pmin)'!C23)</f>
        <v>0</v>
      </c>
      <c r="D23" s="13">
        <f>IF(AllOutputs!A24="",0,'Case1 (Pmax)'!C23-B23)</f>
        <v>0</v>
      </c>
      <c r="E23" s="13">
        <f>IF(AllOutputs!A24="",E22,Case1!Q23)</f>
        <v>12.11807700697457</v>
      </c>
      <c r="F23" s="13">
        <f>IF(AllOutputs!A24="",0,MAX('Case1 (Amax)'!Q23,'Case1 (Amin)'!Q23,E23)-E23)</f>
        <v>0</v>
      </c>
      <c r="G23" s="13">
        <f>IF(AllOutputs!A24="",0,E23-MIN('Case1 (Amax)'!Q23,'Case1 (Amin)'!Q23))</f>
        <v>0</v>
      </c>
      <c r="I23" s="9">
        <f ca="1">AllOutputs!G23</f>
        <v>86.047723688321511</v>
      </c>
      <c r="J23" s="17">
        <f ca="1">AllOutputs!B23</f>
        <v>27.105862660254754</v>
      </c>
      <c r="K23" s="7">
        <f ca="1">AllOutputs!AL23</f>
        <v>114.62027704092176</v>
      </c>
      <c r="L23" s="7">
        <f ca="1">AllOutputs!AM23</f>
        <v>4.2509709826981465</v>
      </c>
      <c r="M23" s="7">
        <f ca="1">AllOutputs!AQ23</f>
        <v>81.369673665797407</v>
      </c>
      <c r="N23" s="7">
        <f ca="1">AllOutputs!AR23</f>
        <v>0.79189634622491278</v>
      </c>
      <c r="O23" s="7"/>
      <c r="P23" s="7"/>
      <c r="Q23" s="7"/>
      <c r="R23" s="7"/>
      <c r="S23" s="7"/>
      <c r="T23" s="7"/>
      <c r="U23" s="7"/>
      <c r="V23" s="7"/>
      <c r="W23" s="7"/>
    </row>
    <row r="24" spans="1:23" x14ac:dyDescent="0.2">
      <c r="A24" t="str">
        <f>AllOutputs!A25</f>
        <v/>
      </c>
      <c r="B24" s="9">
        <f>IF(AllOutputs!A25="",B23,Case1!C24)</f>
        <v>13.905166145605239</v>
      </c>
      <c r="C24" s="13">
        <f>IF(AllOutputs!A25="",0,B24-'Case1 (Pmin)'!C24)</f>
        <v>0</v>
      </c>
      <c r="D24" s="13">
        <f>IF(AllOutputs!A25="",0,'Case1 (Pmax)'!C24-B24)</f>
        <v>0</v>
      </c>
      <c r="E24" s="13">
        <f>IF(AllOutputs!A25="",E23,Case1!Q24)</f>
        <v>12.11807700697457</v>
      </c>
      <c r="F24" s="13">
        <f>IF(AllOutputs!A25="",0,MAX('Case1 (Amax)'!Q24,'Case1 (Amin)'!Q24,E24)-E24)</f>
        <v>0</v>
      </c>
      <c r="G24" s="13">
        <f>IF(AllOutputs!A25="",0,E24-MIN('Case1 (Amax)'!Q24,'Case1 (Amin)'!Q24))</f>
        <v>0</v>
      </c>
      <c r="I24" s="9">
        <f ca="1">AllOutputs!G24</f>
        <v>86.047723688321511</v>
      </c>
      <c r="J24" s="17">
        <f ca="1">AllOutputs!B24</f>
        <v>27.105862660254754</v>
      </c>
      <c r="K24" s="7">
        <f ca="1">AllOutputs!AL24</f>
        <v>114.62027704092176</v>
      </c>
      <c r="L24" s="7">
        <f ca="1">AllOutputs!AM24</f>
        <v>4.2509709826981465</v>
      </c>
      <c r="M24" s="7">
        <f ca="1">AllOutputs!AQ24</f>
        <v>81.369673665797407</v>
      </c>
      <c r="N24" s="7">
        <f ca="1">AllOutputs!AR24</f>
        <v>0.79189634622491278</v>
      </c>
      <c r="O24" s="7"/>
      <c r="P24" s="7"/>
      <c r="Q24" s="7"/>
      <c r="R24" s="7"/>
      <c r="S24" s="7"/>
      <c r="T24" s="7"/>
      <c r="U24" s="7"/>
      <c r="V24" s="7"/>
      <c r="W24" s="7"/>
    </row>
    <row r="25" spans="1:23" x14ac:dyDescent="0.2">
      <c r="A25" t="str">
        <f>AllOutputs!A26</f>
        <v/>
      </c>
      <c r="B25" s="9">
        <f>IF(AllOutputs!A26="",B24,Case1!C25)</f>
        <v>13.905166145605239</v>
      </c>
      <c r="C25" s="13">
        <f>IF(AllOutputs!A26="",0,B25-'Case1 (Pmin)'!C25)</f>
        <v>0</v>
      </c>
      <c r="D25" s="13">
        <f>IF(AllOutputs!A26="",0,'Case1 (Pmax)'!C25-B25)</f>
        <v>0</v>
      </c>
      <c r="E25" s="13">
        <f>IF(AllOutputs!A26="",E24,Case1!Q25)</f>
        <v>12.11807700697457</v>
      </c>
      <c r="F25" s="13">
        <f>IF(AllOutputs!A26="",0,MAX('Case1 (Amax)'!Q25,'Case1 (Amin)'!Q25,E25)-E25)</f>
        <v>0</v>
      </c>
      <c r="G25" s="13">
        <f>IF(AllOutputs!A26="",0,E25-MIN('Case1 (Amax)'!Q25,'Case1 (Amin)'!Q25))</f>
        <v>0</v>
      </c>
      <c r="I25" s="9">
        <f ca="1">AllOutputs!G25</f>
        <v>86.047723688321511</v>
      </c>
      <c r="J25" s="17">
        <f ca="1">AllOutputs!B25</f>
        <v>27.105862660254754</v>
      </c>
      <c r="K25" s="7">
        <f ca="1">AllOutputs!AL25</f>
        <v>114.62027704092176</v>
      </c>
      <c r="L25" s="7">
        <f ca="1">AllOutputs!AM25</f>
        <v>4.2509709826981465</v>
      </c>
      <c r="M25" s="7">
        <f ca="1">AllOutputs!AQ25</f>
        <v>81.369673665797407</v>
      </c>
      <c r="N25" s="7">
        <f ca="1">AllOutputs!AR25</f>
        <v>0.79189634622491278</v>
      </c>
      <c r="O25" s="7"/>
      <c r="P25" s="7"/>
      <c r="Q25" s="7"/>
      <c r="R25" s="7"/>
      <c r="S25" s="7"/>
      <c r="T25" s="7"/>
      <c r="U25" s="7"/>
      <c r="V25" s="7"/>
      <c r="W25" s="7"/>
    </row>
    <row r="26" spans="1:23" x14ac:dyDescent="0.2">
      <c r="A26" t="str">
        <f>AllOutputs!A27</f>
        <v/>
      </c>
      <c r="B26" s="9">
        <f>IF(AllOutputs!A27="",B25,Case1!C26)</f>
        <v>13.905166145605239</v>
      </c>
      <c r="C26" s="13">
        <f>IF(AllOutputs!A27="",0,B26-'Case1 (Pmin)'!C26)</f>
        <v>0</v>
      </c>
      <c r="D26" s="13">
        <f>IF(AllOutputs!A27="",0,'Case1 (Pmax)'!C26-B26)</f>
        <v>0</v>
      </c>
      <c r="E26" s="13">
        <f>IF(AllOutputs!A27="",E25,Case1!Q26)</f>
        <v>12.11807700697457</v>
      </c>
      <c r="F26" s="13">
        <f>IF(AllOutputs!A27="",0,MAX('Case1 (Amax)'!Q26,'Case1 (Amin)'!Q26,E26)-E26)</f>
        <v>0</v>
      </c>
      <c r="G26" s="13">
        <f>IF(AllOutputs!A27="",0,E26-MIN('Case1 (Amax)'!Q26,'Case1 (Amin)'!Q26))</f>
        <v>0</v>
      </c>
      <c r="I26" s="9">
        <f ca="1">AllOutputs!G26</f>
        <v>86.047723688321511</v>
      </c>
      <c r="J26" s="17">
        <f ca="1">AllOutputs!B26</f>
        <v>27.105862660254754</v>
      </c>
      <c r="K26" s="7">
        <f ca="1">AllOutputs!AL26</f>
        <v>114.62027704092176</v>
      </c>
      <c r="L26" s="7">
        <f ca="1">AllOutputs!AM26</f>
        <v>4.2509709826981465</v>
      </c>
      <c r="M26" s="7">
        <f ca="1">AllOutputs!AQ26</f>
        <v>81.369673665797407</v>
      </c>
      <c r="N26" s="7">
        <f ca="1">AllOutputs!AR26</f>
        <v>0.79189634622491278</v>
      </c>
      <c r="O26" s="7"/>
      <c r="P26" s="7"/>
      <c r="Q26" s="7"/>
      <c r="R26" s="7"/>
      <c r="S26" s="7"/>
      <c r="T26" s="7"/>
      <c r="U26" s="7"/>
      <c r="V26" s="7"/>
      <c r="W26" s="7"/>
    </row>
    <row r="27" spans="1:23" x14ac:dyDescent="0.2">
      <c r="A27" t="str">
        <f>AllOutputs!A28</f>
        <v/>
      </c>
      <c r="B27" s="9">
        <f>IF(AllOutputs!A28="",B26,Case1!C27)</f>
        <v>13.905166145605239</v>
      </c>
      <c r="C27" s="13">
        <f>IF(AllOutputs!A28="",0,B27-'Case1 (Pmin)'!C27)</f>
        <v>0</v>
      </c>
      <c r="D27" s="13">
        <f>IF(AllOutputs!A28="",0,'Case1 (Pmax)'!C27-B27)</f>
        <v>0</v>
      </c>
      <c r="E27" s="13">
        <f>IF(AllOutputs!A28="",E26,Case1!Q27)</f>
        <v>12.11807700697457</v>
      </c>
      <c r="F27" s="13">
        <f>IF(AllOutputs!A28="",0,MAX('Case1 (Amax)'!Q27,'Case1 (Amin)'!Q27,E27)-E27)</f>
        <v>0</v>
      </c>
      <c r="G27" s="13">
        <f>IF(AllOutputs!A28="",0,E27-MIN('Case1 (Amax)'!Q27,'Case1 (Amin)'!Q27))</f>
        <v>0</v>
      </c>
      <c r="I27" s="9">
        <f ca="1">AllOutputs!G27</f>
        <v>86.047723688321511</v>
      </c>
      <c r="J27" s="17">
        <f ca="1">AllOutputs!B27</f>
        <v>27.105862660254754</v>
      </c>
      <c r="K27" s="7">
        <f ca="1">AllOutputs!AL27</f>
        <v>114.62027704092176</v>
      </c>
      <c r="L27" s="7">
        <f ca="1">AllOutputs!AM27</f>
        <v>4.2509709826981465</v>
      </c>
      <c r="M27" s="7">
        <f ca="1">AllOutputs!AQ27</f>
        <v>81.369673665797407</v>
      </c>
      <c r="N27" s="7">
        <f ca="1">AllOutputs!AR27</f>
        <v>0.79189634622491278</v>
      </c>
      <c r="O27" s="7"/>
      <c r="P27" s="7"/>
      <c r="Q27" s="7"/>
      <c r="R27" s="7"/>
      <c r="S27" s="7"/>
      <c r="T27" s="7"/>
      <c r="U27" s="7"/>
      <c r="V27" s="7"/>
      <c r="W27" s="7"/>
    </row>
    <row r="28" spans="1:23" x14ac:dyDescent="0.2">
      <c r="A28" t="str">
        <f>AllOutputs!A29</f>
        <v/>
      </c>
      <c r="B28" s="9">
        <f>IF(AllOutputs!A29="",B27,Case1!C28)</f>
        <v>13.905166145605239</v>
      </c>
      <c r="C28" s="13">
        <f>IF(AllOutputs!A29="",0,B28-'Case1 (Pmin)'!C28)</f>
        <v>0</v>
      </c>
      <c r="D28" s="13">
        <f>IF(AllOutputs!A29="",0,'Case1 (Pmax)'!C28-B28)</f>
        <v>0</v>
      </c>
      <c r="E28" s="13">
        <f>IF(AllOutputs!A29="",E27,Case1!Q28)</f>
        <v>12.11807700697457</v>
      </c>
      <c r="F28" s="13">
        <f>IF(AllOutputs!A29="",0,MAX('Case1 (Amax)'!Q28,'Case1 (Amin)'!Q28,E28)-E28)</f>
        <v>0</v>
      </c>
      <c r="G28" s="13">
        <f>IF(AllOutputs!A29="",0,E28-MIN('Case1 (Amax)'!Q28,'Case1 (Amin)'!Q28))</f>
        <v>0</v>
      </c>
      <c r="I28" s="9">
        <f ca="1">AllOutputs!G28</f>
        <v>86.047723688321511</v>
      </c>
      <c r="J28" s="17">
        <f ca="1">AllOutputs!B28</f>
        <v>27.105862660254754</v>
      </c>
      <c r="K28" s="7">
        <f ca="1">AllOutputs!AL28</f>
        <v>114.62027704092176</v>
      </c>
      <c r="L28" s="7">
        <f ca="1">AllOutputs!AM28</f>
        <v>4.2509709826981465</v>
      </c>
      <c r="M28" s="7">
        <f ca="1">AllOutputs!AQ28</f>
        <v>81.369673665797407</v>
      </c>
      <c r="N28" s="7">
        <f ca="1">AllOutputs!AR28</f>
        <v>0.79189634622491278</v>
      </c>
      <c r="O28" s="7"/>
      <c r="P28" s="7"/>
      <c r="Q28" s="7"/>
      <c r="R28" s="7"/>
      <c r="S28" s="7"/>
      <c r="T28" s="7"/>
      <c r="U28" s="7"/>
      <c r="V28" s="7"/>
      <c r="W28" s="7"/>
    </row>
    <row r="29" spans="1:23" x14ac:dyDescent="0.2">
      <c r="A29" t="str">
        <f>AllOutputs!A30</f>
        <v/>
      </c>
      <c r="B29" s="9">
        <f>IF(AllOutputs!A30="",B28,Case1!C29)</f>
        <v>13.905166145605239</v>
      </c>
      <c r="C29" s="13">
        <f>IF(AllOutputs!A30="",0,B29-'Case1 (Pmin)'!C29)</f>
        <v>0</v>
      </c>
      <c r="D29" s="13">
        <f>IF(AllOutputs!A30="",0,'Case1 (Pmax)'!C29-B29)</f>
        <v>0</v>
      </c>
      <c r="E29" s="13">
        <f>IF(AllOutputs!A30="",E28,Case1!Q29)</f>
        <v>12.11807700697457</v>
      </c>
      <c r="F29" s="13">
        <f>IF(AllOutputs!A30="",0,MAX('Case1 (Amax)'!Q29,'Case1 (Amin)'!Q29,E29)-E29)</f>
        <v>0</v>
      </c>
      <c r="G29" s="13">
        <f>IF(AllOutputs!A30="",0,E29-MIN('Case1 (Amax)'!Q29,'Case1 (Amin)'!Q29))</f>
        <v>0</v>
      </c>
      <c r="I29" s="9">
        <f ca="1">AllOutputs!G29</f>
        <v>86.047723688321511</v>
      </c>
      <c r="J29" s="17">
        <f ca="1">AllOutputs!B29</f>
        <v>27.105862660254754</v>
      </c>
      <c r="K29" s="7">
        <f ca="1">AllOutputs!AL29</f>
        <v>114.62027704092176</v>
      </c>
      <c r="L29" s="7">
        <f ca="1">AllOutputs!AM29</f>
        <v>4.2509709826981465</v>
      </c>
      <c r="M29" s="7">
        <f ca="1">AllOutputs!AQ29</f>
        <v>81.369673665797407</v>
      </c>
      <c r="N29" s="7">
        <f ca="1">AllOutputs!AR29</f>
        <v>0.79189634622491278</v>
      </c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">
      <c r="A30" t="str">
        <f>AllOutputs!A31</f>
        <v/>
      </c>
      <c r="B30" s="9">
        <f>IF(AllOutputs!A31="",B29,Case1!C30)</f>
        <v>13.905166145605239</v>
      </c>
      <c r="C30" s="13">
        <f>IF(AllOutputs!A31="",0,B30-'Case1 (Pmin)'!C30)</f>
        <v>0</v>
      </c>
      <c r="D30" s="13">
        <f>IF(AllOutputs!A31="",0,'Case1 (Pmax)'!C30-B30)</f>
        <v>0</v>
      </c>
      <c r="E30" s="13">
        <f>IF(AllOutputs!A31="",E29,Case1!Q30)</f>
        <v>12.11807700697457</v>
      </c>
      <c r="F30" s="13">
        <f>IF(AllOutputs!A31="",0,MAX('Case1 (Amax)'!Q30,'Case1 (Amin)'!Q30,E30)-E30)</f>
        <v>0</v>
      </c>
      <c r="G30" s="13">
        <f>IF(AllOutputs!A31="",0,E30-MIN('Case1 (Amax)'!Q30,'Case1 (Amin)'!Q30))</f>
        <v>0</v>
      </c>
      <c r="I30" s="9">
        <f ca="1">AllOutputs!G30</f>
        <v>86.047723688321511</v>
      </c>
      <c r="J30" s="17">
        <f ca="1">AllOutputs!B30</f>
        <v>27.105862660254754</v>
      </c>
      <c r="K30" s="7">
        <f ca="1">AllOutputs!AL30</f>
        <v>114.62027704092176</v>
      </c>
      <c r="L30" s="7">
        <f ca="1">AllOutputs!AM30</f>
        <v>4.2509709826981465</v>
      </c>
      <c r="M30" s="7">
        <f ca="1">AllOutputs!AQ30</f>
        <v>81.369673665797407</v>
      </c>
      <c r="N30" s="7">
        <f ca="1">AllOutputs!AR30</f>
        <v>0.79189634622491278</v>
      </c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">
      <c r="A31" t="str">
        <f>AllOutputs!A32</f>
        <v/>
      </c>
      <c r="B31" s="9">
        <f>IF(AllOutputs!A32="",B30,Case1!C31)</f>
        <v>13.905166145605239</v>
      </c>
      <c r="C31" s="13">
        <f>IF(AllOutputs!A32="",0,B31-'Case1 (Pmin)'!C31)</f>
        <v>0</v>
      </c>
      <c r="D31" s="13">
        <f>IF(AllOutputs!A32="",0,'Case1 (Pmax)'!C31-B31)</f>
        <v>0</v>
      </c>
      <c r="E31" s="13">
        <f>IF(AllOutputs!A32="",E30,Case1!Q31)</f>
        <v>12.11807700697457</v>
      </c>
      <c r="F31" s="13">
        <f>IF(AllOutputs!A32="",0,MAX('Case1 (Amax)'!Q31,'Case1 (Amin)'!Q31,E31)-E31)</f>
        <v>0</v>
      </c>
      <c r="G31" s="13">
        <f>IF(AllOutputs!A32="",0,E31-MIN('Case1 (Amax)'!Q31,'Case1 (Amin)'!Q31))</f>
        <v>0</v>
      </c>
      <c r="I31" s="9">
        <f ca="1">AllOutputs!G31</f>
        <v>86.047723688321511</v>
      </c>
      <c r="J31" s="17">
        <f ca="1">AllOutputs!B31</f>
        <v>27.105862660254754</v>
      </c>
      <c r="K31" s="7">
        <f ca="1">AllOutputs!AL31</f>
        <v>114.62027704092176</v>
      </c>
      <c r="L31" s="7">
        <f ca="1">AllOutputs!AM31</f>
        <v>4.2509709826981465</v>
      </c>
      <c r="M31" s="7">
        <f ca="1">AllOutputs!AQ31</f>
        <v>81.369673665797407</v>
      </c>
      <c r="N31" s="7">
        <f ca="1">AllOutputs!AR31</f>
        <v>0.79189634622491278</v>
      </c>
      <c r="O31" s="7"/>
      <c r="P31" s="7"/>
      <c r="Q31" s="7"/>
      <c r="R31" s="7"/>
      <c r="T31" s="17"/>
    </row>
    <row r="32" spans="1:23" x14ac:dyDescent="0.2">
      <c r="A32" t="str">
        <f>AllOutputs!A33</f>
        <v/>
      </c>
      <c r="B32" s="9">
        <f>IF(AllOutputs!A33="",B31,Case1!C32)</f>
        <v>13.905166145605239</v>
      </c>
      <c r="C32" s="13">
        <f>IF(AllOutputs!A33="",0,B32-'Case1 (Pmin)'!C32)</f>
        <v>0</v>
      </c>
      <c r="D32" s="13">
        <f>IF(AllOutputs!A33="",0,'Case1 (Pmax)'!C32-B32)</f>
        <v>0</v>
      </c>
      <c r="E32" s="13">
        <f>IF(AllOutputs!A33="",E31,Case1!Q32)</f>
        <v>12.11807700697457</v>
      </c>
      <c r="F32" s="13">
        <f>IF(AllOutputs!A33="",0,MAX('Case1 (Amax)'!Q32,'Case1 (Amin)'!Q32,E32)-E32)</f>
        <v>0</v>
      </c>
      <c r="G32" s="13">
        <f>IF(AllOutputs!A33="",0,E32-MIN('Case1 (Amax)'!Q32,'Case1 (Amin)'!Q32))</f>
        <v>0</v>
      </c>
      <c r="H32" s="7"/>
      <c r="I32" s="9">
        <f ca="1">AllOutputs!G32</f>
        <v>86.047723688321511</v>
      </c>
      <c r="J32" s="17">
        <f ca="1">AllOutputs!B32</f>
        <v>27.105862660254754</v>
      </c>
      <c r="K32" s="7">
        <f ca="1">AllOutputs!AL32</f>
        <v>114.62027704092176</v>
      </c>
      <c r="L32" s="7">
        <f ca="1">AllOutputs!AM32</f>
        <v>4.2509709826981465</v>
      </c>
      <c r="M32" s="7">
        <f ca="1">AllOutputs!AQ32</f>
        <v>81.369673665797407</v>
      </c>
      <c r="N32" s="7">
        <f ca="1">AllOutputs!AR32</f>
        <v>0.79189634622491278</v>
      </c>
      <c r="O32" s="7"/>
      <c r="P32" s="7"/>
      <c r="Q32" s="7"/>
      <c r="R32" s="7"/>
      <c r="T32" s="17"/>
    </row>
    <row r="33" spans="1:20" x14ac:dyDescent="0.2">
      <c r="A33" t="str">
        <f>AllOutputs!A34</f>
        <v/>
      </c>
      <c r="B33" s="9">
        <f>IF(AllOutputs!A34="",B32,Case1!C33)</f>
        <v>13.905166145605239</v>
      </c>
      <c r="C33" s="13">
        <f>IF(AllOutputs!A34="",0,B33-'Case1 (Pmin)'!C33)</f>
        <v>0</v>
      </c>
      <c r="D33" s="13">
        <f>IF(AllOutputs!A34="",0,'Case1 (Pmax)'!C33-B33)</f>
        <v>0</v>
      </c>
      <c r="E33" s="13">
        <f>IF(AllOutputs!A34="",E32,Case1!Q33)</f>
        <v>12.11807700697457</v>
      </c>
      <c r="F33" s="13">
        <f>IF(AllOutputs!A34="",0,MAX('Case1 (Amax)'!Q33,'Case1 (Amin)'!Q33,E33)-E33)</f>
        <v>0</v>
      </c>
      <c r="G33" s="13">
        <f>IF(AllOutputs!A34="",0,E33-MIN('Case1 (Amax)'!Q33,'Case1 (Amin)'!Q33))</f>
        <v>0</v>
      </c>
      <c r="H33" s="7"/>
      <c r="I33" s="9">
        <f ca="1">AllOutputs!G33</f>
        <v>86.047723688321511</v>
      </c>
      <c r="J33" s="17">
        <f ca="1">AllOutputs!B33</f>
        <v>27.105862660254754</v>
      </c>
      <c r="K33" s="7">
        <f ca="1">AllOutputs!AL33</f>
        <v>114.62027704092176</v>
      </c>
      <c r="L33" s="7">
        <f ca="1">AllOutputs!AM33</f>
        <v>4.2509709826981465</v>
      </c>
      <c r="M33" s="7">
        <f ca="1">AllOutputs!AQ33</f>
        <v>81.369673665797407</v>
      </c>
      <c r="N33" s="7">
        <f ca="1">AllOutputs!AR33</f>
        <v>0.79189634622491278</v>
      </c>
      <c r="O33" s="7"/>
      <c r="P33" s="7"/>
      <c r="Q33" s="7"/>
      <c r="R33" s="7"/>
      <c r="T33" s="17"/>
    </row>
    <row r="34" spans="1:20" x14ac:dyDescent="0.2">
      <c r="A34" t="str">
        <f>AllOutputs!A35</f>
        <v/>
      </c>
      <c r="B34" s="9">
        <f>IF(AllOutputs!A35="",B33,Case1!C34)</f>
        <v>13.905166145605239</v>
      </c>
      <c r="C34" s="13">
        <f>IF(AllOutputs!A35="",0,B34-'Case1 (Pmin)'!C34)</f>
        <v>0</v>
      </c>
      <c r="D34" s="13">
        <f>IF(AllOutputs!A35="",0,'Case1 (Pmax)'!C34-B34)</f>
        <v>0</v>
      </c>
      <c r="E34" s="13">
        <f>IF(AllOutputs!A35="",E33,Case1!Q34)</f>
        <v>12.11807700697457</v>
      </c>
      <c r="F34" s="13">
        <f>IF(AllOutputs!A35="",0,MAX('Case1 (Amax)'!Q34,'Case1 (Amin)'!Q34,E34)-E34)</f>
        <v>0</v>
      </c>
      <c r="G34" s="13">
        <f>IF(AllOutputs!A35="",0,E34-MIN('Case1 (Amax)'!Q34,'Case1 (Amin)'!Q34))</f>
        <v>0</v>
      </c>
      <c r="H34" s="7"/>
      <c r="I34" s="9">
        <f ca="1">AllOutputs!G34</f>
        <v>86.047723688321511</v>
      </c>
      <c r="J34" s="17">
        <f ca="1">AllOutputs!B34</f>
        <v>27.105862660254754</v>
      </c>
      <c r="K34" s="7">
        <f ca="1">AllOutputs!AL34</f>
        <v>114.62027704092176</v>
      </c>
      <c r="L34" s="7">
        <f ca="1">AllOutputs!AM34</f>
        <v>4.2509709826981465</v>
      </c>
      <c r="M34" s="7">
        <f ca="1">AllOutputs!AQ34</f>
        <v>81.369673665797407</v>
      </c>
      <c r="N34" s="7">
        <f ca="1">AllOutputs!AR34</f>
        <v>0.79189634622491278</v>
      </c>
      <c r="O34" s="7"/>
      <c r="P34" s="7"/>
      <c r="Q34" s="7"/>
      <c r="R34" s="7"/>
      <c r="T34" s="17"/>
    </row>
    <row r="35" spans="1:20" x14ac:dyDescent="0.2">
      <c r="A35" t="str">
        <f>AllOutputs!A36</f>
        <v/>
      </c>
      <c r="B35" s="9">
        <f>IF(AllOutputs!A36="",B34,Case1!C35)</f>
        <v>13.905166145605239</v>
      </c>
      <c r="C35" s="13">
        <f>IF(AllOutputs!A36="",0,B35-'Case1 (Pmin)'!C35)</f>
        <v>0</v>
      </c>
      <c r="D35" s="13">
        <f>IF(AllOutputs!A36="",0,'Case1 (Pmax)'!C35-B35)</f>
        <v>0</v>
      </c>
      <c r="E35" s="13">
        <f>IF(AllOutputs!A36="",E34,Case1!Q35)</f>
        <v>12.11807700697457</v>
      </c>
      <c r="F35" s="13">
        <f>IF(AllOutputs!A36="",0,MAX('Case1 (Amax)'!Q35,'Case1 (Amin)'!Q35,E35)-E35)</f>
        <v>0</v>
      </c>
      <c r="G35" s="13">
        <f>IF(AllOutputs!A36="",0,E35-MIN('Case1 (Amax)'!Q35,'Case1 (Amin)'!Q35))</f>
        <v>0</v>
      </c>
      <c r="H35" s="7"/>
      <c r="I35" s="9">
        <f ca="1">AllOutputs!G35</f>
        <v>86.047723688321511</v>
      </c>
      <c r="J35" s="17">
        <f ca="1">AllOutputs!B35</f>
        <v>27.105862660254754</v>
      </c>
      <c r="K35" s="7">
        <f ca="1">AllOutputs!AL35</f>
        <v>114.62027704092176</v>
      </c>
      <c r="L35" s="7">
        <f ca="1">AllOutputs!AM35</f>
        <v>4.2509709826981465</v>
      </c>
      <c r="M35" s="7">
        <f ca="1">AllOutputs!AQ35</f>
        <v>81.369673665797407</v>
      </c>
      <c r="N35" s="7">
        <f ca="1">AllOutputs!AR35</f>
        <v>0.79189634622491278</v>
      </c>
      <c r="O35" s="7"/>
      <c r="P35" s="7"/>
      <c r="Q35" s="7"/>
      <c r="R35" s="7"/>
      <c r="T35" s="17"/>
    </row>
    <row r="36" spans="1:20" x14ac:dyDescent="0.2">
      <c r="A36" t="str">
        <f>AllOutputs!A37</f>
        <v/>
      </c>
      <c r="B36" s="9">
        <f>IF(AllOutputs!A37="",B35,Case1!C36)</f>
        <v>13.905166145605239</v>
      </c>
      <c r="C36" s="13">
        <f>IF(AllOutputs!A37="",0,B36-'Case1 (Pmin)'!C36)</f>
        <v>0</v>
      </c>
      <c r="D36" s="13">
        <f>IF(AllOutputs!A37="",0,'Case1 (Pmax)'!C36-B36)</f>
        <v>0</v>
      </c>
      <c r="E36" s="13">
        <f>IF(AllOutputs!A37="",E35,Case1!Q36)</f>
        <v>12.11807700697457</v>
      </c>
      <c r="F36" s="13">
        <f>IF(AllOutputs!A37="",0,MAX('Case1 (Amax)'!Q36,'Case1 (Amin)'!Q36,E36)-E36)</f>
        <v>0</v>
      </c>
      <c r="G36" s="13">
        <f>IF(AllOutputs!A37="",0,E36-MIN('Case1 (Amax)'!Q36,'Case1 (Amin)'!Q36))</f>
        <v>0</v>
      </c>
      <c r="H36" s="7"/>
      <c r="I36" s="9">
        <f ca="1">AllOutputs!G36</f>
        <v>86.047723688321511</v>
      </c>
      <c r="J36" s="17">
        <f ca="1">AllOutputs!B36</f>
        <v>27.105862660254754</v>
      </c>
      <c r="K36" s="7">
        <f ca="1">AllOutputs!AL36</f>
        <v>114.62027704092176</v>
      </c>
      <c r="L36" s="7">
        <f ca="1">AllOutputs!AM36</f>
        <v>4.2509709826981465</v>
      </c>
      <c r="M36" s="7">
        <f ca="1">AllOutputs!AQ36</f>
        <v>81.369673665797407</v>
      </c>
      <c r="N36" s="7">
        <f ca="1">AllOutputs!AR36</f>
        <v>0.79189634622491278</v>
      </c>
      <c r="O36" s="7"/>
      <c r="P36" s="7"/>
      <c r="Q36" s="7"/>
      <c r="R36" s="7"/>
      <c r="T36" s="17"/>
    </row>
    <row r="37" spans="1:20" x14ac:dyDescent="0.2">
      <c r="A37" t="str">
        <f>AllOutputs!A38</f>
        <v/>
      </c>
      <c r="B37" s="9">
        <f>IF(AllOutputs!A38="",B36,Case1!C37)</f>
        <v>13.905166145605239</v>
      </c>
      <c r="C37" s="13">
        <f>IF(AllOutputs!A38="",0,B37-'Case1 (Pmin)'!C37)</f>
        <v>0</v>
      </c>
      <c r="D37" s="13">
        <f>IF(AllOutputs!A38="",0,'Case1 (Pmax)'!C37-B37)</f>
        <v>0</v>
      </c>
      <c r="E37" s="13">
        <f>IF(AllOutputs!A38="",E36,Case1!Q37)</f>
        <v>12.11807700697457</v>
      </c>
      <c r="F37" s="13">
        <f>IF(AllOutputs!A38="",0,MAX('Case1 (Amax)'!Q37,'Case1 (Amin)'!Q37,E37)-E37)</f>
        <v>0</v>
      </c>
      <c r="G37" s="13">
        <f>IF(AllOutputs!A38="",0,E37-MIN('Case1 (Amax)'!Q37,'Case1 (Amin)'!Q37))</f>
        <v>0</v>
      </c>
      <c r="H37" s="7"/>
      <c r="I37" s="9">
        <f ca="1">AllOutputs!G37</f>
        <v>86.047723688321511</v>
      </c>
      <c r="J37" s="17">
        <f ca="1">AllOutputs!B37</f>
        <v>27.105862660254754</v>
      </c>
      <c r="K37" s="7">
        <f ca="1">AllOutputs!AL37</f>
        <v>114.62027704092176</v>
      </c>
      <c r="L37" s="7">
        <f ca="1">AllOutputs!AM37</f>
        <v>4.2509709826981465</v>
      </c>
      <c r="M37" s="7">
        <f ca="1">AllOutputs!AQ37</f>
        <v>81.369673665797407</v>
      </c>
      <c r="N37" s="7">
        <f ca="1">AllOutputs!AR37</f>
        <v>0.79189634622491278</v>
      </c>
      <c r="O37" s="7"/>
      <c r="P37" s="7"/>
      <c r="Q37" s="7"/>
      <c r="R37" s="7"/>
      <c r="T37" s="17"/>
    </row>
    <row r="38" spans="1:20" x14ac:dyDescent="0.2">
      <c r="A38" t="str">
        <f>AllOutputs!A39</f>
        <v/>
      </c>
      <c r="B38" s="9">
        <f>IF(AllOutputs!A39="",B37,Case1!C38)</f>
        <v>13.905166145605239</v>
      </c>
      <c r="C38" s="13">
        <f>IF(AllOutputs!A39="",0,B38-'Case1 (Pmin)'!C38)</f>
        <v>0</v>
      </c>
      <c r="D38" s="13">
        <f>IF(AllOutputs!A39="",0,'Case1 (Pmax)'!C38-B38)</f>
        <v>0</v>
      </c>
      <c r="E38" s="13">
        <f>IF(AllOutputs!A39="",E37,Case1!Q38)</f>
        <v>12.11807700697457</v>
      </c>
      <c r="F38" s="13">
        <f>IF(AllOutputs!A39="",0,MAX('Case1 (Amax)'!Q38,'Case1 (Amin)'!Q38,E38)-E38)</f>
        <v>0</v>
      </c>
      <c r="G38" s="13">
        <f>IF(AllOutputs!A39="",0,E38-MIN('Case1 (Amax)'!Q38,'Case1 (Amin)'!Q38))</f>
        <v>0</v>
      </c>
      <c r="H38" s="7"/>
      <c r="I38" s="9">
        <f ca="1">AllOutputs!G38</f>
        <v>86.047723688321511</v>
      </c>
      <c r="J38" s="17">
        <f ca="1">AllOutputs!B38</f>
        <v>27.105862660254754</v>
      </c>
      <c r="K38" s="7">
        <f ca="1">AllOutputs!AL38</f>
        <v>114.62027704092176</v>
      </c>
      <c r="L38" s="7">
        <f ca="1">AllOutputs!AM38</f>
        <v>4.2509709826981465</v>
      </c>
      <c r="M38" s="7">
        <f ca="1">AllOutputs!AQ38</f>
        <v>81.369673665797407</v>
      </c>
      <c r="N38" s="7">
        <f ca="1">AllOutputs!AR38</f>
        <v>0.79189634622491278</v>
      </c>
      <c r="O38" s="7"/>
      <c r="P38" s="7"/>
      <c r="Q38" s="7"/>
      <c r="R38" s="7"/>
      <c r="T38" s="17"/>
    </row>
    <row r="39" spans="1:20" x14ac:dyDescent="0.2">
      <c r="A39" t="str">
        <f>AllOutputs!A40</f>
        <v/>
      </c>
      <c r="B39" s="9">
        <f>IF(AllOutputs!A40="",B38,Case1!C39)</f>
        <v>13.905166145605239</v>
      </c>
      <c r="C39" s="13">
        <f>IF(AllOutputs!A40="",0,B39-'Case1 (Pmin)'!C39)</f>
        <v>0</v>
      </c>
      <c r="D39" s="13">
        <f>IF(AllOutputs!A40="",0,'Case1 (Pmax)'!C39-B39)</f>
        <v>0</v>
      </c>
      <c r="E39" s="13">
        <f>IF(AllOutputs!A40="",E38,Case1!Q39)</f>
        <v>12.11807700697457</v>
      </c>
      <c r="F39" s="13">
        <f>IF(AllOutputs!A40="",0,MAX('Case1 (Amax)'!Q39,'Case1 (Amin)'!Q39,E39)-E39)</f>
        <v>0</v>
      </c>
      <c r="G39" s="13">
        <f>IF(AllOutputs!A40="",0,E39-MIN('Case1 (Amax)'!Q39,'Case1 (Amin)'!Q39))</f>
        <v>0</v>
      </c>
      <c r="H39" s="7"/>
      <c r="I39" s="9">
        <f ca="1">AllOutputs!G39</f>
        <v>86.047723688321511</v>
      </c>
      <c r="J39" s="17">
        <f ca="1">AllOutputs!B39</f>
        <v>27.105862660254754</v>
      </c>
      <c r="K39" s="7">
        <f ca="1">AllOutputs!AL39</f>
        <v>114.62027704092176</v>
      </c>
      <c r="L39" s="7">
        <f ca="1">AllOutputs!AM39</f>
        <v>4.2509709826981465</v>
      </c>
      <c r="M39" s="7">
        <f ca="1">AllOutputs!AQ39</f>
        <v>81.369673665797407</v>
      </c>
      <c r="N39" s="7">
        <f ca="1">AllOutputs!AR39</f>
        <v>0.79189634622491278</v>
      </c>
      <c r="O39" s="7"/>
      <c r="P39" s="7"/>
      <c r="Q39" s="7"/>
      <c r="R39" s="7"/>
      <c r="T39" s="17"/>
    </row>
    <row r="40" spans="1:20" x14ac:dyDescent="0.2">
      <c r="A40" t="str">
        <f>AllOutputs!A41</f>
        <v/>
      </c>
      <c r="B40" s="9">
        <f>IF(AllOutputs!A41="",B39,Case1!C40)</f>
        <v>13.905166145605239</v>
      </c>
      <c r="C40" s="13">
        <f>IF(AllOutputs!A41="",0,B40-'Case1 (Pmin)'!C40)</f>
        <v>0</v>
      </c>
      <c r="D40" s="13">
        <f>IF(AllOutputs!A41="",0,'Case1 (Pmax)'!C40-B40)</f>
        <v>0</v>
      </c>
      <c r="E40" s="13">
        <f>IF(AllOutputs!A41="",E39,Case1!Q40)</f>
        <v>12.11807700697457</v>
      </c>
      <c r="F40" s="13">
        <f>IF(AllOutputs!A41="",0,MAX('Case1 (Amax)'!Q40,'Case1 (Amin)'!Q40,E40)-E40)</f>
        <v>0</v>
      </c>
      <c r="G40" s="13">
        <f>IF(AllOutputs!A41="",0,E40-MIN('Case1 (Amax)'!Q40,'Case1 (Amin)'!Q40))</f>
        <v>0</v>
      </c>
      <c r="H40" s="7"/>
      <c r="I40" s="9">
        <f ca="1">AllOutputs!G40</f>
        <v>86.047723688321511</v>
      </c>
      <c r="J40" s="17">
        <f ca="1">AllOutputs!B40</f>
        <v>27.105862660254754</v>
      </c>
      <c r="K40" s="7">
        <f ca="1">AllOutputs!AL40</f>
        <v>114.62027704092176</v>
      </c>
      <c r="L40" s="7">
        <f ca="1">AllOutputs!AM40</f>
        <v>4.2509709826981465</v>
      </c>
      <c r="M40" s="7">
        <f ca="1">AllOutputs!AQ40</f>
        <v>81.369673665797407</v>
      </c>
      <c r="N40" s="7">
        <f ca="1">AllOutputs!AR40</f>
        <v>0.79189634622491278</v>
      </c>
      <c r="O40" s="7"/>
      <c r="P40" s="7"/>
      <c r="Q40" s="7"/>
      <c r="R40" s="7"/>
      <c r="T40" s="17"/>
    </row>
    <row r="41" spans="1:20" x14ac:dyDescent="0.2">
      <c r="A41" t="str">
        <f>AllOutputs!A42</f>
        <v/>
      </c>
      <c r="B41" s="9">
        <f>IF(AllOutputs!A42="",B40,Case1!C41)</f>
        <v>13.905166145605239</v>
      </c>
      <c r="C41" s="13">
        <f>IF(AllOutputs!A42="",0,B41-'Case1 (Pmin)'!C41)</f>
        <v>0</v>
      </c>
      <c r="D41" s="13">
        <f>IF(AllOutputs!A42="",0,'Case1 (Pmax)'!C41-B41)</f>
        <v>0</v>
      </c>
      <c r="E41" s="13">
        <f>IF(AllOutputs!A42="",E40,Case1!Q41)</f>
        <v>12.11807700697457</v>
      </c>
      <c r="F41" s="13">
        <f>IF(AllOutputs!A42="",0,MAX('Case1 (Amax)'!Q41,'Case1 (Amin)'!Q41,E41)-E41)</f>
        <v>0</v>
      </c>
      <c r="G41" s="13">
        <f>IF(AllOutputs!A42="",0,E41-MIN('Case1 (Amax)'!Q41,'Case1 (Amin)'!Q41))</f>
        <v>0</v>
      </c>
      <c r="H41" s="7"/>
      <c r="I41" s="9">
        <f ca="1">AllOutputs!G41</f>
        <v>86.047723688321511</v>
      </c>
      <c r="J41" s="17">
        <f ca="1">AllOutputs!B41</f>
        <v>27.105862660254754</v>
      </c>
      <c r="K41" s="7">
        <f ca="1">AllOutputs!AL41</f>
        <v>114.62027704092176</v>
      </c>
      <c r="L41" s="7">
        <f ca="1">AllOutputs!AM41</f>
        <v>4.2509709826981465</v>
      </c>
      <c r="M41" s="7">
        <f ca="1">AllOutputs!AQ41</f>
        <v>81.369673665797407</v>
      </c>
      <c r="N41" s="7">
        <f ca="1">AllOutputs!AR41</f>
        <v>0.79189634622491278</v>
      </c>
      <c r="O41" s="7"/>
      <c r="P41" s="7"/>
      <c r="Q41" s="7"/>
      <c r="R41" s="7"/>
      <c r="T41" s="17"/>
    </row>
    <row r="42" spans="1:20" x14ac:dyDescent="0.2">
      <c r="A42" t="str">
        <f>AllOutputs!A43</f>
        <v/>
      </c>
      <c r="B42" s="9">
        <f>IF(AllOutputs!A43="",B41,Case1!C42)</f>
        <v>13.905166145605239</v>
      </c>
      <c r="C42" s="13">
        <f>IF(AllOutputs!A43="",0,B42-'Case1 (Pmin)'!C42)</f>
        <v>0</v>
      </c>
      <c r="D42" s="13">
        <f>IF(AllOutputs!A43="",0,'Case1 (Pmax)'!C42-B42)</f>
        <v>0</v>
      </c>
      <c r="E42" s="13">
        <f>IF(AllOutputs!A43="",E41,Case1!Q42)</f>
        <v>12.11807700697457</v>
      </c>
      <c r="F42" s="13">
        <f>IF(AllOutputs!A43="",0,MAX('Case1 (Amax)'!Q42,'Case1 (Amin)'!Q42,E42)-E42)</f>
        <v>0</v>
      </c>
      <c r="G42" s="13">
        <f>IF(AllOutputs!A43="",0,E42-MIN('Case1 (Amax)'!Q42,'Case1 (Amin)'!Q42))</f>
        <v>0</v>
      </c>
      <c r="H42" s="7"/>
      <c r="I42" s="9">
        <f ca="1">AllOutputs!G42</f>
        <v>86.047723688321511</v>
      </c>
      <c r="J42" s="17">
        <f ca="1">AllOutputs!B42</f>
        <v>27.105862660254754</v>
      </c>
      <c r="K42" s="7">
        <f ca="1">AllOutputs!AL42</f>
        <v>114.62027704092176</v>
      </c>
      <c r="L42" s="7">
        <f ca="1">AllOutputs!AM42</f>
        <v>4.2509709826981465</v>
      </c>
      <c r="M42" s="7">
        <f ca="1">AllOutputs!AQ42</f>
        <v>81.369673665797407</v>
      </c>
      <c r="N42" s="7">
        <f ca="1">AllOutputs!AR42</f>
        <v>0.79189634622491278</v>
      </c>
      <c r="O42" s="7"/>
      <c r="P42" s="7"/>
      <c r="Q42" s="7"/>
      <c r="R42" s="7"/>
      <c r="T42" s="17"/>
    </row>
    <row r="43" spans="1:20" x14ac:dyDescent="0.2">
      <c r="A43" t="str">
        <f>AllOutputs!A44</f>
        <v/>
      </c>
      <c r="B43" s="9">
        <f>IF(AllOutputs!A44="",B42,Case1!C43)</f>
        <v>13.905166145605239</v>
      </c>
      <c r="C43" s="13">
        <f>IF(AllOutputs!A44="",0,B43-'Case1 (Pmin)'!C43)</f>
        <v>0</v>
      </c>
      <c r="D43" s="13">
        <f>IF(AllOutputs!A44="",0,'Case1 (Pmax)'!C43-B43)</f>
        <v>0</v>
      </c>
      <c r="E43" s="13">
        <f>IF(AllOutputs!A44="",E42,Case1!Q43)</f>
        <v>12.11807700697457</v>
      </c>
      <c r="F43" s="13">
        <f>IF(AllOutputs!A44="",0,MAX('Case1 (Amax)'!Q43,'Case1 (Amin)'!Q43,E43)-E43)</f>
        <v>0</v>
      </c>
      <c r="G43" s="13">
        <f>IF(AllOutputs!A44="",0,E43-MIN('Case1 (Amax)'!Q43,'Case1 (Amin)'!Q43))</f>
        <v>0</v>
      </c>
      <c r="H43" s="7"/>
      <c r="I43" s="9">
        <f ca="1">AllOutputs!G43</f>
        <v>86.047723688321511</v>
      </c>
      <c r="J43" s="17">
        <f ca="1">AllOutputs!B43</f>
        <v>27.105862660254754</v>
      </c>
      <c r="K43" s="7">
        <f ca="1">AllOutputs!AL43</f>
        <v>114.62027704092176</v>
      </c>
      <c r="L43" s="7">
        <f ca="1">AllOutputs!AM43</f>
        <v>4.2509709826981465</v>
      </c>
      <c r="M43" s="7">
        <f ca="1">AllOutputs!AQ43</f>
        <v>81.369673665797407</v>
      </c>
      <c r="N43" s="7">
        <f ca="1">AllOutputs!AR43</f>
        <v>0.79189634622491278</v>
      </c>
      <c r="O43" s="7"/>
      <c r="P43" s="7"/>
      <c r="Q43" s="7"/>
      <c r="R43" s="7"/>
      <c r="T43" s="17"/>
    </row>
    <row r="44" spans="1:20" x14ac:dyDescent="0.2">
      <c r="A44" t="str">
        <f>AllOutputs!A45</f>
        <v/>
      </c>
      <c r="B44" s="9">
        <f>IF(AllOutputs!A45="",B43,Case1!C44)</f>
        <v>13.905166145605239</v>
      </c>
      <c r="C44" s="13">
        <f>IF(AllOutputs!A45="",0,B44-'Case1 (Pmin)'!C44)</f>
        <v>0</v>
      </c>
      <c r="D44" s="13">
        <f>IF(AllOutputs!A45="",0,'Case1 (Pmax)'!C44-B44)</f>
        <v>0</v>
      </c>
      <c r="E44" s="13">
        <f>IF(AllOutputs!A45="",E43,Case1!Q44)</f>
        <v>12.11807700697457</v>
      </c>
      <c r="F44" s="13">
        <f>IF(AllOutputs!A45="",0,MAX('Case1 (Amax)'!Q44,'Case1 (Amin)'!Q44,E44)-E44)</f>
        <v>0</v>
      </c>
      <c r="G44" s="13">
        <f>IF(AllOutputs!A45="",0,E44-MIN('Case1 (Amax)'!Q44,'Case1 (Amin)'!Q44))</f>
        <v>0</v>
      </c>
      <c r="H44" s="7"/>
      <c r="I44" s="9">
        <f ca="1">AllOutputs!G44</f>
        <v>86.047723688321511</v>
      </c>
      <c r="J44" s="17">
        <f ca="1">AllOutputs!B44</f>
        <v>27.105862660254754</v>
      </c>
      <c r="K44" s="7">
        <f ca="1">AllOutputs!AL44</f>
        <v>114.62027704092176</v>
      </c>
      <c r="L44" s="7">
        <f ca="1">AllOutputs!AM44</f>
        <v>4.2509709826981465</v>
      </c>
      <c r="M44" s="7">
        <f ca="1">AllOutputs!AQ44</f>
        <v>81.369673665797407</v>
      </c>
      <c r="N44" s="7">
        <f ca="1">AllOutputs!AR44</f>
        <v>0.79189634622491278</v>
      </c>
      <c r="O44" s="7"/>
      <c r="P44" s="7"/>
      <c r="Q44" s="7"/>
      <c r="R44" s="7"/>
      <c r="T44" s="17"/>
    </row>
    <row r="45" spans="1:20" x14ac:dyDescent="0.2">
      <c r="A45" t="str">
        <f>AllOutputs!A46</f>
        <v/>
      </c>
      <c r="B45" s="9">
        <f>IF(AllOutputs!A46="",B44,Case1!C45)</f>
        <v>13.905166145605239</v>
      </c>
      <c r="C45" s="13">
        <f>IF(AllOutputs!A46="",0,B45-'Case1 (Pmin)'!C45)</f>
        <v>0</v>
      </c>
      <c r="D45" s="13">
        <f>IF(AllOutputs!A46="",0,'Case1 (Pmax)'!C45-B45)</f>
        <v>0</v>
      </c>
      <c r="E45" s="13">
        <f>IF(AllOutputs!A46="",E44,Case1!Q45)</f>
        <v>12.11807700697457</v>
      </c>
      <c r="F45" s="13">
        <f>IF(AllOutputs!A46="",0,MAX('Case1 (Amax)'!Q45,'Case1 (Amin)'!Q45,E45)-E45)</f>
        <v>0</v>
      </c>
      <c r="G45" s="13">
        <f>IF(AllOutputs!A46="",0,E45-MIN('Case1 (Amax)'!Q45,'Case1 (Amin)'!Q45))</f>
        <v>0</v>
      </c>
      <c r="H45" s="7"/>
      <c r="I45" s="9">
        <f ca="1">AllOutputs!G45</f>
        <v>86.047723688321511</v>
      </c>
      <c r="J45" s="17">
        <f ca="1">AllOutputs!B45</f>
        <v>27.105862660254754</v>
      </c>
      <c r="K45" s="7">
        <f ca="1">AllOutputs!AL45</f>
        <v>114.62027704092176</v>
      </c>
      <c r="L45" s="7">
        <f ca="1">AllOutputs!AM45</f>
        <v>4.2509709826981465</v>
      </c>
      <c r="M45" s="7">
        <f ca="1">AllOutputs!AQ45</f>
        <v>81.369673665797407</v>
      </c>
      <c r="N45" s="7">
        <f ca="1">AllOutputs!AR45</f>
        <v>0.79189634622491278</v>
      </c>
      <c r="O45" s="7"/>
      <c r="P45" s="7"/>
      <c r="Q45" s="7"/>
      <c r="R45" s="7"/>
      <c r="T45" s="17"/>
    </row>
    <row r="46" spans="1:20" x14ac:dyDescent="0.2">
      <c r="A46" t="str">
        <f>AllOutputs!A47</f>
        <v/>
      </c>
      <c r="B46" s="9">
        <f>IF(AllOutputs!A47="",B45,Case1!C46)</f>
        <v>13.905166145605239</v>
      </c>
      <c r="C46" s="13">
        <f>IF(AllOutputs!A47="",0,B46-'Case1 (Pmin)'!C46)</f>
        <v>0</v>
      </c>
      <c r="D46" s="13">
        <f>IF(AllOutputs!A47="",0,'Case1 (Pmax)'!C46-B46)</f>
        <v>0</v>
      </c>
      <c r="E46" s="13">
        <f>IF(AllOutputs!A47="",E45,Case1!Q46)</f>
        <v>12.11807700697457</v>
      </c>
      <c r="F46" s="13">
        <f>IF(AllOutputs!A47="",0,MAX('Case1 (Amax)'!Q46,'Case1 (Amin)'!Q46,E46)-E46)</f>
        <v>0</v>
      </c>
      <c r="G46" s="13">
        <f>IF(AllOutputs!A47="",0,E46-MIN('Case1 (Amax)'!Q46,'Case1 (Amin)'!Q46))</f>
        <v>0</v>
      </c>
      <c r="H46" s="7"/>
      <c r="I46" s="9">
        <f ca="1">AllOutputs!G46</f>
        <v>86.047723688321511</v>
      </c>
      <c r="J46" s="17">
        <f ca="1">AllOutputs!B46</f>
        <v>27.105862660254754</v>
      </c>
      <c r="K46" s="7">
        <f ca="1">AllOutputs!AL46</f>
        <v>114.62027704092176</v>
      </c>
      <c r="L46" s="7">
        <f ca="1">AllOutputs!AM46</f>
        <v>4.2509709826981465</v>
      </c>
      <c r="M46" s="7">
        <f ca="1">AllOutputs!AQ46</f>
        <v>81.369673665797407</v>
      </c>
      <c r="N46" s="7">
        <f ca="1">AllOutputs!AR46</f>
        <v>0.79189634622491278</v>
      </c>
      <c r="O46" s="7"/>
      <c r="P46" s="7"/>
      <c r="Q46" s="7"/>
      <c r="R46" s="7"/>
      <c r="T46" s="17"/>
    </row>
    <row r="47" spans="1:20" x14ac:dyDescent="0.2">
      <c r="A47" t="str">
        <f>AllOutputs!A48</f>
        <v/>
      </c>
      <c r="B47" s="9">
        <f>IF(AllOutputs!A48="",B46,Case1!C47)</f>
        <v>13.905166145605239</v>
      </c>
      <c r="C47" s="13">
        <f>IF(AllOutputs!A48="",0,B47-'Case1 (Pmin)'!C47)</f>
        <v>0</v>
      </c>
      <c r="D47" s="13">
        <f>IF(AllOutputs!A48="",0,'Case1 (Pmax)'!C47-B47)</f>
        <v>0</v>
      </c>
      <c r="E47" s="13">
        <f>IF(AllOutputs!A48="",E46,Case1!Q47)</f>
        <v>12.11807700697457</v>
      </c>
      <c r="F47" s="13">
        <f>IF(AllOutputs!A48="",0,MAX('Case1 (Amax)'!Q47,'Case1 (Amin)'!Q47,E47)-E47)</f>
        <v>0</v>
      </c>
      <c r="G47" s="13">
        <f>IF(AllOutputs!A48="",0,E47-MIN('Case1 (Amax)'!Q47,'Case1 (Amin)'!Q47))</f>
        <v>0</v>
      </c>
      <c r="H47" s="7"/>
      <c r="I47" s="9">
        <f ca="1">AllOutputs!G47</f>
        <v>86.047723688321511</v>
      </c>
      <c r="J47" s="17">
        <f ca="1">AllOutputs!B47</f>
        <v>27.105862660254754</v>
      </c>
      <c r="K47" s="7">
        <f ca="1">AllOutputs!AL47</f>
        <v>114.62027704092176</v>
      </c>
      <c r="L47" s="7">
        <f ca="1">AllOutputs!AM47</f>
        <v>4.2509709826981465</v>
      </c>
      <c r="M47" s="7">
        <f ca="1">AllOutputs!AQ47</f>
        <v>81.369673665797407</v>
      </c>
      <c r="N47" s="7">
        <f ca="1">AllOutputs!AR47</f>
        <v>0.79189634622491278</v>
      </c>
      <c r="O47" s="7"/>
      <c r="P47" s="7"/>
      <c r="Q47" s="7"/>
      <c r="R47" s="7"/>
      <c r="T47" s="17"/>
    </row>
    <row r="48" spans="1:20" x14ac:dyDescent="0.2">
      <c r="A48" t="str">
        <f>AllOutputs!A49</f>
        <v/>
      </c>
      <c r="B48" s="9">
        <f>IF(AllOutputs!A49="",B47,Case1!C48)</f>
        <v>13.905166145605239</v>
      </c>
      <c r="C48" s="13">
        <f>IF(AllOutputs!A49="",0,B48-'Case1 (Pmin)'!C48)</f>
        <v>0</v>
      </c>
      <c r="D48" s="13">
        <f>IF(AllOutputs!A49="",0,'Case1 (Pmax)'!C48-B48)</f>
        <v>0</v>
      </c>
      <c r="E48" s="13">
        <f>IF(AllOutputs!A49="",E47,Case1!Q48)</f>
        <v>12.11807700697457</v>
      </c>
      <c r="F48" s="13">
        <f>IF(AllOutputs!A49="",0,MAX('Case1 (Amax)'!Q48,'Case1 (Amin)'!Q48,E48)-E48)</f>
        <v>0</v>
      </c>
      <c r="G48" s="13">
        <f>IF(AllOutputs!A49="",0,E48-MIN('Case1 (Amax)'!Q48,'Case1 (Amin)'!Q48))</f>
        <v>0</v>
      </c>
      <c r="H48" s="7"/>
      <c r="I48" s="9">
        <f ca="1">AllOutputs!G48</f>
        <v>86.047723688321511</v>
      </c>
      <c r="J48" s="17">
        <f ca="1">AllOutputs!B48</f>
        <v>27.105862660254754</v>
      </c>
      <c r="K48" s="7">
        <f ca="1">AllOutputs!AL48</f>
        <v>114.62027704092176</v>
      </c>
      <c r="L48" s="7">
        <f ca="1">AllOutputs!AM48</f>
        <v>4.2509709826981465</v>
      </c>
      <c r="M48" s="7">
        <f ca="1">AllOutputs!AQ48</f>
        <v>81.369673665797407</v>
      </c>
      <c r="N48" s="7">
        <f ca="1">AllOutputs!AR48</f>
        <v>0.79189634622491278</v>
      </c>
      <c r="O48" s="7"/>
      <c r="P48" s="7"/>
      <c r="Q48" s="7"/>
      <c r="R48" s="7"/>
      <c r="T48" s="17"/>
    </row>
    <row r="49" spans="1:22" x14ac:dyDescent="0.2">
      <c r="A49" t="str">
        <f>AllOutputs!A50</f>
        <v/>
      </c>
      <c r="B49" s="9">
        <f>IF(AllOutputs!A50="",B48,Case1!C49)</f>
        <v>13.905166145605239</v>
      </c>
      <c r="C49" s="13">
        <f>IF(AllOutputs!A50="",0,B49-'Case1 (Pmin)'!C49)</f>
        <v>0</v>
      </c>
      <c r="D49" s="13">
        <f>IF(AllOutputs!A50="",0,'Case1 (Pmax)'!C49-B49)</f>
        <v>0</v>
      </c>
      <c r="E49" s="13">
        <f>IF(AllOutputs!A50="",E48,Case1!Q49)</f>
        <v>12.11807700697457</v>
      </c>
      <c r="F49" s="13">
        <f>IF(AllOutputs!A50="",0,MAX('Case1 (Amax)'!Q49,'Case1 (Amin)'!Q49,E49)-E49)</f>
        <v>0</v>
      </c>
      <c r="G49" s="13">
        <f>IF(AllOutputs!A50="",0,E49-MIN('Case1 (Amax)'!Q49,'Case1 (Amin)'!Q49))</f>
        <v>0</v>
      </c>
      <c r="H49" s="7"/>
      <c r="I49" s="9">
        <f ca="1">AllOutputs!G49</f>
        <v>86.047723688321511</v>
      </c>
      <c r="J49" s="17">
        <f ca="1">AllOutputs!B49</f>
        <v>27.105862660254754</v>
      </c>
      <c r="K49" s="7">
        <f ca="1">AllOutputs!AL49</f>
        <v>114.62027704092176</v>
      </c>
      <c r="L49" s="7">
        <f ca="1">AllOutputs!AM49</f>
        <v>4.2509709826981465</v>
      </c>
      <c r="M49" s="7">
        <f ca="1">AllOutputs!AQ49</f>
        <v>81.369673665797407</v>
      </c>
      <c r="N49" s="7">
        <f ca="1">AllOutputs!AR49</f>
        <v>0.79189634622491278</v>
      </c>
      <c r="O49" s="7"/>
      <c r="P49" s="7"/>
      <c r="Q49" s="7"/>
      <c r="R49" s="7"/>
      <c r="T49" s="17"/>
    </row>
    <row r="50" spans="1:22" x14ac:dyDescent="0.2">
      <c r="A50" t="str">
        <f>AllOutputs!A51</f>
        <v/>
      </c>
      <c r="B50" s="9">
        <f>IF(AllOutputs!A51="",B49,Case1!C50)</f>
        <v>13.905166145605239</v>
      </c>
      <c r="C50" s="13">
        <f>IF(AllOutputs!A51="",0,B50-'Case1 (Pmin)'!C50)</f>
        <v>0</v>
      </c>
      <c r="D50" s="13">
        <f>IF(AllOutputs!A51="",0,'Case1 (Pmax)'!C50-B50)</f>
        <v>0</v>
      </c>
      <c r="E50" s="13">
        <f>IF(AllOutputs!A51="",E49,Case1!Q50)</f>
        <v>12.11807700697457</v>
      </c>
      <c r="F50" s="13">
        <f>IF(AllOutputs!A51="",0,MAX('Case1 (Amax)'!Q50,'Case1 (Amin)'!Q50,E50)-E50)</f>
        <v>0</v>
      </c>
      <c r="G50" s="13">
        <f>IF(AllOutputs!A51="",0,E50-MIN('Case1 (Amax)'!Q50,'Case1 (Amin)'!Q50))</f>
        <v>0</v>
      </c>
      <c r="H50" s="7"/>
      <c r="I50" s="9">
        <f ca="1">AllOutputs!G50</f>
        <v>86.047723688321511</v>
      </c>
      <c r="J50" s="17">
        <f ca="1">AllOutputs!B50</f>
        <v>27.105862660254754</v>
      </c>
      <c r="K50" s="7">
        <f ca="1">AllOutputs!AL50</f>
        <v>114.62027704092176</v>
      </c>
      <c r="L50" s="7">
        <f ca="1">AllOutputs!AM50</f>
        <v>4.2509709826981465</v>
      </c>
      <c r="M50" s="7">
        <f ca="1">AllOutputs!AQ50</f>
        <v>81.369673665797407</v>
      </c>
      <c r="N50" s="7">
        <f ca="1">AllOutputs!AR50</f>
        <v>0.79189634622491278</v>
      </c>
      <c r="O50" s="7"/>
      <c r="P50" s="7"/>
      <c r="Q50" s="7"/>
      <c r="R50" s="7"/>
      <c r="T50" s="17"/>
    </row>
    <row r="51" spans="1:22" x14ac:dyDescent="0.2">
      <c r="A51" t="str">
        <f>AllOutputs!A52</f>
        <v/>
      </c>
      <c r="B51" s="9">
        <f>IF(AllOutputs!A52="",B50,Case1!C51)</f>
        <v>13.905166145605239</v>
      </c>
      <c r="C51" s="13">
        <f>IF(AllOutputs!A52="",0,B51-'Case1 (Pmin)'!C51)</f>
        <v>0</v>
      </c>
      <c r="D51" s="13">
        <f>IF(AllOutputs!A52="",0,'Case1 (Pmax)'!C51-B51)</f>
        <v>0</v>
      </c>
      <c r="E51" s="13">
        <f>IF(AllOutputs!A52="",E50,Case1!Q51)</f>
        <v>12.11807700697457</v>
      </c>
      <c r="F51" s="13">
        <f>IF(AllOutputs!A52="",0,MAX('Case1 (Amax)'!Q51,'Case1 (Amin)'!Q51,E51)-E51)</f>
        <v>0</v>
      </c>
      <c r="G51" s="13">
        <f>IF(AllOutputs!A52="",0,E51-MIN('Case1 (Amax)'!Q51,'Case1 (Amin)'!Q51))</f>
        <v>0</v>
      </c>
      <c r="H51" s="7"/>
      <c r="I51" s="9">
        <f ca="1">AllOutputs!G51</f>
        <v>86.047723688321511</v>
      </c>
      <c r="J51" s="17">
        <f ca="1">AllOutputs!B51</f>
        <v>27.105862660254754</v>
      </c>
      <c r="K51" s="7">
        <f ca="1">AllOutputs!AL51</f>
        <v>114.62027704092176</v>
      </c>
      <c r="L51" s="7">
        <f ca="1">AllOutputs!AM51</f>
        <v>4.2509709826981465</v>
      </c>
      <c r="M51" s="7">
        <f ca="1">AllOutputs!AQ51</f>
        <v>81.369673665797407</v>
      </c>
      <c r="N51" s="7">
        <f ca="1">AllOutputs!AR51</f>
        <v>0.79189634622491278</v>
      </c>
      <c r="O51" s="7"/>
      <c r="P51" s="7"/>
      <c r="Q51" s="7"/>
      <c r="R51" s="7"/>
      <c r="T51" s="17"/>
    </row>
    <row r="52" spans="1:22" x14ac:dyDescent="0.2">
      <c r="A52" t="str">
        <f>AllOutputs!A53</f>
        <v/>
      </c>
      <c r="B52" s="9">
        <f>IF(AllOutputs!A53="",B51,Case1!C52)</f>
        <v>13.905166145605239</v>
      </c>
      <c r="C52" s="13">
        <f>IF(AllOutputs!A53="",0,B52-'Case1 (Pmin)'!C52)</f>
        <v>0</v>
      </c>
      <c r="D52" s="13">
        <f>IF(AllOutputs!A53="",0,'Case1 (Pmax)'!C52-B52)</f>
        <v>0</v>
      </c>
      <c r="E52" s="13">
        <f>IF(AllOutputs!A53="",E51,Case1!Q52)</f>
        <v>12.11807700697457</v>
      </c>
      <c r="F52" s="13">
        <f>IF(AllOutputs!A53="",0,MAX('Case1 (Amax)'!Q52,'Case1 (Amin)'!Q52,E52)-E52)</f>
        <v>0</v>
      </c>
      <c r="G52" s="13">
        <f>IF(AllOutputs!A53="",0,E52-MIN('Case1 (Amax)'!Q52,'Case1 (Amin)'!Q52))</f>
        <v>0</v>
      </c>
      <c r="H52" s="7"/>
      <c r="I52" s="9">
        <f ca="1">AllOutputs!G52</f>
        <v>86.047723688321511</v>
      </c>
      <c r="J52" s="17">
        <f ca="1">AllOutputs!B52</f>
        <v>27.105862660254754</v>
      </c>
      <c r="K52" s="7">
        <f ca="1">AllOutputs!AL52</f>
        <v>114.62027704092176</v>
      </c>
      <c r="L52" s="7">
        <f ca="1">AllOutputs!AM52</f>
        <v>4.2509709826981465</v>
      </c>
      <c r="M52" s="7">
        <f ca="1">AllOutputs!AQ52</f>
        <v>81.369673665797407</v>
      </c>
      <c r="N52" s="7">
        <f ca="1">AllOutputs!AR52</f>
        <v>0.79189634622491278</v>
      </c>
      <c r="O52" s="7"/>
      <c r="P52" s="7"/>
      <c r="Q52" s="7"/>
      <c r="R52" s="7"/>
      <c r="T52" s="17"/>
    </row>
    <row r="53" spans="1:22" x14ac:dyDescent="0.2">
      <c r="A53" t="str">
        <f>AllOutputs!A54</f>
        <v/>
      </c>
      <c r="B53" s="9">
        <f>IF(AllOutputs!A54="",B52,Case1!C53)</f>
        <v>13.905166145605239</v>
      </c>
      <c r="C53" s="13">
        <f>IF(AllOutputs!A54="",0,B53-'Case1 (Pmin)'!C53)</f>
        <v>0</v>
      </c>
      <c r="D53" s="13">
        <f>IF(AllOutputs!A54="",0,'Case1 (Pmax)'!C53-B53)</f>
        <v>0</v>
      </c>
      <c r="E53" s="13">
        <f>IF(AllOutputs!A54="",E52,Case1!Q53)</f>
        <v>12.11807700697457</v>
      </c>
      <c r="F53" s="13">
        <f>IF(AllOutputs!A54="",0,MAX('Case1 (Amax)'!Q53,'Case1 (Amin)'!Q53,E53)-E53)</f>
        <v>0</v>
      </c>
      <c r="G53" s="13">
        <f>IF(AllOutputs!A54="",0,E53-MIN('Case1 (Amax)'!Q53,'Case1 (Amin)'!Q53))</f>
        <v>0</v>
      </c>
      <c r="H53" s="7"/>
      <c r="I53" s="9">
        <f ca="1">AllOutputs!G53</f>
        <v>86.047723688321511</v>
      </c>
      <c r="J53" s="17">
        <f ca="1">AllOutputs!B53</f>
        <v>27.105862660254754</v>
      </c>
      <c r="K53" s="7">
        <f ca="1">AllOutputs!AL53</f>
        <v>114.62027704092176</v>
      </c>
      <c r="L53" s="7">
        <f ca="1">AllOutputs!AM53</f>
        <v>4.2509709826981465</v>
      </c>
      <c r="M53" s="7">
        <f ca="1">AllOutputs!AQ53</f>
        <v>81.369673665797407</v>
      </c>
      <c r="N53" s="7">
        <f ca="1">AllOutputs!AR53</f>
        <v>0.79189634622491278</v>
      </c>
      <c r="O53" s="7"/>
      <c r="P53" s="7"/>
      <c r="Q53" s="7"/>
      <c r="R53" s="7"/>
      <c r="T53" s="17"/>
    </row>
    <row r="54" spans="1:22" x14ac:dyDescent="0.2">
      <c r="A54" t="str">
        <f>AllOutputs!A55</f>
        <v/>
      </c>
      <c r="B54" s="9">
        <f>IF(AllOutputs!A55="",B53,Case1!C54)</f>
        <v>13.905166145605239</v>
      </c>
      <c r="C54" s="13">
        <f>IF(AllOutputs!A55="",0,B54-'Case1 (Pmin)'!C54)</f>
        <v>0</v>
      </c>
      <c r="D54" s="13">
        <f>IF(AllOutputs!A55="",0,'Case1 (Pmax)'!C54-B54)</f>
        <v>0</v>
      </c>
      <c r="E54" s="13">
        <f>IF(AllOutputs!A55="",E53,Case1!Q54)</f>
        <v>12.11807700697457</v>
      </c>
      <c r="F54" s="13">
        <f>IF(AllOutputs!A55="",0,MAX('Case1 (Amax)'!Q54,'Case1 (Amin)'!Q54,E54)-E54)</f>
        <v>0</v>
      </c>
      <c r="G54" s="13">
        <f>IF(AllOutputs!A55="",0,E54-MIN('Case1 (Amax)'!Q54,'Case1 (Amin)'!Q54))</f>
        <v>0</v>
      </c>
      <c r="H54" s="7"/>
      <c r="I54" s="9">
        <f ca="1">AllOutputs!G54</f>
        <v>86.047723688321511</v>
      </c>
      <c r="J54" s="17">
        <f ca="1">AllOutputs!B54</f>
        <v>27.105862660254754</v>
      </c>
      <c r="K54" s="7">
        <f ca="1">AllOutputs!AL54</f>
        <v>114.62027704092176</v>
      </c>
      <c r="L54" s="7">
        <f ca="1">AllOutputs!AM54</f>
        <v>4.2509709826981465</v>
      </c>
      <c r="M54" s="7">
        <f ca="1">AllOutputs!AQ54</f>
        <v>81.369673665797407</v>
      </c>
      <c r="N54" s="7">
        <f ca="1">AllOutputs!AR54</f>
        <v>0.79189634622491278</v>
      </c>
      <c r="O54" s="7"/>
      <c r="P54" s="7"/>
      <c r="Q54" s="7"/>
      <c r="R54" s="7"/>
      <c r="T54" s="17"/>
    </row>
    <row r="55" spans="1:22" x14ac:dyDescent="0.2">
      <c r="A55" t="str">
        <f>AllOutputs!A56</f>
        <v/>
      </c>
      <c r="B55" s="9">
        <f>IF(AllOutputs!A56="",B54,Case1!C55)</f>
        <v>13.905166145605239</v>
      </c>
      <c r="C55" s="13">
        <f>IF(AllOutputs!A56="",0,B55-'Case1 (Pmin)'!C55)</f>
        <v>0</v>
      </c>
      <c r="D55" s="13">
        <f>IF(AllOutputs!A56="",0,'Case1 (Pmax)'!C55-B55)</f>
        <v>0</v>
      </c>
      <c r="E55" s="13">
        <f>IF(AllOutputs!A56="",E54,Case1!Q55)</f>
        <v>12.11807700697457</v>
      </c>
      <c r="F55" s="13">
        <f>IF(AllOutputs!A56="",0,MAX('Case1 (Amax)'!Q55,'Case1 (Amin)'!Q55,E55)-E55)</f>
        <v>0</v>
      </c>
      <c r="G55" s="13">
        <f>IF(AllOutputs!A56="",0,E55-MIN('Case1 (Amax)'!Q55,'Case1 (Amin)'!Q55))</f>
        <v>0</v>
      </c>
      <c r="H55" s="7"/>
      <c r="I55" s="9">
        <f ca="1">AllOutputs!G55</f>
        <v>86.047723688321511</v>
      </c>
      <c r="J55" s="17">
        <f ca="1">AllOutputs!B55</f>
        <v>27.105862660254754</v>
      </c>
      <c r="K55" s="7">
        <f ca="1">AllOutputs!AL55</f>
        <v>114.62027704092176</v>
      </c>
      <c r="L55" s="7">
        <f ca="1">AllOutputs!AM55</f>
        <v>4.2509709826981465</v>
      </c>
      <c r="M55" s="7">
        <f ca="1">AllOutputs!AQ55</f>
        <v>81.369673665797407</v>
      </c>
      <c r="N55" s="7">
        <f ca="1">AllOutputs!AR55</f>
        <v>0.79189634622491278</v>
      </c>
      <c r="O55" s="7"/>
      <c r="P55" s="7"/>
      <c r="Q55" s="7"/>
      <c r="R55" s="7"/>
      <c r="T55" s="17"/>
    </row>
    <row r="56" spans="1:22" x14ac:dyDescent="0.2">
      <c r="A56" t="str">
        <f>AllOutputs!A57</f>
        <v/>
      </c>
      <c r="B56" s="9">
        <f>IF(AllOutputs!A57="",B55,Case1!C56)</f>
        <v>13.905166145605239</v>
      </c>
      <c r="C56" s="13">
        <f>IF(AllOutputs!A57="",0,B56-'Case1 (Pmin)'!C56)</f>
        <v>0</v>
      </c>
      <c r="D56" s="13">
        <f>IF(AllOutputs!A57="",0,'Case1 (Pmax)'!C56-B56)</f>
        <v>0</v>
      </c>
      <c r="E56" s="13">
        <f>IF(AllOutputs!A57="",E55,Case1!Q56)</f>
        <v>12.11807700697457</v>
      </c>
      <c r="F56" s="13">
        <f>IF(AllOutputs!A57="",0,MAX('Case1 (Amax)'!Q56,'Case1 (Amin)'!Q56,E56)-E56)</f>
        <v>0</v>
      </c>
      <c r="G56" s="13">
        <f>IF(AllOutputs!A57="",0,E56-MIN('Case1 (Amax)'!Q56,'Case1 (Amin)'!Q56))</f>
        <v>0</v>
      </c>
      <c r="H56" s="7"/>
      <c r="I56" s="9">
        <f ca="1">AllOutputs!G56</f>
        <v>86.047723688321511</v>
      </c>
      <c r="J56" s="17">
        <f ca="1">AllOutputs!B56</f>
        <v>27.105862660254754</v>
      </c>
      <c r="K56" s="7">
        <f ca="1">AllOutputs!AL56</f>
        <v>114.62027704092176</v>
      </c>
      <c r="L56" s="7">
        <f ca="1">AllOutputs!AM56</f>
        <v>4.2509709826981465</v>
      </c>
      <c r="M56" s="7">
        <f ca="1">AllOutputs!AQ56</f>
        <v>81.369673665797407</v>
      </c>
      <c r="N56" s="7">
        <f ca="1">AllOutputs!AR56</f>
        <v>0.79189634622491278</v>
      </c>
      <c r="O56" s="7"/>
      <c r="P56" s="7"/>
      <c r="Q56" s="7"/>
      <c r="R56" s="7"/>
      <c r="T56" s="17"/>
    </row>
    <row r="57" spans="1:22" x14ac:dyDescent="0.2">
      <c r="A57" t="str">
        <f>AllOutputs!A58</f>
        <v/>
      </c>
      <c r="B57" s="9">
        <f>IF(AllOutputs!A58="",B56,Case1!C57)</f>
        <v>13.905166145605239</v>
      </c>
      <c r="C57" s="13">
        <f>IF(AllOutputs!A58="",0,B57-'Case1 (Pmin)'!C57)</f>
        <v>0</v>
      </c>
      <c r="D57" s="13">
        <f>IF(AllOutputs!A58="",0,'Case1 (Pmax)'!C57-B57)</f>
        <v>0</v>
      </c>
      <c r="E57" s="13">
        <f>IF(AllOutputs!A58="",E56,Case1!Q57)</f>
        <v>12.11807700697457</v>
      </c>
      <c r="F57" s="13">
        <f>IF(AllOutputs!A58="",0,MAX('Case1 (Amax)'!Q57,'Case1 (Amin)'!Q57,E57)-E57)</f>
        <v>0</v>
      </c>
      <c r="G57" s="13">
        <f>IF(AllOutputs!A58="",0,E57-MIN('Case1 (Amax)'!Q57,'Case1 (Amin)'!Q57))</f>
        <v>0</v>
      </c>
      <c r="H57" s="7"/>
      <c r="I57" s="9">
        <f ca="1">AllOutputs!G57</f>
        <v>86.047723688321511</v>
      </c>
      <c r="J57" s="17">
        <f ca="1">AllOutputs!B57</f>
        <v>27.105862660254754</v>
      </c>
      <c r="K57" s="7">
        <f ca="1">AllOutputs!AL57</f>
        <v>114.62027704092176</v>
      </c>
      <c r="L57" s="7">
        <f ca="1">AllOutputs!AM57</f>
        <v>4.2509709826981465</v>
      </c>
      <c r="M57" s="7">
        <f ca="1">AllOutputs!AQ57</f>
        <v>81.369673665797407</v>
      </c>
      <c r="N57" s="7">
        <f ca="1">AllOutputs!AR57</f>
        <v>0.79189634622491278</v>
      </c>
      <c r="O57" s="7"/>
      <c r="P57" s="7"/>
      <c r="Q57" s="7"/>
      <c r="R57" s="7"/>
      <c r="T57" s="17"/>
    </row>
    <row r="58" spans="1:22" x14ac:dyDescent="0.2">
      <c r="A58" t="str">
        <f>AllOutputs!A59</f>
        <v/>
      </c>
      <c r="B58" s="9">
        <f>IF(AllOutputs!A59="",B57,Case1!C58)</f>
        <v>13.905166145605239</v>
      </c>
      <c r="C58" s="13">
        <f>IF(AllOutputs!A59="",0,B58-'Case1 (Pmin)'!C58)</f>
        <v>0</v>
      </c>
      <c r="D58" s="13">
        <f>IF(AllOutputs!A59="",0,'Case1 (Pmax)'!C58-B58)</f>
        <v>0</v>
      </c>
      <c r="E58" s="13">
        <f>IF(AllOutputs!A59="",E57,Case1!Q58)</f>
        <v>12.11807700697457</v>
      </c>
      <c r="F58" s="13">
        <f>IF(AllOutputs!A59="",0,MAX('Case1 (Amax)'!Q58,'Case1 (Amin)'!Q58,E58)-E58)</f>
        <v>0</v>
      </c>
      <c r="G58" s="13">
        <f>IF(AllOutputs!A59="",0,E58-MIN('Case1 (Amax)'!Q58,'Case1 (Amin)'!Q58))</f>
        <v>0</v>
      </c>
      <c r="H58" s="7"/>
      <c r="I58" s="9">
        <f ca="1">AllOutputs!G58</f>
        <v>86.047723688321511</v>
      </c>
      <c r="J58" s="17">
        <f ca="1">AllOutputs!B58</f>
        <v>27.105862660254754</v>
      </c>
      <c r="K58" s="7">
        <f ca="1">AllOutputs!AL58</f>
        <v>114.62027704092176</v>
      </c>
      <c r="L58" s="7">
        <f ca="1">AllOutputs!AM58</f>
        <v>4.2509709826981465</v>
      </c>
      <c r="M58" s="7">
        <f ca="1">AllOutputs!AQ58</f>
        <v>81.369673665797407</v>
      </c>
      <c r="N58" s="7">
        <f ca="1">AllOutputs!AR58</f>
        <v>0.79189634622491278</v>
      </c>
      <c r="O58" s="7"/>
      <c r="P58" s="7"/>
      <c r="Q58" s="7"/>
      <c r="R58" s="7"/>
      <c r="T58" s="17"/>
    </row>
    <row r="59" spans="1:22" x14ac:dyDescent="0.2">
      <c r="A59" t="str">
        <f>AllOutputs!A60</f>
        <v/>
      </c>
      <c r="B59" s="9">
        <f>IF(AllOutputs!A60="",B58,Case1!C59)</f>
        <v>13.905166145605239</v>
      </c>
      <c r="C59" s="13">
        <f>IF(AllOutputs!A60="",0,B59-'Case1 (Pmin)'!C59)</f>
        <v>0</v>
      </c>
      <c r="D59" s="13">
        <f>IF(AllOutputs!A60="",0,'Case1 (Pmax)'!C59-B59)</f>
        <v>0</v>
      </c>
      <c r="E59" s="13">
        <f>IF(AllOutputs!A60="",E58,Case1!Q59)</f>
        <v>12.11807700697457</v>
      </c>
      <c r="F59" s="13">
        <f>IF(AllOutputs!A60="",0,MAX('Case1 (Amax)'!Q59,'Case1 (Amin)'!Q59,E59)-E59)</f>
        <v>0</v>
      </c>
      <c r="G59" s="13">
        <f>IF(AllOutputs!A60="",0,E59-MIN('Case1 (Amax)'!Q59,'Case1 (Amin)'!Q59))</f>
        <v>0</v>
      </c>
      <c r="I59" s="9">
        <f ca="1">AllOutputs!G59</f>
        <v>86.047723688321511</v>
      </c>
      <c r="J59" s="17">
        <f ca="1">AllOutputs!B59</f>
        <v>27.105862660254754</v>
      </c>
      <c r="K59" s="7">
        <f ca="1">AllOutputs!AL59</f>
        <v>114.62027704092176</v>
      </c>
      <c r="L59" s="7">
        <f ca="1">AllOutputs!AM59</f>
        <v>4.2509709826981465</v>
      </c>
      <c r="M59" s="7">
        <f ca="1">AllOutputs!AQ59</f>
        <v>81.369673665797407</v>
      </c>
      <c r="N59" s="7">
        <f ca="1">AllOutputs!AR59</f>
        <v>0.79189634622491278</v>
      </c>
      <c r="V59" s="7"/>
    </row>
    <row r="60" spans="1:22" x14ac:dyDescent="0.2">
      <c r="A60" t="str">
        <f>AllOutputs!A61</f>
        <v/>
      </c>
      <c r="B60" s="9">
        <f>IF(AllOutputs!A61="",B59,Case1!C60)</f>
        <v>13.905166145605239</v>
      </c>
      <c r="C60" s="13">
        <f>IF(AllOutputs!A61="",0,B60-'Case1 (Pmin)'!C60)</f>
        <v>0</v>
      </c>
      <c r="D60" s="13">
        <f>IF(AllOutputs!A61="",0,'Case1 (Pmax)'!C60-B60)</f>
        <v>0</v>
      </c>
      <c r="E60" s="13">
        <f>IF(AllOutputs!A61="",E59,Case1!Q60)</f>
        <v>12.11807700697457</v>
      </c>
      <c r="F60" s="13">
        <f>IF(AllOutputs!A61="",0,MAX('Case1 (Amax)'!Q60,'Case1 (Amin)'!Q60,E60)-E60)</f>
        <v>0</v>
      </c>
      <c r="G60" s="13">
        <f>IF(AllOutputs!A61="",0,E60-MIN('Case1 (Amax)'!Q60,'Case1 (Amin)'!Q60))</f>
        <v>0</v>
      </c>
      <c r="I60" s="9">
        <f ca="1">AllOutputs!G60</f>
        <v>86.047723688321511</v>
      </c>
      <c r="J60" s="17">
        <f ca="1">AllOutputs!B60</f>
        <v>27.105862660254754</v>
      </c>
      <c r="K60" s="7">
        <f ca="1">AllOutputs!AL60</f>
        <v>114.62027704092176</v>
      </c>
      <c r="L60" s="7">
        <f ca="1">AllOutputs!AM60</f>
        <v>4.2509709826981465</v>
      </c>
      <c r="M60" s="7">
        <f ca="1">AllOutputs!AQ60</f>
        <v>81.369673665797407</v>
      </c>
      <c r="N60" s="7">
        <f ca="1">AllOutputs!AR60</f>
        <v>0.79189634622491278</v>
      </c>
    </row>
    <row r="61" spans="1:22" x14ac:dyDescent="0.2">
      <c r="A61" t="str">
        <f>AllOutputs!A62</f>
        <v/>
      </c>
      <c r="B61" s="9">
        <f>IF(AllOutputs!A62="",B60,Case1!C61)</f>
        <v>13.905166145605239</v>
      </c>
      <c r="C61" s="13">
        <f>IF(AllOutputs!A62="",0,B61-'Case1 (Pmin)'!C61)</f>
        <v>0</v>
      </c>
      <c r="D61" s="13">
        <f>IF(AllOutputs!A62="",0,'Case1 (Pmax)'!C61-B61)</f>
        <v>0</v>
      </c>
      <c r="E61" s="13">
        <f>IF(AllOutputs!A62="",E60,Case1!Q61)</f>
        <v>12.11807700697457</v>
      </c>
      <c r="F61" s="13">
        <f>IF(AllOutputs!A62="",0,MAX('Case1 (Amax)'!Q61,'Case1 (Amin)'!Q61,E61)-E61)</f>
        <v>0</v>
      </c>
      <c r="G61" s="13">
        <f>IF(AllOutputs!A62="",0,E61-MIN('Case1 (Amax)'!Q61,'Case1 (Amin)'!Q61))</f>
        <v>0</v>
      </c>
      <c r="I61" s="9">
        <f ca="1">AllOutputs!G61</f>
        <v>86.047723688321511</v>
      </c>
      <c r="J61" s="17">
        <f ca="1">AllOutputs!B61</f>
        <v>27.105862660254754</v>
      </c>
      <c r="K61" s="7">
        <f ca="1">AllOutputs!AL61</f>
        <v>114.62027704092176</v>
      </c>
      <c r="L61" s="7">
        <f ca="1">AllOutputs!AM61</f>
        <v>4.2509709826981465</v>
      </c>
      <c r="M61" s="7">
        <f ca="1">AllOutputs!AQ61</f>
        <v>81.369673665797407</v>
      </c>
      <c r="N61" s="7">
        <f ca="1">AllOutputs!AR61</f>
        <v>0.79189634622491278</v>
      </c>
    </row>
    <row r="62" spans="1:22" x14ac:dyDescent="0.2">
      <c r="A62" t="str">
        <f>AllOutputs!A63</f>
        <v/>
      </c>
      <c r="B62" s="9">
        <f>IF(AllOutputs!A63="",B61,Case1!C62)</f>
        <v>13.905166145605239</v>
      </c>
      <c r="C62" s="13">
        <f>IF(AllOutputs!A63="",0,B62-'Case1 (Pmin)'!C62)</f>
        <v>0</v>
      </c>
      <c r="D62" s="13">
        <f>IF(AllOutputs!A63="",0,'Case1 (Pmax)'!C62-B62)</f>
        <v>0</v>
      </c>
      <c r="E62" s="13">
        <f>IF(AllOutputs!A63="",E61,Case1!Q62)</f>
        <v>12.11807700697457</v>
      </c>
      <c r="F62" s="13">
        <f>IF(AllOutputs!A63="",0,MAX('Case1 (Amax)'!Q62,'Case1 (Amin)'!Q62,E62)-E62)</f>
        <v>0</v>
      </c>
      <c r="G62" s="13">
        <f>IF(AllOutputs!A63="",0,E62-MIN('Case1 (Amax)'!Q62,'Case1 (Amin)'!Q62))</f>
        <v>0</v>
      </c>
      <c r="I62" s="9">
        <f ca="1">AllOutputs!G62</f>
        <v>86.047723688321511</v>
      </c>
      <c r="J62" s="17">
        <f ca="1">AllOutputs!B62</f>
        <v>27.105862660254754</v>
      </c>
      <c r="K62" s="7">
        <f ca="1">AllOutputs!AL62</f>
        <v>114.62027704092176</v>
      </c>
      <c r="L62" s="7">
        <f ca="1">AllOutputs!AM62</f>
        <v>4.2509709826981465</v>
      </c>
      <c r="M62" s="7">
        <f ca="1">AllOutputs!AQ62</f>
        <v>81.369673665797407</v>
      </c>
      <c r="N62" s="7">
        <f ca="1">AllOutputs!AR62</f>
        <v>0.79189634622491278</v>
      </c>
    </row>
    <row r="63" spans="1:22" x14ac:dyDescent="0.2">
      <c r="A63" t="str">
        <f>AllOutputs!A64</f>
        <v/>
      </c>
      <c r="B63" s="9">
        <f>IF(AllOutputs!A64="",B62,Case1!C63)</f>
        <v>13.905166145605239</v>
      </c>
      <c r="C63" s="13">
        <f>IF(AllOutputs!A64="",0,B63-'Case1 (Pmin)'!C63)</f>
        <v>0</v>
      </c>
      <c r="D63" s="13">
        <f>IF(AllOutputs!A64="",0,'Case1 (Pmax)'!C63-B63)</f>
        <v>0</v>
      </c>
      <c r="E63" s="13">
        <f>IF(AllOutputs!A64="",E62,Case1!Q63)</f>
        <v>12.11807700697457</v>
      </c>
      <c r="F63" s="13">
        <f>IF(AllOutputs!A64="",0,MAX('Case1 (Amax)'!Q63,'Case1 (Amin)'!Q63,E63)-E63)</f>
        <v>0</v>
      </c>
      <c r="G63" s="13">
        <f>IF(AllOutputs!A64="",0,E63-MIN('Case1 (Amax)'!Q63,'Case1 (Amin)'!Q63))</f>
        <v>0</v>
      </c>
      <c r="I63" s="9">
        <f ca="1">AllOutputs!G63</f>
        <v>86.047723688321511</v>
      </c>
      <c r="J63" s="17">
        <f ca="1">AllOutputs!B63</f>
        <v>27.105862660254754</v>
      </c>
      <c r="K63" s="7">
        <f ca="1">AllOutputs!AL63</f>
        <v>114.62027704092176</v>
      </c>
      <c r="L63" s="7">
        <f ca="1">AllOutputs!AM63</f>
        <v>4.2509709826981465</v>
      </c>
      <c r="M63" s="7">
        <f ca="1">AllOutputs!AQ63</f>
        <v>81.369673665797407</v>
      </c>
      <c r="N63" s="7">
        <f ca="1">AllOutputs!AR63</f>
        <v>0.79189634622491278</v>
      </c>
    </row>
    <row r="64" spans="1:22" x14ac:dyDescent="0.2">
      <c r="A64" t="str">
        <f>AllOutputs!A65</f>
        <v/>
      </c>
      <c r="B64" s="9">
        <f>IF(AllOutputs!A65="",B63,Case1!C64)</f>
        <v>13.905166145605239</v>
      </c>
      <c r="C64" s="13">
        <f>IF(AllOutputs!A65="",0,B64-'Case1 (Pmin)'!C64)</f>
        <v>0</v>
      </c>
      <c r="D64" s="13">
        <f>IF(AllOutputs!A65="",0,'Case1 (Pmax)'!C64-B64)</f>
        <v>0</v>
      </c>
      <c r="E64" s="13">
        <f>IF(AllOutputs!A65="",E63,Case1!Q64)</f>
        <v>12.11807700697457</v>
      </c>
      <c r="F64" s="13">
        <f>IF(AllOutputs!A65="",0,MAX('Case1 (Amax)'!Q64,'Case1 (Amin)'!Q64,E64)-E64)</f>
        <v>0</v>
      </c>
      <c r="G64" s="13">
        <f>IF(AllOutputs!A65="",0,E64-MIN('Case1 (Amax)'!Q64,'Case1 (Amin)'!Q64))</f>
        <v>0</v>
      </c>
      <c r="I64" s="9">
        <f ca="1">AllOutputs!G64</f>
        <v>86.047723688321511</v>
      </c>
      <c r="J64" s="17">
        <f ca="1">AllOutputs!B64</f>
        <v>27.105862660254754</v>
      </c>
      <c r="K64" s="7">
        <f ca="1">AllOutputs!AL64</f>
        <v>114.62027704092176</v>
      </c>
      <c r="L64" s="7">
        <f ca="1">AllOutputs!AM64</f>
        <v>4.2509709826981465</v>
      </c>
      <c r="M64" s="7">
        <f ca="1">AllOutputs!AQ64</f>
        <v>81.369673665797407</v>
      </c>
      <c r="N64" s="7">
        <f ca="1">AllOutputs!AR64</f>
        <v>0.79189634622491278</v>
      </c>
    </row>
    <row r="65" spans="1:14" x14ac:dyDescent="0.2">
      <c r="A65" t="str">
        <f>AllOutputs!A66</f>
        <v/>
      </c>
      <c r="B65" s="9">
        <f>IF(AllOutputs!A66="",B64,Case1!C65)</f>
        <v>13.905166145605239</v>
      </c>
      <c r="C65" s="13">
        <f>IF(AllOutputs!A66="",0,B65-'Case1 (Pmin)'!C65)</f>
        <v>0</v>
      </c>
      <c r="D65" s="13">
        <f>IF(AllOutputs!A66="",0,'Case1 (Pmax)'!C65-B65)</f>
        <v>0</v>
      </c>
      <c r="E65" s="13">
        <f>IF(AllOutputs!A66="",E64,Case1!Q65)</f>
        <v>12.11807700697457</v>
      </c>
      <c r="F65" s="13">
        <f>IF(AllOutputs!A66="",0,MAX('Case1 (Amax)'!Q65,'Case1 (Amin)'!Q65,E65)-E65)</f>
        <v>0</v>
      </c>
      <c r="G65" s="13">
        <f>IF(AllOutputs!A66="",0,E65-MIN('Case1 (Amax)'!Q65,'Case1 (Amin)'!Q65))</f>
        <v>0</v>
      </c>
      <c r="I65" s="9">
        <f ca="1">AllOutputs!G65</f>
        <v>86.047723688321511</v>
      </c>
      <c r="J65" s="17">
        <f ca="1">AllOutputs!B65</f>
        <v>27.105862660254754</v>
      </c>
      <c r="K65" s="7">
        <f ca="1">AllOutputs!AL65</f>
        <v>114.62027704092176</v>
      </c>
      <c r="L65" s="7">
        <f ca="1">AllOutputs!AM65</f>
        <v>4.2509709826981465</v>
      </c>
      <c r="M65" s="7">
        <f ca="1">AllOutputs!AQ65</f>
        <v>81.369673665797407</v>
      </c>
      <c r="N65" s="7">
        <f ca="1">AllOutputs!AR65</f>
        <v>0.79189634622491278</v>
      </c>
    </row>
    <row r="66" spans="1:14" x14ac:dyDescent="0.2">
      <c r="A66" t="str">
        <f>AllOutputs!A67</f>
        <v/>
      </c>
      <c r="B66" s="9">
        <f>IF(AllOutputs!A67="",B65,Case1!C66)</f>
        <v>13.905166145605239</v>
      </c>
      <c r="C66" s="13">
        <f>IF(AllOutputs!A67="",0,B66-'Case1 (Pmin)'!C66)</f>
        <v>0</v>
      </c>
      <c r="D66" s="13">
        <f>IF(AllOutputs!A67="",0,'Case1 (Pmax)'!C66-B66)</f>
        <v>0</v>
      </c>
      <c r="E66" s="13">
        <f>IF(AllOutputs!A67="",E65,Case1!Q66)</f>
        <v>12.11807700697457</v>
      </c>
      <c r="F66" s="13">
        <f>IF(AllOutputs!A67="",0,MAX('Case1 (Amax)'!Q66,'Case1 (Amin)'!Q66,E66)-E66)</f>
        <v>0</v>
      </c>
      <c r="G66" s="13">
        <f>IF(AllOutputs!A67="",0,E66-MIN('Case1 (Amax)'!Q66,'Case1 (Amin)'!Q66))</f>
        <v>0</v>
      </c>
      <c r="I66" s="9">
        <f ca="1">AllOutputs!G66</f>
        <v>86.047723688321511</v>
      </c>
      <c r="J66" s="17">
        <f ca="1">AllOutputs!B66</f>
        <v>27.105862660254754</v>
      </c>
      <c r="K66" s="7">
        <f ca="1">AllOutputs!AL66</f>
        <v>114.62027704092176</v>
      </c>
      <c r="L66" s="7">
        <f ca="1">AllOutputs!AM66</f>
        <v>4.2509709826981465</v>
      </c>
      <c r="M66" s="7">
        <f ca="1">AllOutputs!AQ66</f>
        <v>81.369673665797407</v>
      </c>
      <c r="N66" s="7">
        <f ca="1">AllOutputs!AR66</f>
        <v>0.79189634622491278</v>
      </c>
    </row>
    <row r="67" spans="1:14" x14ac:dyDescent="0.2">
      <c r="A67" t="str">
        <f>AllOutputs!A68</f>
        <v/>
      </c>
      <c r="B67" s="9">
        <f>IF(AllOutputs!A68="",B66,Case1!C67)</f>
        <v>13.905166145605239</v>
      </c>
      <c r="C67" s="13">
        <f>IF(AllOutputs!A68="",0,B67-'Case1 (Pmin)'!C67)</f>
        <v>0</v>
      </c>
      <c r="D67" s="13">
        <f>IF(AllOutputs!A68="",0,'Case1 (Pmax)'!C67-B67)</f>
        <v>0</v>
      </c>
      <c r="E67" s="13">
        <f>IF(AllOutputs!A68="",E66,Case1!Q67)</f>
        <v>12.11807700697457</v>
      </c>
      <c r="F67" s="13">
        <f>IF(AllOutputs!A68="",0,MAX('Case1 (Amax)'!Q67,'Case1 (Amin)'!Q67,E67)-E67)</f>
        <v>0</v>
      </c>
      <c r="G67" s="13">
        <f>IF(AllOutputs!A68="",0,E67-MIN('Case1 (Amax)'!Q67,'Case1 (Amin)'!Q67))</f>
        <v>0</v>
      </c>
      <c r="H67" s="4"/>
      <c r="I67" s="9">
        <f ca="1">AllOutputs!G67</f>
        <v>86.047723688321511</v>
      </c>
      <c r="J67" s="17">
        <f ca="1">AllOutputs!B67</f>
        <v>27.105862660254754</v>
      </c>
      <c r="K67" s="7">
        <f ca="1">AllOutputs!AL67</f>
        <v>114.62027704092176</v>
      </c>
      <c r="L67" s="7">
        <f ca="1">AllOutputs!AM67</f>
        <v>4.2509709826981465</v>
      </c>
      <c r="M67" s="7">
        <f ca="1">AllOutputs!AQ67</f>
        <v>81.369673665797407</v>
      </c>
      <c r="N67" s="7">
        <f ca="1">AllOutputs!AR67</f>
        <v>0.79189634622491278</v>
      </c>
    </row>
    <row r="68" spans="1:14" x14ac:dyDescent="0.2">
      <c r="A68" t="str">
        <f>AllOutputs!A69</f>
        <v/>
      </c>
      <c r="B68" s="9">
        <f>IF(AllOutputs!A69="",B67,Case1!C68)</f>
        <v>13.905166145605239</v>
      </c>
      <c r="C68" s="13">
        <f>IF(AllOutputs!A69="",0,B68-'Case1 (Pmin)'!C68)</f>
        <v>0</v>
      </c>
      <c r="D68" s="13">
        <f>IF(AllOutputs!A69="",0,'Case1 (Pmax)'!C68-B68)</f>
        <v>0</v>
      </c>
      <c r="E68" s="13">
        <f>IF(AllOutputs!A69="",E67,Case1!Q68)</f>
        <v>12.11807700697457</v>
      </c>
      <c r="F68" s="13">
        <f>IF(AllOutputs!A69="",0,MAX('Case1 (Amax)'!Q68,'Case1 (Amin)'!Q68,E68)-E68)</f>
        <v>0</v>
      </c>
      <c r="G68" s="13">
        <f>IF(AllOutputs!A69="",0,E68-MIN('Case1 (Amax)'!Q68,'Case1 (Amin)'!Q68))</f>
        <v>0</v>
      </c>
      <c r="H68" s="4"/>
      <c r="I68" s="9">
        <f ca="1">AllOutputs!G68</f>
        <v>86.047723688321511</v>
      </c>
      <c r="J68" s="17">
        <f ca="1">AllOutputs!B68</f>
        <v>27.105862660254754</v>
      </c>
      <c r="K68" s="7">
        <f ca="1">AllOutputs!AL68</f>
        <v>114.62027704092176</v>
      </c>
      <c r="L68" s="7">
        <f ca="1">AllOutputs!AM68</f>
        <v>4.2509709826981465</v>
      </c>
      <c r="M68" s="7">
        <f ca="1">AllOutputs!AQ68</f>
        <v>81.369673665797407</v>
      </c>
      <c r="N68" s="7">
        <f ca="1">AllOutputs!AR68</f>
        <v>0.79189634622491278</v>
      </c>
    </row>
    <row r="69" spans="1:14" x14ac:dyDescent="0.2">
      <c r="A69" t="str">
        <f>AllOutputs!A70</f>
        <v/>
      </c>
      <c r="B69" s="9">
        <f>IF(AllOutputs!A70="",B68,Case1!C69)</f>
        <v>13.905166145605239</v>
      </c>
      <c r="C69" s="13">
        <f>IF(AllOutputs!A70="",0,B69-'Case1 (Pmin)'!C69)</f>
        <v>0</v>
      </c>
      <c r="D69" s="13">
        <f>IF(AllOutputs!A70="",0,'Case1 (Pmax)'!C69-B69)</f>
        <v>0</v>
      </c>
      <c r="E69" s="13">
        <f>IF(AllOutputs!A70="",E68,Case1!Q69)</f>
        <v>12.11807700697457</v>
      </c>
      <c r="F69" s="13">
        <f>IF(AllOutputs!A70="",0,MAX('Case1 (Amax)'!Q69,'Case1 (Amin)'!Q69,E69)-E69)</f>
        <v>0</v>
      </c>
      <c r="G69" s="13">
        <f>IF(AllOutputs!A70="",0,E69-MIN('Case1 (Amax)'!Q69,'Case1 (Amin)'!Q69))</f>
        <v>0</v>
      </c>
      <c r="I69" s="9">
        <f ca="1">AllOutputs!G69</f>
        <v>86.047723688321511</v>
      </c>
      <c r="J69" s="17">
        <f ca="1">AllOutputs!B69</f>
        <v>27.105862660254754</v>
      </c>
      <c r="K69" s="7">
        <f ca="1">AllOutputs!AL69</f>
        <v>114.62027704092176</v>
      </c>
      <c r="L69" s="7">
        <f ca="1">AllOutputs!AM69</f>
        <v>4.2509709826981465</v>
      </c>
      <c r="M69" s="7">
        <f ca="1">AllOutputs!AQ69</f>
        <v>81.369673665797407</v>
      </c>
      <c r="N69" s="7">
        <f ca="1">AllOutputs!AR69</f>
        <v>0.79189634622491278</v>
      </c>
    </row>
    <row r="70" spans="1:14" x14ac:dyDescent="0.2">
      <c r="A70" t="str">
        <f>AllOutputs!A71</f>
        <v/>
      </c>
      <c r="B70" s="9">
        <f>IF(AllOutputs!A71="",B69,Case1!C70)</f>
        <v>13.905166145605239</v>
      </c>
      <c r="C70" s="13">
        <f>IF(AllOutputs!A71="",0,B70-'Case1 (Pmin)'!C70)</f>
        <v>0</v>
      </c>
      <c r="D70" s="13">
        <f>IF(AllOutputs!A71="",0,'Case1 (Pmax)'!C70-B70)</f>
        <v>0</v>
      </c>
      <c r="E70" s="13">
        <f>IF(AllOutputs!A71="",E69,Case1!Q70)</f>
        <v>12.11807700697457</v>
      </c>
      <c r="F70" s="13">
        <f>IF(AllOutputs!A71="",0,MAX('Case1 (Amax)'!Q70,'Case1 (Amin)'!Q70,E70)-E70)</f>
        <v>0</v>
      </c>
      <c r="G70" s="13">
        <f>IF(AllOutputs!A71="",0,E70-MIN('Case1 (Amax)'!Q70,'Case1 (Amin)'!Q70))</f>
        <v>0</v>
      </c>
      <c r="I70" s="9">
        <f ca="1">AllOutputs!G70</f>
        <v>86.047723688321511</v>
      </c>
      <c r="J70" s="17">
        <f ca="1">AllOutputs!B70</f>
        <v>27.105862660254754</v>
      </c>
      <c r="K70" s="7">
        <f ca="1">AllOutputs!AL70</f>
        <v>114.62027704092176</v>
      </c>
      <c r="L70" s="7">
        <f ca="1">AllOutputs!AM70</f>
        <v>4.2509709826981465</v>
      </c>
      <c r="M70" s="7">
        <f ca="1">AllOutputs!AQ70</f>
        <v>81.369673665797407</v>
      </c>
      <c r="N70" s="7">
        <f ca="1">AllOutputs!AR70</f>
        <v>0.79189634622491278</v>
      </c>
    </row>
    <row r="71" spans="1:14" x14ac:dyDescent="0.2">
      <c r="A71" t="str">
        <f>AllOutputs!A72</f>
        <v/>
      </c>
      <c r="B71" s="9">
        <f>IF(AllOutputs!A72="",B70,Case1!C71)</f>
        <v>13.905166145605239</v>
      </c>
      <c r="C71" s="13">
        <f>IF(AllOutputs!A72="",0,B71-'Case1 (Pmin)'!C71)</f>
        <v>0</v>
      </c>
      <c r="D71" s="13">
        <f>IF(AllOutputs!A72="",0,'Case1 (Pmax)'!C71-B71)</f>
        <v>0</v>
      </c>
      <c r="E71" s="13">
        <f>IF(AllOutputs!A72="",E70,Case1!Q71)</f>
        <v>12.11807700697457</v>
      </c>
      <c r="F71" s="13">
        <f>IF(AllOutputs!A72="",0,MAX('Case1 (Amax)'!Q71,'Case1 (Amin)'!Q71,E71)-E71)</f>
        <v>0</v>
      </c>
      <c r="G71" s="13">
        <f>IF(AllOutputs!A72="",0,E71-MIN('Case1 (Amax)'!Q71,'Case1 (Amin)'!Q71))</f>
        <v>0</v>
      </c>
      <c r="I71" s="9">
        <f ca="1">AllOutputs!G71</f>
        <v>86.047723688321511</v>
      </c>
      <c r="J71" s="17">
        <f ca="1">AllOutputs!B71</f>
        <v>27.105862660254754</v>
      </c>
      <c r="K71" s="7">
        <f ca="1">AllOutputs!AL71</f>
        <v>114.62027704092176</v>
      </c>
      <c r="L71" s="7">
        <f ca="1">AllOutputs!AM71</f>
        <v>4.2509709826981465</v>
      </c>
      <c r="M71" s="7">
        <f ca="1">AllOutputs!AQ71</f>
        <v>81.369673665797407</v>
      </c>
      <c r="N71" s="7">
        <f ca="1">AllOutputs!AR71</f>
        <v>0.79189634622491278</v>
      </c>
    </row>
    <row r="72" spans="1:14" x14ac:dyDescent="0.2">
      <c r="A72" t="str">
        <f>AllOutputs!A73</f>
        <v/>
      </c>
      <c r="B72" s="9">
        <f>IF(AllOutputs!A73="",B71,Case1!C72)</f>
        <v>13.905166145605239</v>
      </c>
      <c r="C72" s="13">
        <f>IF(AllOutputs!A73="",0,B72-'Case1 (Pmin)'!C72)</f>
        <v>0</v>
      </c>
      <c r="D72" s="13">
        <f>IF(AllOutputs!A73="",0,'Case1 (Pmax)'!C72-B72)</f>
        <v>0</v>
      </c>
      <c r="E72" s="13">
        <f>IF(AllOutputs!A73="",E71,Case1!Q72)</f>
        <v>12.11807700697457</v>
      </c>
      <c r="F72" s="13">
        <f>IF(AllOutputs!A73="",0,MAX('Case1 (Amax)'!Q72,'Case1 (Amin)'!Q72,E72)-E72)</f>
        <v>0</v>
      </c>
      <c r="G72" s="13">
        <f>IF(AllOutputs!A73="",0,E72-MIN('Case1 (Amax)'!Q72,'Case1 (Amin)'!Q72))</f>
        <v>0</v>
      </c>
      <c r="I72" s="9">
        <f ca="1">AllOutputs!G72</f>
        <v>86.047723688321511</v>
      </c>
      <c r="J72" s="17">
        <f ca="1">AllOutputs!B72</f>
        <v>27.105862660254754</v>
      </c>
      <c r="K72" s="7">
        <f ca="1">AllOutputs!AL72</f>
        <v>114.62027704092176</v>
      </c>
      <c r="L72" s="7">
        <f ca="1">AllOutputs!AM72</f>
        <v>4.2509709826981465</v>
      </c>
      <c r="M72" s="7">
        <f ca="1">AllOutputs!AQ72</f>
        <v>81.369673665797407</v>
      </c>
      <c r="N72" s="7">
        <f ca="1">AllOutputs!AR72</f>
        <v>0.79189634622491278</v>
      </c>
    </row>
    <row r="73" spans="1:14" x14ac:dyDescent="0.2">
      <c r="A73" t="str">
        <f>AllOutputs!A74</f>
        <v/>
      </c>
      <c r="B73" s="9">
        <f>IF(AllOutputs!A74="",B72,Case1!C73)</f>
        <v>13.905166145605239</v>
      </c>
      <c r="C73" s="13">
        <f>IF(AllOutputs!A74="",0,B73-'Case1 (Pmin)'!C73)</f>
        <v>0</v>
      </c>
      <c r="D73" s="13">
        <f>IF(AllOutputs!A74="",0,'Case1 (Pmax)'!C73-B73)</f>
        <v>0</v>
      </c>
      <c r="E73" s="13">
        <f>IF(AllOutputs!A74="",E72,Case1!Q73)</f>
        <v>12.11807700697457</v>
      </c>
      <c r="F73" s="13">
        <f>IF(AllOutputs!A74="",0,MAX('Case1 (Amax)'!Q73,'Case1 (Amin)'!Q73,E73)-E73)</f>
        <v>0</v>
      </c>
      <c r="G73" s="13">
        <f>IF(AllOutputs!A74="",0,E73-MIN('Case1 (Amax)'!Q73,'Case1 (Amin)'!Q73))</f>
        <v>0</v>
      </c>
      <c r="I73" s="9">
        <f ca="1">AllOutputs!G73</f>
        <v>86.047723688321511</v>
      </c>
      <c r="J73" s="17">
        <f ca="1">AllOutputs!B73</f>
        <v>27.105862660254754</v>
      </c>
      <c r="K73" s="7">
        <f ca="1">AllOutputs!AL73</f>
        <v>114.62027704092176</v>
      </c>
      <c r="L73" s="7">
        <f ca="1">AllOutputs!AM73</f>
        <v>4.2509709826981465</v>
      </c>
      <c r="M73" s="7">
        <f ca="1">AllOutputs!AQ73</f>
        <v>81.369673665797407</v>
      </c>
      <c r="N73" s="7">
        <f ca="1">AllOutputs!AR73</f>
        <v>0.79189634622491278</v>
      </c>
    </row>
    <row r="74" spans="1:14" x14ac:dyDescent="0.2">
      <c r="A74" t="str">
        <f>AllOutputs!A75</f>
        <v/>
      </c>
      <c r="B74" s="9">
        <f>IF(AllOutputs!A75="",B73,Case1!C74)</f>
        <v>13.905166145605239</v>
      </c>
      <c r="C74" s="13">
        <f>IF(AllOutputs!A75="",0,B74-'Case1 (Pmin)'!C74)</f>
        <v>0</v>
      </c>
      <c r="D74" s="13">
        <f>IF(AllOutputs!A75="",0,'Case1 (Pmax)'!C74-B74)</f>
        <v>0</v>
      </c>
      <c r="E74" s="13">
        <f>IF(AllOutputs!A75="",E73,Case1!Q74)</f>
        <v>12.11807700697457</v>
      </c>
      <c r="F74" s="13">
        <f>IF(AllOutputs!A75="",0,MAX('Case1 (Amax)'!Q74,'Case1 (Amin)'!Q74,E74)-E74)</f>
        <v>0</v>
      </c>
      <c r="G74" s="13">
        <f>IF(AllOutputs!A75="",0,E74-MIN('Case1 (Amax)'!Q74,'Case1 (Amin)'!Q74))</f>
        <v>0</v>
      </c>
      <c r="I74" s="9">
        <f ca="1">AllOutputs!G74</f>
        <v>86.047723688321511</v>
      </c>
      <c r="J74" s="17">
        <f ca="1">AllOutputs!B74</f>
        <v>27.105862660254754</v>
      </c>
      <c r="K74" s="7">
        <f ca="1">AllOutputs!AL74</f>
        <v>114.62027704092176</v>
      </c>
      <c r="L74" s="7">
        <f ca="1">AllOutputs!AM74</f>
        <v>4.2509709826981465</v>
      </c>
      <c r="M74" s="7">
        <f ca="1">AllOutputs!AQ74</f>
        <v>81.369673665797407</v>
      </c>
      <c r="N74" s="7">
        <f ca="1">AllOutputs!AR74</f>
        <v>0.79189634622491278</v>
      </c>
    </row>
    <row r="75" spans="1:14" x14ac:dyDescent="0.2">
      <c r="A75" t="str">
        <f>AllOutputs!A76</f>
        <v/>
      </c>
      <c r="B75" s="9">
        <f>IF(AllOutputs!A76="",B74,Case1!C75)</f>
        <v>13.905166145605239</v>
      </c>
      <c r="C75" s="13">
        <f>IF(AllOutputs!A76="",0,B75-'Case1 (Pmin)'!C75)</f>
        <v>0</v>
      </c>
      <c r="D75" s="13">
        <f>IF(AllOutputs!A76="",0,'Case1 (Pmax)'!C75-B75)</f>
        <v>0</v>
      </c>
      <c r="E75" s="13">
        <f>IF(AllOutputs!A76="",E74,Case1!Q75)</f>
        <v>12.11807700697457</v>
      </c>
      <c r="F75" s="13">
        <f>IF(AllOutputs!A76="",0,MAX('Case1 (Amax)'!Q75,'Case1 (Amin)'!Q75,E75)-E75)</f>
        <v>0</v>
      </c>
      <c r="G75" s="13">
        <f>IF(AllOutputs!A76="",0,E75-MIN('Case1 (Amax)'!Q75,'Case1 (Amin)'!Q75))</f>
        <v>0</v>
      </c>
      <c r="I75" s="9">
        <f ca="1">AllOutputs!G75</f>
        <v>86.047723688321511</v>
      </c>
      <c r="J75" s="17">
        <f ca="1">AllOutputs!B75</f>
        <v>27.105862660254754</v>
      </c>
      <c r="K75" s="7">
        <f ca="1">AllOutputs!AL75</f>
        <v>114.62027704092176</v>
      </c>
      <c r="L75" s="7">
        <f ca="1">AllOutputs!AM75</f>
        <v>4.2509709826981465</v>
      </c>
      <c r="M75" s="7">
        <f ca="1">AllOutputs!AQ75</f>
        <v>81.369673665797407</v>
      </c>
      <c r="N75" s="7">
        <f ca="1">AllOutputs!AR75</f>
        <v>0.79189634622491278</v>
      </c>
    </row>
    <row r="76" spans="1:14" x14ac:dyDescent="0.2">
      <c r="A76" t="str">
        <f>AllOutputs!A77</f>
        <v/>
      </c>
      <c r="B76" s="9">
        <f>IF(AllOutputs!A77="",B75,Case1!C76)</f>
        <v>13.905166145605239</v>
      </c>
      <c r="C76" s="13">
        <f>IF(AllOutputs!A77="",0,B76-'Case1 (Pmin)'!C76)</f>
        <v>0</v>
      </c>
      <c r="D76" s="13">
        <f>IF(AllOutputs!A77="",0,'Case1 (Pmax)'!C76-B76)</f>
        <v>0</v>
      </c>
      <c r="E76" s="13">
        <f>IF(AllOutputs!A77="",E75,Case1!Q76)</f>
        <v>12.11807700697457</v>
      </c>
      <c r="F76" s="13">
        <f>IF(AllOutputs!A77="",0,MAX('Case1 (Amax)'!Q76,'Case1 (Amin)'!Q76,E76)-E76)</f>
        <v>0</v>
      </c>
      <c r="G76" s="13">
        <f>IF(AllOutputs!A77="",0,E76-MIN('Case1 (Amax)'!Q76,'Case1 (Amin)'!Q76))</f>
        <v>0</v>
      </c>
      <c r="I76" s="9">
        <f ca="1">AllOutputs!G76</f>
        <v>86.047723688321511</v>
      </c>
      <c r="J76" s="17">
        <f ca="1">AllOutputs!B76</f>
        <v>27.105862660254754</v>
      </c>
      <c r="K76" s="7">
        <f ca="1">AllOutputs!AL76</f>
        <v>114.62027704092176</v>
      </c>
      <c r="L76" s="7">
        <f ca="1">AllOutputs!AM76</f>
        <v>4.2509709826981465</v>
      </c>
      <c r="M76" s="7">
        <f ca="1">AllOutputs!AQ76</f>
        <v>81.369673665797407</v>
      </c>
      <c r="N76" s="7">
        <f ca="1">AllOutputs!AR76</f>
        <v>0.79189634622491278</v>
      </c>
    </row>
    <row r="77" spans="1:14" x14ac:dyDescent="0.2">
      <c r="A77" t="str">
        <f>AllOutputs!A78</f>
        <v/>
      </c>
      <c r="B77" s="9">
        <f>IF(AllOutputs!A78="",B76,Case1!C77)</f>
        <v>13.905166145605239</v>
      </c>
      <c r="C77" s="13">
        <f>IF(AllOutputs!A78="",0,B77-'Case1 (Pmin)'!C77)</f>
        <v>0</v>
      </c>
      <c r="D77" s="13">
        <f>IF(AllOutputs!A78="",0,'Case1 (Pmax)'!C77-B77)</f>
        <v>0</v>
      </c>
      <c r="E77" s="13">
        <f>IF(AllOutputs!A78="",E76,Case1!Q77)</f>
        <v>12.11807700697457</v>
      </c>
      <c r="F77" s="13">
        <f>IF(AllOutputs!A78="",0,MAX('Case1 (Amax)'!Q77,'Case1 (Amin)'!Q77,E77)-E77)</f>
        <v>0</v>
      </c>
      <c r="G77" s="13">
        <f>IF(AllOutputs!A78="",0,E77-MIN('Case1 (Amax)'!Q77,'Case1 (Amin)'!Q77))</f>
        <v>0</v>
      </c>
      <c r="I77" s="9">
        <f ca="1">AllOutputs!G77</f>
        <v>86.047723688321511</v>
      </c>
      <c r="J77" s="17">
        <f ca="1">AllOutputs!B77</f>
        <v>27.105862660254754</v>
      </c>
      <c r="K77" s="7">
        <f ca="1">AllOutputs!AL77</f>
        <v>114.62027704092176</v>
      </c>
      <c r="L77" s="7">
        <f ca="1">AllOutputs!AM77</f>
        <v>4.2509709826981465</v>
      </c>
      <c r="M77" s="7">
        <f ca="1">AllOutputs!AQ77</f>
        <v>81.369673665797407</v>
      </c>
      <c r="N77" s="7">
        <f ca="1">AllOutputs!AR77</f>
        <v>0.79189634622491278</v>
      </c>
    </row>
    <row r="78" spans="1:14" x14ac:dyDescent="0.2">
      <c r="A78" t="str">
        <f>AllOutputs!A79</f>
        <v/>
      </c>
      <c r="B78" s="9">
        <f>IF(AllOutputs!A79="",B77,Case1!C78)</f>
        <v>13.905166145605239</v>
      </c>
      <c r="C78" s="13">
        <f>IF(AllOutputs!A79="",0,B78-'Case1 (Pmin)'!C78)</f>
        <v>0</v>
      </c>
      <c r="D78" s="13">
        <f>IF(AllOutputs!A79="",0,'Case1 (Pmax)'!C78-B78)</f>
        <v>0</v>
      </c>
      <c r="E78" s="13">
        <f>IF(AllOutputs!A79="",E77,Case1!Q78)</f>
        <v>12.11807700697457</v>
      </c>
      <c r="F78" s="13">
        <f>IF(AllOutputs!A79="",0,MAX('Case1 (Amax)'!Q78,'Case1 (Amin)'!Q78,E78)-E78)</f>
        <v>0</v>
      </c>
      <c r="G78" s="13">
        <f>IF(AllOutputs!A79="",0,E78-MIN('Case1 (Amax)'!Q78,'Case1 (Amin)'!Q78))</f>
        <v>0</v>
      </c>
      <c r="I78" s="9">
        <f ca="1">AllOutputs!G78</f>
        <v>86.047723688321511</v>
      </c>
      <c r="J78" s="17">
        <f ca="1">AllOutputs!B78</f>
        <v>27.105862660254754</v>
      </c>
      <c r="K78" s="7">
        <f ca="1">AllOutputs!AL78</f>
        <v>114.62027704092176</v>
      </c>
      <c r="L78" s="7">
        <f ca="1">AllOutputs!AM78</f>
        <v>4.2509709826981465</v>
      </c>
      <c r="M78" s="7">
        <f ca="1">AllOutputs!AQ78</f>
        <v>81.369673665797407</v>
      </c>
      <c r="N78" s="7">
        <f ca="1">AllOutputs!AR78</f>
        <v>0.79189634622491278</v>
      </c>
    </row>
    <row r="79" spans="1:14" x14ac:dyDescent="0.2">
      <c r="A79" t="str">
        <f>AllOutputs!A80</f>
        <v/>
      </c>
      <c r="B79" s="9">
        <f>IF(AllOutputs!A80="",B78,Case1!C79)</f>
        <v>13.905166145605239</v>
      </c>
      <c r="C79" s="13">
        <f>IF(AllOutputs!A80="",0,B79-'Case1 (Pmin)'!C79)</f>
        <v>0</v>
      </c>
      <c r="D79" s="13">
        <f>IF(AllOutputs!A80="",0,'Case1 (Pmax)'!C79-B79)</f>
        <v>0</v>
      </c>
      <c r="E79" s="13">
        <f>IF(AllOutputs!A80="",E78,Case1!Q79)</f>
        <v>12.11807700697457</v>
      </c>
      <c r="F79" s="13">
        <f>IF(AllOutputs!A80="",0,MAX('Case1 (Amax)'!Q79,'Case1 (Amin)'!Q79,E79)-E79)</f>
        <v>0</v>
      </c>
      <c r="G79" s="13">
        <f>IF(AllOutputs!A80="",0,E79-MIN('Case1 (Amax)'!Q79,'Case1 (Amin)'!Q79))</f>
        <v>0</v>
      </c>
      <c r="I79" s="9">
        <f ca="1">AllOutputs!G79</f>
        <v>86.047723688321511</v>
      </c>
      <c r="J79" s="17">
        <f ca="1">AllOutputs!B79</f>
        <v>27.105862660254754</v>
      </c>
      <c r="K79" s="7">
        <f ca="1">AllOutputs!AL79</f>
        <v>114.62027704092176</v>
      </c>
      <c r="L79" s="7">
        <f ca="1">AllOutputs!AM79</f>
        <v>4.2509709826981465</v>
      </c>
      <c r="M79" s="7">
        <f ca="1">AllOutputs!AQ79</f>
        <v>81.369673665797407</v>
      </c>
      <c r="N79" s="7">
        <f ca="1">AllOutputs!AR79</f>
        <v>0.79189634622491278</v>
      </c>
    </row>
    <row r="80" spans="1:14" x14ac:dyDescent="0.2">
      <c r="A80" t="str">
        <f>AllOutputs!A81</f>
        <v/>
      </c>
      <c r="B80" s="9">
        <f>IF(AllOutputs!A81="",B79,Case1!C80)</f>
        <v>13.905166145605239</v>
      </c>
      <c r="C80" s="13">
        <f>IF(AllOutputs!A81="",0,B80-'Case1 (Pmin)'!C80)</f>
        <v>0</v>
      </c>
      <c r="D80" s="13">
        <f>IF(AllOutputs!A81="",0,'Case1 (Pmax)'!C80-B80)</f>
        <v>0</v>
      </c>
      <c r="E80" s="13">
        <f>IF(AllOutputs!A81="",E79,Case1!Q80)</f>
        <v>12.11807700697457</v>
      </c>
      <c r="F80" s="13">
        <f>IF(AllOutputs!A81="",0,MAX('Case1 (Amax)'!Q80,'Case1 (Amin)'!Q80,E80)-E80)</f>
        <v>0</v>
      </c>
      <c r="G80" s="13">
        <f>IF(AllOutputs!A81="",0,E80-MIN('Case1 (Amax)'!Q80,'Case1 (Amin)'!Q80))</f>
        <v>0</v>
      </c>
      <c r="I80" s="9">
        <f ca="1">AllOutputs!G80</f>
        <v>86.047723688321511</v>
      </c>
      <c r="J80" s="17">
        <f ca="1">AllOutputs!B80</f>
        <v>27.105862660254754</v>
      </c>
      <c r="K80" s="7">
        <f ca="1">AllOutputs!AL80</f>
        <v>114.62027704092176</v>
      </c>
      <c r="L80" s="7">
        <f ca="1">AllOutputs!AM80</f>
        <v>4.2509709826981465</v>
      </c>
      <c r="M80" s="7">
        <f ca="1">AllOutputs!AQ80</f>
        <v>81.369673665797407</v>
      </c>
      <c r="N80" s="7">
        <f ca="1">AllOutputs!AR80</f>
        <v>0.79189634622491278</v>
      </c>
    </row>
    <row r="81" spans="1:26" x14ac:dyDescent="0.2">
      <c r="A81" t="str">
        <f>AllOutputs!A82</f>
        <v/>
      </c>
      <c r="B81" s="9">
        <f>IF(AllOutputs!A82="",B80,Case1!C81)</f>
        <v>13.905166145605239</v>
      </c>
      <c r="C81" s="13">
        <f>IF(AllOutputs!A82="",0,B81-'Case1 (Pmin)'!C81)</f>
        <v>0</v>
      </c>
      <c r="D81" s="13">
        <f>IF(AllOutputs!A82="",0,'Case1 (Pmax)'!C81-B81)</f>
        <v>0</v>
      </c>
      <c r="E81" s="13">
        <f>IF(AllOutputs!A82="",E80,Case1!Q81)</f>
        <v>12.11807700697457</v>
      </c>
      <c r="F81" s="13">
        <f>IF(AllOutputs!A82="",0,MAX('Case1 (Amax)'!Q81,'Case1 (Amin)'!Q81,E81)-E81)</f>
        <v>0</v>
      </c>
      <c r="G81" s="13">
        <f>IF(AllOutputs!A82="",0,E81-MIN('Case1 (Amax)'!Q81,'Case1 (Amin)'!Q81))</f>
        <v>0</v>
      </c>
      <c r="I81" s="9">
        <f ca="1">AllOutputs!G81</f>
        <v>86.047723688321511</v>
      </c>
      <c r="J81" s="17">
        <f ca="1">AllOutputs!B81</f>
        <v>27.105862660254754</v>
      </c>
      <c r="K81" s="7">
        <f ca="1">AllOutputs!AL81</f>
        <v>114.62027704092176</v>
      </c>
      <c r="L81" s="7">
        <f ca="1">AllOutputs!AM81</f>
        <v>4.2509709826981465</v>
      </c>
      <c r="M81" s="7">
        <f ca="1">AllOutputs!AQ81</f>
        <v>81.369673665797407</v>
      </c>
      <c r="N81" s="7">
        <f ca="1">AllOutputs!AR81</f>
        <v>0.79189634622491278</v>
      </c>
    </row>
    <row r="82" spans="1:26" x14ac:dyDescent="0.2">
      <c r="A82" t="str">
        <f>AllOutputs!A83</f>
        <v/>
      </c>
      <c r="B82" s="9">
        <f>IF(AllOutputs!A83="",B81,Case1!C82)</f>
        <v>13.905166145605239</v>
      </c>
      <c r="C82" s="13">
        <f>IF(AllOutputs!A83="",0,B82-'Case1 (Pmin)'!C82)</f>
        <v>0</v>
      </c>
      <c r="D82" s="13">
        <f>IF(AllOutputs!A83="",0,'Case1 (Pmax)'!C82-B82)</f>
        <v>0</v>
      </c>
      <c r="E82" s="13">
        <f>IF(AllOutputs!A83="",E81,Case1!Q82)</f>
        <v>12.11807700697457</v>
      </c>
      <c r="F82" s="13">
        <f>IF(AllOutputs!A83="",0,MAX('Case1 (Amax)'!Q82,'Case1 (Amin)'!Q82,E82)-E82)</f>
        <v>0</v>
      </c>
      <c r="G82" s="13">
        <f>IF(AllOutputs!A83="",0,E82-MIN('Case1 (Amax)'!Q82,'Case1 (Amin)'!Q82))</f>
        <v>0</v>
      </c>
      <c r="I82" s="9">
        <f ca="1">AllOutputs!G82</f>
        <v>86.047723688321511</v>
      </c>
      <c r="J82" s="17">
        <f ca="1">AllOutputs!B82</f>
        <v>27.105862660254754</v>
      </c>
      <c r="K82" s="7">
        <f ca="1">AllOutputs!AL82</f>
        <v>114.62027704092176</v>
      </c>
      <c r="L82" s="7">
        <f ca="1">AllOutputs!AM82</f>
        <v>4.2509709826981465</v>
      </c>
      <c r="M82" s="7">
        <f ca="1">AllOutputs!AQ82</f>
        <v>81.369673665797407</v>
      </c>
      <c r="N82" s="7">
        <f ca="1">AllOutputs!AR82</f>
        <v>0.79189634622491278</v>
      </c>
    </row>
    <row r="83" spans="1:26" x14ac:dyDescent="0.2">
      <c r="A83" t="str">
        <f>AllOutputs!A84</f>
        <v/>
      </c>
      <c r="B83" s="9">
        <f>IF(AllOutputs!A84="",B82,Case1!C83)</f>
        <v>13.905166145605239</v>
      </c>
      <c r="C83" s="13">
        <f>IF(AllOutputs!A84="",0,B83-'Case1 (Pmin)'!C83)</f>
        <v>0</v>
      </c>
      <c r="D83" s="13">
        <f>IF(AllOutputs!A84="",0,'Case1 (Pmax)'!C83-B83)</f>
        <v>0</v>
      </c>
      <c r="E83" s="13">
        <f>IF(AllOutputs!A84="",E82,Case1!Q83)</f>
        <v>12.11807700697457</v>
      </c>
      <c r="F83" s="13">
        <f>IF(AllOutputs!A84="",0,MAX('Case1 (Amax)'!Q83,'Case1 (Amin)'!Q83,E83)-E83)</f>
        <v>0</v>
      </c>
      <c r="G83" s="13">
        <f>IF(AllOutputs!A84="",0,E83-MIN('Case1 (Amax)'!Q83,'Case1 (Amin)'!Q83))</f>
        <v>0</v>
      </c>
      <c r="I83" s="9">
        <f ca="1">AllOutputs!G83</f>
        <v>86.047723688321511</v>
      </c>
      <c r="J83" s="17">
        <f ca="1">AllOutputs!B83</f>
        <v>27.105862660254754</v>
      </c>
      <c r="K83" s="7">
        <f ca="1">AllOutputs!AL83</f>
        <v>114.62027704092176</v>
      </c>
      <c r="L83" s="7">
        <f ca="1">AllOutputs!AM83</f>
        <v>4.2509709826981465</v>
      </c>
      <c r="M83" s="7">
        <f ca="1">AllOutputs!AQ83</f>
        <v>81.369673665797407</v>
      </c>
      <c r="N83" s="7">
        <f ca="1">AllOutputs!AR83</f>
        <v>0.79189634622491278</v>
      </c>
    </row>
    <row r="84" spans="1:26" x14ac:dyDescent="0.2">
      <c r="A84" t="str">
        <f>AllOutputs!A85</f>
        <v/>
      </c>
      <c r="B84" s="9">
        <f>IF(AllOutputs!A85="",B83,Case1!C84)</f>
        <v>13.905166145605239</v>
      </c>
      <c r="C84" s="13">
        <f>IF(AllOutputs!A85="",0,B84-'Case1 (Pmin)'!C84)</f>
        <v>0</v>
      </c>
      <c r="D84" s="13">
        <f>IF(AllOutputs!A85="",0,'Case1 (Pmax)'!C84-B84)</f>
        <v>0</v>
      </c>
      <c r="E84" s="13">
        <f>IF(AllOutputs!A85="",E83,Case1!Q84)</f>
        <v>12.11807700697457</v>
      </c>
      <c r="F84" s="13">
        <f>IF(AllOutputs!A85="",0,MAX('Case1 (Amax)'!Q84,'Case1 (Amin)'!Q84,E84)-E84)</f>
        <v>0</v>
      </c>
      <c r="G84" s="13">
        <f>IF(AllOutputs!A85="",0,E84-MIN('Case1 (Amax)'!Q84,'Case1 (Amin)'!Q84))</f>
        <v>0</v>
      </c>
      <c r="I84" s="9">
        <f ca="1">AllOutputs!G84</f>
        <v>86.047723688321511</v>
      </c>
      <c r="J84" s="17">
        <f ca="1">AllOutputs!B84</f>
        <v>27.105862660254754</v>
      </c>
      <c r="K84" s="7">
        <f ca="1">AllOutputs!AL84</f>
        <v>114.62027704092176</v>
      </c>
      <c r="L84" s="7">
        <f ca="1">AllOutputs!AM84</f>
        <v>4.2509709826981465</v>
      </c>
      <c r="M84" s="7">
        <f ca="1">AllOutputs!AQ84</f>
        <v>81.369673665797407</v>
      </c>
      <c r="N84" s="7">
        <f ca="1">AllOutputs!AR84</f>
        <v>0.79189634622491278</v>
      </c>
    </row>
    <row r="85" spans="1:26" x14ac:dyDescent="0.2">
      <c r="A85" t="str">
        <f>AllOutputs!A86</f>
        <v/>
      </c>
      <c r="B85" s="9">
        <f>IF(AllOutputs!A86="",B84,Case1!C85)</f>
        <v>13.905166145605239</v>
      </c>
      <c r="C85" s="13">
        <f>IF(AllOutputs!A86="",0,B85-'Case1 (Pmin)'!C85)</f>
        <v>0</v>
      </c>
      <c r="D85" s="13">
        <f>IF(AllOutputs!A86="",0,'Case1 (Pmax)'!C85-B85)</f>
        <v>0</v>
      </c>
      <c r="E85" s="13">
        <f>IF(AllOutputs!A86="",E84,Case1!Q85)</f>
        <v>12.11807700697457</v>
      </c>
      <c r="F85" s="13">
        <f>IF(AllOutputs!A86="",0,MAX('Case1 (Amax)'!Q85,'Case1 (Amin)'!Q85,E85)-E85)</f>
        <v>0</v>
      </c>
      <c r="G85" s="13">
        <f>IF(AllOutputs!A86="",0,E85-MIN('Case1 (Amax)'!Q85,'Case1 (Amin)'!Q85))</f>
        <v>0</v>
      </c>
      <c r="I85" s="9">
        <f ca="1">AllOutputs!G85</f>
        <v>86.047723688321511</v>
      </c>
      <c r="J85" s="17">
        <f ca="1">AllOutputs!B85</f>
        <v>27.105862660254754</v>
      </c>
      <c r="K85" s="7">
        <f ca="1">AllOutputs!AL85</f>
        <v>114.62027704092176</v>
      </c>
      <c r="L85" s="7">
        <f ca="1">AllOutputs!AM85</f>
        <v>4.2509709826981465</v>
      </c>
      <c r="M85" s="7">
        <f ca="1">AllOutputs!AQ85</f>
        <v>81.369673665797407</v>
      </c>
      <c r="N85" s="7">
        <f ca="1">AllOutputs!AR85</f>
        <v>0.79189634622491278</v>
      </c>
    </row>
    <row r="86" spans="1:26" x14ac:dyDescent="0.2">
      <c r="A86" t="str">
        <f>AllOutputs!A87</f>
        <v/>
      </c>
      <c r="B86" s="9">
        <f>IF(AllOutputs!A87="",B85,Case1!C86)</f>
        <v>13.905166145605239</v>
      </c>
      <c r="C86" s="13">
        <f>IF(AllOutputs!A87="",0,B86-'Case1 (Pmin)'!C86)</f>
        <v>0</v>
      </c>
      <c r="D86" s="13">
        <f>IF(AllOutputs!A87="",0,'Case1 (Pmax)'!C86-B86)</f>
        <v>0</v>
      </c>
      <c r="E86" s="13">
        <f>IF(AllOutputs!A87="",E85,Case1!Q86)</f>
        <v>12.11807700697457</v>
      </c>
      <c r="F86" s="13">
        <f>IF(AllOutputs!A87="",0,MAX('Case1 (Amax)'!Q86,'Case1 (Amin)'!Q86,E86)-E86)</f>
        <v>0</v>
      </c>
      <c r="G86" s="13">
        <f>IF(AllOutputs!A87="",0,E86-MIN('Case1 (Amax)'!Q86,'Case1 (Amin)'!Q86))</f>
        <v>0</v>
      </c>
      <c r="I86" s="9">
        <f ca="1">AllOutputs!G86</f>
        <v>86.047723688321511</v>
      </c>
      <c r="J86" s="17">
        <f ca="1">AllOutputs!B86</f>
        <v>27.105862660254754</v>
      </c>
      <c r="K86" s="7">
        <f ca="1">AllOutputs!AL86</f>
        <v>114.62027704092176</v>
      </c>
      <c r="L86" s="7">
        <f ca="1">AllOutputs!AM86</f>
        <v>4.2509709826981465</v>
      </c>
      <c r="M86" s="7">
        <f ca="1">AllOutputs!AQ86</f>
        <v>81.369673665797407</v>
      </c>
      <c r="N86" s="7">
        <f ca="1">AllOutputs!AR86</f>
        <v>0.79189634622491278</v>
      </c>
    </row>
    <row r="87" spans="1:26" x14ac:dyDescent="0.2">
      <c r="A87" t="str">
        <f>AllOutputs!A88</f>
        <v/>
      </c>
      <c r="B87" s="9">
        <f>IF(AllOutputs!A88="",B86,Case1!C87)</f>
        <v>13.905166145605239</v>
      </c>
      <c r="C87" s="13">
        <f>IF(AllOutputs!A88="",0,B87-'Case1 (Pmin)'!C87)</f>
        <v>0</v>
      </c>
      <c r="D87" s="13">
        <f>IF(AllOutputs!A88="",0,'Case1 (Pmax)'!C87-B87)</f>
        <v>0</v>
      </c>
      <c r="E87" s="13">
        <f>IF(AllOutputs!A88="",E86,Case1!Q87)</f>
        <v>12.11807700697457</v>
      </c>
      <c r="F87" s="13">
        <f>IF(AllOutputs!A88="",0,MAX('Case1 (Amax)'!Q87,'Case1 (Amin)'!Q87,E87)-E87)</f>
        <v>0</v>
      </c>
      <c r="G87" s="13">
        <f>IF(AllOutputs!A88="",0,E87-MIN('Case1 (Amax)'!Q87,'Case1 (Amin)'!Q87))</f>
        <v>0</v>
      </c>
      <c r="I87" s="9">
        <f ca="1">AllOutputs!G87</f>
        <v>86.047723688321511</v>
      </c>
      <c r="J87" s="17">
        <f ca="1">AllOutputs!B87</f>
        <v>27.105862660254754</v>
      </c>
      <c r="K87" s="7">
        <f ca="1">AllOutputs!AL87</f>
        <v>114.62027704092176</v>
      </c>
      <c r="L87" s="7">
        <f ca="1">AllOutputs!AM87</f>
        <v>4.2509709826981465</v>
      </c>
      <c r="M87" s="7">
        <f ca="1">AllOutputs!AQ87</f>
        <v>81.369673665797407</v>
      </c>
      <c r="N87" s="7">
        <f ca="1">AllOutputs!AR87</f>
        <v>0.79189634622491278</v>
      </c>
    </row>
    <row r="88" spans="1:26" x14ac:dyDescent="0.2">
      <c r="A88" t="str">
        <f>AllOutputs!A89</f>
        <v/>
      </c>
      <c r="B88" s="9">
        <f>IF(AllOutputs!A89="",B87,Case1!C88)</f>
        <v>13.905166145605239</v>
      </c>
      <c r="C88" s="13">
        <f>IF(AllOutputs!A89="",0,B88-'Case1 (Pmin)'!C88)</f>
        <v>0</v>
      </c>
      <c r="D88" s="13">
        <f>IF(AllOutputs!A89="",0,'Case1 (Pmax)'!C88-B88)</f>
        <v>0</v>
      </c>
      <c r="E88" s="13">
        <f>IF(AllOutputs!A89="",E87,Case1!Q88)</f>
        <v>12.11807700697457</v>
      </c>
      <c r="F88" s="13">
        <f>IF(AllOutputs!A89="",0,MAX('Case1 (Amax)'!Q88,'Case1 (Amin)'!Q88,E88)-E88)</f>
        <v>0</v>
      </c>
      <c r="G88" s="13">
        <f>IF(AllOutputs!A89="",0,E88-MIN('Case1 (Amax)'!Q88,'Case1 (Amin)'!Q88))</f>
        <v>0</v>
      </c>
      <c r="I88" s="9">
        <f ca="1">AllOutputs!G88</f>
        <v>86.047723688321511</v>
      </c>
      <c r="J88" s="17">
        <f ca="1">AllOutputs!B88</f>
        <v>27.105862660254754</v>
      </c>
      <c r="K88" s="7">
        <f ca="1">AllOutputs!AL88</f>
        <v>114.62027704092176</v>
      </c>
      <c r="L88" s="7">
        <f ca="1">AllOutputs!AM88</f>
        <v>4.2509709826981465</v>
      </c>
      <c r="M88" s="7">
        <f ca="1">AllOutputs!AQ88</f>
        <v>81.369673665797407</v>
      </c>
      <c r="N88" s="7">
        <f ca="1">AllOutputs!AR88</f>
        <v>0.79189634622491278</v>
      </c>
    </row>
    <row r="89" spans="1:26" x14ac:dyDescent="0.2">
      <c r="A89" t="str">
        <f>AllOutputs!A90</f>
        <v/>
      </c>
      <c r="B89" s="9">
        <f>IF(AllOutputs!A90="",B88,Case1!C89)</f>
        <v>13.905166145605239</v>
      </c>
      <c r="C89" s="13">
        <f>IF(AllOutputs!A90="",0,B89-'Case1 (Pmin)'!C89)</f>
        <v>0</v>
      </c>
      <c r="D89" s="13">
        <f>IF(AllOutputs!A90="",0,'Case1 (Pmax)'!C89-B89)</f>
        <v>0</v>
      </c>
      <c r="E89" s="13">
        <f>IF(AllOutputs!A90="",E88,Case1!Q89)</f>
        <v>12.11807700697457</v>
      </c>
      <c r="F89" s="13">
        <f>IF(AllOutputs!A90="",0,MAX('Case1 (Amax)'!Q89,'Case1 (Amin)'!Q89,E89)-E89)</f>
        <v>0</v>
      </c>
      <c r="G89" s="13">
        <f>IF(AllOutputs!A90="",0,E89-MIN('Case1 (Amax)'!Q89,'Case1 (Amin)'!Q89))</f>
        <v>0</v>
      </c>
      <c r="I89" s="9">
        <f ca="1">AllOutputs!G89</f>
        <v>86.047723688321511</v>
      </c>
      <c r="J89" s="17">
        <f ca="1">AllOutputs!B89</f>
        <v>27.105862660254754</v>
      </c>
      <c r="K89" s="7">
        <f ca="1">AllOutputs!AL89</f>
        <v>114.62027704092176</v>
      </c>
      <c r="L89" s="7">
        <f ca="1">AllOutputs!AM89</f>
        <v>4.2509709826981465</v>
      </c>
      <c r="M89" s="7">
        <f ca="1">AllOutputs!AQ89</f>
        <v>81.369673665797407</v>
      </c>
      <c r="N89" s="7">
        <f ca="1">AllOutputs!AR89</f>
        <v>0.79189634622491278</v>
      </c>
    </row>
    <row r="90" spans="1:26" x14ac:dyDescent="0.2">
      <c r="A90" t="str">
        <f>AllOutputs!A91</f>
        <v/>
      </c>
      <c r="B90" s="9">
        <f>IF(AllOutputs!A91="",B89,Case1!C90)</f>
        <v>13.905166145605239</v>
      </c>
      <c r="C90" s="13">
        <f>IF(AllOutputs!A91="",0,B90-'Case1 (Pmin)'!C90)</f>
        <v>0</v>
      </c>
      <c r="D90" s="13">
        <f>IF(AllOutputs!A91="",0,'Case1 (Pmax)'!C90-B90)</f>
        <v>0</v>
      </c>
      <c r="E90" s="13">
        <f>IF(AllOutputs!A91="",E89,Case1!Q90)</f>
        <v>12.11807700697457</v>
      </c>
      <c r="F90" s="13">
        <f>IF(AllOutputs!A91="",0,MAX('Case1 (Amax)'!Q90,'Case1 (Amin)'!Q90,E90)-E90)</f>
        <v>0</v>
      </c>
      <c r="G90" s="13">
        <f>IF(AllOutputs!A91="",0,E90-MIN('Case1 (Amax)'!Q90,'Case1 (Amin)'!Q90))</f>
        <v>0</v>
      </c>
      <c r="I90" s="9">
        <f ca="1">AllOutputs!G90</f>
        <v>86.047723688321511</v>
      </c>
      <c r="J90" s="17">
        <f ca="1">AllOutputs!B90</f>
        <v>27.105862660254754</v>
      </c>
      <c r="K90" s="7">
        <f ca="1">AllOutputs!AL90</f>
        <v>114.62027704092176</v>
      </c>
      <c r="L90" s="7">
        <f ca="1">AllOutputs!AM90</f>
        <v>4.2509709826981465</v>
      </c>
      <c r="M90" s="7">
        <f ca="1">AllOutputs!AQ90</f>
        <v>81.369673665797407</v>
      </c>
      <c r="N90" s="7">
        <f ca="1">AllOutputs!AR90</f>
        <v>0.79189634622491278</v>
      </c>
    </row>
    <row r="91" spans="1:26" x14ac:dyDescent="0.2">
      <c r="A91" t="str">
        <f>AllOutputs!A92</f>
        <v/>
      </c>
      <c r="B91" s="9">
        <f>IF(AllOutputs!A92="",B90,Case1!C91)</f>
        <v>13.905166145605239</v>
      </c>
      <c r="C91" s="13">
        <f>IF(AllOutputs!A92="",0,B91-'Case1 (Pmin)'!C91)</f>
        <v>0</v>
      </c>
      <c r="D91" s="13">
        <f>IF(AllOutputs!A92="",0,'Case1 (Pmax)'!C91-B91)</f>
        <v>0</v>
      </c>
      <c r="E91" s="13">
        <f>IF(AllOutputs!A92="",E90,Case1!Q91)</f>
        <v>12.11807700697457</v>
      </c>
      <c r="F91" s="13">
        <f>IF(AllOutputs!A92="",0,MAX('Case1 (Amax)'!Q91,'Case1 (Amin)'!Q91,E91)-E91)</f>
        <v>0</v>
      </c>
      <c r="G91" s="13">
        <f>IF(AllOutputs!A92="",0,E91-MIN('Case1 (Amax)'!Q91,'Case1 (Amin)'!Q91))</f>
        <v>0</v>
      </c>
      <c r="I91" s="9">
        <f ca="1">AllOutputs!G91</f>
        <v>86.047723688321511</v>
      </c>
      <c r="J91" s="17">
        <f ca="1">AllOutputs!B91</f>
        <v>27.105862660254754</v>
      </c>
      <c r="K91" s="7">
        <f ca="1">AllOutputs!AL91</f>
        <v>114.62027704092176</v>
      </c>
      <c r="L91" s="7">
        <f ca="1">AllOutputs!AM91</f>
        <v>4.2509709826981465</v>
      </c>
      <c r="M91" s="7">
        <f ca="1">AllOutputs!AQ91</f>
        <v>81.369673665797407</v>
      </c>
      <c r="N91" s="7">
        <f ca="1">AllOutputs!AR91</f>
        <v>0.79189634622491278</v>
      </c>
      <c r="O91" s="28"/>
      <c r="P91" s="28"/>
      <c r="Q91" s="28"/>
      <c r="R91" s="28"/>
      <c r="S91" s="28"/>
      <c r="T91" s="28"/>
      <c r="U91" s="28"/>
      <c r="V91" s="28"/>
      <c r="W91" s="28"/>
    </row>
    <row r="92" spans="1:26" x14ac:dyDescent="0.2">
      <c r="A92" t="str">
        <f>AllOutputs!A93</f>
        <v/>
      </c>
      <c r="B92" s="9">
        <f>IF(AllOutputs!A93="",B91,Case1!C92)</f>
        <v>13.905166145605239</v>
      </c>
      <c r="C92" s="13">
        <f>IF(AllOutputs!A93="",0,B92-'Case1 (Pmin)'!C92)</f>
        <v>0</v>
      </c>
      <c r="D92" s="13">
        <f>IF(AllOutputs!A93="",0,'Case1 (Pmax)'!C92-B92)</f>
        <v>0</v>
      </c>
      <c r="E92" s="13">
        <f>IF(AllOutputs!A93="",E91,Case1!Q92)</f>
        <v>12.11807700697457</v>
      </c>
      <c r="F92" s="13">
        <f>IF(AllOutputs!A93="",0,MAX('Case1 (Amax)'!Q92,'Case1 (Amin)'!Q92,E92)-E92)</f>
        <v>0</v>
      </c>
      <c r="G92" s="13">
        <f>IF(AllOutputs!A93="",0,E92-MIN('Case1 (Amax)'!Q92,'Case1 (Amin)'!Q92))</f>
        <v>0</v>
      </c>
      <c r="I92" s="9">
        <f ca="1">AllOutputs!G92</f>
        <v>86.047723688321511</v>
      </c>
      <c r="J92" s="17">
        <f ca="1">AllOutputs!B92</f>
        <v>27.105862660254754</v>
      </c>
      <c r="K92" s="7">
        <f ca="1">AllOutputs!AL92</f>
        <v>114.62027704092176</v>
      </c>
      <c r="L92" s="7">
        <f ca="1">AllOutputs!AM92</f>
        <v>4.2509709826981465</v>
      </c>
      <c r="M92" s="7">
        <f ca="1">AllOutputs!AQ92</f>
        <v>81.369673665797407</v>
      </c>
      <c r="N92" s="7">
        <f ca="1">AllOutputs!AR92</f>
        <v>0.79189634622491278</v>
      </c>
      <c r="O92" s="27"/>
      <c r="P92" s="27"/>
      <c r="Q92" s="27"/>
      <c r="R92" s="27"/>
      <c r="S92" s="27"/>
      <c r="T92" s="27"/>
      <c r="U92" s="27"/>
      <c r="V92" s="27"/>
      <c r="W92" s="27"/>
      <c r="Y92" s="7"/>
      <c r="Z92" s="7"/>
    </row>
    <row r="93" spans="1:26" x14ac:dyDescent="0.2">
      <c r="A93" t="str">
        <f>AllOutputs!A94</f>
        <v/>
      </c>
      <c r="B93" s="9">
        <f>IF(AllOutputs!A94="",B92,Case1!C93)</f>
        <v>13.905166145605239</v>
      </c>
      <c r="C93" s="13">
        <f>IF(AllOutputs!A94="",0,B93-'Case1 (Pmin)'!C93)</f>
        <v>0</v>
      </c>
      <c r="D93" s="13">
        <f>IF(AllOutputs!A94="",0,'Case1 (Pmax)'!C93-B93)</f>
        <v>0</v>
      </c>
      <c r="E93" s="13">
        <f>IF(AllOutputs!A94="",E92,Case1!Q93)</f>
        <v>12.11807700697457</v>
      </c>
      <c r="F93" s="13">
        <f>IF(AllOutputs!A94="",0,MAX('Case1 (Amax)'!Q93,'Case1 (Amin)'!Q93,E93)-E93)</f>
        <v>0</v>
      </c>
      <c r="G93" s="13">
        <f>IF(AllOutputs!A94="",0,E93-MIN('Case1 (Amax)'!Q93,'Case1 (Amin)'!Q93))</f>
        <v>0</v>
      </c>
      <c r="I93" s="9">
        <f ca="1">AllOutputs!G93</f>
        <v>86.047723688321511</v>
      </c>
      <c r="J93" s="17">
        <f ca="1">AllOutputs!B93</f>
        <v>27.105862660254754</v>
      </c>
      <c r="K93" s="7">
        <f ca="1">AllOutputs!AL93</f>
        <v>114.62027704092176</v>
      </c>
      <c r="L93" s="7">
        <f ca="1">AllOutputs!AM93</f>
        <v>4.2509709826981465</v>
      </c>
      <c r="M93" s="7">
        <f ca="1">AllOutputs!AQ93</f>
        <v>81.369673665797407</v>
      </c>
      <c r="N93" s="7">
        <f ca="1">AllOutputs!AR93</f>
        <v>0.79189634622491278</v>
      </c>
      <c r="O93" s="27"/>
      <c r="P93" s="27"/>
      <c r="Q93" s="27"/>
      <c r="R93" s="27"/>
      <c r="S93" s="27"/>
      <c r="T93" s="27"/>
      <c r="U93" s="27"/>
      <c r="V93" s="27"/>
      <c r="W93" s="27"/>
      <c r="Y93" s="7"/>
      <c r="Z93" s="7"/>
    </row>
    <row r="94" spans="1:26" x14ac:dyDescent="0.2">
      <c r="A94" t="str">
        <f>AllOutputs!A95</f>
        <v/>
      </c>
      <c r="B94" s="9">
        <f>IF(AllOutputs!A95="",B93,Case1!C94)</f>
        <v>13.905166145605239</v>
      </c>
      <c r="C94" s="13">
        <f>IF(AllOutputs!A95="",0,B94-'Case1 (Pmin)'!C94)</f>
        <v>0</v>
      </c>
      <c r="D94" s="13">
        <f>IF(AllOutputs!A95="",0,'Case1 (Pmax)'!C94-B94)</f>
        <v>0</v>
      </c>
      <c r="E94" s="13">
        <f>IF(AllOutputs!A95="",E93,Case1!Q94)</f>
        <v>12.11807700697457</v>
      </c>
      <c r="F94" s="13">
        <f>IF(AllOutputs!A95="",0,MAX('Case1 (Amax)'!Q94,'Case1 (Amin)'!Q94,E94)-E94)</f>
        <v>0</v>
      </c>
      <c r="G94" s="13">
        <f>IF(AllOutputs!A95="",0,E94-MIN('Case1 (Amax)'!Q94,'Case1 (Amin)'!Q94))</f>
        <v>0</v>
      </c>
      <c r="I94" s="9">
        <f ca="1">AllOutputs!G94</f>
        <v>86.047723688321511</v>
      </c>
      <c r="J94" s="17">
        <f ca="1">AllOutputs!B94</f>
        <v>27.105862660254754</v>
      </c>
      <c r="K94" s="7">
        <f ca="1">AllOutputs!AL94</f>
        <v>114.62027704092176</v>
      </c>
      <c r="L94" s="7">
        <f ca="1">AllOutputs!AM94</f>
        <v>4.2509709826981465</v>
      </c>
      <c r="M94" s="7">
        <f ca="1">AllOutputs!AQ94</f>
        <v>81.369673665797407</v>
      </c>
      <c r="N94" s="7">
        <f ca="1">AllOutputs!AR94</f>
        <v>0.79189634622491278</v>
      </c>
      <c r="O94" s="27"/>
      <c r="P94" s="27"/>
      <c r="Q94" s="27"/>
      <c r="R94" s="27"/>
      <c r="S94" s="27"/>
      <c r="T94" s="27"/>
      <c r="U94" s="27"/>
      <c r="V94" s="27"/>
      <c r="W94" s="27"/>
      <c r="Y94" s="7"/>
      <c r="Z94" s="7"/>
    </row>
    <row r="95" spans="1:26" x14ac:dyDescent="0.2">
      <c r="A95" t="str">
        <f>AllOutputs!A96</f>
        <v/>
      </c>
      <c r="B95" s="9">
        <f>IF(AllOutputs!A96="",B94,Case1!C95)</f>
        <v>13.905166145605239</v>
      </c>
      <c r="C95" s="13">
        <f>IF(AllOutputs!A96="",0,B95-'Case1 (Pmin)'!C95)</f>
        <v>0</v>
      </c>
      <c r="D95" s="13">
        <f>IF(AllOutputs!A96="",0,'Case1 (Pmax)'!C95-B95)</f>
        <v>0</v>
      </c>
      <c r="E95" s="13">
        <f>IF(AllOutputs!A96="",E94,Case1!Q95)</f>
        <v>12.11807700697457</v>
      </c>
      <c r="F95" s="13">
        <f>IF(AllOutputs!A96="",0,MAX('Case1 (Amax)'!Q95,'Case1 (Amin)'!Q95,E95)-E95)</f>
        <v>0</v>
      </c>
      <c r="G95" s="13">
        <f>IF(AllOutputs!A96="",0,E95-MIN('Case1 (Amax)'!Q95,'Case1 (Amin)'!Q95))</f>
        <v>0</v>
      </c>
      <c r="I95" s="9">
        <f ca="1">AllOutputs!G95</f>
        <v>86.047723688321511</v>
      </c>
      <c r="J95" s="17">
        <f ca="1">AllOutputs!B95</f>
        <v>27.105862660254754</v>
      </c>
      <c r="K95" s="7">
        <f ca="1">AllOutputs!AL95</f>
        <v>114.62027704092176</v>
      </c>
      <c r="L95" s="7">
        <f ca="1">AllOutputs!AM95</f>
        <v>4.2509709826981465</v>
      </c>
      <c r="M95" s="7">
        <f ca="1">AllOutputs!AQ95</f>
        <v>81.369673665797407</v>
      </c>
      <c r="N95" s="7">
        <f ca="1">AllOutputs!AR95</f>
        <v>0.79189634622491278</v>
      </c>
      <c r="O95" s="27"/>
      <c r="P95" s="27"/>
      <c r="Q95" s="27"/>
      <c r="R95" s="27"/>
      <c r="S95" s="27"/>
      <c r="T95" s="27"/>
      <c r="U95" s="27"/>
      <c r="V95" s="27"/>
      <c r="W95" s="27"/>
      <c r="Y95" s="7"/>
      <c r="Z95" s="7"/>
    </row>
    <row r="96" spans="1:26" x14ac:dyDescent="0.2">
      <c r="A96" t="str">
        <f>AllOutputs!A97</f>
        <v/>
      </c>
      <c r="B96" s="9">
        <f>IF(AllOutputs!A97="",B95,Case1!C96)</f>
        <v>13.905166145605239</v>
      </c>
      <c r="C96" s="13">
        <f>IF(AllOutputs!A97="",0,B96-'Case1 (Pmin)'!C96)</f>
        <v>0</v>
      </c>
      <c r="D96" s="13">
        <f>IF(AllOutputs!A97="",0,'Case1 (Pmax)'!C96-B96)</f>
        <v>0</v>
      </c>
      <c r="E96" s="13">
        <f>IF(AllOutputs!A97="",E95,Case1!Q96)</f>
        <v>12.11807700697457</v>
      </c>
      <c r="F96" s="13">
        <f>IF(AllOutputs!A97="",0,MAX('Case1 (Amax)'!Q96,'Case1 (Amin)'!Q96,E96)-E96)</f>
        <v>0</v>
      </c>
      <c r="G96" s="13">
        <f>IF(AllOutputs!A97="",0,E96-MIN('Case1 (Amax)'!Q96,'Case1 (Amin)'!Q96))</f>
        <v>0</v>
      </c>
      <c r="I96" s="9">
        <f ca="1">AllOutputs!G96</f>
        <v>86.047723688321511</v>
      </c>
      <c r="J96" s="17">
        <f ca="1">AllOutputs!B96</f>
        <v>27.105862660254754</v>
      </c>
      <c r="K96" s="7">
        <f ca="1">AllOutputs!AL96</f>
        <v>114.62027704092176</v>
      </c>
      <c r="L96" s="7">
        <f ca="1">AllOutputs!AM96</f>
        <v>4.2509709826981465</v>
      </c>
      <c r="M96" s="7">
        <f ca="1">AllOutputs!AQ96</f>
        <v>81.369673665797407</v>
      </c>
      <c r="N96" s="7">
        <f ca="1">AllOutputs!AR96</f>
        <v>0.79189634622491278</v>
      </c>
      <c r="O96" s="27"/>
      <c r="P96" s="27"/>
      <c r="Q96" s="27"/>
      <c r="R96" s="27"/>
      <c r="S96" s="27"/>
      <c r="T96" s="27"/>
      <c r="U96" s="27"/>
      <c r="V96" s="27"/>
      <c r="W96" s="27"/>
      <c r="Y96" s="7"/>
      <c r="Z96" s="7"/>
    </row>
    <row r="97" spans="1:26" x14ac:dyDescent="0.2">
      <c r="A97" t="str">
        <f>AllOutputs!A98</f>
        <v/>
      </c>
      <c r="B97" s="9">
        <f>IF(AllOutputs!A98="",B96,Case1!C97)</f>
        <v>13.905166145605239</v>
      </c>
      <c r="C97" s="13">
        <f>IF(AllOutputs!A98="",0,B97-'Case1 (Pmin)'!C97)</f>
        <v>0</v>
      </c>
      <c r="D97" s="13">
        <f>IF(AllOutputs!A98="",0,'Case1 (Pmax)'!C97-B97)</f>
        <v>0</v>
      </c>
      <c r="E97" s="13">
        <f>IF(AllOutputs!A98="",E96,Case1!Q97)</f>
        <v>12.11807700697457</v>
      </c>
      <c r="F97" s="13">
        <f>IF(AllOutputs!A98="",0,MAX('Case1 (Amax)'!Q97,'Case1 (Amin)'!Q97,E97)-E97)</f>
        <v>0</v>
      </c>
      <c r="G97" s="13">
        <f>IF(AllOutputs!A98="",0,E97-MIN('Case1 (Amax)'!Q97,'Case1 (Amin)'!Q97))</f>
        <v>0</v>
      </c>
      <c r="I97" s="9">
        <f ca="1">AllOutputs!G97</f>
        <v>86.047723688321511</v>
      </c>
      <c r="J97" s="17">
        <f ca="1">AllOutputs!B97</f>
        <v>27.105862660254754</v>
      </c>
      <c r="K97" s="7">
        <f ca="1">AllOutputs!AL97</f>
        <v>114.62027704092176</v>
      </c>
      <c r="L97" s="7">
        <f ca="1">AllOutputs!AM97</f>
        <v>4.2509709826981465</v>
      </c>
      <c r="M97" s="7">
        <f ca="1">AllOutputs!AQ97</f>
        <v>81.369673665797407</v>
      </c>
      <c r="N97" s="7">
        <f ca="1">AllOutputs!AR97</f>
        <v>0.79189634622491278</v>
      </c>
      <c r="O97" s="27"/>
      <c r="P97" s="27"/>
      <c r="Q97" s="27"/>
      <c r="R97" s="27"/>
      <c r="S97" s="27"/>
      <c r="T97" s="27"/>
      <c r="U97" s="27"/>
      <c r="V97" s="27"/>
      <c r="W97" s="27"/>
      <c r="Y97" s="7"/>
      <c r="Z97" s="7"/>
    </row>
    <row r="98" spans="1:26" x14ac:dyDescent="0.2">
      <c r="A98" t="str">
        <f>AllOutputs!A99</f>
        <v/>
      </c>
      <c r="B98" s="9">
        <f>IF(AllOutputs!A99="",B97,Case1!C98)</f>
        <v>13.905166145605239</v>
      </c>
      <c r="C98" s="13">
        <f>IF(AllOutputs!A99="",0,B98-'Case1 (Pmin)'!C98)</f>
        <v>0</v>
      </c>
      <c r="D98" s="13">
        <f>IF(AllOutputs!A99="",0,'Case1 (Pmax)'!C98-B98)</f>
        <v>0</v>
      </c>
      <c r="E98" s="13">
        <f>IF(AllOutputs!A99="",E97,Case1!Q98)</f>
        <v>12.11807700697457</v>
      </c>
      <c r="F98" s="13">
        <f>IF(AllOutputs!A99="",0,MAX('Case1 (Amax)'!Q98,'Case1 (Amin)'!Q98,E98)-E98)</f>
        <v>0</v>
      </c>
      <c r="G98" s="13">
        <f>IF(AllOutputs!A99="",0,E98-MIN('Case1 (Amax)'!Q98,'Case1 (Amin)'!Q98))</f>
        <v>0</v>
      </c>
      <c r="I98" s="9">
        <f ca="1">AllOutputs!G98</f>
        <v>86.047723688321511</v>
      </c>
      <c r="J98" s="17">
        <f ca="1">AllOutputs!B98</f>
        <v>27.105862660254754</v>
      </c>
      <c r="K98" s="7">
        <f ca="1">AllOutputs!AL98</f>
        <v>114.62027704092176</v>
      </c>
      <c r="L98" s="7">
        <f ca="1">AllOutputs!AM98</f>
        <v>4.2509709826981465</v>
      </c>
      <c r="M98" s="7">
        <f ca="1">AllOutputs!AQ98</f>
        <v>81.369673665797407</v>
      </c>
      <c r="N98" s="7">
        <f ca="1">AllOutputs!AR98</f>
        <v>0.79189634622491278</v>
      </c>
      <c r="O98" s="27"/>
      <c r="P98" s="27"/>
      <c r="Q98" s="27"/>
      <c r="R98" s="27"/>
      <c r="S98" s="27"/>
      <c r="T98" s="27"/>
      <c r="U98" s="27"/>
      <c r="V98" s="27"/>
      <c r="W98" s="27"/>
      <c r="Y98" s="7"/>
      <c r="Z98" s="7"/>
    </row>
    <row r="99" spans="1:26" x14ac:dyDescent="0.2">
      <c r="A99" t="str">
        <f>AllOutputs!A100</f>
        <v/>
      </c>
      <c r="B99" s="9">
        <f>IF(AllOutputs!A100="",B98,Case1!C99)</f>
        <v>13.905166145605239</v>
      </c>
      <c r="C99" s="13">
        <f>IF(AllOutputs!A100="",0,B99-'Case1 (Pmin)'!C99)</f>
        <v>0</v>
      </c>
      <c r="D99" s="13">
        <f>IF(AllOutputs!A100="",0,'Case1 (Pmax)'!C99-B99)</f>
        <v>0</v>
      </c>
      <c r="E99" s="13">
        <f>IF(AllOutputs!A100="",E98,Case1!Q99)</f>
        <v>12.11807700697457</v>
      </c>
      <c r="F99" s="13">
        <f>IF(AllOutputs!A100="",0,MAX('Case1 (Amax)'!Q99,'Case1 (Amin)'!Q99,E99)-E99)</f>
        <v>0</v>
      </c>
      <c r="G99" s="13">
        <f>IF(AllOutputs!A100="",0,E99-MIN('Case1 (Amax)'!Q99,'Case1 (Amin)'!Q99))</f>
        <v>0</v>
      </c>
      <c r="I99" s="9">
        <f ca="1">AllOutputs!G99</f>
        <v>86.047723688321511</v>
      </c>
      <c r="J99" s="17">
        <f ca="1">AllOutputs!B99</f>
        <v>27.105862660254754</v>
      </c>
      <c r="K99" s="7">
        <f ca="1">AllOutputs!AL99</f>
        <v>114.62027704092176</v>
      </c>
      <c r="L99" s="7">
        <f ca="1">AllOutputs!AM99</f>
        <v>4.2509709826981465</v>
      </c>
      <c r="M99" s="7">
        <f ca="1">AllOutputs!AQ99</f>
        <v>81.369673665797407</v>
      </c>
      <c r="N99" s="7">
        <f ca="1">AllOutputs!AR99</f>
        <v>0.79189634622491278</v>
      </c>
      <c r="O99" s="27"/>
      <c r="P99" s="27"/>
      <c r="Q99" s="27"/>
      <c r="R99" s="27"/>
      <c r="S99" s="27"/>
      <c r="T99" s="27"/>
      <c r="U99" s="27"/>
      <c r="V99" s="27"/>
      <c r="W99" s="27"/>
      <c r="Y99" s="7"/>
      <c r="Z99" s="7"/>
    </row>
    <row r="100" spans="1:26" x14ac:dyDescent="0.2">
      <c r="I100" s="9">
        <f ca="1">AllOutputs!G100</f>
        <v>86.047723688321511</v>
      </c>
      <c r="J100" s="17">
        <f ca="1">AllOutputs!B100</f>
        <v>27.105862660254754</v>
      </c>
      <c r="K100" s="7">
        <f ca="1">AllOutputs!AL100</f>
        <v>114.62027704092176</v>
      </c>
      <c r="L100" s="7">
        <f ca="1">AllOutputs!AM100</f>
        <v>4.2509709826981465</v>
      </c>
      <c r="M100" s="7">
        <f ca="1">AllOutputs!AQ100</f>
        <v>81.369673665797407</v>
      </c>
      <c r="N100" s="7">
        <f ca="1">AllOutputs!AR100</f>
        <v>0.79189634622491278</v>
      </c>
      <c r="O100" s="27"/>
      <c r="P100" s="27"/>
      <c r="Q100" s="27"/>
      <c r="R100" s="27"/>
      <c r="S100" s="27"/>
      <c r="T100" s="27"/>
      <c r="U100" s="27"/>
      <c r="V100" s="27"/>
      <c r="W100" s="27"/>
      <c r="Y100" s="7"/>
      <c r="Z100" s="7"/>
    </row>
    <row r="101" spans="1:26" x14ac:dyDescent="0.2">
      <c r="I101" s="9"/>
      <c r="J101" s="17"/>
      <c r="K101" s="7"/>
      <c r="L101" s="7"/>
      <c r="M101" s="7"/>
      <c r="N101" s="7"/>
      <c r="O101" s="27"/>
      <c r="P101" s="27"/>
      <c r="Q101" s="27"/>
      <c r="R101" s="27"/>
      <c r="S101" s="27"/>
      <c r="T101" s="27"/>
      <c r="U101" s="27"/>
      <c r="V101" s="27"/>
      <c r="W101" s="27"/>
      <c r="Y101" s="7"/>
      <c r="Z101" s="7"/>
    </row>
    <row r="102" spans="1:26" x14ac:dyDescent="0.2">
      <c r="I102" s="9"/>
      <c r="J102" s="17"/>
      <c r="K102" s="7"/>
      <c r="L102" s="7"/>
      <c r="M102" s="7"/>
      <c r="N102" s="7"/>
      <c r="O102" s="27"/>
      <c r="P102" s="27"/>
      <c r="Q102" s="27"/>
      <c r="R102" s="27"/>
      <c r="S102" s="27"/>
      <c r="T102" s="27"/>
      <c r="U102" s="27"/>
      <c r="V102" s="27"/>
      <c r="W102" s="27"/>
      <c r="Y102" s="7"/>
      <c r="Z102" s="7"/>
    </row>
    <row r="103" spans="1:26" x14ac:dyDescent="0.2">
      <c r="I103" s="9"/>
      <c r="J103" s="17"/>
      <c r="K103" s="7"/>
      <c r="L103" s="7"/>
      <c r="M103" s="7"/>
      <c r="N103" s="7"/>
      <c r="O103" s="27"/>
      <c r="P103" s="27"/>
      <c r="Q103" s="27"/>
      <c r="R103" s="27"/>
      <c r="S103" s="27"/>
      <c r="T103" s="27"/>
      <c r="U103" s="27"/>
      <c r="V103" s="27"/>
      <c r="W103" s="27"/>
      <c r="Y103" s="7"/>
      <c r="Z103" s="7"/>
    </row>
    <row r="104" spans="1:26" x14ac:dyDescent="0.2">
      <c r="I104" s="9"/>
      <c r="J104" s="17"/>
      <c r="K104" s="7"/>
      <c r="L104" s="7"/>
      <c r="M104" s="7"/>
      <c r="N104" s="7"/>
      <c r="O104" s="27"/>
      <c r="P104" s="27"/>
      <c r="Q104" s="27"/>
      <c r="R104" s="27"/>
      <c r="S104" s="27"/>
      <c r="T104" s="27"/>
      <c r="U104" s="27"/>
      <c r="V104" s="27"/>
      <c r="W104" s="27"/>
      <c r="Y104" s="7"/>
      <c r="Z104" s="7"/>
    </row>
    <row r="105" spans="1:26" x14ac:dyDescent="0.2">
      <c r="I105" s="9"/>
      <c r="J105" s="17"/>
      <c r="K105" s="7"/>
      <c r="L105" s="7"/>
      <c r="M105" s="7"/>
      <c r="N105" s="7"/>
      <c r="O105" s="27"/>
      <c r="P105" s="27"/>
      <c r="Q105" s="27"/>
      <c r="R105" s="27"/>
      <c r="S105" s="27"/>
      <c r="T105" s="27"/>
      <c r="U105" s="27"/>
      <c r="V105" s="27"/>
      <c r="W105" s="27"/>
      <c r="Y105" s="7"/>
      <c r="Z105" s="7"/>
    </row>
    <row r="106" spans="1:26" x14ac:dyDescent="0.2">
      <c r="I106" s="9"/>
      <c r="J106" s="17"/>
      <c r="K106" s="7"/>
      <c r="L106" s="7"/>
      <c r="M106" s="7"/>
      <c r="N106" s="7"/>
      <c r="O106" s="27"/>
      <c r="P106" s="27"/>
      <c r="Q106" s="27"/>
      <c r="R106" s="27"/>
      <c r="S106" s="27"/>
      <c r="T106" s="27"/>
      <c r="U106" s="27"/>
      <c r="V106" s="27"/>
      <c r="W106" s="27"/>
      <c r="Y106" s="7"/>
      <c r="Z106" s="7"/>
    </row>
    <row r="107" spans="1:26" x14ac:dyDescent="0.2">
      <c r="I107" s="9"/>
      <c r="J107" s="17"/>
      <c r="K107" s="7"/>
      <c r="L107" s="7"/>
      <c r="M107" s="7"/>
      <c r="N107" s="7"/>
      <c r="O107" s="27"/>
      <c r="P107" s="27"/>
      <c r="Q107" s="27"/>
      <c r="R107" s="27"/>
      <c r="S107" s="27"/>
      <c r="T107" s="27"/>
      <c r="U107" s="27"/>
      <c r="V107" s="27"/>
      <c r="W107" s="27"/>
      <c r="Y107" s="7"/>
      <c r="Z107" s="7"/>
    </row>
    <row r="108" spans="1:26" x14ac:dyDescent="0.2">
      <c r="I108" s="9"/>
      <c r="J108" s="17"/>
      <c r="K108" s="7"/>
      <c r="L108" s="7"/>
      <c r="M108" s="7"/>
      <c r="N108" s="7"/>
      <c r="O108" s="27"/>
      <c r="P108" s="27"/>
      <c r="Q108" s="27"/>
      <c r="R108" s="27"/>
      <c r="S108" s="27"/>
      <c r="T108" s="27"/>
      <c r="U108" s="27"/>
      <c r="V108" s="27"/>
      <c r="W108" s="27"/>
      <c r="Y108" s="7"/>
      <c r="Z108" s="7"/>
    </row>
    <row r="109" spans="1:26" x14ac:dyDescent="0.2">
      <c r="I109" s="9"/>
      <c r="J109" s="17"/>
      <c r="K109" s="7"/>
      <c r="L109" s="7"/>
      <c r="M109" s="7"/>
      <c r="N109" s="7"/>
      <c r="O109" s="27"/>
      <c r="P109" s="27"/>
      <c r="Q109" s="27"/>
      <c r="R109" s="27"/>
      <c r="S109" s="27"/>
      <c r="T109" s="27"/>
      <c r="U109" s="27"/>
      <c r="V109" s="27"/>
      <c r="W109" s="27"/>
      <c r="Y109" s="7"/>
      <c r="Z109" s="7"/>
    </row>
    <row r="110" spans="1:26" x14ac:dyDescent="0.2">
      <c r="I110" s="9"/>
      <c r="J110" s="17"/>
      <c r="K110" s="7"/>
      <c r="L110" s="7"/>
      <c r="M110" s="7"/>
      <c r="N110" s="7"/>
      <c r="O110" s="27"/>
      <c r="P110" s="27"/>
      <c r="Q110" s="27"/>
      <c r="R110" s="27"/>
      <c r="S110" s="27"/>
      <c r="T110" s="27"/>
      <c r="U110" s="27"/>
      <c r="V110" s="27"/>
      <c r="W110" s="27"/>
      <c r="Y110" s="7"/>
      <c r="Z110" s="7"/>
    </row>
    <row r="111" spans="1:26" x14ac:dyDescent="0.2">
      <c r="I111" s="9"/>
      <c r="J111" s="17"/>
      <c r="K111" s="7"/>
      <c r="L111" s="7"/>
      <c r="M111" s="7"/>
      <c r="N111" s="7"/>
      <c r="O111" s="27"/>
      <c r="P111" s="27"/>
      <c r="Q111" s="27"/>
      <c r="R111" s="27"/>
      <c r="S111" s="27"/>
      <c r="T111" s="27"/>
      <c r="U111" s="27"/>
      <c r="V111" s="27"/>
      <c r="W111" s="27"/>
      <c r="Y111" s="7"/>
      <c r="Z111" s="7"/>
    </row>
    <row r="112" spans="1:26" x14ac:dyDescent="0.2">
      <c r="I112" s="9"/>
      <c r="J112" s="17"/>
      <c r="K112" s="7"/>
      <c r="L112" s="7"/>
      <c r="M112" s="7"/>
      <c r="N112" s="7"/>
      <c r="O112" s="27"/>
      <c r="P112" s="27"/>
      <c r="Q112" s="27"/>
      <c r="R112" s="27"/>
      <c r="S112" s="27"/>
      <c r="T112" s="27"/>
      <c r="U112" s="27"/>
      <c r="V112" s="27"/>
      <c r="W112" s="27"/>
      <c r="Y112" s="7"/>
      <c r="Z112" s="7"/>
    </row>
    <row r="113" spans="8:26" x14ac:dyDescent="0.2">
      <c r="I113" s="9"/>
      <c r="J113" s="17"/>
      <c r="K113" s="7"/>
      <c r="L113" s="7"/>
      <c r="M113" s="7"/>
      <c r="N113" s="7"/>
      <c r="O113" s="27"/>
      <c r="P113" s="27"/>
      <c r="Q113" s="27"/>
      <c r="R113" s="27"/>
      <c r="S113" s="27"/>
      <c r="T113" s="27"/>
      <c r="U113" s="27"/>
      <c r="V113" s="27"/>
      <c r="W113" s="27"/>
      <c r="Y113" s="7"/>
      <c r="Z113" s="7"/>
    </row>
    <row r="114" spans="8:26" x14ac:dyDescent="0.2">
      <c r="I114" s="9"/>
      <c r="J114" s="17"/>
      <c r="K114" s="7"/>
      <c r="L114" s="7"/>
      <c r="M114" s="7"/>
      <c r="N114" s="7"/>
      <c r="O114" s="27"/>
      <c r="P114" s="27"/>
      <c r="Q114" s="27"/>
      <c r="R114" s="27"/>
      <c r="S114" s="27"/>
      <c r="T114" s="27"/>
      <c r="U114" s="27"/>
      <c r="V114" s="27"/>
      <c r="W114" s="27"/>
      <c r="Y114" s="7"/>
      <c r="Z114" s="7"/>
    </row>
    <row r="115" spans="8:26" x14ac:dyDescent="0.2">
      <c r="I115" s="9"/>
      <c r="J115" s="17"/>
      <c r="K115" s="7"/>
      <c r="L115" s="7"/>
      <c r="M115" s="7"/>
      <c r="N115" s="7"/>
      <c r="O115" s="27"/>
      <c r="P115" s="27"/>
      <c r="Q115" s="27"/>
      <c r="R115" s="27"/>
      <c r="S115" s="27"/>
      <c r="T115" s="27"/>
      <c r="U115" s="27"/>
      <c r="V115" s="27"/>
      <c r="W115" s="27"/>
      <c r="Y115" s="7"/>
      <c r="Z115" s="7"/>
    </row>
    <row r="116" spans="8:26" x14ac:dyDescent="0.2">
      <c r="I116" s="9"/>
      <c r="J116" s="17"/>
      <c r="K116" s="7"/>
      <c r="L116" s="7"/>
      <c r="M116" s="7"/>
      <c r="N116" s="7"/>
      <c r="O116" s="27"/>
      <c r="P116" s="27"/>
      <c r="Q116" s="27"/>
      <c r="R116" s="27"/>
      <c r="S116" s="27"/>
      <c r="T116" s="27"/>
      <c r="U116" s="27"/>
      <c r="V116" s="27"/>
      <c r="W116" s="27"/>
      <c r="Y116" s="7"/>
      <c r="Z116" s="7"/>
    </row>
    <row r="117" spans="8:26" x14ac:dyDescent="0.2">
      <c r="I117" s="9"/>
      <c r="J117" s="17"/>
      <c r="K117" s="7"/>
      <c r="L117" s="7"/>
      <c r="M117" s="7"/>
      <c r="N117" s="7"/>
      <c r="O117" s="27"/>
      <c r="P117" s="27"/>
      <c r="Q117" s="27"/>
      <c r="R117" s="27"/>
      <c r="S117" s="27"/>
      <c r="T117" s="27"/>
      <c r="U117" s="27"/>
      <c r="V117" s="27"/>
      <c r="W117" s="27"/>
      <c r="Y117" s="7"/>
      <c r="Z117" s="7"/>
    </row>
    <row r="118" spans="8:26" x14ac:dyDescent="0.2">
      <c r="I118" s="9"/>
      <c r="J118" s="17"/>
      <c r="K118" s="7"/>
      <c r="L118" s="7"/>
      <c r="M118" s="7"/>
      <c r="N118" s="7"/>
      <c r="O118" s="27"/>
      <c r="P118" s="27"/>
      <c r="Q118" s="27"/>
      <c r="R118" s="27"/>
      <c r="S118" s="27"/>
      <c r="T118" s="27"/>
      <c r="U118" s="27"/>
      <c r="V118" s="27"/>
      <c r="W118" s="27"/>
      <c r="Y118" s="7"/>
      <c r="Z118" s="7"/>
    </row>
    <row r="119" spans="8:26" x14ac:dyDescent="0.2">
      <c r="I119" s="9"/>
      <c r="J119" s="17"/>
      <c r="K119" s="7"/>
      <c r="L119" s="7"/>
      <c r="M119" s="7"/>
      <c r="N119" s="7"/>
      <c r="O119" s="27"/>
      <c r="P119" s="27"/>
      <c r="Q119" s="27"/>
      <c r="R119" s="27"/>
      <c r="S119" s="27"/>
      <c r="T119" s="27"/>
      <c r="U119" s="27"/>
      <c r="V119" s="27"/>
      <c r="W119" s="27"/>
      <c r="Y119" s="7"/>
      <c r="Z119" s="7"/>
    </row>
    <row r="120" spans="8:26" x14ac:dyDescent="0.2">
      <c r="I120" s="9"/>
      <c r="J120" s="17"/>
      <c r="K120" s="7"/>
      <c r="L120" s="7"/>
      <c r="M120" s="7"/>
      <c r="N120" s="7"/>
      <c r="O120" s="27"/>
      <c r="P120" s="27"/>
      <c r="Q120" s="27"/>
      <c r="R120" s="27"/>
      <c r="S120" s="27"/>
      <c r="T120" s="27"/>
      <c r="U120" s="27"/>
      <c r="V120" s="27"/>
      <c r="W120" s="27"/>
      <c r="Y120" s="7"/>
      <c r="Z120" s="7"/>
    </row>
    <row r="121" spans="8:26" x14ac:dyDescent="0.2">
      <c r="I121" s="9"/>
      <c r="J121" s="17"/>
      <c r="K121" s="7"/>
      <c r="L121" s="7"/>
      <c r="M121" s="7"/>
      <c r="N121" s="7"/>
      <c r="O121" s="27"/>
      <c r="P121" s="27"/>
      <c r="Q121" s="27"/>
      <c r="R121" s="27"/>
      <c r="S121" s="27"/>
      <c r="T121" s="27"/>
      <c r="U121" s="27"/>
      <c r="V121" s="27"/>
      <c r="W121" s="27"/>
      <c r="Y121" s="7"/>
      <c r="Z121" s="7"/>
    </row>
    <row r="122" spans="8:26" x14ac:dyDescent="0.2">
      <c r="I122" s="9"/>
      <c r="J122" s="17"/>
      <c r="K122" s="7"/>
      <c r="L122" s="7"/>
      <c r="M122" s="7"/>
      <c r="N122" s="7"/>
      <c r="O122" s="27"/>
      <c r="P122" s="27"/>
      <c r="Q122" s="27"/>
      <c r="R122" s="27"/>
      <c r="S122" s="27"/>
      <c r="T122" s="27"/>
      <c r="U122" s="27"/>
      <c r="V122" s="27"/>
      <c r="W122" s="27"/>
      <c r="Y122" s="7"/>
      <c r="Z122" s="7"/>
    </row>
    <row r="123" spans="8:26" x14ac:dyDescent="0.2">
      <c r="I123" s="9"/>
      <c r="J123" s="17"/>
      <c r="K123" s="7"/>
      <c r="L123" s="7"/>
      <c r="M123" s="7"/>
      <c r="N123" s="7"/>
      <c r="O123" s="27"/>
      <c r="P123" s="27"/>
      <c r="Q123" s="27"/>
      <c r="R123" s="27"/>
      <c r="S123" s="27"/>
      <c r="T123" s="27"/>
      <c r="U123" s="27"/>
      <c r="V123" s="27"/>
      <c r="W123" s="27"/>
      <c r="Y123" s="7"/>
      <c r="Z123" s="7"/>
    </row>
    <row r="124" spans="8:26" x14ac:dyDescent="0.2">
      <c r="I124" s="9"/>
      <c r="J124" s="17"/>
      <c r="K124" s="7"/>
      <c r="L124" s="7"/>
      <c r="M124" s="7"/>
      <c r="N124" s="7"/>
      <c r="O124" s="27"/>
      <c r="P124" s="27"/>
      <c r="Q124" s="27"/>
      <c r="R124" s="27"/>
      <c r="S124" s="27"/>
      <c r="T124" s="27"/>
      <c r="U124" s="27"/>
      <c r="V124" s="27"/>
      <c r="W124" s="27"/>
      <c r="Y124" s="7"/>
      <c r="Z124" s="7"/>
    </row>
    <row r="125" spans="8:26" x14ac:dyDescent="0.2">
      <c r="I125" s="9"/>
      <c r="J125" s="17"/>
      <c r="K125" s="7"/>
      <c r="L125" s="7"/>
      <c r="M125" s="7"/>
      <c r="N125" s="7"/>
      <c r="O125" s="27"/>
      <c r="P125" s="27"/>
      <c r="Q125" s="27"/>
      <c r="R125" s="27"/>
      <c r="S125" s="27"/>
      <c r="T125" s="27"/>
      <c r="U125" s="27"/>
      <c r="V125" s="27"/>
      <c r="W125" s="27"/>
      <c r="Y125" s="7"/>
      <c r="Z125" s="7"/>
    </row>
    <row r="126" spans="8:26" x14ac:dyDescent="0.2">
      <c r="I126" s="9"/>
      <c r="J126" s="17"/>
      <c r="K126" s="7"/>
      <c r="L126" s="7"/>
      <c r="M126" s="7"/>
      <c r="N126" s="7"/>
    </row>
    <row r="127" spans="8:26" x14ac:dyDescent="0.2">
      <c r="I127" s="9"/>
      <c r="J127" s="17"/>
      <c r="K127" s="7"/>
      <c r="L127" s="7"/>
      <c r="M127" s="7"/>
      <c r="N127" s="7"/>
    </row>
    <row r="128" spans="8:26" x14ac:dyDescent="0.2">
      <c r="H128" s="19"/>
      <c r="I128" s="9"/>
      <c r="J128" s="17"/>
      <c r="K128" s="7"/>
      <c r="L128" s="7"/>
      <c r="M128" s="7"/>
      <c r="N128" s="7"/>
    </row>
    <row r="129" spans="8:14" x14ac:dyDescent="0.2">
      <c r="H129" s="20"/>
      <c r="I129" s="9"/>
      <c r="J129" s="17"/>
      <c r="K129" s="7"/>
      <c r="L129" s="7"/>
      <c r="M129" s="7"/>
      <c r="N129" s="7"/>
    </row>
    <row r="130" spans="8:14" x14ac:dyDescent="0.2">
      <c r="H130" s="19"/>
      <c r="I130" s="9"/>
      <c r="J130" s="17"/>
      <c r="K130" s="7"/>
      <c r="L130" s="7"/>
      <c r="M130" s="7"/>
      <c r="N130" s="7"/>
    </row>
    <row r="131" spans="8:14" x14ac:dyDescent="0.2">
      <c r="H131" s="19"/>
      <c r="I131" s="9"/>
      <c r="J131" s="17"/>
      <c r="K131" s="7"/>
      <c r="L131" s="7"/>
      <c r="M131" s="7"/>
      <c r="N131" s="7"/>
    </row>
    <row r="132" spans="8:14" x14ac:dyDescent="0.2">
      <c r="H132" s="20"/>
      <c r="I132" s="9"/>
      <c r="J132" s="17"/>
      <c r="K132" s="7"/>
      <c r="L132" s="7"/>
      <c r="M132" s="7"/>
      <c r="N132" s="7"/>
    </row>
    <row r="133" spans="8:14" x14ac:dyDescent="0.2">
      <c r="H133" s="20"/>
      <c r="I133" s="9"/>
      <c r="J133" s="17"/>
      <c r="K133" s="7"/>
      <c r="L133" s="7"/>
      <c r="M133" s="7"/>
      <c r="N133" s="7"/>
    </row>
    <row r="134" spans="8:14" x14ac:dyDescent="0.2">
      <c r="H134" s="19"/>
      <c r="I134" s="9"/>
      <c r="J134" s="17"/>
      <c r="K134" s="7"/>
      <c r="L134" s="7"/>
      <c r="M134" s="7"/>
      <c r="N134" s="7"/>
    </row>
    <row r="135" spans="8:14" x14ac:dyDescent="0.2">
      <c r="H135" s="19"/>
      <c r="I135" s="9"/>
      <c r="J135" s="17"/>
      <c r="K135" s="7"/>
      <c r="L135" s="7"/>
      <c r="M135" s="7"/>
      <c r="N135" s="7"/>
    </row>
    <row r="136" spans="8:14" x14ac:dyDescent="0.2">
      <c r="H136" s="19"/>
      <c r="I136" s="9"/>
      <c r="J136" s="17"/>
      <c r="K136" s="7"/>
      <c r="L136" s="7"/>
      <c r="M136" s="7"/>
      <c r="N136" s="7"/>
    </row>
    <row r="137" spans="8:14" x14ac:dyDescent="0.2">
      <c r="H137" s="20"/>
      <c r="I137" s="9"/>
      <c r="J137" s="17"/>
      <c r="K137" s="7"/>
      <c r="L137" s="7"/>
      <c r="M137" s="7"/>
      <c r="N137" s="7"/>
    </row>
    <row r="138" spans="8:14" x14ac:dyDescent="0.2">
      <c r="H138" s="20"/>
      <c r="I138" s="9"/>
      <c r="J138" s="17"/>
      <c r="K138" s="7"/>
      <c r="L138" s="7"/>
      <c r="M138" s="7"/>
      <c r="N138" s="7"/>
    </row>
    <row r="139" spans="8:14" x14ac:dyDescent="0.2">
      <c r="H139" s="20"/>
      <c r="I139" s="9"/>
      <c r="J139" s="17"/>
      <c r="K139" s="7"/>
      <c r="L139" s="7"/>
      <c r="M139" s="7"/>
      <c r="N139" s="7"/>
    </row>
    <row r="140" spans="8:14" x14ac:dyDescent="0.2">
      <c r="H140" s="20"/>
      <c r="I140" s="9"/>
      <c r="J140" s="17"/>
      <c r="K140" s="7"/>
      <c r="L140" s="7"/>
      <c r="M140" s="7"/>
      <c r="N140" s="7"/>
    </row>
    <row r="141" spans="8:14" x14ac:dyDescent="0.2">
      <c r="H141" s="19"/>
      <c r="I141" s="9"/>
      <c r="J141" s="17"/>
      <c r="K141" s="7"/>
      <c r="L141" s="7"/>
      <c r="M141" s="7"/>
      <c r="N141" s="7"/>
    </row>
    <row r="142" spans="8:14" x14ac:dyDescent="0.2">
      <c r="H142" s="20"/>
      <c r="I142" s="9"/>
      <c r="J142" s="17"/>
      <c r="K142" s="7"/>
      <c r="L142" s="7"/>
      <c r="M142" s="7"/>
      <c r="N142" s="7"/>
    </row>
    <row r="143" spans="8:14" x14ac:dyDescent="0.2">
      <c r="H143" s="20"/>
      <c r="I143" s="9"/>
      <c r="J143" s="17"/>
      <c r="K143" s="7"/>
      <c r="L143" s="7"/>
      <c r="M143" s="7"/>
      <c r="N143" s="7"/>
    </row>
    <row r="144" spans="8:14" x14ac:dyDescent="0.2">
      <c r="H144" s="20"/>
      <c r="I144" s="9"/>
      <c r="J144" s="17"/>
      <c r="K144" s="7"/>
      <c r="L144" s="7"/>
      <c r="M144" s="7"/>
      <c r="N144" s="7"/>
    </row>
    <row r="145" spans="8:14" x14ac:dyDescent="0.2">
      <c r="H145" s="20"/>
      <c r="I145" s="9"/>
      <c r="J145" s="17"/>
      <c r="K145" s="7"/>
      <c r="L145" s="7"/>
      <c r="M145" s="7"/>
      <c r="N145" s="7"/>
    </row>
    <row r="146" spans="8:14" x14ac:dyDescent="0.2">
      <c r="H146" s="19"/>
      <c r="I146" s="9"/>
      <c r="J146" s="17"/>
      <c r="K146" s="7"/>
      <c r="L146" s="7"/>
      <c r="M146" s="7"/>
      <c r="N146" s="7"/>
    </row>
    <row r="147" spans="8:14" x14ac:dyDescent="0.2">
      <c r="H147" s="19"/>
      <c r="I147" s="9"/>
      <c r="J147" s="17"/>
      <c r="K147" s="7"/>
      <c r="L147" s="7"/>
      <c r="M147" s="7"/>
      <c r="N147" s="7"/>
    </row>
    <row r="148" spans="8:14" x14ac:dyDescent="0.2">
      <c r="H148" s="19"/>
      <c r="I148" s="9"/>
      <c r="J148" s="17"/>
      <c r="K148" s="7"/>
      <c r="L148" s="7"/>
      <c r="M148" s="7"/>
      <c r="N148" s="7"/>
    </row>
    <row r="149" spans="8:14" x14ac:dyDescent="0.2">
      <c r="H149" s="19"/>
      <c r="I149" s="9"/>
      <c r="J149" s="17"/>
      <c r="K149" s="7"/>
      <c r="L149" s="7"/>
      <c r="M149" s="7"/>
      <c r="N149" s="7"/>
    </row>
    <row r="150" spans="8:14" x14ac:dyDescent="0.2">
      <c r="H150" s="20"/>
      <c r="I150" s="9"/>
      <c r="J150" s="17"/>
      <c r="K150" s="7"/>
      <c r="L150" s="7"/>
      <c r="M150" s="7"/>
      <c r="N150" s="7"/>
    </row>
    <row r="151" spans="8:14" x14ac:dyDescent="0.2">
      <c r="H151" s="19"/>
      <c r="I151" s="9"/>
      <c r="J151" s="17"/>
      <c r="K151" s="7"/>
      <c r="L151" s="7"/>
      <c r="M151" s="7"/>
      <c r="N151" s="7"/>
    </row>
    <row r="152" spans="8:14" x14ac:dyDescent="0.2">
      <c r="H152" s="20"/>
      <c r="I152" s="9"/>
      <c r="J152" s="17"/>
      <c r="K152" s="7"/>
      <c r="L152" s="7"/>
      <c r="M152" s="7"/>
      <c r="N152" s="7"/>
    </row>
    <row r="153" spans="8:14" x14ac:dyDescent="0.2">
      <c r="H153" s="19"/>
      <c r="I153" s="9"/>
      <c r="J153" s="17"/>
      <c r="K153" s="7"/>
      <c r="L153" s="7"/>
      <c r="M153" s="7"/>
      <c r="N153" s="7"/>
    </row>
    <row r="154" spans="8:14" x14ac:dyDescent="0.2">
      <c r="H154" s="20"/>
      <c r="I154" s="9"/>
      <c r="J154" s="17"/>
      <c r="K154" s="7"/>
      <c r="L154" s="7"/>
      <c r="M154" s="7"/>
      <c r="N154" s="7"/>
    </row>
    <row r="155" spans="8:14" x14ac:dyDescent="0.2">
      <c r="H155" s="20"/>
      <c r="I155" s="9"/>
      <c r="J155" s="17"/>
      <c r="K155" s="7"/>
      <c r="L155" s="7"/>
      <c r="M155" s="7"/>
      <c r="N155" s="7"/>
    </row>
    <row r="156" spans="8:14" x14ac:dyDescent="0.2">
      <c r="H156" s="19"/>
      <c r="I156" s="9"/>
      <c r="J156" s="17"/>
      <c r="K156" s="7"/>
      <c r="L156" s="7"/>
      <c r="M156" s="7"/>
      <c r="N156" s="7"/>
    </row>
    <row r="157" spans="8:14" x14ac:dyDescent="0.2">
      <c r="H157" s="20"/>
      <c r="I157" s="9"/>
      <c r="J157" s="17"/>
      <c r="K157" s="7"/>
      <c r="L157" s="7"/>
      <c r="M157" s="7"/>
      <c r="N157" s="7"/>
    </row>
    <row r="158" spans="8:14" x14ac:dyDescent="0.2">
      <c r="H158" s="20"/>
      <c r="I158" s="9"/>
      <c r="J158" s="17"/>
      <c r="K158" s="7"/>
      <c r="L158" s="7"/>
      <c r="M158" s="7"/>
      <c r="N158" s="7"/>
    </row>
    <row r="159" spans="8:14" x14ac:dyDescent="0.2">
      <c r="H159" s="20"/>
      <c r="I159" s="9"/>
      <c r="J159" s="17"/>
      <c r="K159" s="7"/>
      <c r="L159" s="7"/>
      <c r="M159" s="7"/>
      <c r="N159" s="7"/>
    </row>
    <row r="160" spans="8:14" x14ac:dyDescent="0.2">
      <c r="H160" s="19"/>
      <c r="I160" s="9"/>
      <c r="J160" s="17"/>
      <c r="K160" s="7"/>
      <c r="L160" s="7"/>
      <c r="M160" s="7"/>
      <c r="N160" s="7"/>
    </row>
    <row r="161" spans="8:14" x14ac:dyDescent="0.2">
      <c r="H161" s="19"/>
      <c r="I161" s="9"/>
      <c r="J161" s="17"/>
      <c r="K161" s="7"/>
      <c r="L161" s="7"/>
      <c r="M161" s="7"/>
      <c r="N161" s="7"/>
    </row>
    <row r="162" spans="8:14" x14ac:dyDescent="0.2">
      <c r="I162" s="9"/>
      <c r="J162" s="17"/>
      <c r="K162" s="7"/>
      <c r="L162" s="7"/>
      <c r="M162" s="7"/>
      <c r="N162" s="7"/>
    </row>
    <row r="163" spans="8:14" x14ac:dyDescent="0.2">
      <c r="H163" s="22"/>
      <c r="I163" s="9"/>
      <c r="J163" s="17"/>
      <c r="K163" s="7"/>
      <c r="L163" s="7"/>
      <c r="M163" s="7"/>
      <c r="N163" s="7"/>
    </row>
    <row r="164" spans="8:14" x14ac:dyDescent="0.2">
      <c r="H164" s="22"/>
      <c r="I164" s="9"/>
      <c r="J164" s="17"/>
      <c r="K164" s="7"/>
      <c r="L164" s="7"/>
      <c r="M164" s="7"/>
      <c r="N164" s="7"/>
    </row>
    <row r="165" spans="8:14" x14ac:dyDescent="0.2">
      <c r="I165" s="9"/>
      <c r="J165" s="17"/>
      <c r="K165" s="7"/>
      <c r="L165" s="7"/>
      <c r="M165" s="7"/>
      <c r="N165" s="7"/>
    </row>
    <row r="166" spans="8:14" x14ac:dyDescent="0.2">
      <c r="H166" s="22"/>
      <c r="I166" s="9"/>
      <c r="J166" s="17"/>
      <c r="K166" s="7"/>
      <c r="L166" s="7"/>
      <c r="M166" s="7"/>
      <c r="N166" s="7"/>
    </row>
    <row r="167" spans="8:14" x14ac:dyDescent="0.2">
      <c r="I167" s="9"/>
      <c r="J167" s="17"/>
      <c r="K167" s="7"/>
      <c r="L167" s="7"/>
      <c r="M167" s="7"/>
      <c r="N167" s="7"/>
    </row>
    <row r="168" spans="8:14" x14ac:dyDescent="0.2">
      <c r="H168" s="22"/>
      <c r="I168" s="9"/>
      <c r="J168" s="17"/>
      <c r="K168" s="7"/>
      <c r="L168" s="7"/>
      <c r="M168" s="7"/>
      <c r="N168" s="7"/>
    </row>
    <row r="169" spans="8:14" x14ac:dyDescent="0.2">
      <c r="H169" s="22"/>
      <c r="I169" s="9"/>
      <c r="J169" s="17"/>
      <c r="K169" s="7"/>
      <c r="L169" s="7"/>
      <c r="M169" s="7"/>
      <c r="N169" s="7"/>
    </row>
    <row r="170" spans="8:14" x14ac:dyDescent="0.2">
      <c r="H170" s="22"/>
      <c r="I170" s="9"/>
      <c r="J170" s="17"/>
      <c r="K170" s="7"/>
      <c r="L170" s="7"/>
      <c r="M170" s="7"/>
      <c r="N170" s="7"/>
    </row>
    <row r="171" spans="8:14" x14ac:dyDescent="0.2">
      <c r="H171" s="22"/>
      <c r="I171" s="9"/>
      <c r="J171" s="17"/>
      <c r="K171" s="7"/>
      <c r="L171" s="7"/>
      <c r="M171" s="7"/>
      <c r="N171" s="7"/>
    </row>
    <row r="172" spans="8:14" x14ac:dyDescent="0.2">
      <c r="H172" s="22"/>
      <c r="I172" s="9"/>
      <c r="J172" s="17"/>
      <c r="K172" s="7"/>
      <c r="L172" s="7"/>
      <c r="M172" s="7"/>
      <c r="N172" s="7"/>
    </row>
    <row r="173" spans="8:14" x14ac:dyDescent="0.2">
      <c r="H173" s="22"/>
      <c r="I173" s="9"/>
      <c r="J173" s="17"/>
      <c r="K173" s="7"/>
      <c r="L173" s="7"/>
      <c r="M173" s="7"/>
      <c r="N173" s="7"/>
    </row>
    <row r="174" spans="8:14" x14ac:dyDescent="0.2">
      <c r="H174" s="22"/>
      <c r="I174" s="9"/>
      <c r="J174" s="17"/>
      <c r="K174" s="7"/>
      <c r="L174" s="7"/>
      <c r="M174" s="7"/>
      <c r="N174" s="7"/>
    </row>
    <row r="175" spans="8:14" x14ac:dyDescent="0.2">
      <c r="H175" s="22"/>
      <c r="I175" s="9"/>
      <c r="J175" s="17"/>
      <c r="K175" s="7"/>
      <c r="L175" s="7"/>
      <c r="M175" s="7"/>
      <c r="N175" s="7"/>
    </row>
    <row r="176" spans="8:14" x14ac:dyDescent="0.2">
      <c r="H176" s="22"/>
      <c r="I176" s="9"/>
      <c r="J176" s="17"/>
      <c r="K176" s="7"/>
      <c r="L176" s="7"/>
      <c r="M176" s="7"/>
      <c r="N176" s="7"/>
    </row>
    <row r="177" spans="8:14" x14ac:dyDescent="0.2">
      <c r="H177" s="22"/>
      <c r="I177" s="9"/>
      <c r="J177" s="17"/>
      <c r="K177" s="7"/>
      <c r="L177" s="7"/>
      <c r="M177" s="7"/>
      <c r="N177" s="7"/>
    </row>
    <row r="178" spans="8:14" x14ac:dyDescent="0.2">
      <c r="I178" s="9"/>
      <c r="J178" s="17"/>
      <c r="K178" s="7"/>
      <c r="L178" s="7"/>
      <c r="M178" s="7"/>
      <c r="N178" s="7"/>
    </row>
    <row r="179" spans="8:14" x14ac:dyDescent="0.2">
      <c r="H179" s="22"/>
      <c r="I179" s="9"/>
      <c r="J179" s="17"/>
      <c r="K179" s="7"/>
      <c r="L179" s="7"/>
      <c r="M179" s="7"/>
      <c r="N179" s="7"/>
    </row>
    <row r="180" spans="8:14" x14ac:dyDescent="0.2">
      <c r="I180" s="9"/>
      <c r="J180" s="17"/>
      <c r="K180" s="7"/>
      <c r="L180" s="7"/>
      <c r="M180" s="7"/>
      <c r="N180" s="7"/>
    </row>
    <row r="181" spans="8:14" x14ac:dyDescent="0.2">
      <c r="H181" s="22"/>
      <c r="I181" s="9"/>
      <c r="J181" s="17"/>
      <c r="K181" s="7"/>
      <c r="L181" s="7"/>
      <c r="M181" s="7"/>
      <c r="N181" s="7"/>
    </row>
    <row r="182" spans="8:14" x14ac:dyDescent="0.2">
      <c r="I182" s="9"/>
      <c r="J182" s="17"/>
      <c r="K182" s="7"/>
      <c r="L182" s="7"/>
      <c r="M182" s="7"/>
      <c r="N182" s="7"/>
    </row>
    <row r="183" spans="8:14" x14ac:dyDescent="0.2">
      <c r="I183" s="9"/>
      <c r="J183" s="17"/>
      <c r="K183" s="7"/>
      <c r="L183" s="7"/>
      <c r="M183" s="7"/>
      <c r="N183" s="7"/>
    </row>
    <row r="184" spans="8:14" x14ac:dyDescent="0.2">
      <c r="H184" s="22"/>
      <c r="I184" s="9"/>
      <c r="J184" s="17"/>
      <c r="K184" s="7"/>
      <c r="L184" s="7"/>
      <c r="M184" s="7"/>
      <c r="N184" s="7"/>
    </row>
    <row r="185" spans="8:14" x14ac:dyDescent="0.2">
      <c r="H185" s="22"/>
      <c r="I185" s="9"/>
      <c r="J185" s="17"/>
      <c r="K185" s="7"/>
      <c r="L185" s="7"/>
      <c r="M185" s="7"/>
      <c r="N185" s="7"/>
    </row>
    <row r="186" spans="8:14" x14ac:dyDescent="0.2">
      <c r="H186" s="22"/>
      <c r="I186" s="9"/>
      <c r="J186" s="17"/>
      <c r="K186" s="7"/>
      <c r="L186" s="7"/>
      <c r="M186" s="7"/>
      <c r="N186" s="7"/>
    </row>
    <row r="187" spans="8:14" x14ac:dyDescent="0.2">
      <c r="H187" s="22"/>
      <c r="I187" s="9"/>
      <c r="J187" s="17"/>
      <c r="K187" s="7"/>
      <c r="L187" s="7"/>
      <c r="M187" s="7"/>
      <c r="N187" s="7"/>
    </row>
    <row r="188" spans="8:14" x14ac:dyDescent="0.2">
      <c r="H188" s="22"/>
      <c r="I188" s="9"/>
      <c r="J188" s="17"/>
      <c r="K188" s="7"/>
      <c r="L188" s="7"/>
      <c r="M188" s="7"/>
      <c r="N188" s="7"/>
    </row>
    <row r="189" spans="8:14" x14ac:dyDescent="0.2">
      <c r="H189" s="22"/>
      <c r="I189" s="9"/>
      <c r="J189" s="17"/>
      <c r="K189" s="7"/>
      <c r="L189" s="7"/>
      <c r="M189" s="7"/>
      <c r="N189" s="7"/>
    </row>
    <row r="190" spans="8:14" x14ac:dyDescent="0.2">
      <c r="H190" s="22"/>
      <c r="I190" s="9"/>
      <c r="J190" s="17"/>
      <c r="K190" s="7"/>
      <c r="L190" s="7"/>
      <c r="M190" s="7"/>
      <c r="N190" s="7"/>
    </row>
    <row r="191" spans="8:14" x14ac:dyDescent="0.2">
      <c r="H191" s="22"/>
      <c r="I191" s="9"/>
      <c r="J191" s="17"/>
      <c r="K191" s="7"/>
      <c r="L191" s="7"/>
      <c r="M191" s="7"/>
      <c r="N191" s="7"/>
    </row>
    <row r="192" spans="8:14" x14ac:dyDescent="0.2">
      <c r="H192" s="22"/>
      <c r="I192" s="9"/>
      <c r="J192" s="17"/>
      <c r="K192" s="7"/>
      <c r="L192" s="7"/>
      <c r="M192" s="7"/>
      <c r="N192" s="7"/>
    </row>
    <row r="193" spans="8:14" x14ac:dyDescent="0.2">
      <c r="H193" s="22"/>
      <c r="I193" s="9"/>
      <c r="J193" s="17"/>
      <c r="K193" s="7"/>
      <c r="L193" s="7"/>
      <c r="M193" s="7"/>
      <c r="N193" s="7"/>
    </row>
    <row r="194" spans="8:14" x14ac:dyDescent="0.2">
      <c r="H194" s="22"/>
      <c r="I194" s="9"/>
      <c r="J194" s="17"/>
      <c r="K194" s="7"/>
      <c r="L194" s="7"/>
      <c r="M194" s="7"/>
      <c r="N194" s="7"/>
    </row>
    <row r="195" spans="8:14" x14ac:dyDescent="0.2">
      <c r="H195" s="22"/>
      <c r="I195" s="9"/>
      <c r="J195" s="17"/>
      <c r="K195" s="7"/>
      <c r="L195" s="7"/>
      <c r="M195" s="7"/>
      <c r="N195" s="7"/>
    </row>
    <row r="196" spans="8:14" x14ac:dyDescent="0.2">
      <c r="H196" s="22"/>
      <c r="I196" s="9"/>
      <c r="J196" s="17"/>
      <c r="K196" s="7"/>
      <c r="L196" s="7"/>
      <c r="M196" s="7"/>
      <c r="N196" s="7"/>
    </row>
    <row r="197" spans="8:14" x14ac:dyDescent="0.2">
      <c r="H197" s="22"/>
      <c r="I197" s="9"/>
      <c r="J197" s="17"/>
      <c r="K197" s="7"/>
      <c r="L197" s="7"/>
      <c r="M197" s="7"/>
      <c r="N197" s="7"/>
    </row>
    <row r="198" spans="8:14" x14ac:dyDescent="0.2">
      <c r="H198" s="22"/>
      <c r="I198" s="9"/>
      <c r="J198" s="17"/>
      <c r="K198" s="7"/>
      <c r="L198" s="7"/>
      <c r="M198" s="7"/>
      <c r="N198" s="7"/>
    </row>
    <row r="199" spans="8:14" x14ac:dyDescent="0.2">
      <c r="H199" s="22"/>
      <c r="I199" s="9"/>
      <c r="J199" s="17"/>
      <c r="K199" s="7"/>
      <c r="L199" s="7"/>
      <c r="M199" s="7"/>
      <c r="N199" s="7"/>
    </row>
    <row r="200" spans="8:14" x14ac:dyDescent="0.2">
      <c r="H200" s="22"/>
      <c r="I200" s="9"/>
      <c r="J200" s="17"/>
      <c r="K200" s="7"/>
      <c r="L200" s="7"/>
      <c r="M200" s="7"/>
      <c r="N200" s="7"/>
    </row>
    <row r="201" spans="8:14" x14ac:dyDescent="0.2">
      <c r="H201" s="22"/>
      <c r="I201" s="9"/>
      <c r="J201" s="17"/>
      <c r="K201" s="7"/>
      <c r="L201" s="7"/>
      <c r="M201" s="7"/>
      <c r="N201" s="7"/>
    </row>
    <row r="202" spans="8:14" x14ac:dyDescent="0.2">
      <c r="H202" s="22"/>
      <c r="I202" s="9"/>
      <c r="J202" s="17"/>
      <c r="K202" s="7"/>
      <c r="L202" s="7"/>
      <c r="M202" s="7"/>
      <c r="N202" s="7"/>
    </row>
    <row r="203" spans="8:14" x14ac:dyDescent="0.2">
      <c r="H203" s="22"/>
      <c r="I203" s="9"/>
      <c r="J203" s="17"/>
      <c r="K203" s="7"/>
      <c r="L203" s="7"/>
      <c r="M203" s="7"/>
      <c r="N203" s="7"/>
    </row>
    <row r="204" spans="8:14" x14ac:dyDescent="0.2">
      <c r="H204" s="22"/>
      <c r="I204" s="9"/>
      <c r="J204" s="17"/>
      <c r="K204" s="7"/>
      <c r="L204" s="7"/>
      <c r="M204" s="7"/>
      <c r="N204" s="7"/>
    </row>
    <row r="205" spans="8:14" x14ac:dyDescent="0.2">
      <c r="H205" s="22"/>
      <c r="I205" s="9"/>
      <c r="J205" s="17"/>
      <c r="K205" s="7"/>
      <c r="L205" s="7"/>
      <c r="M205" s="7"/>
      <c r="N205" s="7"/>
    </row>
    <row r="206" spans="8:14" x14ac:dyDescent="0.2">
      <c r="H206" s="22"/>
      <c r="I206" s="9"/>
      <c r="J206" s="17"/>
      <c r="K206" s="7"/>
      <c r="L206" s="7"/>
      <c r="M206" s="7"/>
      <c r="N206" s="7"/>
    </row>
    <row r="207" spans="8:14" x14ac:dyDescent="0.2">
      <c r="H207" s="22"/>
      <c r="I207" s="9"/>
      <c r="J207" s="17"/>
      <c r="K207" s="7"/>
      <c r="L207" s="7"/>
      <c r="M207" s="7"/>
      <c r="N207" s="7"/>
    </row>
    <row r="208" spans="8:14" x14ac:dyDescent="0.2">
      <c r="H208" s="22"/>
      <c r="I208" s="9"/>
      <c r="J208" s="17"/>
      <c r="K208" s="7"/>
      <c r="L208" s="7"/>
      <c r="M208" s="7"/>
      <c r="N208" s="7"/>
    </row>
    <row r="209" spans="8:14" x14ac:dyDescent="0.2">
      <c r="H209" s="22"/>
      <c r="I209" s="9"/>
      <c r="J209" s="17"/>
      <c r="K209" s="7"/>
      <c r="L209" s="7"/>
      <c r="M209" s="7"/>
      <c r="N209" s="7"/>
    </row>
    <row r="210" spans="8:14" x14ac:dyDescent="0.2">
      <c r="H210" s="22"/>
      <c r="I210" s="9"/>
      <c r="J210" s="17"/>
      <c r="K210" s="7"/>
      <c r="L210" s="7"/>
      <c r="M210" s="7"/>
      <c r="N210" s="7"/>
    </row>
    <row r="211" spans="8:14" x14ac:dyDescent="0.2">
      <c r="H211" s="22"/>
      <c r="I211" s="9"/>
      <c r="J211" s="17"/>
      <c r="K211" s="7"/>
      <c r="L211" s="7"/>
      <c r="M211" s="7"/>
      <c r="N211" s="7"/>
    </row>
    <row r="212" spans="8:14" x14ac:dyDescent="0.2">
      <c r="H212" s="22"/>
      <c r="I212" s="9"/>
      <c r="J212" s="17"/>
      <c r="K212" s="7"/>
      <c r="L212" s="7"/>
      <c r="M212" s="7"/>
      <c r="N212" s="7"/>
    </row>
    <row r="213" spans="8:14" x14ac:dyDescent="0.2">
      <c r="H213" s="22"/>
      <c r="I213" s="9"/>
      <c r="J213" s="17"/>
      <c r="K213" s="7"/>
      <c r="L213" s="7"/>
      <c r="M213" s="7"/>
      <c r="N213" s="7"/>
    </row>
    <row r="214" spans="8:14" x14ac:dyDescent="0.2">
      <c r="H214" s="22"/>
      <c r="I214" s="9"/>
      <c r="J214" s="17"/>
      <c r="K214" s="7"/>
      <c r="L214" s="7"/>
      <c r="M214" s="7"/>
      <c r="N214" s="7"/>
    </row>
    <row r="215" spans="8:14" x14ac:dyDescent="0.2">
      <c r="I215" s="9"/>
      <c r="J215" s="17"/>
      <c r="K215" s="7"/>
      <c r="L215" s="7"/>
      <c r="M215" s="7"/>
      <c r="N215" s="7"/>
    </row>
    <row r="216" spans="8:14" x14ac:dyDescent="0.2">
      <c r="I216" s="9"/>
      <c r="J216" s="17"/>
      <c r="K216" s="7"/>
      <c r="L216" s="7"/>
      <c r="M216" s="7"/>
      <c r="N216" s="7"/>
    </row>
    <row r="217" spans="8:14" x14ac:dyDescent="0.2">
      <c r="I217" s="9"/>
      <c r="J217" s="17"/>
      <c r="K217" s="7"/>
      <c r="L217" s="7"/>
      <c r="M217" s="7"/>
      <c r="N217" s="7"/>
    </row>
    <row r="218" spans="8:14" x14ac:dyDescent="0.2">
      <c r="I218" s="9"/>
      <c r="J218" s="17"/>
      <c r="K218" s="7"/>
      <c r="L218" s="7"/>
      <c r="M218" s="7"/>
      <c r="N218" s="7"/>
    </row>
    <row r="219" spans="8:14" x14ac:dyDescent="0.2">
      <c r="I219" s="9"/>
      <c r="J219" s="17"/>
      <c r="K219" s="7"/>
      <c r="L219" s="7"/>
      <c r="M219" s="7"/>
      <c r="N219" s="7"/>
    </row>
    <row r="220" spans="8:14" x14ac:dyDescent="0.2">
      <c r="I220" s="9"/>
      <c r="J220" s="17"/>
      <c r="K220" s="7"/>
      <c r="L220" s="7"/>
      <c r="M220" s="7"/>
      <c r="N220" s="7"/>
    </row>
    <row r="221" spans="8:14" x14ac:dyDescent="0.2">
      <c r="I221" s="9"/>
      <c r="J221" s="17"/>
      <c r="K221" s="7"/>
      <c r="L221" s="7"/>
      <c r="M221" s="7"/>
      <c r="N221" s="7"/>
    </row>
    <row r="222" spans="8:14" x14ac:dyDescent="0.2">
      <c r="I222" s="9"/>
      <c r="J222" s="17"/>
      <c r="K222" s="7"/>
      <c r="L222" s="7"/>
      <c r="M222" s="7"/>
      <c r="N222" s="7"/>
    </row>
    <row r="223" spans="8:14" x14ac:dyDescent="0.2">
      <c r="I223" s="9"/>
      <c r="J223" s="17"/>
      <c r="K223" s="7"/>
      <c r="L223" s="7"/>
      <c r="M223" s="7"/>
      <c r="N223" s="7"/>
    </row>
    <row r="224" spans="8:14" x14ac:dyDescent="0.2">
      <c r="I224" s="9"/>
      <c r="J224" s="17"/>
      <c r="K224" s="7"/>
      <c r="L224" s="7"/>
      <c r="M224" s="7"/>
      <c r="N224" s="7"/>
    </row>
    <row r="225" spans="9:14" x14ac:dyDescent="0.2">
      <c r="I225" s="9"/>
      <c r="J225" s="17"/>
      <c r="K225" s="7"/>
      <c r="L225" s="7"/>
      <c r="M225" s="7"/>
      <c r="N225" s="7"/>
    </row>
    <row r="226" spans="9:14" x14ac:dyDescent="0.2">
      <c r="I226" s="9"/>
      <c r="J226" s="17"/>
      <c r="K226" s="7"/>
      <c r="L226" s="7"/>
      <c r="M226" s="7"/>
      <c r="N226" s="7"/>
    </row>
    <row r="227" spans="9:14" x14ac:dyDescent="0.2">
      <c r="I227" s="9"/>
      <c r="J227" s="17"/>
      <c r="K227" s="7"/>
      <c r="L227" s="7"/>
      <c r="M227" s="7"/>
      <c r="N227" s="7"/>
    </row>
    <row r="228" spans="9:14" x14ac:dyDescent="0.2">
      <c r="I228" s="9"/>
      <c r="J228" s="17"/>
      <c r="K228" s="7"/>
      <c r="L228" s="7"/>
      <c r="M228" s="7"/>
      <c r="N228" s="7"/>
    </row>
    <row r="229" spans="9:14" x14ac:dyDescent="0.2">
      <c r="I229" s="9"/>
      <c r="J229" s="17"/>
      <c r="K229" s="7"/>
      <c r="L229" s="7"/>
      <c r="M229" s="7"/>
      <c r="N229" s="7"/>
    </row>
    <row r="230" spans="9:14" x14ac:dyDescent="0.2">
      <c r="I230" s="9"/>
      <c r="J230" s="17"/>
      <c r="K230" s="7"/>
      <c r="L230" s="7"/>
      <c r="M230" s="7"/>
      <c r="N230" s="7"/>
    </row>
    <row r="231" spans="9:14" x14ac:dyDescent="0.2">
      <c r="I231" s="9"/>
      <c r="J231" s="17"/>
      <c r="K231" s="7"/>
      <c r="L231" s="7"/>
      <c r="M231" s="7"/>
      <c r="N231" s="7"/>
    </row>
    <row r="232" spans="9:14" x14ac:dyDescent="0.2">
      <c r="I232" s="9"/>
      <c r="J232" s="17"/>
      <c r="K232" s="7"/>
      <c r="L232" s="7"/>
      <c r="M232" s="7"/>
      <c r="N232" s="7"/>
    </row>
    <row r="233" spans="9:14" x14ac:dyDescent="0.2">
      <c r="I233" s="9"/>
      <c r="J233" s="17"/>
      <c r="K233" s="7"/>
      <c r="L233" s="7"/>
      <c r="M233" s="7"/>
      <c r="N233" s="7"/>
    </row>
    <row r="234" spans="9:14" x14ac:dyDescent="0.2">
      <c r="I234" s="9"/>
      <c r="J234" s="17"/>
      <c r="K234" s="7"/>
      <c r="L234" s="7"/>
      <c r="M234" s="7"/>
      <c r="N234" s="7"/>
    </row>
    <row r="235" spans="9:14" x14ac:dyDescent="0.2">
      <c r="I235" s="9"/>
      <c r="J235" s="17"/>
      <c r="K235" s="7"/>
      <c r="L235" s="7"/>
      <c r="M235" s="7"/>
      <c r="N235" s="7"/>
    </row>
    <row r="236" spans="9:14" x14ac:dyDescent="0.2">
      <c r="I236" s="9"/>
      <c r="J236" s="17"/>
      <c r="K236" s="7"/>
      <c r="L236" s="7"/>
      <c r="M236" s="7"/>
      <c r="N236" s="7"/>
    </row>
    <row r="237" spans="9:14" x14ac:dyDescent="0.2">
      <c r="I237" s="9"/>
      <c r="J237" s="17"/>
      <c r="K237" s="7"/>
      <c r="L237" s="7"/>
      <c r="M237" s="7"/>
      <c r="N237" s="7"/>
    </row>
    <row r="238" spans="9:14" x14ac:dyDescent="0.2">
      <c r="I238" s="9"/>
      <c r="J238" s="17"/>
      <c r="K238" s="7"/>
      <c r="L238" s="7"/>
      <c r="M238" s="7"/>
      <c r="N238" s="7"/>
    </row>
    <row r="239" spans="9:14" x14ac:dyDescent="0.2">
      <c r="I239" s="9"/>
      <c r="J239" s="17"/>
      <c r="K239" s="7"/>
      <c r="L239" s="7"/>
      <c r="M239" s="7"/>
      <c r="N239" s="7"/>
    </row>
    <row r="240" spans="9:14" x14ac:dyDescent="0.2">
      <c r="I240" s="9"/>
      <c r="J240" s="17"/>
      <c r="K240" s="7"/>
      <c r="L240" s="7"/>
      <c r="M240" s="7"/>
      <c r="N240" s="7"/>
    </row>
    <row r="241" spans="9:14" x14ac:dyDescent="0.2">
      <c r="I241" s="9"/>
      <c r="J241" s="17"/>
      <c r="K241" s="7"/>
      <c r="L241" s="7"/>
      <c r="M241" s="7"/>
      <c r="N241" s="7"/>
    </row>
    <row r="242" spans="9:14" x14ac:dyDescent="0.2">
      <c r="I242" s="9"/>
      <c r="J242" s="17"/>
      <c r="K242" s="7"/>
      <c r="L242" s="7"/>
      <c r="M242" s="7"/>
      <c r="N242" s="7"/>
    </row>
    <row r="243" spans="9:14" x14ac:dyDescent="0.2">
      <c r="I243" s="9"/>
      <c r="J243" s="17"/>
      <c r="K243" s="7"/>
      <c r="L243" s="7"/>
      <c r="M243" s="7"/>
      <c r="N243" s="7"/>
    </row>
    <row r="244" spans="9:14" x14ac:dyDescent="0.2">
      <c r="I244" s="9"/>
      <c r="J244" s="17"/>
      <c r="K244" s="7"/>
      <c r="L244" s="7"/>
      <c r="M244" s="7"/>
      <c r="N244" s="7"/>
    </row>
    <row r="245" spans="9:14" x14ac:dyDescent="0.2">
      <c r="I245" s="9"/>
      <c r="J245" s="17"/>
      <c r="K245" s="7"/>
      <c r="L245" s="7"/>
      <c r="M245" s="7"/>
      <c r="N245" s="7"/>
    </row>
    <row r="246" spans="9:14" x14ac:dyDescent="0.2">
      <c r="I246" s="9"/>
      <c r="J246" s="17"/>
      <c r="K246" s="7"/>
      <c r="L246" s="7"/>
      <c r="M246" s="7"/>
      <c r="N246" s="7"/>
    </row>
    <row r="247" spans="9:14" x14ac:dyDescent="0.2">
      <c r="I247" s="9"/>
      <c r="J247" s="17"/>
      <c r="K247" s="7"/>
      <c r="L247" s="7"/>
      <c r="M247" s="7"/>
      <c r="N247" s="7"/>
    </row>
    <row r="248" spans="9:14" x14ac:dyDescent="0.2">
      <c r="I248" s="9"/>
      <c r="J248" s="17"/>
      <c r="K248" s="7"/>
      <c r="L248" s="7"/>
      <c r="M248" s="7"/>
      <c r="N248" s="7"/>
    </row>
    <row r="249" spans="9:14" x14ac:dyDescent="0.2">
      <c r="I249" s="9"/>
      <c r="J249" s="17"/>
      <c r="K249" s="7"/>
      <c r="L249" s="7"/>
      <c r="M249" s="7"/>
      <c r="N249" s="7"/>
    </row>
    <row r="250" spans="9:14" x14ac:dyDescent="0.2">
      <c r="I250" s="9"/>
      <c r="J250" s="17"/>
      <c r="K250" s="7"/>
      <c r="L250" s="7"/>
      <c r="M250" s="7"/>
      <c r="N250" s="7"/>
    </row>
    <row r="251" spans="9:14" x14ac:dyDescent="0.2">
      <c r="I251" s="9"/>
      <c r="J251" s="17"/>
      <c r="K251" s="7"/>
      <c r="L251" s="7"/>
      <c r="M251" s="7"/>
      <c r="N251" s="7"/>
    </row>
    <row r="252" spans="9:14" x14ac:dyDescent="0.2">
      <c r="I252" s="9"/>
      <c r="J252" s="17"/>
      <c r="K252" s="7"/>
      <c r="L252" s="7"/>
      <c r="M252" s="7"/>
      <c r="N252" s="7"/>
    </row>
    <row r="253" spans="9:14" x14ac:dyDescent="0.2">
      <c r="I253" s="9"/>
      <c r="J253" s="17"/>
      <c r="K253" s="7"/>
      <c r="L253" s="7"/>
      <c r="M253" s="7"/>
      <c r="N253" s="7"/>
    </row>
    <row r="254" spans="9:14" x14ac:dyDescent="0.2">
      <c r="I254" s="9"/>
      <c r="J254" s="17"/>
      <c r="K254" s="7"/>
      <c r="L254" s="7"/>
      <c r="M254" s="7"/>
      <c r="N254" s="7"/>
    </row>
    <row r="255" spans="9:14" x14ac:dyDescent="0.2">
      <c r="I255" s="9"/>
      <c r="J255" s="17"/>
      <c r="K255" s="7"/>
      <c r="L255" s="7"/>
      <c r="M255" s="7"/>
      <c r="N255" s="7"/>
    </row>
    <row r="256" spans="9:14" x14ac:dyDescent="0.2">
      <c r="I256" s="9"/>
      <c r="J256" s="17"/>
      <c r="K256" s="7"/>
      <c r="L256" s="7"/>
      <c r="M256" s="7"/>
      <c r="N256" s="7"/>
    </row>
    <row r="257" spans="9:14" x14ac:dyDescent="0.2">
      <c r="I257" s="9"/>
      <c r="J257" s="17"/>
      <c r="K257" s="7"/>
      <c r="L257" s="7"/>
      <c r="M257" s="7"/>
      <c r="N257" s="7"/>
    </row>
    <row r="258" spans="9:14" x14ac:dyDescent="0.2">
      <c r="I258" s="9"/>
      <c r="J258" s="17"/>
      <c r="K258" s="7"/>
      <c r="L258" s="7"/>
      <c r="M258" s="7"/>
      <c r="N258" s="7"/>
    </row>
    <row r="259" spans="9:14" x14ac:dyDescent="0.2">
      <c r="I259" s="9"/>
      <c r="J259" s="17"/>
      <c r="K259" s="7"/>
      <c r="L259" s="7"/>
      <c r="M259" s="7"/>
      <c r="N259" s="7"/>
    </row>
    <row r="260" spans="9:14" x14ac:dyDescent="0.2">
      <c r="I260" s="9"/>
      <c r="J260" s="17"/>
      <c r="K260" s="7"/>
      <c r="L260" s="7"/>
      <c r="M260" s="7"/>
      <c r="N260" s="7"/>
    </row>
    <row r="261" spans="9:14" x14ac:dyDescent="0.2">
      <c r="I261" s="9"/>
      <c r="J261" s="17"/>
      <c r="K261" s="7"/>
      <c r="L261" s="7"/>
      <c r="M261" s="7"/>
      <c r="N261" s="7"/>
    </row>
    <row r="262" spans="9:14" x14ac:dyDescent="0.2">
      <c r="I262" s="9"/>
      <c r="J262" s="17"/>
      <c r="K262" s="7"/>
      <c r="L262" s="7"/>
      <c r="M262" s="7"/>
      <c r="N262" s="7"/>
    </row>
    <row r="263" spans="9:14" x14ac:dyDescent="0.2">
      <c r="I263" s="9"/>
      <c r="J263" s="17"/>
      <c r="K263" s="7"/>
      <c r="L263" s="7"/>
      <c r="M263" s="7"/>
      <c r="N263" s="7"/>
    </row>
    <row r="264" spans="9:14" x14ac:dyDescent="0.2">
      <c r="I264" s="9"/>
      <c r="J264" s="17"/>
      <c r="K264" s="7"/>
      <c r="L264" s="7"/>
      <c r="M264" s="7"/>
      <c r="N264" s="7"/>
    </row>
    <row r="265" spans="9:14" x14ac:dyDescent="0.2">
      <c r="I265" s="9"/>
      <c r="J265" s="17"/>
      <c r="K265" s="7"/>
      <c r="L265" s="7"/>
      <c r="M265" s="7"/>
      <c r="N265" s="7"/>
    </row>
    <row r="266" spans="9:14" x14ac:dyDescent="0.2">
      <c r="I266" s="9"/>
      <c r="J266" s="17"/>
      <c r="K266" s="7"/>
      <c r="L266" s="7"/>
      <c r="M266" s="7"/>
      <c r="N266" s="7"/>
    </row>
    <row r="267" spans="9:14" x14ac:dyDescent="0.2">
      <c r="I267" s="9"/>
      <c r="J267" s="17"/>
      <c r="K267" s="7"/>
      <c r="L267" s="7"/>
      <c r="M267" s="7"/>
      <c r="N267" s="7"/>
    </row>
    <row r="268" spans="9:14" x14ac:dyDescent="0.2">
      <c r="I268" s="9"/>
      <c r="J268" s="17"/>
      <c r="K268" s="7"/>
      <c r="L268" s="7"/>
      <c r="M268" s="7"/>
      <c r="N268" s="7"/>
    </row>
    <row r="269" spans="9:14" x14ac:dyDescent="0.2">
      <c r="I269" s="9"/>
      <c r="J269" s="17"/>
      <c r="K269" s="7"/>
      <c r="L269" s="7"/>
      <c r="M269" s="7"/>
      <c r="N269" s="7"/>
    </row>
    <row r="270" spans="9:14" x14ac:dyDescent="0.2">
      <c r="I270" s="9"/>
      <c r="J270" s="17"/>
      <c r="K270" s="7"/>
      <c r="L270" s="7"/>
      <c r="M270" s="7"/>
      <c r="N270" s="7"/>
    </row>
    <row r="271" spans="9:14" x14ac:dyDescent="0.2">
      <c r="I271" s="9"/>
      <c r="J271" s="17"/>
      <c r="K271" s="7"/>
      <c r="L271" s="7"/>
      <c r="M271" s="7"/>
      <c r="N271" s="7"/>
    </row>
    <row r="272" spans="9:14" x14ac:dyDescent="0.2">
      <c r="I272" s="9"/>
      <c r="J272" s="17"/>
      <c r="K272" s="7"/>
      <c r="L272" s="7"/>
      <c r="M272" s="7"/>
      <c r="N272" s="7"/>
    </row>
    <row r="273" spans="9:14" x14ac:dyDescent="0.2">
      <c r="I273" s="9"/>
      <c r="J273" s="17"/>
      <c r="K273" s="7"/>
      <c r="L273" s="7"/>
      <c r="M273" s="7"/>
      <c r="N273" s="7"/>
    </row>
    <row r="274" spans="9:14" x14ac:dyDescent="0.2">
      <c r="I274" s="9"/>
      <c r="J274" s="17"/>
      <c r="K274" s="7"/>
      <c r="L274" s="7"/>
      <c r="M274" s="7"/>
      <c r="N274" s="7"/>
    </row>
    <row r="275" spans="9:14" x14ac:dyDescent="0.2">
      <c r="I275" s="9"/>
      <c r="J275" s="17"/>
      <c r="K275" s="7"/>
      <c r="L275" s="7"/>
      <c r="M275" s="7"/>
      <c r="N275" s="7"/>
    </row>
    <row r="276" spans="9:14" x14ac:dyDescent="0.2">
      <c r="I276" s="9"/>
      <c r="J276" s="17"/>
      <c r="K276" s="7"/>
      <c r="L276" s="7"/>
      <c r="M276" s="7"/>
      <c r="N276" s="7"/>
    </row>
    <row r="277" spans="9:14" x14ac:dyDescent="0.2">
      <c r="I277" s="9"/>
      <c r="J277" s="17"/>
      <c r="K277" s="7"/>
      <c r="L277" s="7"/>
      <c r="M277" s="7"/>
      <c r="N277" s="7"/>
    </row>
    <row r="278" spans="9:14" x14ac:dyDescent="0.2">
      <c r="I278" s="9"/>
      <c r="J278" s="17"/>
      <c r="K278" s="7"/>
      <c r="L278" s="7"/>
      <c r="M278" s="7"/>
      <c r="N278" s="7"/>
    </row>
    <row r="279" spans="9:14" x14ac:dyDescent="0.2">
      <c r="I279" s="9"/>
      <c r="J279" s="17"/>
      <c r="K279" s="7"/>
      <c r="L279" s="7"/>
      <c r="M279" s="7"/>
      <c r="N279" s="7"/>
    </row>
    <row r="280" spans="9:14" x14ac:dyDescent="0.2">
      <c r="I280" s="9"/>
      <c r="J280" s="17"/>
      <c r="K280" s="7"/>
      <c r="L280" s="7"/>
      <c r="M280" s="7"/>
      <c r="N280" s="7"/>
    </row>
    <row r="281" spans="9:14" x14ac:dyDescent="0.2">
      <c r="I281" s="9"/>
      <c r="J281" s="17"/>
      <c r="K281" s="7"/>
      <c r="L281" s="7"/>
      <c r="M281" s="7"/>
      <c r="N281" s="7"/>
    </row>
    <row r="282" spans="9:14" x14ac:dyDescent="0.2">
      <c r="I282" s="9"/>
      <c r="J282" s="17"/>
      <c r="K282" s="7"/>
      <c r="L282" s="7"/>
      <c r="M282" s="7"/>
      <c r="N282" s="7"/>
    </row>
    <row r="283" spans="9:14" x14ac:dyDescent="0.2">
      <c r="I283" s="9"/>
      <c r="J283" s="17"/>
      <c r="K283" s="7"/>
      <c r="L283" s="7"/>
      <c r="M283" s="7"/>
      <c r="N283" s="7"/>
    </row>
    <row r="284" spans="9:14" x14ac:dyDescent="0.2">
      <c r="I284" s="9"/>
      <c r="J284" s="17"/>
      <c r="K284" s="7"/>
      <c r="L284" s="7"/>
      <c r="M284" s="7"/>
      <c r="N284" s="7"/>
    </row>
    <row r="285" spans="9:14" x14ac:dyDescent="0.2">
      <c r="I285" s="9"/>
      <c r="J285" s="17"/>
      <c r="K285" s="7"/>
      <c r="L285" s="7"/>
      <c r="M285" s="7"/>
      <c r="N285" s="7"/>
    </row>
    <row r="286" spans="9:14" x14ac:dyDescent="0.2">
      <c r="I286" s="9"/>
      <c r="J286" s="17"/>
      <c r="K286" s="7"/>
      <c r="L286" s="7"/>
      <c r="M286" s="7"/>
      <c r="N286" s="7"/>
    </row>
    <row r="287" spans="9:14" x14ac:dyDescent="0.2">
      <c r="I287" s="9"/>
      <c r="J287" s="17"/>
      <c r="K287" s="7"/>
      <c r="L287" s="7"/>
      <c r="M287" s="7"/>
      <c r="N287" s="7"/>
    </row>
    <row r="288" spans="9:14" x14ac:dyDescent="0.2">
      <c r="I288" s="9"/>
      <c r="J288" s="17"/>
      <c r="K288" s="7"/>
      <c r="L288" s="7"/>
      <c r="M288" s="7"/>
      <c r="N288" s="7"/>
    </row>
    <row r="289" spans="9:14" x14ac:dyDescent="0.2">
      <c r="I289" s="9"/>
      <c r="J289" s="17"/>
      <c r="K289" s="7"/>
      <c r="L289" s="7"/>
      <c r="M289" s="7"/>
      <c r="N289" s="7"/>
    </row>
    <row r="290" spans="9:14" x14ac:dyDescent="0.2">
      <c r="I290" s="9"/>
      <c r="J290" s="17"/>
      <c r="K290" s="7"/>
      <c r="L290" s="7"/>
      <c r="M290" s="7"/>
      <c r="N290" s="7"/>
    </row>
    <row r="291" spans="9:14" x14ac:dyDescent="0.2">
      <c r="I291" s="9"/>
      <c r="J291" s="17"/>
      <c r="K291" s="7"/>
      <c r="L291" s="7"/>
      <c r="M291" s="7"/>
      <c r="N291" s="7"/>
    </row>
    <row r="292" spans="9:14" x14ac:dyDescent="0.2">
      <c r="I292" s="9"/>
      <c r="J292" s="17"/>
      <c r="K292" s="7"/>
      <c r="L292" s="7"/>
      <c r="M292" s="7"/>
      <c r="N292" s="7"/>
    </row>
    <row r="293" spans="9:14" x14ac:dyDescent="0.2">
      <c r="I293" s="9"/>
      <c r="J293" s="17"/>
      <c r="K293" s="7"/>
      <c r="L293" s="7"/>
      <c r="M293" s="7"/>
      <c r="N293" s="7"/>
    </row>
    <row r="294" spans="9:14" x14ac:dyDescent="0.2">
      <c r="I294" s="9"/>
      <c r="J294" s="17"/>
      <c r="K294" s="7"/>
      <c r="L294" s="7"/>
      <c r="M294" s="7"/>
      <c r="N294" s="7"/>
    </row>
    <row r="295" spans="9:14" x14ac:dyDescent="0.2">
      <c r="I295" s="9"/>
      <c r="J295" s="17"/>
      <c r="K295" s="7"/>
      <c r="L295" s="7"/>
      <c r="M295" s="7"/>
      <c r="N295" s="7"/>
    </row>
    <row r="296" spans="9:14" x14ac:dyDescent="0.2">
      <c r="I296" s="9"/>
      <c r="J296" s="17"/>
      <c r="K296" s="7"/>
      <c r="L296" s="7"/>
      <c r="M296" s="7"/>
      <c r="N296" s="7"/>
    </row>
    <row r="297" spans="9:14" x14ac:dyDescent="0.2">
      <c r="I297" s="9"/>
      <c r="J297" s="17"/>
      <c r="K297" s="7"/>
      <c r="L297" s="7"/>
      <c r="M297" s="7"/>
      <c r="N297" s="7"/>
    </row>
    <row r="298" spans="9:14" x14ac:dyDescent="0.2">
      <c r="I298" s="9"/>
      <c r="J298" s="17"/>
      <c r="K298" s="7"/>
      <c r="L298" s="7"/>
      <c r="M298" s="7"/>
      <c r="N298" s="7"/>
    </row>
    <row r="299" spans="9:14" x14ac:dyDescent="0.2">
      <c r="I299" s="9"/>
      <c r="J299" s="17"/>
      <c r="K299" s="7"/>
      <c r="L299" s="7"/>
      <c r="M299" s="7"/>
      <c r="N299" s="7"/>
    </row>
    <row r="300" spans="9:14" x14ac:dyDescent="0.2">
      <c r="I300" s="9"/>
      <c r="J300" s="17"/>
      <c r="K300" s="7"/>
      <c r="L300" s="7"/>
      <c r="M300" s="7"/>
      <c r="N300" s="7"/>
    </row>
  </sheetData>
  <phoneticPr fontId="2" type="noConversion"/>
  <pageMargins left="0.75" right="0.75" top="1" bottom="1" header="0.5" footer="0.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S300"/>
  <sheetViews>
    <sheetView topLeftCell="A16" workbookViewId="0">
      <selection activeCell="AI16" sqref="AI16"/>
    </sheetView>
  </sheetViews>
  <sheetFormatPr defaultColWidth="11.42578125" defaultRowHeight="12.75" x14ac:dyDescent="0.2"/>
  <cols>
    <col min="1" max="1" width="11.42578125" customWidth="1"/>
    <col min="2" max="3" width="11.42578125" style="7" customWidth="1"/>
    <col min="4" max="4" width="10" style="7" customWidth="1"/>
    <col min="5" max="6" width="11.42578125" style="7" customWidth="1"/>
    <col min="7" max="7" width="9.42578125" style="7" customWidth="1"/>
    <col min="8" max="12" width="11.42578125" style="7" customWidth="1"/>
    <col min="13" max="13" width="11.5703125" style="7" customWidth="1"/>
    <col min="14" max="17" width="11.42578125" style="7" customWidth="1"/>
    <col min="18" max="18" width="10" style="7" customWidth="1"/>
    <col min="19" max="19" width="11.5703125" style="7" customWidth="1"/>
    <col min="20" max="28" width="11.42578125" style="7" customWidth="1"/>
    <col min="29" max="29" width="9.42578125" style="7" customWidth="1"/>
    <col min="30" max="30" width="11.42578125" style="7" customWidth="1"/>
    <col min="31" max="31" width="8" style="7" customWidth="1"/>
    <col min="32" max="32" width="11.42578125" style="7" customWidth="1"/>
    <col min="38" max="41" width="11.42578125" style="7"/>
  </cols>
  <sheetData>
    <row r="1" spans="1:45" x14ac:dyDescent="0.2">
      <c r="B1" s="13" t="s">
        <v>48</v>
      </c>
      <c r="C1" s="7" t="str">
        <f ca="1">MID(CELL("filename",Pi!A1),FIND("]",CELL("filename",Pi!A1))+1,256)</f>
        <v>Pi</v>
      </c>
      <c r="D1" s="7" t="str">
        <f ca="1">MID(CELL("filename",Patm!A1),FIND("]",CELL("filename",Patm!A1))+1,256)</f>
        <v>Patm</v>
      </c>
      <c r="E1" s="7" t="str">
        <f ca="1">MID(CELL("filename",'Patm diff'!N1),FIND("]",CELL("filename",'Patm diff'!N1))+1,256)</f>
        <v>Patm diff</v>
      </c>
      <c r="F1" s="7" t="str">
        <f ca="1">MID(CELL("filename",'Patm nodiff'!P1),FIND("]",CELL("filename",'Patm nodiff'!P1))+1,256)</f>
        <v>Patm nodiff</v>
      </c>
      <c r="G1" s="7" t="str">
        <f ca="1">MID(CELL("filename",Case1!A1),FIND("]",CELL("filename",Case1!A1))+1,256)</f>
        <v>Case1</v>
      </c>
      <c r="H1" s="13" t="str">
        <f ca="1">MID(CELL("filename",Case2!$P$1),FIND("]",CELL("filename",Case2!$P$1))+1,256)</f>
        <v>Case2</v>
      </c>
      <c r="I1" s="13" t="str">
        <f ca="1">MID(CELL("filename",Case3!$P$1),FIND("]",CELL("filename",Case3!$P$1))+1,256)</f>
        <v>Case3</v>
      </c>
      <c r="J1" s="13" t="str">
        <f ca="1">MID(CELL("filename",Case4!$P$1),FIND("]",CELL("filename",Case4!$P$1))+1,256)</f>
        <v>Case4</v>
      </c>
      <c r="K1" s="13" t="str">
        <f ca="1">MID(CELL("filename",Case5!$P$1),FIND("]",CELL("filename",Case5!$P$1))+1,256)</f>
        <v>Case5</v>
      </c>
      <c r="L1" s="7" t="str">
        <f ca="1">MID(CELL("filename",Case6!B1),FIND("]",CELL("filename",Case6!B1))+1,256)</f>
        <v>Case6</v>
      </c>
      <c r="M1" s="7" t="str">
        <f ca="1">MID(CELL("filename",Case7!A1),FIND("]",CELL("filename",Case7!A1))+1,256)</f>
        <v>Case7</v>
      </c>
      <c r="N1" s="7" t="str">
        <f ca="1">MID(CELL("filename",Case8!A1),FIND("]",CELL("filename",Case8!A1))+1,256)</f>
        <v>Case8</v>
      </c>
      <c r="O1" s="7" t="str">
        <f ca="1">MID(CELL("filename",Case9!R1),FIND("]",CELL("filename",Case9!R1))+1,256)</f>
        <v>Case9</v>
      </c>
      <c r="P1" s="7" t="str">
        <f ca="1">MID(CELL("filename",Case10!S1),FIND("]",CELL("filename",Case10!S1))+1,256)</f>
        <v>Case10</v>
      </c>
      <c r="Q1" s="7" t="str">
        <f ca="1">MID(CELL("filename",Case11!E1),FIND("]",CELL("filename",Case11!E1))+1,256)</f>
        <v>Case11</v>
      </c>
      <c r="R1" s="7" t="str">
        <f ca="1">MID(CELL("filename",Pi!B1),FIND("]",CELL("filename",Pi!B1))+1,256)</f>
        <v>Pi</v>
      </c>
      <c r="S1" s="7" t="str">
        <f ca="1">MID(CELL("filename",Patm!B1),FIND("]",CELL("filename",Patm!B1))+1,256)</f>
        <v>Patm</v>
      </c>
      <c r="T1" s="7" t="str">
        <f ca="1">MID(CELL("filename",'Patm diff'!O1),FIND("]",CELL("filename",'Patm diff'!O1))+1,256)</f>
        <v>Patm diff</v>
      </c>
      <c r="U1" s="7" t="str">
        <f ca="1">MID(CELL("filename",'Patm nodiff'!Q1),FIND("]",CELL("filename",'Patm nodiff'!Q1))+1,256)</f>
        <v>Patm nodiff</v>
      </c>
      <c r="V1" s="7" t="str">
        <f ca="1">MID(CELL("filename",Case1!B1),FIND("]",CELL("filename",Case1!B1))+1,256)</f>
        <v>Case1</v>
      </c>
      <c r="W1" s="13" t="str">
        <f ca="1">MID(CELL("filename",Case2!$P$1),FIND("]",CELL("filename",Case2!$P$1))+1,256)</f>
        <v>Case2</v>
      </c>
      <c r="X1" s="13" t="str">
        <f ca="1">MID(CELL("filename",Case3!$P$1),FIND("]",CELL("filename",Case3!$P$1))+1,256)</f>
        <v>Case3</v>
      </c>
      <c r="Y1" s="13" t="str">
        <f ca="1">MID(CELL("filename",Case4!$P$1),FIND("]",CELL("filename",Case4!$P$1))+1,256)</f>
        <v>Case4</v>
      </c>
      <c r="Z1" s="13" t="str">
        <f ca="1">MID(CELL("filename",Case5!$P$1),FIND("]",CELL("filename",Case5!$P$1))+1,256)</f>
        <v>Case5</v>
      </c>
      <c r="AA1" s="7" t="str">
        <f ca="1">MID(CELL("filename",Case6!C1),FIND("]",CELL("filename",Case6!C1))+1,256)</f>
        <v>Case6</v>
      </c>
      <c r="AB1" s="7" t="str">
        <f ca="1">MID(CELL("filename",Case7!B1),FIND("]",CELL("filename",Case7!B1))+1,256)</f>
        <v>Case7</v>
      </c>
      <c r="AC1" s="7" t="str">
        <f ca="1">MID(CELL("filename",Case8!B1),FIND("]",CELL("filename",Case8!B1))+1,256)</f>
        <v>Case8</v>
      </c>
      <c r="AD1" s="7" t="str">
        <f ca="1">MID(CELL("filename",Case9!S1),FIND("]",CELL("filename",Case9!S1))+1,256)</f>
        <v>Case9</v>
      </c>
      <c r="AE1" s="7" t="str">
        <f ca="1">MID(CELL("filename",Case10!T1),FIND("]",CELL("filename",Case10!T1))+1,256)</f>
        <v>Case10</v>
      </c>
      <c r="AF1" s="7" t="str">
        <f ca="1">MID(CELL("filename",Case11!F1),FIND("]",CELL("filename",Case11!F1))+1,256)</f>
        <v>Case11</v>
      </c>
      <c r="AH1" s="10" t="s">
        <v>91</v>
      </c>
      <c r="AI1" s="94" t="s">
        <v>133</v>
      </c>
      <c r="AJ1" s="10" t="s">
        <v>92</v>
      </c>
      <c r="AK1" s="10" t="s">
        <v>94</v>
      </c>
      <c r="AL1" s="7" t="str">
        <f ca="1">INDEX($D1:$Q1,1,$AH$3)</f>
        <v>Case11</v>
      </c>
      <c r="AM1" s="7" t="str">
        <f ca="1">INDEX($S1:$AF1,1,$AH$3)</f>
        <v>Case11</v>
      </c>
      <c r="AN1" s="7" t="str">
        <f ca="1">INDEX($D1:$Q1,1,$AI$3)</f>
        <v>Patm nodiff</v>
      </c>
      <c r="AO1" s="7" t="str">
        <f ca="1">INDEX($S1:$AF1,1,$AI$3)</f>
        <v>Patm nodiff</v>
      </c>
      <c r="AP1" s="94" t="s">
        <v>130</v>
      </c>
      <c r="AQ1" s="7" t="str">
        <f ca="1">INDEX($G1:$Q1,1,$AJ$3)</f>
        <v>Case8</v>
      </c>
      <c r="AR1" s="7" t="str">
        <f ca="1">INDEX($V1:$AF1,1,$AJ$3)</f>
        <v>Case8</v>
      </c>
      <c r="AS1" s="94" t="s">
        <v>95</v>
      </c>
    </row>
    <row r="2" spans="1:45" x14ac:dyDescent="0.2">
      <c r="A2" t="s">
        <v>28</v>
      </c>
      <c r="C2" s="13" t="str">
        <f>Pi!C1</f>
        <v>Pi MPpa</v>
      </c>
      <c r="D2" s="7" t="str">
        <f>Patm!C1</f>
        <v>Pi MPpa</v>
      </c>
      <c r="E2" s="7" t="str">
        <f>'Patm diff'!C1</f>
        <v>Pi MPpa</v>
      </c>
      <c r="F2" s="7" t="str">
        <f>'Patm nodiff'!C1</f>
        <v>Pi MPpa</v>
      </c>
      <c r="G2" s="7" t="str">
        <f>Case1!C1</f>
        <v>Pi MPpa</v>
      </c>
      <c r="H2" s="7" t="str">
        <f>Case2!C1</f>
        <v>Pi MPpa</v>
      </c>
      <c r="I2" s="7" t="str">
        <f>Case3!$C$1</f>
        <v>Pi MPpa</v>
      </c>
      <c r="J2" s="7" t="str">
        <f>Case3!$C$1</f>
        <v>Pi MPpa</v>
      </c>
      <c r="K2" s="7" t="str">
        <f>Case4!$C$1</f>
        <v>Pi MPpa</v>
      </c>
      <c r="L2" s="7" t="str">
        <f>Case6!C1</f>
        <v>Pi MPpa</v>
      </c>
      <c r="M2" s="7" t="str">
        <f>Case7!C1</f>
        <v>Pi MPpa</v>
      </c>
      <c r="N2" s="13" t="str">
        <f>Case8!C1</f>
        <v>Pi MPpa</v>
      </c>
      <c r="O2" s="7" t="str">
        <f>Case9!C1</f>
        <v>Pi MPpa</v>
      </c>
      <c r="P2" s="7" t="str">
        <f>Case10!C1</f>
        <v>Pi MPpa</v>
      </c>
      <c r="Q2" s="7" t="str">
        <f>Case11!C1</f>
        <v>Pi MPpa</v>
      </c>
      <c r="R2" s="13" t="str">
        <f>Pi!Q1</f>
        <v>Alphai %</v>
      </c>
      <c r="S2" s="7" t="str">
        <f>Patm!Q1</f>
        <v>Alphai %</v>
      </c>
      <c r="T2" s="7" t="str">
        <f>'Patm diff'!Q1</f>
        <v>Alphai %</v>
      </c>
      <c r="U2" s="7" t="str">
        <f>'Patm nodiff'!Q1</f>
        <v>Alphai %</v>
      </c>
      <c r="V2" s="7" t="str">
        <f>Case1!Q1</f>
        <v>Alphai %</v>
      </c>
      <c r="W2" s="7" t="str">
        <f>Case2!$Q$1</f>
        <v>Alphai %</v>
      </c>
      <c r="X2" s="7" t="str">
        <f>Case3!$Q$1</f>
        <v>Alphai %</v>
      </c>
      <c r="Y2" s="7" t="str">
        <f>Case4!$Q$1</f>
        <v>Alphai %</v>
      </c>
      <c r="Z2" s="7" t="str">
        <f>Case5!$Q$1</f>
        <v>Alphai %</v>
      </c>
      <c r="AA2" s="7" t="str">
        <f>Case6!Q1</f>
        <v>Alphai %</v>
      </c>
      <c r="AB2" s="7" t="str">
        <f>Case7!Q1</f>
        <v>Alphai %</v>
      </c>
      <c r="AC2" s="13" t="str">
        <f>Case8!Q1</f>
        <v>Alphai %</v>
      </c>
      <c r="AD2" s="7" t="str">
        <f>Case9!Q1</f>
        <v>Alphai %</v>
      </c>
      <c r="AE2" s="7" t="str">
        <f>Case10!Q1</f>
        <v>Alphai %</v>
      </c>
      <c r="AF2" s="7" t="str">
        <f>Case11!Q1</f>
        <v>Alphai %</v>
      </c>
      <c r="AH2" s="10" t="s">
        <v>93</v>
      </c>
      <c r="AI2" s="10" t="s">
        <v>93</v>
      </c>
      <c r="AJ2" s="10" t="s">
        <v>93</v>
      </c>
      <c r="AL2" s="7" t="str">
        <f ca="1">INDEX($D2:$Q2,1,$AH$3)</f>
        <v>Pi MPpa</v>
      </c>
      <c r="AM2" s="7" t="str">
        <f ca="1">INDEX($S2:$AF2,1,$AH$3)</f>
        <v>Alphai %</v>
      </c>
      <c r="AN2" s="7" t="str">
        <f ca="1">INDEX($D2:$Q2,1,$AI$3)</f>
        <v>Pi MPpa</v>
      </c>
      <c r="AO2" s="7" t="str">
        <f ca="1">INDEX($S2:$AF2,1,$AI$3)</f>
        <v>Alphai %</v>
      </c>
      <c r="AQ2" s="7" t="str">
        <f ca="1">INDEX($G2:$Q2,1,$AJ$3)</f>
        <v>Pi MPpa</v>
      </c>
      <c r="AR2" s="7" t="str">
        <f ca="1">INDEX($V2:$AF2,1,$AJ$3)</f>
        <v>Alphai %</v>
      </c>
    </row>
    <row r="3" spans="1:45" x14ac:dyDescent="0.2">
      <c r="C3" s="13" t="s">
        <v>84</v>
      </c>
      <c r="D3" s="13"/>
      <c r="E3" s="13"/>
      <c r="F3" s="13"/>
      <c r="G3" s="100">
        <v>4</v>
      </c>
      <c r="H3" s="100">
        <v>5</v>
      </c>
      <c r="I3" s="100">
        <v>6</v>
      </c>
      <c r="J3" s="100">
        <v>7</v>
      </c>
      <c r="K3" s="100">
        <v>8</v>
      </c>
      <c r="L3" s="100">
        <v>9</v>
      </c>
      <c r="M3" s="100">
        <v>10</v>
      </c>
      <c r="N3" s="100">
        <v>11</v>
      </c>
      <c r="O3" s="100">
        <v>12</v>
      </c>
      <c r="P3" s="100">
        <v>13</v>
      </c>
      <c r="Q3" s="100">
        <v>14</v>
      </c>
      <c r="R3" s="13"/>
      <c r="AC3" s="13"/>
      <c r="AH3" s="99">
        <f ca="1">MODE(AH4:AH100)</f>
        <v>14</v>
      </c>
      <c r="AI3" s="99">
        <f t="shared" ref="AI3:AJ3" ca="1" si="0">MODE(AI4:AI100)</f>
        <v>3</v>
      </c>
      <c r="AJ3" s="99">
        <f t="shared" ca="1" si="0"/>
        <v>8</v>
      </c>
      <c r="AQ3" s="10"/>
    </row>
    <row r="4" spans="1:45" x14ac:dyDescent="0.2">
      <c r="A4" t="str">
        <f>IF(ROW()-3&gt;Control!$I$5,"",Control!B5)</f>
        <v>AME 19 A2</v>
      </c>
      <c r="B4" s="7">
        <f ca="1">IF($A4="",B3,INDEX(Case1!$AB$3:$AB$100,MATCH(CELL("row",A4)-3,Case1!$W$3:$W$100,FALSE)))</f>
        <v>92.113730722109921</v>
      </c>
      <c r="C4" s="7">
        <f ca="1">IF($A4="",C3,INDEX(Pi!$C$3:$C$100,MATCH(CELL("row",A4)-3,Pi!$W$3:$W$100,FALSE)))</f>
        <v>2.6739474630907099</v>
      </c>
      <c r="D4" s="13">
        <f ca="1">IF($A4="",D3,INDEX(Patm!$C$3:$C$100,MATCH(CELL("row",A4)-3,Patm!$W$3:$W$100,FALSE)))</f>
        <v>2.7189969440287394</v>
      </c>
      <c r="E4" s="13">
        <f ca="1">IF($A4="",E3,INDEX('Patm diff'!$C$3:$C$100,MATCH(CELL("row",Q4)-3,'Patm diff'!$W$3:$W$100,FALSE)))</f>
        <v>2.7916986661384615</v>
      </c>
      <c r="F4" s="13">
        <f ca="1">IF($A4="",F3,INDEX('Patm nodiff'!$C$3:$C$100,MATCH(CELL("row",B4)-3,'Patm nodiff'!$W$3:$W$100,FALSE)))</f>
        <v>2.7129042126723015</v>
      </c>
      <c r="G4" s="13">
        <f ca="1">IF($A4="",G3,INDEX(Case1!$C$3:$C$100,MATCH(CELL("row",A4)-3,Case1!$W$3:$W$100,FALSE)))</f>
        <v>5.8509062175935576</v>
      </c>
      <c r="H4" s="7">
        <f ca="1">IF($A4="",H3,INDEX(Case2!$C$3:$C$100,MATCH(CELL("row",A4)-3,Case2!$W$3:$W$100,FALSE)))</f>
        <v>5.8915595104751048</v>
      </c>
      <c r="I4" s="7">
        <f ca="1">IF($A4="",I3,INDEX(Case3!$C$3:$C$100,MATCH(CELL("row",A4)-3,Case3!$W$3:$W$100,FALSE)))</f>
        <v>5.8106610513397037</v>
      </c>
      <c r="J4" s="7">
        <f ca="1">IF($A4="",J3,INDEX(Case4!$C$3:$C$100,MATCH(CELL("row",A4)-3,Case4!$W$3:$W$100,FALSE)))</f>
        <v>6.2871734859476618</v>
      </c>
      <c r="K4" s="7">
        <f ca="1">IF($A4="",K3,INDEX(Case5!$C$3:$C$100,MATCH(CELL("row",A4)-3,Case5!$W$3:$W$100,FALSE)))</f>
        <v>5.4263897301903388</v>
      </c>
      <c r="L4" s="7">
        <f ca="1">IF($A4="",L3,INDEX(Case6!$C$3:$C$100,MATCH(CELL("row",A4)-3,Case6!$W$3:$W$100,FALSE)))</f>
        <v>6.2831005709699053</v>
      </c>
      <c r="M4" s="7">
        <f ca="1">IF($A4="",M3,INDEX(Case7!$C$3:$C$100,MATCH(CELL("row",A4)-3,Case7!$W$3:$W$100,FALSE)))</f>
        <v>5.4377510134423153</v>
      </c>
      <c r="N4" s="7">
        <f ca="1">IF($A4="",N3,INDEX(Case8!$C$3:$C$100,MATCH(CELL("row",A4)-3,Case8!$W$3:$W$100,FALSE)))</f>
        <v>4.1232819119149706</v>
      </c>
      <c r="O4" s="13">
        <f ca="1">IF($A4="",O3,INDEX(Case9!$C$3:$C$100,MATCH(CELL("row",A4)-3,Case9!$W$3:$W$100,FALSE)))</f>
        <v>10.084924485584287</v>
      </c>
      <c r="P4" s="13">
        <f ca="1">IF($A4="",P3,INDEX(Case10!$C$3:$C$100,MATCH(CELL("row",A4)-3,Case10!$W$3:$W$100,FALSE)))</f>
        <v>4.2801383568291129</v>
      </c>
      <c r="Q4" s="7">
        <f ca="1">IF($A4="",Q3,INDEX(Case11!$C$3:$C$100,MATCH(CELL("row",A4)-3,Case11!$W$3:$W$100,FALSE)))</f>
        <v>20.54345996935773</v>
      </c>
      <c r="R4" s="13">
        <f ca="1">IF($A4="",R3,INDEX(Pi!$Q$3:$Q$100,MATCH(CELL("row",A4)-3,Pi!$W$3:$W$100,FALSE)))</f>
        <v>36.347859146227677</v>
      </c>
      <c r="S4" s="7">
        <f ca="1">IF($A4="",S3,INDEX(Patm!$Q$3:$Q$100,MATCH(CELL("row",A4)-3,Patm!$W$3:$W$100,FALSE)))</f>
        <v>0.89766967967293099</v>
      </c>
      <c r="T4" s="7">
        <f ca="1">IF($A4="",T3,INDEX('Patm diff'!$Q$3:$Q$100,MATCH(CELL("row",Q4)-3,'Patm diff'!$W$3:$W$100,FALSE)))</f>
        <v>2.2612694792533303</v>
      </c>
      <c r="U4" s="7">
        <f ca="1">IF($A4="",U3,INDEX('Patm nodiff'!$Q$3:$Q$100,MATCH(CELL("row",B4)-3,'Patm nodiff'!$W$3:$W$100,FALSE)))</f>
        <v>0.77753473840138221</v>
      </c>
      <c r="V4" s="7">
        <f ca="1">IF($A4="",V3,INDEX(Case1!$Q$3:$Q$100,MATCH(CELL("row",A4)-3,Case1!$W$3:$W$100,FALSE)))</f>
        <v>19.745747463041461</v>
      </c>
      <c r="W4" s="7">
        <f ca="1">IF($A4="",W3,INDEX(Case2!$Q$3:$Q$100,MATCH(CELL("row",A4)-3,Case2!$W$3:$W$100,FALSE)))</f>
        <v>19.211579995093054</v>
      </c>
      <c r="X4" s="7">
        <f ca="1">IF($A4="",X3,INDEX(Case3!$Q$3:$Q$100,MATCH(CELL("row",A4)-3,Case3!$W$3:$W$100,FALSE)))</f>
        <v>20.275900279744594</v>
      </c>
      <c r="Y4" s="7">
        <f ca="1">IF($A4="",Y3,INDEX(Case4!$Q$3:$Q$100,MATCH(CELL("row",A4)-3,Case4!$W$3:$W$100,FALSE)))</f>
        <v>14.099999540696635</v>
      </c>
      <c r="Z4" s="7">
        <f ca="1">IF($A4="",Z3,INDEX(Case5!$Q$3:$Q$100,MATCH(CELL("row",A4)-3,Case5!$W$3:$W$100,FALSE)))</f>
        <v>25.416988612344579</v>
      </c>
      <c r="AA4" s="7">
        <f ca="1">IF($A4="",AA3,INDEX(Case6!$Q$3:$Q1030,MATCH(CELL("row",A4)-3,Case6!$W$3:$W$100,FALSE)))</f>
        <v>14.151623769183228</v>
      </c>
      <c r="AB4" s="7">
        <f ca="1">IF($A4="",AB3,INDEX(Case7!$Q$3:$Q$100,MATCH(CELL("row",A4)-3,Case7!$W$3:$W$100,FALSE)))</f>
        <v>25.263128473872527</v>
      </c>
      <c r="AC4" s="7">
        <f ca="1">IF($A4="",AC3,INDEX(Case8!$Q$3:$Q$100,MATCH(CELL("row",A4)-3,Case8!$W$3:$W$100,FALSE)))</f>
        <v>14.855489872648944</v>
      </c>
      <c r="AD4" s="7">
        <f ca="1">IF($A4="",AD3,INDEX(Case9!$Q$3:$Q$100,MATCH(CELL("row",B4)-3,Case9!$W$3:$W$100,FALSE)))</f>
        <v>22.226402132110362</v>
      </c>
      <c r="AE4" s="7">
        <f ca="1">IF($A4="",AE3,INDEX(Case10!$Q$3:$Q$100,MATCH(CELL("row",B4)-3,Case10!$W$3:$W$100,FALSE)))</f>
        <v>15.458176616454894</v>
      </c>
      <c r="AF4" s="7">
        <f ca="1">IF($A4="",AF3,INDEX(Case11!$Q$3:$Q$100,MATCH(CELL("row",A4)-3,Case11!$W$3:$W$100,FALSE)))</f>
        <v>21.552375961942577</v>
      </c>
      <c r="AH4">
        <f t="shared" ref="AH4:AH30" ca="1" si="1">IF($A4="","",MATCH(MAX(S4:AF4),S4:AF4,0))</f>
        <v>8</v>
      </c>
      <c r="AI4">
        <f t="shared" ref="AI4:AI30" ca="1" si="2">IF($A4="","",MATCH(MIN(S4:AF4),S4:AF4,0))</f>
        <v>3</v>
      </c>
      <c r="AJ4">
        <f ca="1">IF($A4="","",MATCH(MIN(V4:AF4),V4:AF4,0))</f>
        <v>4</v>
      </c>
      <c r="AL4" s="7">
        <f t="shared" ref="AL4:AL31" ca="1" si="3">IF($A4="",AL3,INDEX($D4:$Q4,1,$AH$3))</f>
        <v>20.54345996935773</v>
      </c>
      <c r="AM4" s="7">
        <f t="shared" ref="AM4:AM31" ca="1" si="4">IF($A4="",AM3,INDEX($S4:$AF4,1,$AH$3))</f>
        <v>21.552375961942577</v>
      </c>
      <c r="AN4" s="7">
        <f t="shared" ref="AN4:AN31" ca="1" si="5">IF($A4="",AN3,INDEX($D4:$Q4,1,$AI$3))</f>
        <v>2.7129042126723015</v>
      </c>
      <c r="AO4" s="7">
        <f t="shared" ref="AO4:AO31" ca="1" si="6">IF($A4="",AO3,INDEX($S4:$AF4,1,$AI$3))</f>
        <v>0.77753473840138221</v>
      </c>
      <c r="AQ4" s="7">
        <f ca="1">IF($A4="",AQ3,INDEX($G4:$Q4,1,$AJ$3))</f>
        <v>4.1232819119149706</v>
      </c>
      <c r="AR4" s="7">
        <f ca="1">IF($A4="",AR3,INDEX($V4:$AF4,1,$AJ$3))</f>
        <v>14.855489872648944</v>
      </c>
    </row>
    <row r="5" spans="1:45" x14ac:dyDescent="0.2">
      <c r="A5" t="str">
        <f>IF(ROW()-3&gt;Control!$I$5,"",Control!B6)</f>
        <v>AME 19 A3</v>
      </c>
      <c r="B5" s="7">
        <f ca="1">IF($A5="",B4,INDEX(Case1!$AB$3:$AB$100,MATCH(CELL("row",A5)-3,Case1!$W$3:$W$100,FALSE)))</f>
        <v>90.673102856252285</v>
      </c>
      <c r="C5" s="7">
        <f ca="1">IF($A5="",C4,INDEX(Pi!$C$3:$C$100,MATCH(CELL("row",A5)-3,Pi!$W$3:$W$100,FALSE)))</f>
        <v>3.2689012701013143</v>
      </c>
      <c r="D5" s="13">
        <f ca="1">IF($A5="",D4,INDEX(Patm!$C$3:$C$100,MATCH(CELL("row",A5)-3,Patm!$W$3:$W$100,FALSE)))</f>
        <v>3.3264062199213957</v>
      </c>
      <c r="E5" s="13">
        <f ca="1">IF($A5="",E4,INDEX('Patm diff'!$C$3:$C$100,MATCH(CELL("row",Q5)-3,'Patm diff'!$W$3:$W$100,FALSE)))</f>
        <v>3.4192411743983446</v>
      </c>
      <c r="F5" s="13">
        <f ca="1">IF($A5="",F4,INDEX('Patm nodiff'!$C$3:$C$100,MATCH(CELL("row",B5)-3,'Patm nodiff'!$W$3:$W$100,FALSE)))</f>
        <v>3.3186248591187302</v>
      </c>
      <c r="G5" s="13">
        <f ca="1">IF($A5="",G4,INDEX(Case1!$C$3:$C$100,MATCH(CELL("row",A5)-3,Case1!$W$3:$W$100,FALSE)))</f>
        <v>6.9291844668886666</v>
      </c>
      <c r="H5" s="7">
        <f ca="1">IF($A5="",H4,INDEX(Case2!$C$3:$C$100,MATCH(CELL("row",A5)-3,Case2!$W$3:$W$100,FALSE)))</f>
        <v>6.9756860528747247</v>
      </c>
      <c r="I5" s="7">
        <f ca="1">IF($A5="",I4,INDEX(Case3!$C$3:$C$100,MATCH(CELL("row",A5)-3,Case3!$W$3:$W$100,FALSE)))</f>
        <v>6.8831720746339737</v>
      </c>
      <c r="J5" s="7">
        <f ca="1">IF($A5="",J4,INDEX(Case4!$C$3:$C$100,MATCH(CELL("row",A5)-3,Case4!$W$3:$W$100,FALSE)))</f>
        <v>7.4277476449030271</v>
      </c>
      <c r="K5" s="7">
        <f ca="1">IF($A5="",K4,INDEX(Case5!$C$3:$C$100,MATCH(CELL("row",A5)-3,Case5!$W$3:$W$100,FALSE)))</f>
        <v>6.4433198947015065</v>
      </c>
      <c r="L5" s="7">
        <f ca="1">IF($A5="",L4,INDEX(Case6!$C$3:$C$100,MATCH(CELL("row",A5)-3,Case6!$W$3:$W$100,FALSE)))</f>
        <v>7.4231287650843756</v>
      </c>
      <c r="M5" s="7">
        <f ca="1">IF($A5="",M4,INDEX(Case7!$C$3:$C$100,MATCH(CELL("row",A5)-3,Case7!$W$3:$W$100,FALSE)))</f>
        <v>6.4563329145266843</v>
      </c>
      <c r="N5" s="7">
        <f ca="1">IF($A5="",N4,INDEX(Case8!$C$3:$C$100,MATCH(CELL("row",A5)-3,Case8!$W$3:$W$100,FALSE)))</f>
        <v>4.9464098170909159</v>
      </c>
      <c r="O5" s="13">
        <f ca="1">IF($A5="",O4,INDEX(Case9!$C$3:$C$100,MATCH(CELL("row",A5)-3,Case9!$W$3:$W$100,FALSE)))</f>
        <v>11.746713610877016</v>
      </c>
      <c r="P5" s="13">
        <f ca="1">IF($A5="",P4,INDEX(Case10!$C$3:$C$100,MATCH(CELL("row",A5)-3,Case10!$W$3:$W$100,FALSE)))</f>
        <v>5.1539290663920116</v>
      </c>
      <c r="Q5" s="7">
        <f ca="1">IF($A5="",Q4,INDEX(Case11!$C$3:$C$100,MATCH(CELL("row",A5)-3,Case11!$W$3:$W$100,FALSE)))</f>
        <v>23.543781897653847</v>
      </c>
      <c r="R5" s="13">
        <f ca="1">IF($A5="",R4,INDEX(Pi!$Q$3:$Q$100,MATCH(CELL("row",A5)-3,Pi!$W$3:$W$100,FALSE)))</f>
        <v>39.94676814964658</v>
      </c>
      <c r="S5" s="7">
        <f ca="1">IF($A5="",S4,INDEX(Patm!$Q$3:$Q$100,MATCH(CELL("row",A5)-3,Patm!$W$3:$W$100,FALSE)))</f>
        <v>0.85509767239086676</v>
      </c>
      <c r="T5" s="7">
        <f ca="1">IF($A5="",T4,INDEX('Patm diff'!$Q$3:$Q$100,MATCH(CELL("row",Q5)-3,'Patm diff'!$W$3:$W$100,FALSE)))</f>
        <v>2.1530787614054554</v>
      </c>
      <c r="U5" s="7">
        <f ca="1">IF($A5="",U4,INDEX('Patm nodiff'!$Q$3:$Q$100,MATCH(CELL("row",B5)-3,'Patm nodiff'!$W$3:$W$100,FALSE)))</f>
        <v>0.74068881209255744</v>
      </c>
      <c r="V5" s="7">
        <f ca="1">IF($A5="",V4,INDEX(Case1!$Q$3:$Q$100,MATCH(CELL("row",A5)-3,Case1!$W$3:$W$100,FALSE)))</f>
        <v>18.081132038181469</v>
      </c>
      <c r="W5" s="7">
        <f ca="1">IF($A5="",W4,INDEX(Case2!$Q$3:$Q$100,MATCH(CELL("row",A5)-3,Case2!$W$3:$W$100,FALSE)))</f>
        <v>17.585520142681279</v>
      </c>
      <c r="X5" s="7">
        <f ca="1">IF($A5="",X4,INDEX(Case3!$Q$3:$Q$100,MATCH(CELL("row",A5)-3,Case3!$W$3:$W$100,FALSE)))</f>
        <v>18.573337748251138</v>
      </c>
      <c r="Y5" s="7">
        <f ca="1">IF($A5="",Y4,INDEX(Case4!$Q$3:$Q$100,MATCH(CELL("row",A5)-3,Case4!$W$3:$W$100,FALSE)))</f>
        <v>12.862270965745303</v>
      </c>
      <c r="Z5" s="7">
        <f ca="1">IF($A5="",Z4,INDEX(Case5!$Q$3:$Q$100,MATCH(CELL("row",A5)-3,Case5!$W$3:$W$100,FALSE)))</f>
        <v>23.367060750465829</v>
      </c>
      <c r="AA5" s="7">
        <f ca="1">IF($A5="",AA4,INDEX(Case6!$Q$3:$Q1031,MATCH(CELL("row",A5)-3,Case6!$W$3:$W$100,FALSE)))</f>
        <v>12.909754270430104</v>
      </c>
      <c r="AB5" s="7">
        <f ca="1">IF($A5="",AB4,INDEX(Case7!$Q$3:$Q$100,MATCH(CELL("row",A5)-3,Case7!$W$3:$W$100,FALSE)))</f>
        <v>23.223055541733757</v>
      </c>
      <c r="AC5" s="7">
        <f ca="1">IF($A5="",AC4,INDEX(Case8!$Q$3:$Q$100,MATCH(CELL("row",A5)-3,Case8!$W$3:$W$100,FALSE)))</f>
        <v>13.383373628078408</v>
      </c>
      <c r="AD5" s="7">
        <f ca="1">IF($A5="",AD4,INDEX(Case9!$Q$3:$Q$100,MATCH(CELL("row",B5)-3,Case9!$W$3:$W$100,FALSE)))</f>
        <v>20.678063211172208</v>
      </c>
      <c r="AE5" s="7">
        <f ca="1">IF($A5="",AE4,INDEX(Case10!$Q$3:$Q$100,MATCH(CELL("row",B5)-3,Case10!$W$3:$W$100,FALSE)))</f>
        <v>14.047911390709245</v>
      </c>
      <c r="AF5" s="7">
        <f ca="1">IF($A5="",AF4,INDEX(Case11!$Q$3:$Q$100,MATCH(CELL("row",A5)-3,Case11!$W$3:$W$100,FALSE)))</f>
        <v>20.312354464263045</v>
      </c>
      <c r="AH5">
        <f t="shared" ca="1" si="1"/>
        <v>8</v>
      </c>
      <c r="AI5">
        <f t="shared" ca="1" si="2"/>
        <v>3</v>
      </c>
      <c r="AJ5">
        <f t="shared" ref="AJ5:AJ68" ca="1" si="7">IF($A5="","",MATCH(MIN(V5:AF5),V5:AF5,0))</f>
        <v>4</v>
      </c>
      <c r="AL5" s="7">
        <f t="shared" ca="1" si="3"/>
        <v>23.543781897653847</v>
      </c>
      <c r="AM5" s="7">
        <f t="shared" ca="1" si="4"/>
        <v>20.312354464263045</v>
      </c>
      <c r="AN5" s="7">
        <f t="shared" ca="1" si="5"/>
        <v>3.3186248591187302</v>
      </c>
      <c r="AO5" s="7">
        <f t="shared" ca="1" si="6"/>
        <v>0.74068881209255744</v>
      </c>
      <c r="AQ5" s="7">
        <f t="shared" ref="AQ5:AQ68" ca="1" si="8">IF($A5="",AQ4,INDEX($G5:$Q5,1,$AJ$3))</f>
        <v>4.9464098170909159</v>
      </c>
      <c r="AR5" s="7">
        <f t="shared" ref="AR5:AR68" ca="1" si="9">IF($A5="",AR4,INDEX($V5:$AF5,1,$AJ$3))</f>
        <v>13.383373628078408</v>
      </c>
    </row>
    <row r="6" spans="1:45" x14ac:dyDescent="0.2">
      <c r="A6" t="str">
        <f>IF(ROW()-3&gt;Control!$I$5,"",Control!B7)</f>
        <v>AME 19 A4</v>
      </c>
      <c r="B6" s="7">
        <f ca="1">IF($A6="",B5,INDEX(Case1!$AB$3:$AB$100,MATCH(CELL("row",A6)-3,Case1!$W$3:$W$100,FALSE)))</f>
        <v>88.568928557577763</v>
      </c>
      <c r="C6" s="7">
        <f ca="1">IF($A6="",C5,INDEX(Pi!$C$3:$C$100,MATCH(CELL("row",A6)-3,Pi!$W$3:$W$100,FALSE)))</f>
        <v>4.1768254476808906</v>
      </c>
      <c r="D6" s="13">
        <f ca="1">IF($A6="",D5,INDEX(Patm!$C$3:$C$100,MATCH(CELL("row",A6)-3,Patm!$W$3:$W$100,FALSE)))</f>
        <v>4.2528632415895844</v>
      </c>
      <c r="E6" s="13">
        <f ca="1">IF($A6="",E5,INDEX('Patm diff'!$C$3:$C$100,MATCH(CELL("row",Q6)-3,'Patm diff'!$W$3:$W$100,FALSE)))</f>
        <v>4.3756502663227108</v>
      </c>
      <c r="F6" s="13">
        <f ca="1">IF($A6="",F5,INDEX('Patm nodiff'!$C$3:$C$100,MATCH(CELL("row",B6)-3,'Patm nodiff'!$W$3:$W$100,FALSE)))</f>
        <v>4.242577101895332</v>
      </c>
      <c r="G6" s="13">
        <f ca="1">IF($A6="",G5,INDEX(Case1!$C$3:$C$100,MATCH(CELL("row",A6)-3,Case1!$W$3:$W$100,FALSE)))</f>
        <v>8.5226497390758365</v>
      </c>
      <c r="H6" s="7">
        <f ca="1">IF($A6="",H5,INDEX(Case2!$C$3:$C$100,MATCH(CELL("row",A6)-3,Case2!$W$3:$W$100,FALSE)))</f>
        <v>8.5773618461916854</v>
      </c>
      <c r="I6" s="7">
        <f ca="1">IF($A6="",I5,INDEX(Case3!$C$3:$C$100,MATCH(CELL("row",A6)-3,Case3!$W$3:$W$100,FALSE)))</f>
        <v>8.4685211865233327</v>
      </c>
      <c r="J6" s="7">
        <f ca="1">IF($A6="",J5,INDEX(Case4!$C$3:$C$100,MATCH(CELL("row",A6)-3,Case4!$W$3:$W$100,FALSE)))</f>
        <v>9.1088373233316791</v>
      </c>
      <c r="K6" s="7">
        <f ca="1">IF($A6="",K5,INDEX(Case5!$C$3:$C$100,MATCH(CELL("row",A6)-3,Case5!$W$3:$W$100,FALSE)))</f>
        <v>7.950433887075798</v>
      </c>
      <c r="L6" s="7">
        <f ca="1">IF($A6="",L5,INDEX(Case6!$C$3:$C$100,MATCH(CELL("row",A6)-3,Case6!$W$3:$W$100,FALSE)))</f>
        <v>9.1033680044119087</v>
      </c>
      <c r="M6" s="7">
        <f ca="1">IF($A6="",M5,INDEX(Case7!$C$3:$C$100,MATCH(CELL("row",A6)-3,Case7!$W$3:$W$100,FALSE)))</f>
        <v>7.9657510327580221</v>
      </c>
      <c r="N6" s="7">
        <f ca="1">IF($A6="",N5,INDEX(Case8!$C$3:$C$100,MATCH(CELL("row",A6)-3,Case8!$W$3:$W$100,FALSE)))</f>
        <v>6.1795180235084155</v>
      </c>
      <c r="O6" s="13">
        <f ca="1">IF($A6="",O5,INDEX(Case9!$C$3:$C$100,MATCH(CELL("row",A6)-3,Case9!$W$3:$W$100,FALSE)))</f>
        <v>14.156205582535561</v>
      </c>
      <c r="P6" s="13">
        <f ca="1">IF($A6="",P5,INDEX(Case10!$C$3:$C$100,MATCH(CELL("row",A6)-3,Case10!$W$3:$W$100,FALSE)))</f>
        <v>6.4254169996395731</v>
      </c>
      <c r="Q6" s="7">
        <f ca="1">IF($A6="",Q5,INDEX(Case11!$C$3:$C$100,MATCH(CELL("row",A6)-3,Case11!$W$3:$W$100,FALSE)))</f>
        <v>27.806257237820294</v>
      </c>
      <c r="R6" s="13">
        <f ca="1">IF($A6="",R5,INDEX(Pi!$Q$3:$Q$100,MATCH(CELL("row",A6)-3,Pi!$W$3:$W$100,FALSE)))</f>
        <v>44.063593598960473</v>
      </c>
      <c r="S6" s="7">
        <f ca="1">IF($A6="",S5,INDEX(Patm!$Q$3:$Q$100,MATCH(CELL("row",A6)-3,Patm!$W$3:$W$100,FALSE)))</f>
        <v>0.79254384685588553</v>
      </c>
      <c r="T6" s="7">
        <f ca="1">IF($A6="",T5,INDEX('Patm diff'!$Q$3:$Q$100,MATCH(CELL("row",Q6)-3,'Patm diff'!$W$3:$W$100,FALSE)))</f>
        <v>1.9957063042739289</v>
      </c>
      <c r="U6" s="7">
        <f ca="1">IF($A6="",U5,INDEX('Patm nodiff'!$Q$3:$Q$100,MATCH(CELL("row",B6)-3,'Patm nodiff'!$W$3:$W$100,FALSE)))</f>
        <v>0.68649917627004231</v>
      </c>
      <c r="V6" s="7">
        <f ca="1">IF($A6="",V5,INDEX(Case1!$Q$3:$Q$100,MATCH(CELL("row",A6)-3,Case1!$W$3:$W$100,FALSE)))</f>
        <v>16.190210198820967</v>
      </c>
      <c r="W6" s="7">
        <f ca="1">IF($A6="",W5,INDEX(Case2!$Q$3:$Q$100,MATCH(CELL("row",A6)-3,Case2!$W$3:$W$100,FALSE)))</f>
        <v>15.740281441022386</v>
      </c>
      <c r="X6" s="7">
        <f ca="1">IF($A6="",X5,INDEX(Case3!$Q$3:$Q$100,MATCH(CELL("row",A6)-3,Case3!$W$3:$W$100,FALSE)))</f>
        <v>16.637390880084229</v>
      </c>
      <c r="Y6" s="7">
        <f ca="1">IF($A6="",Y5,INDEX(Case4!$Q$3:$Q$100,MATCH(CELL("row",A6)-3,Case4!$W$3:$W$100,FALSE)))</f>
        <v>11.470721964953812</v>
      </c>
      <c r="Z6" s="7">
        <f ca="1">IF($A6="",Z5,INDEX(Case5!$Q$3:$Q$100,MATCH(CELL("row",A6)-3,Case5!$W$3:$W$100,FALSE)))</f>
        <v>21.012771352278065</v>
      </c>
      <c r="AA6" s="7">
        <f ca="1">IF($A6="",AA5,INDEX(Case6!$Q$3:$Q1032,MATCH(CELL("row",A6)-3,Case6!$W$3:$W$100,FALSE)))</f>
        <v>11.51353097439463</v>
      </c>
      <c r="AB6" s="7">
        <f ca="1">IF($A6="",AB5,INDEX(Case7!$Q$3:$Q$100,MATCH(CELL("row",A6)-3,Case7!$W$3:$W$100,FALSE)))</f>
        <v>20.880845111323183</v>
      </c>
      <c r="AC6" s="7">
        <f ca="1">IF($A6="",AC5,INDEX(Case8!$Q$3:$Q$100,MATCH(CELL("row",A6)-3,Case8!$W$3:$W$100,FALSE)))</f>
        <v>11.749210959250107</v>
      </c>
      <c r="AD6" s="7">
        <f ca="1">IF($A6="",AD5,INDEX(Case9!$Q$3:$Q$100,MATCH(CELL("row",B6)-3,Case9!$W$3:$W$100,FALSE)))</f>
        <v>18.889074233498061</v>
      </c>
      <c r="AE6" s="7">
        <f ca="1">IF($A6="",AE5,INDEX(Case10!$Q$3:$Q$100,MATCH(CELL("row",B6)-3,Case10!$W$3:$W$100,FALSE)))</f>
        <v>12.365303855608413</v>
      </c>
      <c r="AF6" s="7">
        <f ca="1">IF($A6="",AF5,INDEX(Case11!$Q$3:$Q$100,MATCH(CELL("row",A6)-3,Case11!$W$3:$W$100,FALSE)))</f>
        <v>18.86972088476438</v>
      </c>
      <c r="AH6">
        <f t="shared" ca="1" si="1"/>
        <v>8</v>
      </c>
      <c r="AI6">
        <f t="shared" ca="1" si="2"/>
        <v>3</v>
      </c>
      <c r="AJ6">
        <f t="shared" ca="1" si="7"/>
        <v>4</v>
      </c>
      <c r="AL6" s="7">
        <f t="shared" ca="1" si="3"/>
        <v>27.806257237820294</v>
      </c>
      <c r="AM6" s="7">
        <f t="shared" ca="1" si="4"/>
        <v>18.86972088476438</v>
      </c>
      <c r="AN6" s="7">
        <f t="shared" ca="1" si="5"/>
        <v>4.242577101895332</v>
      </c>
      <c r="AO6" s="7">
        <f t="shared" ca="1" si="6"/>
        <v>0.68649917627004231</v>
      </c>
      <c r="AQ6" s="7">
        <f t="shared" ca="1" si="8"/>
        <v>6.1795180235084155</v>
      </c>
      <c r="AR6" s="7">
        <f t="shared" ca="1" si="9"/>
        <v>11.749210959250107</v>
      </c>
    </row>
    <row r="7" spans="1:45" x14ac:dyDescent="0.2">
      <c r="A7" t="str">
        <f>IF(ROW()-3&gt;Control!$I$5,"",Control!B8)</f>
        <v>AME 19 A5</v>
      </c>
      <c r="B7" s="7">
        <f ca="1">IF($A7="",B6,INDEX(Case1!$AB$3:$AB$100,MATCH(CELL("row",A7)-3,Case1!$W$3:$W$100,FALSE)))</f>
        <v>81.726259247369384</v>
      </c>
      <c r="C7" s="7">
        <f ca="1">IF($A7="",C6,INDEX(Pi!$C$3:$C$100,MATCH(CELL("row",A7)-3,Pi!$W$3:$W$100,FALSE)))</f>
        <v>7.5461946396837778</v>
      </c>
      <c r="D7" s="13">
        <f ca="1">IF($A7="",D6,INDEX(Patm!$C$3:$C$100,MATCH(CELL("row",A7)-3,Patm!$W$3:$W$100,FALSE)))</f>
        <v>7.680266795360474</v>
      </c>
      <c r="E7" s="13">
        <f ca="1">IF($A7="",E6,INDEX('Patm diff'!$C$3:$C$100,MATCH(CELL("row",Q7)-3,'Patm diff'!$W$3:$W$100,FALSE)))</f>
        <v>7.8966929242182733</v>
      </c>
      <c r="F7" s="13">
        <f ca="1">IF($A7="",F6,INDEX('Patm nodiff'!$C$3:$C$100,MATCH(CELL("row",B7)-3,'Patm nodiff'!$W$3:$W$100,FALSE)))</f>
        <v>7.6621395248070989</v>
      </c>
      <c r="G7" s="13">
        <f ca="1">IF($A7="",G6,INDEX(Case1!$C$3:$C$100,MATCH(CELL("row",A7)-3,Case1!$W$3:$W$100,FALSE)))</f>
        <v>13.905166145605239</v>
      </c>
      <c r="H7" s="7">
        <f ca="1">IF($A7="",H6,INDEX(Case2!$C$3:$C$100,MATCH(CELL("row",A7)-3,Case2!$W$3:$W$100,FALSE)))</f>
        <v>13.983314261790497</v>
      </c>
      <c r="I7" s="7">
        <f ca="1">IF($A7="",I6,INDEX(Case3!$C$3:$C$100,MATCH(CELL("row",A7)-3,Case3!$W$3:$W$100,FALSE)))</f>
        <v>13.827753113223775</v>
      </c>
      <c r="J7" s="7">
        <f ca="1">IF($A7="",J6,INDEX(Case4!$C$3:$C$100,MATCH(CELL("row",A7)-3,Case4!$W$3:$W$100,FALSE)))</f>
        <v>14.741039862506758</v>
      </c>
      <c r="K7" s="7">
        <f ca="1">IF($A7="",K6,INDEX(Case5!$C$3:$C$100,MATCH(CELL("row",A7)-3,Case5!$W$3:$W$100,FALSE)))</f>
        <v>13.085285090202113</v>
      </c>
      <c r="L7" s="7">
        <f ca="1">IF($A7="",L6,INDEX(Case6!$C$3:$C$100,MATCH(CELL("row",A7)-3,Case6!$W$3:$W$100,FALSE)))</f>
        <v>14.73326228590242</v>
      </c>
      <c r="M7" s="7">
        <f ca="1">IF($A7="",M6,INDEX(Case7!$C$3:$C$100,MATCH(CELL("row",A7)-3,Case7!$W$3:$W$100,FALSE)))</f>
        <v>13.107325423973</v>
      </c>
      <c r="N7" s="7">
        <f ca="1">IF($A7="",N6,INDEX(Case8!$C$3:$C$100,MATCH(CELL("row",A7)-3,Case8!$W$3:$W$100,FALSE)))</f>
        <v>10.51841099224397</v>
      </c>
      <c r="O7" s="13">
        <f ca="1">IF($A7="",O6,INDEX(Case9!$C$3:$C$100,MATCH(CELL("row",A7)-3,Case9!$W$3:$W$100,FALSE)))</f>
        <v>21.825720478538251</v>
      </c>
      <c r="P7" s="13">
        <f ca="1">IF($A7="",P6,INDEX(Case10!$C$3:$C$100,MATCH(CELL("row",A7)-3,Case10!$W$3:$W$100,FALSE)))</f>
        <v>10.876590011166714</v>
      </c>
      <c r="Q7" s="7">
        <f ca="1">IF($A7="",Q6,INDEX(Case11!$C$3:$C$100,MATCH(CELL("row",A7)-3,Case11!$W$3:$W$100,FALSE)))</f>
        <v>40.47936949953143</v>
      </c>
      <c r="R7" s="13">
        <f ca="1">IF($A7="",R6,INDEX(Pi!$Q$3:$Q$100,MATCH(CELL("row",A7)-3,Pi!$W$3:$W$100,FALSE)))</f>
        <v>51.727750000000007</v>
      </c>
      <c r="S7" s="7">
        <f ca="1">IF($A7="",S6,INDEX(Patm!$Q$3:$Q$100,MATCH(CELL("row",A7)-3,Patm!$W$3:$W$100,FALSE)))</f>
        <v>0.59816156574621171</v>
      </c>
      <c r="T7" s="7">
        <f ca="1">IF($A7="",T6,INDEX('Patm diff'!$Q$3:$Q$100,MATCH(CELL("row",Q7)-3,'Patm diff'!$W$3:$W$100,FALSE)))</f>
        <v>1.5118212474663864</v>
      </c>
      <c r="U7" s="7">
        <f ca="1">IF($A7="",U6,INDEX('Patm nodiff'!$Q$3:$Q$100,MATCH(CELL("row",B7)-3,'Patm nodiff'!$W$3:$W$100,FALSE)))</f>
        <v>0.51795709710935023</v>
      </c>
      <c r="V7" s="7">
        <f ca="1">IF($A7="",V6,INDEX(Case1!$Q$3:$Q$100,MATCH(CELL("row",A7)-3,Case1!$W$3:$W$100,FALSE)))</f>
        <v>12.11807700697457</v>
      </c>
      <c r="W7" s="7">
        <f ca="1">IF($A7="",W6,INDEX(Case2!$Q$3:$Q$100,MATCH(CELL("row",A7)-3,Case2!$W$3:$W$100,FALSE)))</f>
        <v>11.773625788866902</v>
      </c>
      <c r="X7" s="7">
        <f ca="1">IF($A7="",X6,INDEX(Case3!$Q$3:$Q$100,MATCH(CELL("row",A7)-3,Case3!$W$3:$W$100,FALSE)))</f>
        <v>12.46096942305479</v>
      </c>
      <c r="Y7" s="7">
        <f ca="1">IF($A7="",Y6,INDEX(Case4!$Q$3:$Q$100,MATCH(CELL("row",A7)-3,Case4!$W$3:$W$100,FALSE)))</f>
        <v>8.5286036456764247</v>
      </c>
      <c r="Z7" s="7">
        <f ca="1">IF($A7="",Z6,INDEX(Case5!$Q$3:$Q$100,MATCH(CELL("row",A7)-3,Case5!$W$3:$W$100,FALSE)))</f>
        <v>15.842662645938811</v>
      </c>
      <c r="AA7" s="7">
        <f ca="1">IF($A7="",AA6,INDEX(Case6!$Q$3:$Q1033,MATCH(CELL("row",A7)-3,Case6!$W$3:$W$100,FALSE)))</f>
        <v>8.5609279853105118</v>
      </c>
      <c r="AB7" s="7">
        <f ca="1">IF($A7="",AB6,INDEX(Case7!$Q$3:$Q$100,MATCH(CELL("row",A7)-3,Case7!$W$3:$W$100,FALSE)))</f>
        <v>15.739915644814729</v>
      </c>
      <c r="AC7" s="7">
        <f ca="1">IF($A7="",AC6,INDEX(Case8!$Q$3:$Q$100,MATCH(CELL("row",A7)-3,Case8!$W$3:$W$100,FALSE)))</f>
        <v>8.3478175116817486</v>
      </c>
      <c r="AD7" s="7">
        <f ca="1">IF($A7="",AD6,INDEX(Case9!$Q$3:$Q$100,MATCH(CELL("row",B7)-3,Case9!$W$3:$W$100,FALSE)))</f>
        <v>14.961879851407769</v>
      </c>
      <c r="AE7" s="7">
        <f ca="1">IF($A7="",AE6,INDEX(Case10!$Q$3:$Q$100,MATCH(CELL("row",B7)-3,Case10!$W$3:$W$100,FALSE)))</f>
        <v>8.8455645451696476</v>
      </c>
      <c r="AF7" s="7">
        <f ca="1">IF($A7="",AF6,INDEX(Case11!$Q$3:$Q$100,MATCH(CELL("row",A7)-3,Case11!$W$3:$W$100,FALSE)))</f>
        <v>15.721046038560811</v>
      </c>
      <c r="AH7">
        <f t="shared" ca="1" si="1"/>
        <v>8</v>
      </c>
      <c r="AI7">
        <f t="shared" ca="1" si="2"/>
        <v>3</v>
      </c>
      <c r="AJ7">
        <f t="shared" ca="1" si="7"/>
        <v>8</v>
      </c>
      <c r="AL7" s="7">
        <f t="shared" ca="1" si="3"/>
        <v>40.47936949953143</v>
      </c>
      <c r="AM7" s="7">
        <f t="shared" ca="1" si="4"/>
        <v>15.721046038560811</v>
      </c>
      <c r="AN7" s="7">
        <f t="shared" ca="1" si="5"/>
        <v>7.6621395248070989</v>
      </c>
      <c r="AO7" s="7">
        <f t="shared" ca="1" si="6"/>
        <v>0.51795709710935023</v>
      </c>
      <c r="AQ7" s="7">
        <f t="shared" ca="1" si="8"/>
        <v>10.51841099224397</v>
      </c>
      <c r="AR7" s="7">
        <f t="shared" ca="1" si="9"/>
        <v>8.3478175116817486</v>
      </c>
    </row>
    <row r="8" spans="1:45" x14ac:dyDescent="0.2">
      <c r="A8" t="str">
        <f>IF(ROW()-3&gt;Control!$I$5,"",Control!B9)</f>
        <v>MER 13-01-1</v>
      </c>
      <c r="B8" s="7">
        <f ca="1">IF($A8="",B7,INDEX(Case1!$AB$3:$AB$100,MATCH(CELL("row",A8)-3,Case1!$W$3:$W$100,FALSE)))</f>
        <v>79.620061445998317</v>
      </c>
      <c r="C8" s="7">
        <f ca="1">IF($A8="",C7,INDEX(Pi!$C$3:$C$100,MATCH(CELL("row",A8)-3,Pi!$W$3:$W$100,FALSE)))</f>
        <v>8.9019450754563643</v>
      </c>
      <c r="D8" s="13">
        <f ca="1">IF($A8="",D7,INDEX(Patm!$C$3:$C$100,MATCH(CELL("row",A8)-3,Patm!$W$3:$W$100,FALSE)))</f>
        <v>9.0458040807177476</v>
      </c>
      <c r="E8" s="13">
        <f ca="1">IF($A8="",E7,INDEX('Patm diff'!$C$3:$C$100,MATCH(CELL("row",Q8)-3,'Patm diff'!$W$3:$W$100,FALSE)))</f>
        <v>9.2777631629902277</v>
      </c>
      <c r="F8" s="13">
        <f ca="1">IF($A8="",F7,INDEX('Patm nodiff'!$C$3:$C$100,MATCH(CELL("row",B8)-3,'Patm nodiff'!$W$3:$W$100,FALSE)))</f>
        <v>9.0263645005904003</v>
      </c>
      <c r="G8" s="13">
        <f ca="1">IF($A8="",G7,INDEX(Case1!$C$3:$C$100,MATCH(CELL("row",A8)-3,Case1!$W$3:$W$100,FALSE)))</f>
        <v>15.637441231709207</v>
      </c>
      <c r="H8" s="7">
        <f ca="1">IF($A8="",H7,INDEX(Case2!$C$3:$C$100,MATCH(CELL("row",A8)-3,Case2!$W$3:$W$100,FALSE)))</f>
        <v>15.719453900354344</v>
      </c>
      <c r="I8" s="7">
        <f ca="1">IF($A8="",I7,INDEX(Case3!$C$3:$C$100,MATCH(CELL("row",A8)-3,Case3!$W$3:$W$100,FALSE)))</f>
        <v>15.556272133998631</v>
      </c>
      <c r="J8" s="7">
        <f ca="1">IF($A8="",J7,INDEX(Case4!$C$3:$C$100,MATCH(CELL("row",A8)-3,Case4!$W$3:$W$100,FALSE)))</f>
        <v>16.513451565879858</v>
      </c>
      <c r="K8" s="7">
        <f ca="1">IF($A8="",K7,INDEX(Case5!$C$3:$C$100,MATCH(CELL("row",A8)-3,Case5!$W$3:$W$100,FALSE)))</f>
        <v>14.776604332631385</v>
      </c>
      <c r="L8" s="7">
        <f ca="1">IF($A8="",L7,INDEX(Case6!$C$3:$C$100,MATCH(CELL("row",A8)-3,Case6!$W$3:$W$100,FALSE)))</f>
        <v>16.505328635170802</v>
      </c>
      <c r="M8" s="7">
        <f ca="1">IF($A8="",M7,INDEX(Case7!$C$3:$C$100,MATCH(CELL("row",A8)-3,Case7!$W$3:$W$100,FALSE)))</f>
        <v>14.799763006853063</v>
      </c>
      <c r="N8" s="7">
        <f ca="1">IF($A8="",N7,INDEX(Case8!$C$3:$C$100,MATCH(CELL("row",A8)-3,Case8!$W$3:$W$100,FALSE)))</f>
        <v>12.069045712471073</v>
      </c>
      <c r="O8" s="13">
        <f ca="1">IF($A8="",O7,INDEX(Case9!$C$3:$C$100,MATCH(CELL("row",A8)-3,Case9!$W$3:$W$100,FALSE)))</f>
        <v>23.886968036697663</v>
      </c>
      <c r="P8" s="13">
        <f ca="1">IF($A8="",P7,INDEX(Case10!$C$3:$C$100,MATCH(CELL("row",A8)-3,Case10!$W$3:$W$100,FALSE)))</f>
        <v>12.448136320184782</v>
      </c>
      <c r="Q8" s="7">
        <f ca="1">IF($A8="",Q7,INDEX(Case11!$C$3:$C$100,MATCH(CELL("row",A8)-3,Case11!$W$3:$W$100,FALSE)))</f>
        <v>42.186720744885413</v>
      </c>
      <c r="R8" s="13">
        <f ca="1">IF($A8="",R7,INDEX(Pi!$Q$3:$Q$100,MATCH(CELL("row",A8)-3,Pi!$W$3:$W$100,FALSE)))</f>
        <v>51.727750000000007</v>
      </c>
      <c r="S8" s="7">
        <f ca="1">IF($A8="",S7,INDEX(Patm!$Q$3:$Q$100,MATCH(CELL("row",A8)-3,Patm!$W$3:$W$100,FALSE)))</f>
        <v>0.5083232419657544</v>
      </c>
      <c r="T8" s="7">
        <f ca="1">IF($A8="",T7,INDEX('Patm diff'!$Q$3:$Q$100,MATCH(CELL("row",Q8)-3,'Patm diff'!$W$3:$W$100,FALSE)))</f>
        <v>1.2896767790778625</v>
      </c>
      <c r="U8" s="7">
        <f ca="1">IF($A8="",U7,INDEX('Patm nodiff'!$Q$3:$Q$100,MATCH(CELL("row",B8)-3,'Patm nodiff'!$W$3:$W$100,FALSE)))</f>
        <v>0.44001865441024357</v>
      </c>
      <c r="V8" s="7">
        <f ca="1">IF($A8="",V7,INDEX(Case1!$Q$3:$Q$100,MATCH(CELL("row",A8)-3,Case1!$W$3:$W$100,FALSE)))</f>
        <v>10.922289748073513</v>
      </c>
      <c r="W8" s="7">
        <f ca="1">IF($A8="",W7,INDEX(Case2!$Q$3:$Q$100,MATCH(CELL("row",A8)-3,Case2!$W$3:$W$100,FALSE)))</f>
        <v>10.611266988222846</v>
      </c>
      <c r="X8" s="7">
        <f ca="1">IF($A8="",X7,INDEX(Case3!$Q$3:$Q$100,MATCH(CELL("row",A8)-3,Case3!$W$3:$W$100,FALSE)))</f>
        <v>11.231897212564947</v>
      </c>
      <c r="Y8" s="7">
        <f ca="1">IF($A8="",Y7,INDEX(Case4!$Q$3:$Q$100,MATCH(CELL("row",A8)-3,Case4!$W$3:$W$100,FALSE)))</f>
        <v>7.6835509828383071</v>
      </c>
      <c r="Z8" s="7">
        <f ca="1">IF($A8="",Z7,INDEX(Case5!$Q$3:$Q$100,MATCH(CELL("row",A8)-3,Case5!$W$3:$W$100,FALSE)))</f>
        <v>14.288420730384402</v>
      </c>
      <c r="AA8" s="7">
        <f ca="1">IF($A8="",AA7,INDEX(Case6!$Q$3:$Q1034,MATCH(CELL("row",A8)-3,Case6!$W$3:$W$100,FALSE)))</f>
        <v>7.7126881926064472</v>
      </c>
      <c r="AB8" s="7">
        <f ca="1">IF($A8="",AB7,INDEX(Case7!$Q$3:$Q$100,MATCH(CELL("row",A8)-3,Case7!$W$3:$W$100,FALSE)))</f>
        <v>14.195477645354552</v>
      </c>
      <c r="AC8" s="7">
        <f ca="1">IF($A8="",AC7,INDEX(Case8!$Q$3:$Q$100,MATCH(CELL("row",A8)-3,Case8!$W$3:$W$100,FALSE)))</f>
        <v>7.3541629564519333</v>
      </c>
      <c r="AD8" s="7">
        <f ca="1">IF($A8="",AD7,INDEX(Case9!$Q$3:$Q$100,MATCH(CELL("row",B8)-3,Case9!$W$3:$W$100,FALSE)))</f>
        <v>13.849603848602088</v>
      </c>
      <c r="AE8" s="7">
        <f ca="1">IF($A8="",AE7,INDEX(Case10!$Q$3:$Q$100,MATCH(CELL("row",B8)-3,Case10!$W$3:$W$100,FALSE)))</f>
        <v>7.8161189692438189</v>
      </c>
      <c r="AF8" s="7">
        <f ca="1">IF($A8="",AF7,INDEX(Case11!$Q$3:$Q$100,MATCH(CELL("row",A8)-3,Case11!$W$3:$W$100,FALSE)))</f>
        <v>9.0492187763318608</v>
      </c>
      <c r="AH8">
        <f t="shared" ca="1" si="1"/>
        <v>8</v>
      </c>
      <c r="AI8">
        <f t="shared" ca="1" si="2"/>
        <v>3</v>
      </c>
      <c r="AJ8">
        <f t="shared" ca="1" si="7"/>
        <v>8</v>
      </c>
      <c r="AL8" s="7">
        <f t="shared" ca="1" si="3"/>
        <v>42.186720744885413</v>
      </c>
      <c r="AM8" s="7">
        <f t="shared" ca="1" si="4"/>
        <v>9.0492187763318608</v>
      </c>
      <c r="AN8" s="7">
        <f t="shared" ca="1" si="5"/>
        <v>9.0263645005904003</v>
      </c>
      <c r="AO8" s="7">
        <f t="shared" ca="1" si="6"/>
        <v>0.44001865441024357</v>
      </c>
      <c r="AQ8" s="7">
        <f t="shared" ca="1" si="8"/>
        <v>12.069045712471073</v>
      </c>
      <c r="AR8" s="7">
        <f t="shared" ca="1" si="9"/>
        <v>7.3541629564519333</v>
      </c>
    </row>
    <row r="9" spans="1:45" x14ac:dyDescent="0.2">
      <c r="A9" t="str">
        <f>IF(ROW()-3&gt;Control!$I$5,"",Control!B10)</f>
        <v>MER 13-01-3</v>
      </c>
      <c r="B9" s="7">
        <f ca="1">IF($A9="",B8,INDEX(Case1!$AB$3:$AB$100,MATCH(CELL("row",A9)-3,Case1!$W$3:$W$100,FALSE)))</f>
        <v>72.777789603299766</v>
      </c>
      <c r="C9" s="7">
        <f ca="1">IF($A9="",C8,INDEX(Pi!$C$3:$C$100,MATCH(CELL("row",A9)-3,Pi!$W$3:$W$100,FALSE)))</f>
        <v>13.736138305387426</v>
      </c>
      <c r="D9" s="13">
        <f ca="1">IF($A9="",D8,INDEX(Patm!$C$3:$C$100,MATCH(CELL("row",A9)-3,Patm!$W$3:$W$100,FALSE)))</f>
        <v>13.908407765563092</v>
      </c>
      <c r="E9" s="13">
        <f ca="1">IF($A9="",E8,INDEX('Patm diff'!$C$3:$C$100,MATCH(CELL("row",Q9)-3,'Patm diff'!$W$3:$W$100,FALSE)))</f>
        <v>14.18559844730974</v>
      </c>
      <c r="F9" s="13">
        <f ca="1">IF($A9="",F8,INDEX('Patm nodiff'!$C$3:$C$100,MATCH(CELL("row",B9)-3,'Patm nodiff'!$W$3:$W$100,FALSE)))</f>
        <v>13.885131104973629</v>
      </c>
      <c r="G9" s="13">
        <f ca="1">IF($A9="",G8,INDEX(Case1!$C$3:$C$100,MATCH(CELL("row",A9)-3,Case1!$W$3:$W$100,FALSE)))</f>
        <v>21.570455815515427</v>
      </c>
      <c r="H9" s="7">
        <f ca="1">IF($A9="",H8,INDEX(Case2!$C$3:$C$100,MATCH(CELL("row",A9)-3,Case2!$W$3:$W$100,FALSE)))</f>
        <v>21.663628667227449</v>
      </c>
      <c r="I9" s="7">
        <f ca="1">IF($A9="",I8,INDEX(Case3!$C$3:$C$100,MATCH(CELL("row",A9)-3,Case3!$W$3:$W$100,FALSE)))</f>
        <v>21.478147596552535</v>
      </c>
      <c r="J9" s="7">
        <f ca="1">IF($A9="",J8,INDEX(Case4!$C$3:$C$100,MATCH(CELL("row",A9)-3,Case4!$W$3:$W$100,FALSE)))</f>
        <v>22.563833542365046</v>
      </c>
      <c r="K9" s="7">
        <f ca="1">IF($A9="",K8,INDEX(Case5!$C$3:$C$100,MATCH(CELL("row",A9)-3,Case5!$W$3:$W$100,FALSE)))</f>
        <v>20.589789323355959</v>
      </c>
      <c r="L9" s="7">
        <f ca="1">IF($A9="",L8,INDEX(Case6!$C$3:$C$100,MATCH(CELL("row",A9)-3,Case6!$W$3:$W$100,FALSE)))</f>
        <v>22.554663775654522</v>
      </c>
      <c r="M9" s="7">
        <f ca="1">IF($A9="",M8,INDEX(Case7!$C$3:$C$100,MATCH(CELL("row",A9)-3,Case7!$W$3:$W$100,FALSE)))</f>
        <v>20.616205567721572</v>
      </c>
      <c r="N9" s="7">
        <f ca="1">IF($A9="",N8,INDEX(Case8!$C$3:$C$100,MATCH(CELL("row",A9)-3,Case8!$W$3:$W$100,FALSE)))</f>
        <v>17.47113745321834</v>
      </c>
      <c r="O9" s="13">
        <f ca="1">IF($A9="",O8,INDEX(Case9!$C$3:$C$100,MATCH(CELL("row",A9)-3,Case9!$W$3:$W$100,FALSE)))</f>
        <v>30.784814961517597</v>
      </c>
      <c r="P9" s="13">
        <f ca="1">IF($A9="",P8,INDEX(Case10!$C$3:$C$100,MATCH(CELL("row",A9)-3,Case10!$W$3:$W$100,FALSE)))</f>
        <v>17.911267311971041</v>
      </c>
      <c r="Q9" s="7">
        <f ca="1">IF($A9="",Q8,INDEX(Case11!$C$3:$C$100,MATCH(CELL("row",A9)-3,Case11!$W$3:$W$100,FALSE)))</f>
        <v>43.061468838827196</v>
      </c>
      <c r="R9" s="13">
        <f ca="1">IF($A9="",R8,INDEX(Pi!$Q$3:$Q$100,MATCH(CELL("row",A9)-3,Pi!$W$3:$W$100,FALSE)))</f>
        <v>51.727750000000007</v>
      </c>
      <c r="S9" s="7">
        <f ca="1">IF($A9="",S8,INDEX(Patm!$Q$3:$Q$100,MATCH(CELL("row",A9)-3,Patm!$W$3:$W$100,FALSE)))</f>
        <v>0.33119382884420717</v>
      </c>
      <c r="T9" s="7">
        <f ca="1">IF($A9="",T8,INDEX('Patm diff'!$Q$3:$Q$100,MATCH(CELL("row",Q9)-3,'Patm diff'!$W$3:$W$100,FALSE)))</f>
        <v>0.84726375816590871</v>
      </c>
      <c r="U9" s="7">
        <f ca="1">IF($A9="",U8,INDEX('Patm nodiff'!$Q$3:$Q$100,MATCH(CELL("row",B9)-3,'Patm nodiff'!$W$3:$W$100,FALSE)))</f>
        <v>0.28648585671783855</v>
      </c>
      <c r="V9" s="7">
        <f ca="1">IF($A9="",V8,INDEX(Case1!$Q$3:$Q$100,MATCH(CELL("row",A9)-3,Case1!$W$3:$W$100,FALSE)))</f>
        <v>8.1633263964469176</v>
      </c>
      <c r="W9" s="7">
        <f ca="1">IF($A9="",W8,INDEX(Case2!$Q$3:$Q$100,MATCH(CELL("row",A9)-3,Case2!$W$3:$W$100,FALSE)))</f>
        <v>7.9305996466960842</v>
      </c>
      <c r="X9" s="7">
        <f ca="1">IF($A9="",X8,INDEX(Case3!$Q$3:$Q$100,MATCH(CELL("row",A9)-3,Case3!$W$3:$W$100,FALSE)))</f>
        <v>8.3950596818069307</v>
      </c>
      <c r="Y9" s="7">
        <f ca="1">IF($A9="",Y8,INDEX(Case4!$Q$3:$Q$100,MATCH(CELL("row",A9)-3,Case4!$W$3:$W$100,FALSE)))</f>
        <v>5.74153752517676</v>
      </c>
      <c r="Z9" s="7">
        <f ca="1">IF($A9="",Z8,INDEX(Case5!$Q$3:$Q$100,MATCH(CELL("row",A9)-3,Case5!$W$3:$W$100,FALSE)))</f>
        <v>10.685381265357483</v>
      </c>
      <c r="AA9" s="7">
        <f ca="1">IF($A9="",AA8,INDEX(Case6!$Q$3:$Q1035,MATCH(CELL("row",A9)-3,Case6!$W$3:$W$100,FALSE)))</f>
        <v>5.7633054974078748</v>
      </c>
      <c r="AB9" s="7">
        <f ca="1">IF($A9="",AB8,INDEX(Case7!$Q$3:$Q$100,MATCH(CELL("row",A9)-3,Case7!$W$3:$W$100,FALSE)))</f>
        <v>10.615666430379916</v>
      </c>
      <c r="AC9" s="7">
        <f ca="1">IF($A9="",AC8,INDEX(Case8!$Q$3:$Q$100,MATCH(CELL("row",A9)-3,Case8!$W$3:$W$100,FALSE)))</f>
        <v>5.1984574673871027</v>
      </c>
      <c r="AD9" s="7">
        <f ca="1">IF($A9="",AD8,INDEX(Case9!$Q$3:$Q$100,MATCH(CELL("row",B9)-3,Case9!$W$3:$W$100,FALSE)))</f>
        <v>11.090536212199819</v>
      </c>
      <c r="AE9" s="7">
        <f ca="1">IF($A9="",AE8,INDEX(Case10!$Q$3:$Q$100,MATCH(CELL("row",B9)-3,Case10!$W$3:$W$100,FALSE)))</f>
        <v>5.5647822981474793</v>
      </c>
      <c r="AF9" s="7">
        <f ca="1">IF($A9="",AF8,INDEX(Case11!$Q$3:$Q$100,MATCH(CELL("row",A9)-3,Case11!$W$3:$W$100,FALSE)))</f>
        <v>14.919002173712432</v>
      </c>
      <c r="AH9">
        <f t="shared" ca="1" si="1"/>
        <v>14</v>
      </c>
      <c r="AI9">
        <f t="shared" ca="1" si="2"/>
        <v>3</v>
      </c>
      <c r="AJ9">
        <f t="shared" ca="1" si="7"/>
        <v>8</v>
      </c>
      <c r="AL9" s="7">
        <f t="shared" ca="1" si="3"/>
        <v>43.061468838827196</v>
      </c>
      <c r="AM9" s="7">
        <f t="shared" ca="1" si="4"/>
        <v>14.919002173712432</v>
      </c>
      <c r="AN9" s="7">
        <f t="shared" ca="1" si="5"/>
        <v>13.885131104973629</v>
      </c>
      <c r="AO9" s="7">
        <f t="shared" ca="1" si="6"/>
        <v>0.28648585671783855</v>
      </c>
      <c r="AQ9" s="7">
        <f t="shared" ca="1" si="8"/>
        <v>17.47113745321834</v>
      </c>
      <c r="AR9" s="7">
        <f t="shared" ca="1" si="9"/>
        <v>5.1984574673871027</v>
      </c>
    </row>
    <row r="10" spans="1:45" x14ac:dyDescent="0.2">
      <c r="A10" t="str">
        <f>IF(ROW()-3&gt;Control!$I$5,"",Control!B11)</f>
        <v>MER 13-01-6</v>
      </c>
      <c r="B10" s="7">
        <f ca="1">IF($A10="",B9,INDEX(Case1!$AB$3:$AB$100,MATCH(CELL("row",A10)-3,Case1!$W$3:$W$100,FALSE)))</f>
        <v>68.387683677205885</v>
      </c>
      <c r="C10" s="7">
        <f ca="1">IF($A10="",C9,INDEX(Pi!$C$3:$C$100,MATCH(CELL("row",A10)-3,Pi!$W$3:$W$100,FALSE)))</f>
        <v>15.382315550114798</v>
      </c>
      <c r="D10" s="13">
        <f ca="1">IF($A10="",D9,INDEX(Patm!$C$3:$C$100,MATCH(CELL("row",A10)-3,Patm!$W$3:$W$100,FALSE)))</f>
        <v>15.643246617893659</v>
      </c>
      <c r="E10" s="13">
        <f ca="1">IF($A10="",E9,INDEX('Patm diff'!$C$3:$C$100,MATCH(CELL("row",Q10)-3,'Patm diff'!$W$3:$W$100,FALSE)))</f>
        <v>16.064145679083943</v>
      </c>
      <c r="F10" s="13">
        <f ca="1">IF($A10="",F9,INDEX('Patm nodiff'!$C$3:$C$100,MATCH(CELL("row",B10)-3,'Patm nodiff'!$W$3:$W$100,FALSE)))</f>
        <v>15.608009772871331</v>
      </c>
      <c r="G10" s="13">
        <f ca="1">IF($A10="",G9,INDEX(Case1!$C$3:$C$100,MATCH(CELL("row",A10)-3,Case1!$W$3:$W$100,FALSE)))</f>
        <v>25.665977863676567</v>
      </c>
      <c r="H10" s="7">
        <f ca="1">IF($A10="",H9,INDEX(Case2!$C$3:$C$100,MATCH(CELL("row",A10)-3,Case2!$W$3:$W$100,FALSE)))</f>
        <v>25.78933893639697</v>
      </c>
      <c r="I10" s="7">
        <f ca="1">IF($A10="",I9,INDEX(Case3!$C$3:$C$100,MATCH(CELL("row",A10)-3,Case3!$W$3:$W$100,FALSE)))</f>
        <v>25.54380526200287</v>
      </c>
      <c r="J10" s="7">
        <f ca="1">IF($A10="",J9,INDEX(Case4!$C$3:$C$100,MATCH(CELL("row",A10)-3,Case4!$W$3:$W$100,FALSE)))</f>
        <v>26.495041319938842</v>
      </c>
      <c r="K10" s="7">
        <f ca="1">IF($A10="",K9,INDEX(Case5!$C$3:$C$100,MATCH(CELL("row",A10)-3,Case5!$W$3:$W$100,FALSE)))</f>
        <v>24.368807882529861</v>
      </c>
      <c r="L10" s="7">
        <f ca="1">IF($A10="",L9,INDEX(Case6!$C$3:$C$100,MATCH(CELL("row",A10)-3,Case6!$W$3:$W$100,FALSE)))</f>
        <v>26.489570695490492</v>
      </c>
      <c r="M10" s="7">
        <f ca="1">IF($A10="",M9,INDEX(Case7!$C$3:$C$100,MATCH(CELL("row",A10)-3,Case7!$W$3:$W$100,FALSE)))</f>
        <v>24.403713484905346</v>
      </c>
      <c r="N10" s="7">
        <f ca="1">IF($A10="",N9,INDEX(Case8!$C$3:$C$100,MATCH(CELL("row",A10)-3,Case8!$W$3:$W$100,FALSE)))</f>
        <v>20.256588890987558</v>
      </c>
      <c r="O10" s="13">
        <f ca="1">IF($A10="",O9,INDEX(Case9!$C$3:$C$100,MATCH(CELL("row",A10)-3,Case9!$W$3:$W$100,FALSE)))</f>
        <v>31.229796926264019</v>
      </c>
      <c r="P10" s="13">
        <f ca="1">IF($A10="",P9,INDEX(Case10!$C$3:$C$100,MATCH(CELL("row",A10)-3,Case10!$W$3:$W$100,FALSE)))</f>
        <v>20.831968332389092</v>
      </c>
      <c r="Q10" s="7">
        <f ca="1">IF($A10="",Q9,INDEX(Case11!$C$3:$C$100,MATCH(CELL("row",A10)-3,Case11!$W$3:$W$100,FALSE)))</f>
        <v>51.495702473947489</v>
      </c>
      <c r="R10" s="13">
        <f ca="1">IF($A10="",R9,INDEX(Pi!$Q$3:$Q$100,MATCH(CELL("row",A10)-3,Pi!$W$3:$W$100,FALSE)))</f>
        <v>60.76250000000001</v>
      </c>
      <c r="S10" s="7">
        <f ca="1">IF($A10="",S9,INDEX(Patm!$Q$3:$Q$100,MATCH(CELL("row",A10)-3,Patm!$W$3:$W$100,FALSE)))</f>
        <v>0.42513835880168171</v>
      </c>
      <c r="T10" s="7">
        <f ca="1">IF($A10="",T9,INDEX('Patm diff'!$Q$3:$Q$100,MATCH(CELL("row",Q10)-3,'Patm diff'!$W$3:$W$100,FALSE)))</f>
        <v>1.0788138427140901</v>
      </c>
      <c r="U10" s="7">
        <f ca="1">IF($A10="",U9,INDEX('Patm nodiff'!$Q$3:$Q$100,MATCH(CELL("row",B10)-3,'Patm nodiff'!$W$3:$W$100,FALSE)))</f>
        <v>0.36800492713327104</v>
      </c>
      <c r="V10" s="7">
        <f ca="1">IF($A10="",V9,INDEX(Case1!$Q$3:$Q$100,MATCH(CELL("row",A10)-3,Case1!$W$3:$W$100,FALSE)))</f>
        <v>8.4633865144382163</v>
      </c>
      <c r="W10" s="7">
        <f ca="1">IF($A10="",W9,INDEX(Case2!$Q$3:$Q$100,MATCH(CELL("row",A10)-3,Case2!$W$3:$W$100,FALSE)))</f>
        <v>8.2191477221201108</v>
      </c>
      <c r="X10" s="7">
        <f ca="1">IF($A10="",X9,INDEX(Case3!$Q$3:$Q$100,MATCH(CELL("row",A10)-3,Case3!$W$3:$W$100,FALSE)))</f>
        <v>8.7067373729933486</v>
      </c>
      <c r="Y10" s="7">
        <f ca="1">IF($A10="",Y9,INDEX(Case4!$Q$3:$Q$100,MATCH(CELL("row",A10)-3,Case4!$W$3:$W$100,FALSE)))</f>
        <v>2.8246406076873249</v>
      </c>
      <c r="Z10" s="7">
        <f ca="1">IF($A10="",Z9,INDEX(Case5!$Q$3:$Q$100,MATCH(CELL("row",A10)-3,Case5!$W$3:$W$100,FALSE)))</f>
        <v>11.120494520305739</v>
      </c>
      <c r="AA10" s="7">
        <f ca="1">IF($A10="",AA9,INDEX(Case6!$Q$3:$Q1036,MATCH(CELL("row",A10)-3,Case6!$W$3:$W$100,FALSE)))</f>
        <v>2.8351271326751921</v>
      </c>
      <c r="AB10" s="7">
        <f ca="1">IF($A10="",AB9,INDEX(Case7!$Q$3:$Q$100,MATCH(CELL("row",A10)-3,Case7!$W$3:$W$100,FALSE)))</f>
        <v>11.046800795223675</v>
      </c>
      <c r="AC10" s="7">
        <f ca="1">IF($A10="",AC9,INDEX(Case8!$Q$3:$Q$100,MATCH(CELL("row",A10)-3,Case8!$W$3:$W$100,FALSE)))</f>
        <v>5.5288966857731312</v>
      </c>
      <c r="AD10" s="7">
        <f ca="1">IF($A10="",AD9,INDEX(Case9!$Q$3:$Q$100,MATCH(CELL("row",B10)-3,Case9!$W$3:$W$100,FALSE)))</f>
        <v>6.4412241579003302</v>
      </c>
      <c r="AE10" s="7">
        <f ca="1">IF($A10="",AE9,INDEX(Case10!$Q$3:$Q$100,MATCH(CELL("row",B10)-3,Case10!$W$3:$W$100,FALSE)))</f>
        <v>5.8969731298653105</v>
      </c>
      <c r="AF10" s="7">
        <f ca="1">IF($A10="",AF9,INDEX(Case11!$Q$3:$Q$100,MATCH(CELL("row",A10)-3,Case11!$W$3:$W$100,FALSE)))</f>
        <v>12.787965944150134</v>
      </c>
      <c r="AH10">
        <f t="shared" ca="1" si="1"/>
        <v>14</v>
      </c>
      <c r="AI10">
        <f t="shared" ca="1" si="2"/>
        <v>3</v>
      </c>
      <c r="AJ10">
        <f t="shared" ca="1" si="7"/>
        <v>4</v>
      </c>
      <c r="AL10" s="7">
        <f t="shared" ca="1" si="3"/>
        <v>51.495702473947489</v>
      </c>
      <c r="AM10" s="7">
        <f t="shared" ca="1" si="4"/>
        <v>12.787965944150134</v>
      </c>
      <c r="AN10" s="7">
        <f t="shared" ca="1" si="5"/>
        <v>15.608009772871331</v>
      </c>
      <c r="AO10" s="7">
        <f t="shared" ca="1" si="6"/>
        <v>0.36800492713327104</v>
      </c>
      <c r="AQ10" s="7">
        <f t="shared" ca="1" si="8"/>
        <v>20.256588890987558</v>
      </c>
      <c r="AR10" s="7">
        <f t="shared" ca="1" si="9"/>
        <v>5.5288966857731312</v>
      </c>
    </row>
    <row r="11" spans="1:45" x14ac:dyDescent="0.2">
      <c r="A11" t="str">
        <f>IF(ROW()-3&gt;Control!$I$5,"",Control!B12)</f>
        <v>AME_19-Ad</v>
      </c>
      <c r="B11" s="7">
        <f ca="1">IF($A11="",B10,INDEX(Case1!$AB$3:$AB$100,MATCH(CELL("row",A11)-3,Case1!$W$3:$W$100,FALSE)))</f>
        <v>68.144511480873504</v>
      </c>
      <c r="C11" s="7">
        <f ca="1">IF($A11="",C10,INDEX(Pi!$C$3:$C$100,MATCH(CELL("row",A11)-3,Pi!$W$3:$W$100,FALSE)))</f>
        <v>16.598606902319951</v>
      </c>
      <c r="D11" s="13">
        <f ca="1">IF($A11="",D10,INDEX(Patm!$C$3:$C$100,MATCH(CELL("row",A11)-3,Patm!$W$3:$W$100,FALSE)))</f>
        <v>16.867659179383207</v>
      </c>
      <c r="E11" s="13">
        <f ca="1">IF($A11="",E10,INDEX('Patm diff'!$C$3:$C$100,MATCH(CELL("row",Q11)-3,'Patm diff'!$W$3:$W$100,FALSE)))</f>
        <v>17.301414219347805</v>
      </c>
      <c r="F11" s="13">
        <f ca="1">IF($A11="",F10,INDEX('Patm nodiff'!$C$3:$C$100,MATCH(CELL("row",B11)-3,'Patm nodiff'!$W$3:$W$100,FALSE)))</f>
        <v>16.831302173691608</v>
      </c>
      <c r="G11" s="13">
        <f ca="1">IF($A11="",G10,INDEX(Case1!$C$3:$C$100,MATCH(CELL("row",A11)-3,Case1!$W$3:$W$100,FALSE)))</f>
        <v>25.900337998862323</v>
      </c>
      <c r="H11" s="7">
        <f ca="1">IF($A11="",H10,INDEX(Case2!$C$3:$C$100,MATCH(CELL("row",A11)-3,Case2!$W$3:$W$100,FALSE)))</f>
        <v>25.956340998959153</v>
      </c>
      <c r="I11" s="7">
        <f ca="1">IF($A11="",I10,INDEX(Case3!$C$3:$C$100,MATCH(CELL("row",A11)-3,Case3!$W$3:$W$100,FALSE)))</f>
        <v>25.844775220348989</v>
      </c>
      <c r="J11" s="7">
        <f ca="1">IF($A11="",J10,INDEX(Case4!$C$3:$C$100,MATCH(CELL("row",A11)-3,Case4!$W$3:$W$100,FALSE)))</f>
        <v>26.981944917020307</v>
      </c>
      <c r="K11" s="7">
        <f ca="1">IF($A11="",K10,INDEX(Case5!$C$3:$C$100,MATCH(CELL("row",A11)-3,Case5!$W$3:$W$100,FALSE)))</f>
        <v>25.307932482628917</v>
      </c>
      <c r="L11" s="7">
        <f ca="1">IF($A11="",L10,INDEX(Case6!$C$3:$C$100,MATCH(CELL("row",A11)-3,Case6!$W$3:$W$100,FALSE)))</f>
        <v>26.969798712145355</v>
      </c>
      <c r="M11" s="7">
        <f ca="1">IF($A11="",M10,INDEX(Case7!$C$3:$C$100,MATCH(CELL("row",A11)-3,Case7!$W$3:$W$100,FALSE)))</f>
        <v>25.323972602424039</v>
      </c>
      <c r="N11" s="7">
        <f ca="1">IF($A11="",N10,INDEX(Case8!$C$3:$C$100,MATCH(CELL("row",A11)-3,Case8!$W$3:$W$100,FALSE)))</f>
        <v>21.610601408876857</v>
      </c>
      <c r="O11" s="13">
        <f ca="1">IF($A11="",O10,INDEX(Case9!$C$3:$C$100,MATCH(CELL("row",A11)-3,Case9!$W$3:$W$100,FALSE)))</f>
        <v>37.956269305642792</v>
      </c>
      <c r="P11" s="13">
        <f ca="1">IF($A11="",P10,INDEX(Case10!$C$3:$C$100,MATCH(CELL("row",A11)-3,Case10!$W$3:$W$100,FALSE)))</f>
        <v>22.200629781264745</v>
      </c>
      <c r="Q11" s="7">
        <f ca="1">IF($A11="",Q10,INDEX(Case11!$C$3:$C$100,MATCH(CELL("row",A11)-3,Case11!$W$3:$W$100,FALSE)))</f>
        <v>56.839025518621398</v>
      </c>
      <c r="R11" s="13">
        <f ca="1">IF($A11="",R10,INDEX(Pi!$Q$3:$Q$100,MATCH(CELL("row",A11)-3,Pi!$W$3:$W$100,FALSE)))</f>
        <v>60.76250000000001</v>
      </c>
      <c r="S11" s="7">
        <f ca="1">IF($A11="",S10,INDEX(Patm!$Q$3:$Q$100,MATCH(CELL("row",A11)-3,Patm!$W$3:$W$100,FALSE)))</f>
        <v>0.39439955176121688</v>
      </c>
      <c r="T11" s="7">
        <f ca="1">IF($A11="",T10,INDEX('Patm diff'!$Q$3:$Q$100,MATCH(CELL("row",Q11)-3,'Patm diff'!$W$3:$W$100,FALSE)))</f>
        <v>1.0024384644265152</v>
      </c>
      <c r="U11" s="7">
        <f ca="1">IF($A11="",U10,INDEX('Patm nodiff'!$Q$3:$Q$100,MATCH(CELL("row",B11)-3,'Patm nodiff'!$W$3:$W$100,FALSE)))</f>
        <v>0.34134977319004112</v>
      </c>
      <c r="V11" s="7">
        <f ca="1">IF($A11="",V10,INDEX(Case1!$Q$3:$Q$100,MATCH(CELL("row",A11)-3,Case1!$W$3:$W$100,FALSE)))</f>
        <v>3.9822865096432705</v>
      </c>
      <c r="W11" s="7">
        <f ca="1">IF($A11="",W10,INDEX(Case2!$Q$3:$Q$100,MATCH(CELL("row",A11)-3,Case2!$W$3:$W$100,FALSE)))</f>
        <v>3.8717968631385267</v>
      </c>
      <c r="X11" s="7">
        <f ca="1">IF($A11="",X10,INDEX(Case3!$Q$3:$Q$100,MATCH(CELL("row",A11)-3,Case3!$W$3:$W$100,FALSE)))</f>
        <v>4.0921571802821655</v>
      </c>
      <c r="Y11" s="7">
        <f ca="1">IF($A11="",Y10,INDEX(Case4!$Q$3:$Q$100,MATCH(CELL("row",A11)-3,Case4!$W$3:$W$100,FALSE)))</f>
        <v>5.9300052549950824</v>
      </c>
      <c r="Z11" s="7">
        <f ca="1">IF($A11="",Z10,INDEX(Case5!$Q$3:$Q$100,MATCH(CELL("row",A11)-3,Case5!$W$3:$W$100,FALSE)))</f>
        <v>5.1702155570247532</v>
      </c>
      <c r="AA11" s="7">
        <f ca="1">IF($A11="",AA10,INDEX(Case6!$Q$3:$Q1037,MATCH(CELL("row",A11)-3,Case6!$W$3:$W$100,FALSE)))</f>
        <v>5.9526925329707172</v>
      </c>
      <c r="AB11" s="7">
        <f ca="1">IF($A11="",AB10,INDEX(Case7!$Q$3:$Q$100,MATCH(CELL("row",A11)-3,Case7!$W$3:$W$100,FALSE)))</f>
        <v>5.1375977015630534</v>
      </c>
      <c r="AC11" s="7">
        <f ca="1">IF($A11="",AC10,INDEX(Case8!$Q$3:$Q$100,MATCH(CELL("row",A11)-3,Case8!$W$3:$W$100,FALSE)))</f>
        <v>5.2004987994533636</v>
      </c>
      <c r="AD11" s="7">
        <f ca="1">IF($A11="",AD10,INDEX(Case9!$Q$3:$Q$100,MATCH(CELL("row",B11)-3,Case9!$W$3:$W$100,FALSE)))</f>
        <v>11.131305100302679</v>
      </c>
      <c r="AE11" s="7">
        <f ca="1">IF($A11="",AE10,INDEX(Case10!$Q$3:$Q$100,MATCH(CELL("row",B11)-3,Case10!$W$3:$W$100,FALSE)))</f>
        <v>5.5536166713012296</v>
      </c>
      <c r="AF11" s="7">
        <f ca="1">IF($A11="",AF10,INDEX(Case11!$Q$3:$Q$100,MATCH(CELL("row",A11)-3,Case11!$W$3:$W$100,FALSE)))</f>
        <v>7.2198050840329016</v>
      </c>
      <c r="AH11">
        <f t="shared" ca="1" si="1"/>
        <v>12</v>
      </c>
      <c r="AI11">
        <f t="shared" ca="1" si="2"/>
        <v>3</v>
      </c>
      <c r="AJ11">
        <f t="shared" ca="1" si="7"/>
        <v>2</v>
      </c>
      <c r="AL11" s="7">
        <f t="shared" ca="1" si="3"/>
        <v>56.839025518621398</v>
      </c>
      <c r="AM11" s="7">
        <f t="shared" ca="1" si="4"/>
        <v>7.2198050840329016</v>
      </c>
      <c r="AN11" s="7">
        <f t="shared" ca="1" si="5"/>
        <v>16.831302173691608</v>
      </c>
      <c r="AO11" s="7">
        <f t="shared" ca="1" si="6"/>
        <v>0.34134977319004112</v>
      </c>
      <c r="AQ11" s="7">
        <f t="shared" ca="1" si="8"/>
        <v>21.610601408876857</v>
      </c>
      <c r="AR11" s="7">
        <f t="shared" ca="1" si="9"/>
        <v>5.2004987994533636</v>
      </c>
    </row>
    <row r="12" spans="1:45" x14ac:dyDescent="0.2">
      <c r="A12" t="str">
        <f>IF(ROW()-3&gt;Control!$I$5,"",Control!B13)</f>
        <v>AME_19-Af</v>
      </c>
      <c r="B12" s="7">
        <f ca="1">IF($A12="",B11,INDEX(Case1!$AB$3:$AB$100,MATCH(CELL("row",A12)-3,Case1!$W$3:$W$100,FALSE)))</f>
        <v>66.864904442596981</v>
      </c>
      <c r="C12" s="7">
        <f ca="1">IF($A12="",C11,INDEX(Pi!$C$3:$C$100,MATCH(CELL("row",A12)-3,Pi!$W$3:$W$100,FALSE)))</f>
        <v>20.977368229886356</v>
      </c>
      <c r="D12" s="13">
        <f ca="1">IF($A12="",D11,INDEX(Patm!$C$3:$C$100,MATCH(CELL("row",A12)-3,Patm!$W$3:$W$100,FALSE)))</f>
        <v>21.013147362767899</v>
      </c>
      <c r="E12" s="13">
        <f ca="1">IF($A12="",E11,INDEX('Patm diff'!$C$3:$C$100,MATCH(CELL("row",Q12)-3,'Patm diff'!$W$3:$W$100,FALSE)))</f>
        <v>21.070353432303655</v>
      </c>
      <c r="F12" s="13">
        <f ca="1">IF($A12="",F11,INDEX('Patm nodiff'!$C$3:$C$100,MATCH(CELL("row",B12)-3,'Patm nodiff'!$W$3:$W$100,FALSE)))</f>
        <v>21.008332262042849</v>
      </c>
      <c r="G12" s="13">
        <f ca="1">IF($A12="",G11,INDEX(Case1!$C$3:$C$100,MATCH(CELL("row",A12)-3,Case1!$W$3:$W$100,FALSE)))</f>
        <v>27.147410074892687</v>
      </c>
      <c r="H12" s="7">
        <f ca="1">IF($A12="",H11,INDEX(Case2!$C$3:$C$100,MATCH(CELL("row",A12)-3,Case2!$W$3:$W$100,FALSE)))</f>
        <v>27.273433810271005</v>
      </c>
      <c r="I12" s="7">
        <f ca="1">IF($A12="",I11,INDEX(Case3!$C$3:$C$100,MATCH(CELL("row",A12)-3,Case3!$W$3:$W$100,FALSE)))</f>
        <v>27.02259773934961</v>
      </c>
      <c r="J12" s="7">
        <f ca="1">IF($A12="",J11,INDEX(Case4!$C$3:$C$100,MATCH(CELL("row",A12)-3,Case4!$W$3:$W$100,FALSE)))</f>
        <v>28.491325951608733</v>
      </c>
      <c r="K12" s="7">
        <f ca="1">IF($A12="",K11,INDEX(Case5!$C$3:$C$100,MATCH(CELL("row",A12)-3,Case5!$W$3:$W$100,FALSE)))</f>
        <v>25.821610656824479</v>
      </c>
      <c r="L12" s="7">
        <f ca="1">IF($A12="",L11,INDEX(Case6!$C$3:$C$100,MATCH(CELL("row",A12)-3,Case6!$W$3:$W$100,FALSE)))</f>
        <v>28.478914167094832</v>
      </c>
      <c r="M12" s="7">
        <f ca="1">IF($A12="",M11,INDEX(Case7!$C$3:$C$100,MATCH(CELL("row",A12)-3,Case7!$W$3:$W$100,FALSE)))</f>
        <v>25.857292964353263</v>
      </c>
      <c r="N12" s="7">
        <f ca="1">IF($A12="",N11,INDEX(Case8!$C$3:$C$100,MATCH(CELL("row",A12)-3,Case8!$W$3:$W$100,FALSE)))</f>
        <v>23.386560640905614</v>
      </c>
      <c r="O12" s="13">
        <f ca="1">IF($A12="",O11,INDEX(Case9!$C$3:$C$100,MATCH(CELL("row",A12)-3,Case9!$W$3:$W$100,FALSE)))</f>
        <v>39.665755721172154</v>
      </c>
      <c r="P12" s="13">
        <f ca="1">IF($A12="",P11,INDEX(Case10!$C$3:$C$100,MATCH(CELL("row",A12)-3,Case10!$W$3:$W$100,FALSE)))</f>
        <v>23.664721637508766</v>
      </c>
      <c r="Q12" s="7">
        <f ca="1">IF($A12="",Q11,INDEX(Case11!$C$3:$C$100,MATCH(CELL("row",A12)-3,Case11!$W$3:$W$100,FALSE)))</f>
        <v>60.266891158196785</v>
      </c>
      <c r="R12" s="13">
        <f ca="1">IF($A12="",R11,INDEX(Pi!$Q$3:$Q$100,MATCH(CELL("row",A12)-3,Pi!$W$3:$W$100,FALSE)))</f>
        <v>15.831191098096209</v>
      </c>
      <c r="S12" s="7">
        <f ca="1">IF($A12="",S11,INDEX(Patm!$Q$3:$Q$100,MATCH(CELL("row",A12)-3,Patm!$W$3:$W$100,FALSE)))</f>
        <v>3.8590482743396069E-2</v>
      </c>
      <c r="T12" s="7">
        <f ca="1">IF($A12="",T11,INDEX('Patm diff'!$Q$3:$Q$100,MATCH(CELL("row",Q12)-3,'Patm diff'!$W$3:$W$100,FALSE)))</f>
        <v>0.10085666256549933</v>
      </c>
      <c r="U12" s="7">
        <f ca="1">IF($A12="",U11,INDEX('Patm nodiff'!$Q$3:$Q$100,MATCH(CELL("row",B12)-3,'Patm nodiff'!$W$3:$W$100,FALSE)))</f>
        <v>3.332027677516692E-2</v>
      </c>
      <c r="V12" s="7">
        <f ca="1">IF($A12="",V11,INDEX(Case1!$Q$3:$Q$100,MATCH(CELL("row",A12)-3,Case1!$W$3:$W$100,FALSE)))</f>
        <v>8.0386664131228169</v>
      </c>
      <c r="W12" s="7">
        <f ca="1">IF($A12="",W11,INDEX(Case2!$Q$3:$Q$100,MATCH(CELL("row",A12)-3,Case2!$W$3:$W$100,FALSE)))</f>
        <v>7.8068153353800565</v>
      </c>
      <c r="X12" s="7">
        <f ca="1">IF($A12="",X11,INDEX(Case3!$Q$3:$Q$100,MATCH(CELL("row",A12)-3,Case3!$W$3:$W$100,FALSE)))</f>
        <v>8.2696698490803051</v>
      </c>
      <c r="Y12" s="7">
        <f ca="1">IF($A12="",Y11,INDEX(Case4!$Q$3:$Q$100,MATCH(CELL("row",A12)-3,Case4!$W$3:$W$100,FALSE)))</f>
        <v>5.6335501573930635</v>
      </c>
      <c r="Z12" s="7">
        <f ca="1">IF($A12="",Z11,INDEX(Case5!$Q$3:$Q$100,MATCH(CELL("row",A12)-3,Case5!$W$3:$W$100,FALSE)))</f>
        <v>10.560898185040955</v>
      </c>
      <c r="AA12" s="7">
        <f ca="1">IF($A12="",AA11,INDEX(Case6!$Q$3:$Q1038,MATCH(CELL("row",A12)-3,Case6!$W$3:$W$100,FALSE)))</f>
        <v>5.6550938891450233</v>
      </c>
      <c r="AB12" s="7">
        <f ca="1">IF($A12="",AB11,INDEX(Case7!$Q$3:$Q$100,MATCH(CELL("row",A12)-3,Case7!$W$3:$W$100,FALSE)))</f>
        <v>10.490948755553591</v>
      </c>
      <c r="AC12" s="7">
        <f ca="1">IF($A12="",AC11,INDEX(Case8!$Q$3:$Q$100,MATCH(CELL("row",A12)-3,Case8!$W$3:$W$100,FALSE)))</f>
        <v>2.24421545642651</v>
      </c>
      <c r="AD12" s="7">
        <f ca="1">IF($A12="",AD11,INDEX(Case9!$Q$3:$Q$100,MATCH(CELL("row",B12)-3,Case9!$W$3:$W$100,FALSE)))</f>
        <v>10.702921082143236</v>
      </c>
      <c r="AE12" s="7">
        <f ca="1">IF($A12="",AE11,INDEX(Case10!$Q$3:$Q$100,MATCH(CELL("row",B12)-3,Case10!$W$3:$W$100,FALSE)))</f>
        <v>2.4406502392078351</v>
      </c>
      <c r="AF12" s="7">
        <f ca="1">IF($A12="",AF11,INDEX(Case11!$Q$3:$Q$100,MATCH(CELL("row",A12)-3,Case11!$W$3:$W$100,FALSE)))</f>
        <v>7.6561642184456158</v>
      </c>
      <c r="AH12">
        <f t="shared" ca="1" si="1"/>
        <v>12</v>
      </c>
      <c r="AI12">
        <f t="shared" ca="1" si="2"/>
        <v>3</v>
      </c>
      <c r="AJ12">
        <f t="shared" ca="1" si="7"/>
        <v>8</v>
      </c>
      <c r="AL12" s="7">
        <f t="shared" ca="1" si="3"/>
        <v>60.266891158196785</v>
      </c>
      <c r="AM12" s="7">
        <f t="shared" ca="1" si="4"/>
        <v>7.6561642184456158</v>
      </c>
      <c r="AN12" s="7">
        <f t="shared" ca="1" si="5"/>
        <v>21.008332262042849</v>
      </c>
      <c r="AO12" s="7">
        <f t="shared" ca="1" si="6"/>
        <v>3.332027677516692E-2</v>
      </c>
      <c r="AQ12" s="7">
        <f t="shared" ca="1" si="8"/>
        <v>23.386560640905614</v>
      </c>
      <c r="AR12" s="7">
        <f t="shared" ca="1" si="9"/>
        <v>2.24421545642651</v>
      </c>
    </row>
    <row r="13" spans="1:45" x14ac:dyDescent="0.2">
      <c r="A13" t="str">
        <f>IF(ROW()-3&gt;Control!$I$5,"",Control!B14)</f>
        <v>AME_19-Ac</v>
      </c>
      <c r="B13" s="7">
        <f ca="1">IF($A13="",B12,INDEX(Case1!$AB$3:$AB$100,MATCH(CELL("row",A13)-3,Case1!$W$3:$W$100,FALSE)))</f>
        <v>59.009549726079797</v>
      </c>
      <c r="C13" s="7">
        <f ca="1">IF($A13="",C12,INDEX(Pi!$C$3:$C$100,MATCH(CELL("row",A13)-3,Pi!$W$3:$W$100,FALSE)))</f>
        <v>24.204881802532814</v>
      </c>
      <c r="D13" s="13">
        <f ca="1">IF($A13="",D12,INDEX(Patm!$C$3:$C$100,MATCH(CELL("row",A13)-3,Patm!$W$3:$W$100,FALSE)))</f>
        <v>24.485869978775263</v>
      </c>
      <c r="E13" s="13">
        <f ca="1">IF($A13="",E12,INDEX('Patm diff'!$C$3:$C$100,MATCH(CELL("row",Q13)-3,'Patm diff'!$W$3:$W$100,FALSE)))</f>
        <v>24.937606257046529</v>
      </c>
      <c r="F13" s="13">
        <f ca="1">IF($A13="",F12,INDEX('Patm nodiff'!$C$3:$C$100,MATCH(CELL("row",B13)-3,'Patm nodiff'!$W$3:$W$100,FALSE)))</f>
        <v>24.447932377911577</v>
      </c>
      <c r="G13" s="13">
        <f ca="1">IF($A13="",G12,INDEX(Case1!$C$3:$C$100,MATCH(CELL("row",A13)-3,Case1!$W$3:$W$100,FALSE)))</f>
        <v>35.370510902445673</v>
      </c>
      <c r="H13" s="7">
        <f ca="1">IF($A13="",H12,INDEX(Case2!$C$3:$C$100,MATCH(CELL("row",A13)-3,Case2!$W$3:$W$100,FALSE)))</f>
        <v>35.501013735573011</v>
      </c>
      <c r="I13" s="7">
        <f ca="1">IF($A13="",I12,INDEX(Case3!$C$3:$C$100,MATCH(CELL("row",A13)-3,Case3!$W$3:$W$100,FALSE)))</f>
        <v>35.241208303002217</v>
      </c>
      <c r="J13" s="7">
        <f ca="1">IF($A13="",J12,INDEX(Case4!$C$3:$C$100,MATCH(CELL("row",A13)-3,Case4!$W$3:$W$100,FALSE)))</f>
        <v>36.759365304455315</v>
      </c>
      <c r="K13" s="7">
        <f ca="1">IF($A13="",K12,INDEX(Case5!$C$3:$C$100,MATCH(CELL("row",A13)-3,Case5!$W$3:$W$100,FALSE)))</f>
        <v>33.99441950192081</v>
      </c>
      <c r="L13" s="7">
        <f ca="1">IF($A13="",L12,INDEX(Case6!$C$3:$C$100,MATCH(CELL("row",A13)-3,Case6!$W$3:$W$100,FALSE)))</f>
        <v>36.746511152776229</v>
      </c>
      <c r="M13" s="7">
        <f ca="1">IF($A13="",M12,INDEX(Case7!$C$3:$C$100,MATCH(CELL("row",A13)-3,Case7!$W$3:$W$100,FALSE)))</f>
        <v>34.031570096800948</v>
      </c>
      <c r="N13" s="7">
        <f ca="1">IF($A13="",N12,INDEX(Case8!$C$3:$C$100,MATCH(CELL("row",A13)-3,Case8!$W$3:$W$100,FALSE)))</f>
        <v>29.579283213413003</v>
      </c>
      <c r="O13" s="13">
        <f ca="1">IF($A13="",O12,INDEX(Case9!$C$3:$C$100,MATCH(CELL("row",A13)-3,Case9!$W$3:$W$100,FALSE)))</f>
        <v>43.899014750054519</v>
      </c>
      <c r="P13" s="13">
        <f ca="1">IF($A13="",P12,INDEX(Case10!$C$3:$C$100,MATCH(CELL("row",A13)-3,Case10!$W$3:$W$100,FALSE)))</f>
        <v>30.203727058246034</v>
      </c>
      <c r="Q13" s="7">
        <f ca="1">IF($A13="",Q12,INDEX(Case11!$C$3:$C$100,MATCH(CELL("row",A13)-3,Case11!$W$3:$W$100,FALSE)))</f>
        <v>66.075658566747592</v>
      </c>
      <c r="R13" s="13">
        <f ca="1">IF($A13="",R12,INDEX(Pi!$Q$3:$Q$100,MATCH(CELL("row",A13)-3,Pi!$W$3:$W$100,FALSE)))</f>
        <v>58.246750000000006</v>
      </c>
      <c r="S13" s="7">
        <f ca="1">IF($A13="",S12,INDEX(Patm!$Q$3:$Q$100,MATCH(CELL("row",A13)-3,Patm!$W$3:$W$100,FALSE)))</f>
        <v>0.24511708507848259</v>
      </c>
      <c r="T13" s="7">
        <f ca="1">IF($A13="",T12,INDEX('Patm diff'!$Q$3:$Q$100,MATCH(CELL("row",Q13)-3,'Patm diff'!$W$3:$W$100,FALSE)))</f>
        <v>0.62885854912933437</v>
      </c>
      <c r="U13" s="7">
        <f ca="1">IF($A13="",U12,INDEX('Patm nodiff'!$Q$3:$Q$100,MATCH(CELL("row",B13)-3,'Patm nodiff'!$W$3:$W$100,FALSE)))</f>
        <v>0.21197632597721089</v>
      </c>
      <c r="V13" s="7">
        <f ca="1">IF($A13="",V12,INDEX(Case1!$Q$3:$Q$100,MATCH(CELL("row",A13)-3,Case1!$W$3:$W$100,FALSE)))</f>
        <v>5.9215842101380192</v>
      </c>
      <c r="W13" s="7">
        <f ca="1">IF($A13="",W12,INDEX(Case2!$Q$3:$Q$100,MATCH(CELL("row",A13)-3,Case2!$W$3:$W$100,FALSE)))</f>
        <v>5.7521341521071703</v>
      </c>
      <c r="X13" s="7">
        <f ca="1">IF($A13="",X12,INDEX(Case3!$Q$3:$Q$100,MATCH(CELL("row",A13)-3,Case3!$W$3:$W$100,FALSE)))</f>
        <v>6.0903548692656528</v>
      </c>
      <c r="Y13" s="7">
        <f ca="1">IF($A13="",Y12,INDEX(Case4!$Q$3:$Q$100,MATCH(CELL("row",A13)-3,Case4!$W$3:$W$100,FALSE)))</f>
        <v>4.1605303595031424</v>
      </c>
      <c r="Z13" s="7">
        <f ca="1">IF($A13="",Z12,INDEX(Case5!$Q$3:$Q$100,MATCH(CELL("row",A13)-3,Case5!$W$3:$W$100,FALSE)))</f>
        <v>7.7612482872186837</v>
      </c>
      <c r="AA13" s="7">
        <f ca="1">IF($A13="",AA12,INDEX(Case6!$Q$3:$Q1039,MATCH(CELL("row",A13)-3,Case6!$W$3:$W$100,FALSE)))</f>
        <v>4.1763451055025023</v>
      </c>
      <c r="AB13" s="7">
        <f ca="1">IF($A13="",AB12,INDEX(Case7!$Q$3:$Q$100,MATCH(CELL("row",A13)-3,Case7!$W$3:$W$100,FALSE)))</f>
        <v>7.7103037546206847</v>
      </c>
      <c r="AC13" s="7">
        <f ca="1">IF($A13="",AC12,INDEX(Case8!$Q$3:$Q$100,MATCH(CELL("row",A13)-3,Case8!$W$3:$W$100,FALSE)))</f>
        <v>3.6240314675005023</v>
      </c>
      <c r="AD13" s="7">
        <f ca="1">IF($A13="",AD12,INDEX(Case9!$Q$3:$Q$100,MATCH(CELL("row",B13)-3,Case9!$W$3:$W$100,FALSE)))</f>
        <v>4.9054535161423285</v>
      </c>
      <c r="AE13" s="7">
        <f ca="1">IF($A13="",AE12,INDEX(Case10!$Q$3:$Q$100,MATCH(CELL("row",B13)-3,Case10!$W$3:$W$100,FALSE)))</f>
        <v>3.8976431162233145</v>
      </c>
      <c r="AF13" s="7">
        <f ca="1">IF($A13="",AF12,INDEX(Case11!$Q$3:$Q$100,MATCH(CELL("row",A13)-3,Case11!$W$3:$W$100,FALSE)))</f>
        <v>12.437010337638556</v>
      </c>
      <c r="AH13">
        <f t="shared" ca="1" si="1"/>
        <v>14</v>
      </c>
      <c r="AI13">
        <f t="shared" ca="1" si="2"/>
        <v>3</v>
      </c>
      <c r="AJ13">
        <f t="shared" ca="1" si="7"/>
        <v>8</v>
      </c>
      <c r="AL13" s="7">
        <f t="shared" ca="1" si="3"/>
        <v>66.075658566747592</v>
      </c>
      <c r="AM13" s="7">
        <f t="shared" ca="1" si="4"/>
        <v>12.437010337638556</v>
      </c>
      <c r="AN13" s="7">
        <f t="shared" ca="1" si="5"/>
        <v>24.447932377911577</v>
      </c>
      <c r="AO13" s="7">
        <f t="shared" ca="1" si="6"/>
        <v>0.21197632597721089</v>
      </c>
      <c r="AQ13" s="7">
        <f t="shared" ca="1" si="8"/>
        <v>29.579283213413003</v>
      </c>
      <c r="AR13" s="7">
        <f t="shared" ca="1" si="9"/>
        <v>3.6240314675005023</v>
      </c>
    </row>
    <row r="14" spans="1:45" x14ac:dyDescent="0.2">
      <c r="A14" t="str">
        <f>IF(ROW()-3&gt;Control!$I$5,"",Control!B15)</f>
        <v>AME_19-Ae</v>
      </c>
      <c r="B14" s="7">
        <f ca="1">IF($A14="",B13,INDEX(Case1!$AB$3:$AB$100,MATCH(CELL("row",A14)-3,Case1!$W$3:$W$100,FALSE)))</f>
        <v>58.504795019721584</v>
      </c>
      <c r="C14" s="7">
        <f ca="1">IF($A14="",C13,INDEX(Pi!$C$3:$C$100,MATCH(CELL("row",A14)-3,Pi!$W$3:$W$100,FALSE)))</f>
        <v>24.695670965304735</v>
      </c>
      <c r="D14" s="13">
        <f ca="1">IF($A14="",D13,INDEX(Patm!$C$3:$C$100,MATCH(CELL("row",A14)-3,Patm!$W$3:$W$100,FALSE)))</f>
        <v>24.978792999991185</v>
      </c>
      <c r="E14" s="13">
        <f ca="1">IF($A14="",E13,INDEX('Patm diff'!$C$3:$C$100,MATCH(CELL("row",Q14)-3,'Patm diff'!$W$3:$W$100,FALSE)))</f>
        <v>25.433975941913605</v>
      </c>
      <c r="F14" s="13">
        <f ca="1">IF($A14="",F13,INDEX('Patm nodiff'!$C$3:$C$100,MATCH(CELL("row",B14)-3,'Patm nodiff'!$W$3:$W$100,FALSE)))</f>
        <v>24.940586083749441</v>
      </c>
      <c r="G14" s="13">
        <f ca="1">IF($A14="",G13,INDEX(Case1!$C$3:$C$100,MATCH(CELL("row",A14)-3,Case1!$W$3:$W$100,FALSE)))</f>
        <v>35.936055330390374</v>
      </c>
      <c r="H14" s="7">
        <f ca="1">IF($A14="",H13,INDEX(Case2!$C$3:$C$100,MATCH(CELL("row",A14)-3,Case2!$W$3:$W$100,FALSE)))</f>
        <v>36.067310824223085</v>
      </c>
      <c r="I14" s="7">
        <f ca="1">IF($A14="",I13,INDEX(Case3!$C$3:$C$100,MATCH(CELL("row",A14)-3,Case3!$W$3:$W$100,FALSE)))</f>
        <v>35.806000441708406</v>
      </c>
      <c r="J14" s="7">
        <f ca="1">IF($A14="",J13,INDEX(Case4!$C$3:$C$100,MATCH(CELL("row",A14)-3,Case4!$W$3:$W$100,FALSE)))</f>
        <v>37.332843575734934</v>
      </c>
      <c r="K14" s="7">
        <f ca="1">IF($A14="",K13,INDEX(Case5!$C$3:$C$100,MATCH(CELL("row",A14)-3,Case5!$W$3:$W$100,FALSE)))</f>
        <v>34.551852756899791</v>
      </c>
      <c r="L14" s="7">
        <f ca="1">IF($A14="",L13,INDEX(Case6!$C$3:$C$100,MATCH(CELL("row",A14)-3,Case6!$W$3:$W$100,FALSE)))</f>
        <v>37.319989485149783</v>
      </c>
      <c r="M14" s="7">
        <f ca="1">IF($A14="",M13,INDEX(Case7!$C$3:$C$100,MATCH(CELL("row",A14)-3,Case7!$W$3:$W$100,FALSE)))</f>
        <v>34.589195805673185</v>
      </c>
      <c r="N14" s="7">
        <f ca="1">IF($A14="",N13,INDEX(Case8!$C$3:$C$100,MATCH(CELL("row",A14)-3,Case8!$W$3:$W$100,FALSE)))</f>
        <v>30.108758928655945</v>
      </c>
      <c r="O14" s="13">
        <f ca="1">IF($A14="",O13,INDEX(Case9!$C$3:$C$100,MATCH(CELL("row",A14)-3,Case9!$W$3:$W$100,FALSE)))</f>
        <v>45.379662769729563</v>
      </c>
      <c r="P14" s="13">
        <f ca="1">IF($A14="",P13,INDEX(Case10!$C$3:$C$100,MATCH(CELL("row",A14)-3,Case10!$W$3:$W$100,FALSE)))</f>
        <v>30.737319488305324</v>
      </c>
      <c r="Q14" s="7">
        <f ca="1">IF($A14="",Q13,INDEX(Case11!$C$3:$C$100,MATCH(CELL("row",A14)-3,Case11!$W$3:$W$100,FALSE)))</f>
        <v>68.141504930510195</v>
      </c>
      <c r="R14" s="13">
        <f ca="1">IF($A14="",R13,INDEX(Pi!$Q$3:$Q$100,MATCH(CELL("row",A14)-3,Pi!$W$3:$W$100,FALSE)))</f>
        <v>58.246749999999999</v>
      </c>
      <c r="S14" s="7">
        <f ca="1">IF($A14="",S13,INDEX(Patm!$Q$3:$Q$100,MATCH(CELL("row",A14)-3,Patm!$W$3:$W$100,FALSE)))</f>
        <v>0.24029165077927733</v>
      </c>
      <c r="T14" s="7">
        <f ca="1">IF($A14="",T13,INDEX('Patm diff'!$Q$3:$Q$100,MATCH(CELL("row",Q14)-3,'Patm diff'!$W$3:$W$100,FALSE)))</f>
        <v>0.61666142215907493</v>
      </c>
      <c r="U14" s="7">
        <f ca="1">IF($A14="",U13,INDEX('Patm nodiff'!$Q$3:$Q$100,MATCH(CELL("row",B14)-3,'Patm nodiff'!$W$3:$W$100,FALSE)))</f>
        <v>0.20779783887219805</v>
      </c>
      <c r="V14" s="7">
        <f ca="1">IF($A14="",V13,INDEX(Case1!$Q$3:$Q$100,MATCH(CELL("row",A14)-3,Case1!$W$3:$W$100,FALSE)))</f>
        <v>5.8338297614375989</v>
      </c>
      <c r="W14" s="7">
        <f ca="1">IF($A14="",W13,INDEX(Case2!$Q$3:$Q$100,MATCH(CELL("row",A14)-3,Case2!$W$3:$W$100,FALSE)))</f>
        <v>5.6669373080849663</v>
      </c>
      <c r="X14" s="7">
        <f ca="1">IF($A14="",X13,INDEX(Case3!$Q$3:$Q$100,MATCH(CELL("row",A14)-3,Case3!$W$3:$W$100,FALSE)))</f>
        <v>6.0000516893215723</v>
      </c>
      <c r="Y14" s="7">
        <f ca="1">IF($A14="",Y13,INDEX(Case4!$Q$3:$Q$100,MATCH(CELL("row",A14)-3,Case4!$W$3:$W$100,FALSE)))</f>
        <v>4.0992393684240129</v>
      </c>
      <c r="Z14" s="7">
        <f ca="1">IF($A14="",Z13,INDEX(Case5!$Q$3:$Q$100,MATCH(CELL("row",A14)-3,Case5!$W$3:$W$100,FALSE)))</f>
        <v>7.6456075993978638</v>
      </c>
      <c r="AA14" s="7">
        <f ca="1">IF($A14="",AA13,INDEX(Case6!$Q$3:$Q1040,MATCH(CELL("row",A14)-3,Case6!$W$3:$W$100,FALSE)))</f>
        <v>4.1148099343152689</v>
      </c>
      <c r="AB14" s="7">
        <f ca="1">IF($A14="",AB13,INDEX(Case7!$Q$3:$Q$100,MATCH(CELL("row",A14)-3,Case7!$W$3:$W$100,FALSE)))</f>
        <v>7.5954441822420478</v>
      </c>
      <c r="AC14" s="7">
        <f ca="1">IF($A14="",AC13,INDEX(Case8!$Q$3:$Q$100,MATCH(CELL("row",A14)-3,Case8!$W$3:$W$100,FALSE)))</f>
        <v>3.5625717199985045</v>
      </c>
      <c r="AD14" s="7">
        <f ca="1">IF($A14="",AD13,INDEX(Case9!$Q$3:$Q$100,MATCH(CELL("row",B14)-3,Case9!$W$3:$W$100,FALSE)))</f>
        <v>5.3303619391711106</v>
      </c>
      <c r="AE14" s="7">
        <f ca="1">IF($A14="",AE13,INDEX(Case10!$Q$3:$Q$100,MATCH(CELL("row",B14)-3,Case10!$W$3:$W$100,FALSE)))</f>
        <v>3.8325741764437158</v>
      </c>
      <c r="AF14" s="7">
        <f ca="1">IF($A14="",AF13,INDEX(Case11!$Q$3:$Q$100,MATCH(CELL("row",A14)-3,Case11!$W$3:$W$100,FALSE)))</f>
        <v>12.105601953932952</v>
      </c>
      <c r="AH14">
        <f t="shared" ca="1" si="1"/>
        <v>14</v>
      </c>
      <c r="AI14">
        <f t="shared" ca="1" si="2"/>
        <v>3</v>
      </c>
      <c r="AJ14">
        <f t="shared" ca="1" si="7"/>
        <v>8</v>
      </c>
      <c r="AL14" s="7">
        <f t="shared" ca="1" si="3"/>
        <v>68.141504930510195</v>
      </c>
      <c r="AM14" s="7">
        <f t="shared" ca="1" si="4"/>
        <v>12.105601953932952</v>
      </c>
      <c r="AN14" s="7">
        <f t="shared" ca="1" si="5"/>
        <v>24.940586083749441</v>
      </c>
      <c r="AO14" s="7">
        <f t="shared" ca="1" si="6"/>
        <v>0.20779783887219805</v>
      </c>
      <c r="AQ14" s="7">
        <f t="shared" ca="1" si="8"/>
        <v>30.108758928655945</v>
      </c>
      <c r="AR14" s="7">
        <f t="shared" ca="1" si="9"/>
        <v>3.5625717199985045</v>
      </c>
    </row>
    <row r="15" spans="1:45" x14ac:dyDescent="0.2">
      <c r="A15" t="str">
        <f>IF(ROW()-3&gt;Control!$I$5,"",Control!B16)</f>
        <v>AME_19-Aa</v>
      </c>
      <c r="B15" s="7">
        <f ca="1">IF($A15="",B14,INDEX(Case1!$AB$3:$AB$100,MATCH(CELL("row",A15)-3,Case1!$W$3:$W$100,FALSE)))</f>
        <v>57.130956751636184</v>
      </c>
      <c r="C15" s="7">
        <f ca="1">IF($A15="",C14,INDEX(Pi!$C$3:$C$100,MATCH(CELL("row",A15)-3,Pi!$W$3:$W$100,FALSE)))</f>
        <v>31.306380163492587</v>
      </c>
      <c r="D15" s="13">
        <f ca="1">IF($A15="",D14,INDEX(Patm!$C$3:$C$100,MATCH(CELL("row",A15)-3,Patm!$W$3:$W$100,FALSE)))</f>
        <v>31.395045780330864</v>
      </c>
      <c r="E15" s="13">
        <f ca="1">IF($A15="",E14,INDEX('Patm diff'!$C$3:$C$100,MATCH(CELL("row",Q15)-3,'Patm diff'!$W$3:$W$100,FALSE)))</f>
        <v>31.536933037414496</v>
      </c>
      <c r="F15" s="13">
        <f ca="1">IF($A15="",F14,INDEX('Patm nodiff'!$C$3:$C$100,MATCH(CELL("row",B15)-3,'Patm nodiff'!$W$3:$W$100,FALSE)))</f>
        <v>31.383122281857041</v>
      </c>
      <c r="G15" s="13">
        <f ca="1">IF($A15="",G14,INDEX(Case1!$C$3:$C$100,MATCH(CELL("row",A15)-3,Case1!$W$3:$W$100,FALSE)))</f>
        <v>37.500677800287505</v>
      </c>
      <c r="H15" s="7">
        <f ca="1">IF($A15="",H14,INDEX(Case2!$C$3:$C$100,MATCH(CELL("row",A15)-3,Case2!$W$3:$W$100,FALSE)))</f>
        <v>37.568406926863517</v>
      </c>
      <c r="I15" s="7">
        <f ca="1">IF($A15="",I14,INDEX(Case3!$C$3:$C$100,MATCH(CELL("row",A15)-3,Case3!$W$3:$W$100,FALSE)))</f>
        <v>37.433495871114452</v>
      </c>
      <c r="J15" s="7">
        <f ca="1">IF($A15="",J14,INDEX(Case4!$C$3:$C$100,MATCH(CELL("row",A15)-3,Case4!$W$3:$W$100,FALSE)))</f>
        <v>38.219115727001416</v>
      </c>
      <c r="K15" s="7">
        <f ca="1">IF($A15="",K14,INDEX(Case5!$C$3:$C$100,MATCH(CELL("row",A15)-3,Case5!$W$3:$W$100,FALSE)))</f>
        <v>36.78374621002687</v>
      </c>
      <c r="L15" s="7">
        <f ca="1">IF($A15="",L14,INDEX(Case6!$C$3:$C$100,MATCH(CELL("row",A15)-3,Case6!$W$3:$W$100,FALSE)))</f>
        <v>38.212509367873771</v>
      </c>
      <c r="M15" s="7">
        <f ca="1">IF($A15="",M14,INDEX(Case7!$C$3:$C$100,MATCH(CELL("row",A15)-3,Case7!$W$3:$W$100,FALSE)))</f>
        <v>36.803155272468153</v>
      </c>
      <c r="N15" s="7">
        <f ca="1">IF($A15="",N14,INDEX(Case8!$C$3:$C$100,MATCH(CELL("row",A15)-3,Case8!$W$3:$W$100,FALSE)))</f>
        <v>34.448579535346695</v>
      </c>
      <c r="O15" s="13">
        <f ca="1">IF($A15="",O14,INDEX(Case9!$C$3:$C$100,MATCH(CELL("row",A15)-3,Case9!$W$3:$W$100,FALSE)))</f>
        <v>48.113351709262894</v>
      </c>
      <c r="P15" s="13">
        <f ca="1">IF($A15="",P14,INDEX(Case10!$C$3:$C$100,MATCH(CELL("row",A15)-3,Case10!$W$3:$W$100,FALSE)))</f>
        <v>34.787379720163436</v>
      </c>
      <c r="Q15" s="7">
        <f ca="1">IF($A15="",Q14,INDEX(Case11!$C$3:$C$100,MATCH(CELL("row",A15)-3,Case11!$W$3:$W$100,FALSE)))</f>
        <v>76.093371523106612</v>
      </c>
      <c r="R15" s="13">
        <f ca="1">IF($A15="",R14,INDEX(Pi!$Q$3:$Q$100,MATCH(CELL("row",A15)-3,Pi!$W$3:$W$100,FALSE)))</f>
        <v>28.572456749383498</v>
      </c>
      <c r="S15" s="7">
        <f ca="1">IF($A15="",S14,INDEX(Patm!$Q$3:$Q$100,MATCH(CELL("row",A15)-3,Patm!$W$3:$W$100,FALSE)))</f>
        <v>5.4923495169423617E-2</v>
      </c>
      <c r="T15" s="7">
        <f ca="1">IF($A15="",T14,INDEX('Patm diff'!$Q$3:$Q$100,MATCH(CELL("row",Q15)-3,'Patm diff'!$W$3:$W$100,FALSE)))</f>
        <v>0.1432557417915096</v>
      </c>
      <c r="U15" s="7">
        <f ca="1">IF($A15="",U14,INDEX('Patm nodiff'!$Q$3:$Q$100,MATCH(CELL("row",B15)-3,'Patm nodiff'!$W$3:$W$100,FALSE)))</f>
        <v>4.7430743230932319E-2</v>
      </c>
      <c r="V15" s="7">
        <f ca="1">IF($A15="",V14,INDEX(Case1!$Q$3:$Q$100,MATCH(CELL("row",A15)-3,Case1!$W$3:$W$100,FALSE)))</f>
        <v>2.9285088258291396</v>
      </c>
      <c r="W15" s="7">
        <f ca="1">IF($A15="",W14,INDEX(Case2!$Q$3:$Q$100,MATCH(CELL("row",A15)-3,Case2!$W$3:$W$100,FALSE)))</f>
        <v>2.8473699251249007</v>
      </c>
      <c r="X15" s="7">
        <f ca="1">IF($A15="",X14,INDEX(Case3!$Q$3:$Q$100,MATCH(CELL("row",A15)-3,Case3!$W$3:$W$100,FALSE)))</f>
        <v>3.0091858737203414</v>
      </c>
      <c r="Y15" s="7">
        <f ca="1">IF($A15="",Y14,INDEX(Case4!$Q$3:$Q$100,MATCH(CELL("row",A15)-3,Case4!$W$3:$W$100,FALSE)))</f>
        <v>2.0781314756114098</v>
      </c>
      <c r="Z15" s="7">
        <f ca="1">IF($A15="",Z14,INDEX(Case5!$Q$3:$Q$100,MATCH(CELL("row",A15)-3,Case5!$W$3:$W$100,FALSE)))</f>
        <v>3.8005769384008166</v>
      </c>
      <c r="AA15" s="7">
        <f ca="1">IF($A15="",AA14,INDEX(Case6!$Q$3:$Q1041,MATCH(CELL("row",A15)-3,Case6!$W$3:$W$100,FALSE)))</f>
        <v>2.0858375983484496</v>
      </c>
      <c r="AB15" s="7">
        <f ca="1">IF($A15="",AB14,INDEX(Case7!$Q$3:$Q$100,MATCH(CELL("row",A15)-3,Case7!$W$3:$W$100,FALSE)))</f>
        <v>3.7766401030676642</v>
      </c>
      <c r="AC15" s="7">
        <f ca="1">IF($A15="",AC14,INDEX(Case8!$Q$3:$Q$100,MATCH(CELL("row",A15)-3,Case8!$W$3:$W$100,FALSE)))</f>
        <v>1.6148972768967178</v>
      </c>
      <c r="AD15" s="7">
        <f ca="1">IF($A15="",AD14,INDEX(Case9!$Q$3:$Q$100,MATCH(CELL("row",B15)-3,Case9!$W$3:$W$100,FALSE)))</f>
        <v>8.4830640120454941</v>
      </c>
      <c r="AE15" s="7">
        <f ca="1">IF($A15="",AE14,INDEX(Case10!$Q$3:$Q$100,MATCH(CELL("row",B15)-3,Case10!$W$3:$W$100,FALSE)))</f>
        <v>1.7606532432100079</v>
      </c>
      <c r="AF15" s="7">
        <f ca="1">IF($A15="",AF14,INDEX(Case11!$Q$3:$Q$100,MATCH(CELL("row",A15)-3,Case11!$W$3:$W$100,FALSE)))</f>
        <v>10.35828165377343</v>
      </c>
      <c r="AH15">
        <f t="shared" ca="1" si="1"/>
        <v>14</v>
      </c>
      <c r="AI15">
        <f t="shared" ca="1" si="2"/>
        <v>3</v>
      </c>
      <c r="AJ15">
        <f t="shared" ca="1" si="7"/>
        <v>8</v>
      </c>
      <c r="AL15" s="7">
        <f t="shared" ca="1" si="3"/>
        <v>76.093371523106612</v>
      </c>
      <c r="AM15" s="7">
        <f t="shared" ca="1" si="4"/>
        <v>10.35828165377343</v>
      </c>
      <c r="AN15" s="7">
        <f t="shared" ca="1" si="5"/>
        <v>31.383122281857041</v>
      </c>
      <c r="AO15" s="7">
        <f t="shared" ca="1" si="6"/>
        <v>4.7430743230932319E-2</v>
      </c>
      <c r="AQ15" s="7">
        <f t="shared" ca="1" si="8"/>
        <v>34.448579535346695</v>
      </c>
      <c r="AR15" s="7">
        <f t="shared" ca="1" si="9"/>
        <v>1.6148972768967178</v>
      </c>
    </row>
    <row r="16" spans="1:45" x14ac:dyDescent="0.2">
      <c r="A16" t="str">
        <f>IF(ROW()-3&gt;Control!$I$5,"",Control!B17)</f>
        <v>AME_19-Ab</v>
      </c>
      <c r="B16" s="7">
        <f ca="1">IF($A16="",B15,INDEX(Case1!$AB$3:$AB$100,MATCH(CELL("row",A16)-3,Case1!$W$3:$W$100,FALSE)))</f>
        <v>56.61989834858516</v>
      </c>
      <c r="C16" s="7">
        <f ca="1">IF($A16="",C15,INDEX(Pi!$C$3:$C$100,MATCH(CELL("row",A16)-3,Pi!$W$3:$W$100,FALSE)))</f>
        <v>31.498178772975628</v>
      </c>
      <c r="D16" s="13">
        <f ca="1">IF($A16="",D15,INDEX(Patm!$C$3:$C$100,MATCH(CELL("row",A16)-3,Patm!$W$3:$W$100,FALSE)))</f>
        <v>31.553267271440596</v>
      </c>
      <c r="E16" s="13">
        <f ca="1">IF($A16="",E15,INDEX('Patm diff'!$C$3:$C$100,MATCH(CELL("row",Q16)-3,'Patm diff'!$W$3:$W$100,FALSE)))</f>
        <v>31.641326305240884</v>
      </c>
      <c r="F16" s="13">
        <f ca="1">IF($A16="",F15,INDEX('Patm nodiff'!$C$3:$C$100,MATCH(CELL("row",B16)-3,'Patm nodiff'!$W$3:$W$100,FALSE)))</f>
        <v>31.54580613167164</v>
      </c>
      <c r="G16" s="13">
        <f ca="1">IF($A16="",G15,INDEX(Case1!$C$3:$C$100,MATCH(CELL("row",A16)-3,Case1!$W$3:$W$100,FALSE)))</f>
        <v>38.092424913139745</v>
      </c>
      <c r="H16" s="7">
        <f ca="1">IF($A16="",H15,INDEX(Case2!$C$3:$C$100,MATCH(CELL("row",A16)-3,Case2!$W$3:$W$100,FALSE)))</f>
        <v>38.169241520932751</v>
      </c>
      <c r="I16" s="7">
        <f ca="1">IF($A16="",I15,INDEX(Case3!$C$3:$C$100,MATCH(CELL("row",A16)-3,Case3!$W$3:$W$100,FALSE)))</f>
        <v>38.01622752309504</v>
      </c>
      <c r="J16" s="7">
        <f ca="1">IF($A16="",J15,INDEX(Case4!$C$3:$C$100,MATCH(CELL("row",A16)-3,Case4!$W$3:$W$100,FALSE)))</f>
        <v>38.907883721586664</v>
      </c>
      <c r="K16" s="7">
        <f ca="1">IF($A16="",K15,INDEX(Case5!$C$3:$C$100,MATCH(CELL("row",A16)-3,Case5!$W$3:$W$100,FALSE)))</f>
        <v>37.279254573398795</v>
      </c>
      <c r="L16" s="7">
        <f ca="1">IF($A16="",L15,INDEX(Case6!$C$3:$C$100,MATCH(CELL("row",A16)-3,Case6!$W$3:$W$100,FALSE)))</f>
        <v>38.900382015694049</v>
      </c>
      <c r="M16" s="7">
        <f ca="1">IF($A16="",M15,INDEX(Case7!$C$3:$C$100,MATCH(CELL("row",A16)-3,Case7!$W$3:$W$100,FALSE)))</f>
        <v>37.301257203579823</v>
      </c>
      <c r="N16" s="7">
        <f ca="1">IF($A16="",N15,INDEX(Case8!$C$3:$C$100,MATCH(CELL("row",A16)-3,Case8!$W$3:$W$100,FALSE)))</f>
        <v>34.634758815070228</v>
      </c>
      <c r="O16" s="13">
        <f ca="1">IF($A16="",O15,INDEX(Case9!$C$3:$C$100,MATCH(CELL("row",A16)-3,Case9!$W$3:$W$100,FALSE)))</f>
        <v>48.744417232951477</v>
      </c>
      <c r="P16" s="13">
        <f ca="1">IF($A16="",P15,INDEX(Case10!$C$3:$C$100,MATCH(CELL("row",A16)-3,Case10!$W$3:$W$100,FALSE)))</f>
        <v>35.017258272711146</v>
      </c>
      <c r="Q16" s="7">
        <f ca="1">IF($A16="",Q15,INDEX(Case11!$C$3:$C$100,MATCH(CELL("row",A16)-3,Case11!$W$3:$W$100,FALSE)))</f>
        <v>76.828730860540645</v>
      </c>
      <c r="R16" s="13">
        <f ca="1">IF($A16="",R15,INDEX(Pi!$Q$3:$Q$100,MATCH(CELL("row",A16)-3,Pi!$W$3:$W$100,FALSE)))</f>
        <v>19.87132073820079</v>
      </c>
      <c r="S16" s="7">
        <f ca="1">IF($A16="",S15,INDEX(Patm!$Q$3:$Q$100,MATCH(CELL("row",A16)-3,Patm!$W$3:$W$100,FALSE)))</f>
        <v>3.388625772097998E-2</v>
      </c>
      <c r="T16" s="7">
        <f ca="1">IF($A16="",T15,INDEX('Patm diff'!$Q$3:$Q$100,MATCH(CELL("row",Q16)-3,'Patm diff'!$W$3:$W$100,FALSE)))</f>
        <v>8.856398659443121E-2</v>
      </c>
      <c r="U16" s="7">
        <f ca="1">IF($A16="",U15,INDEX('Patm nodiff'!$Q$3:$Q$100,MATCH(CELL("row",B16)-3,'Patm nodiff'!$W$3:$W$100,FALSE)))</f>
        <v>2.9258489070878361E-2</v>
      </c>
      <c r="V16" s="7">
        <f ca="1">IF($A16="",V15,INDEX(Case1!$Q$3:$Q$100,MATCH(CELL("row",A16)-3,Case1!$W$3:$W$100,FALSE)))</f>
        <v>3.2420915619392461</v>
      </c>
      <c r="W16" s="7">
        <f ca="1">IF($A16="",W15,INDEX(Case2!$Q$3:$Q$100,MATCH(CELL("row",A16)-3,Case2!$W$3:$W$100,FALSE)))</f>
        <v>3.1518965692602641</v>
      </c>
      <c r="X16" s="7">
        <f ca="1">IF($A16="",X15,INDEX(Case3!$Q$3:$Q$100,MATCH(CELL("row",A16)-3,Case3!$W$3:$W$100,FALSE)))</f>
        <v>3.3317937900687862</v>
      </c>
      <c r="Y16" s="7">
        <f ca="1">IF($A16="",Y15,INDEX(Case4!$Q$3:$Q$100,MATCH(CELL("row",A16)-3,Case4!$W$3:$W$100,FALSE)))</f>
        <v>2.2977953413702683</v>
      </c>
      <c r="Z16" s="7">
        <f ca="1">IF($A16="",Z15,INDEX(Case5!$Q$3:$Q$100,MATCH(CELL("row",A16)-3,Case5!$W$3:$W$100,FALSE)))</f>
        <v>4.2127889978502058</v>
      </c>
      <c r="AA16" s="7">
        <f ca="1">IF($A16="",AA15,INDEX(Case6!$Q$3:$Q1042,MATCH(CELL("row",A16)-3,Case6!$W$3:$W$100,FALSE)))</f>
        <v>2.3063424088718065</v>
      </c>
      <c r="AB16" s="7">
        <f ca="1">IF($A16="",AB15,INDEX(Case7!$Q$3:$Q$100,MATCH(CELL("row",A16)-3,Case7!$W$3:$W$100,FALSE)))</f>
        <v>4.1861149239597397</v>
      </c>
      <c r="AC16" s="7">
        <f ca="1">IF($A16="",AC15,INDEX(Case8!$Q$3:$Q$100,MATCH(CELL("row",A16)-3,Case8!$W$3:$W$100,FALSE)))</f>
        <v>1.808462654874581</v>
      </c>
      <c r="AD16" s="7">
        <f ca="1">IF($A16="",AD15,INDEX(Case9!$Q$3:$Q$100,MATCH(CELL("row",B16)-3,Case9!$W$3:$W$100,FALSE)))</f>
        <v>8.3824447762022807</v>
      </c>
      <c r="AE16" s="7">
        <f ca="1">IF($A16="",AE15,INDEX(Case10!$Q$3:$Q$100,MATCH(CELL("row",B16)-3,Case10!$W$3:$W$100,FALSE)))</f>
        <v>1.968730802112558</v>
      </c>
      <c r="AF16" s="7">
        <f ca="1">IF($A16="",AF15,INDEX(Case11!$Q$3:$Q$100,MATCH(CELL("row",A16)-3,Case11!$W$3:$W$100,FALSE)))</f>
        <v>10.269319635163182</v>
      </c>
      <c r="AH16">
        <f t="shared" ca="1" si="1"/>
        <v>14</v>
      </c>
      <c r="AI16">
        <f t="shared" ca="1" si="2"/>
        <v>3</v>
      </c>
      <c r="AJ16">
        <f t="shared" ca="1" si="7"/>
        <v>8</v>
      </c>
      <c r="AL16" s="7">
        <f t="shared" ca="1" si="3"/>
        <v>76.828730860540645</v>
      </c>
      <c r="AM16" s="7">
        <f t="shared" ca="1" si="4"/>
        <v>10.269319635163182</v>
      </c>
      <c r="AN16" s="7">
        <f t="shared" ca="1" si="5"/>
        <v>31.54580613167164</v>
      </c>
      <c r="AO16" s="7">
        <f t="shared" ca="1" si="6"/>
        <v>2.9258489070878361E-2</v>
      </c>
      <c r="AQ16" s="7">
        <f t="shared" ca="1" si="8"/>
        <v>34.634758815070228</v>
      </c>
      <c r="AR16" s="7">
        <f t="shared" ca="1" si="9"/>
        <v>1.808462654874581</v>
      </c>
    </row>
    <row r="17" spans="1:44" x14ac:dyDescent="0.2">
      <c r="A17" t="str">
        <f>IF(ROW()-3&gt;Control!$I$5,"",Control!B18)</f>
        <v>AME_19-Ag</v>
      </c>
      <c r="B17" s="7">
        <f ca="1">IF($A17="",B16,INDEX(Case1!$AB$3:$AB$100,MATCH(CELL("row",A17)-3,Case1!$W$3:$W$100,FALSE)))</f>
        <v>27.105862660254754</v>
      </c>
      <c r="C17" s="7">
        <f ca="1">IF($A17="",C16,INDEX(Pi!$C$3:$C$100,MATCH(CELL("row",A17)-3,Pi!$W$3:$W$100,FALSE)))</f>
        <v>76.784671382199065</v>
      </c>
      <c r="D17" s="13">
        <f ca="1">IF($A17="",D16,INDEX(Patm!$C$3:$C$100,MATCH(CELL("row",A17)-3,Patm!$W$3:$W$100,FALSE)))</f>
        <v>76.913139651557742</v>
      </c>
      <c r="E17" s="13">
        <f ca="1">IF($A17="",E16,INDEX('Patm diff'!$C$3:$C$100,MATCH(CELL("row",Q17)-3,'Patm diff'!$W$3:$W$100,FALSE)))</f>
        <v>77.118569953084247</v>
      </c>
      <c r="F17" s="13">
        <f ca="1">IF($A17="",F16,INDEX('Patm nodiff'!$C$3:$C$100,MATCH(CELL("row",B17)-3,'Patm nodiff'!$W$3:$W$100,FALSE)))</f>
        <v>76.895820853895302</v>
      </c>
      <c r="G17" s="13">
        <f ca="1">IF($A17="",G16,INDEX(Case1!$C$3:$C$100,MATCH(CELL("row",A17)-3,Case1!$W$3:$W$100,FALSE)))</f>
        <v>86.047723688321511</v>
      </c>
      <c r="H17" s="7">
        <f ca="1">IF($A17="",H16,INDEX(Case2!$C$3:$C$100,MATCH(CELL("row",A17)-3,Case2!$W$3:$W$100,FALSE)))</f>
        <v>86.150791184353409</v>
      </c>
      <c r="I17" s="7">
        <f ca="1">IF($A17="",I16,INDEX(Case3!$C$3:$C$100,MATCH(CELL("row",A17)-3,Case3!$W$3:$W$100,FALSE)))</f>
        <v>85.94549560518729</v>
      </c>
      <c r="J17" s="7">
        <f ca="1">IF($A17="",J16,INDEX(Case4!$C$3:$C$100,MATCH(CELL("row",A17)-3,Case4!$W$3:$W$100,FALSE)))</f>
        <v>87.13965852425217</v>
      </c>
      <c r="K17" s="7">
        <f ca="1">IF($A17="",K16,INDEX(Case5!$C$3:$C$100,MATCH(CELL("row",A17)-3,Case5!$W$3:$W$100,FALSE)))</f>
        <v>84.954695179632026</v>
      </c>
      <c r="L17" s="7">
        <f ca="1">IF($A17="",L16,INDEX(Case6!$C$3:$C$100,MATCH(CELL("row",A17)-3,Case6!$W$3:$W$100,FALSE)))</f>
        <v>87.12963058522331</v>
      </c>
      <c r="M17" s="7">
        <f ca="1">IF($A17="",M16,INDEX(Case7!$C$3:$C$100,MATCH(CELL("row",A17)-3,Case7!$W$3:$W$100,FALSE)))</f>
        <v>84.984379822584387</v>
      </c>
      <c r="N17" s="7">
        <f ca="1">IF($A17="",N16,INDEX(Case8!$C$3:$C$100,MATCH(CELL("row",A17)-3,Case8!$W$3:$W$100,FALSE)))</f>
        <v>81.369673665797407</v>
      </c>
      <c r="O17" s="13">
        <f ca="1">IF($A17="",O16,INDEX(Case9!$C$3:$C$100,MATCH(CELL("row",A17)-3,Case9!$W$3:$W$100,FALSE)))</f>
        <v>95.674075374139719</v>
      </c>
      <c r="P17" s="13">
        <f ca="1">IF($A17="",P16,INDEX(Case10!$C$3:$C$100,MATCH(CELL("row",A17)-3,Case10!$W$3:$W$100,FALSE)))</f>
        <v>81.891164611657572</v>
      </c>
      <c r="Q17" s="7">
        <f ca="1">IF($A17="",Q16,INDEX(Case11!$C$3:$C$100,MATCH(CELL("row",A17)-3,Case11!$W$3:$W$100,FALSE)))</f>
        <v>114.62027704092176</v>
      </c>
      <c r="R17" s="13">
        <f ca="1">IF($A17="",R16,INDEX(Pi!$Q$3:$Q$100,MATCH(CELL("row",A17)-3,Pi!$W$3:$W$100,FALSE)))</f>
        <v>29.794450518706498</v>
      </c>
      <c r="S17" s="7">
        <f ca="1">IF($A17="",S16,INDEX(Patm!$Q$3:$Q$100,MATCH(CELL("row",A17)-3,Patm!$W$3:$W$100,FALSE)))</f>
        <v>2.3792277023415707E-2</v>
      </c>
      <c r="T17" s="7">
        <f ca="1">IF($A17="",T16,INDEX('Patm diff'!$Q$3:$Q$100,MATCH(CELL("row",Q17)-3,'Patm diff'!$W$3:$W$100,FALSE)))</f>
        <v>6.2202703539915166E-2</v>
      </c>
      <c r="U17" s="7">
        <f ca="1">IF($A17="",U16,INDEX('Patm nodiff'!$Q$3:$Q$100,MATCH(CELL("row",B17)-3,'Patm nodiff'!$W$3:$W$100,FALSE)))</f>
        <v>2.0542436967611172E-2</v>
      </c>
      <c r="V17" s="7">
        <f ca="1">IF($A17="",V16,INDEX(Case1!$Q$3:$Q$100,MATCH(CELL("row",A17)-3,Case1!$W$3:$W$100,FALSE)))</f>
        <v>1.4878784737120838</v>
      </c>
      <c r="W17" s="7">
        <f ca="1">IF($A17="",W16,INDEX(Case2!$Q$3:$Q$100,MATCH(CELL("row",A17)-3,Case2!$W$3:$W$100,FALSE)))</f>
        <v>1.446921097749136</v>
      </c>
      <c r="X17" s="7">
        <f ca="1">IF($A17="",X16,INDEX(Case3!$Q$3:$Q$100,MATCH(CELL("row",A17)-3,Case3!$W$3:$W$100,FALSE)))</f>
        <v>1.5285880538788204</v>
      </c>
      <c r="Y17" s="7">
        <f ca="1">IF($A17="",Y16,INDEX(Case4!$Q$3:$Q$100,MATCH(CELL("row",A17)-3,Case4!$W$3:$W$100,FALSE)))</f>
        <v>1.0579070728577094</v>
      </c>
      <c r="Z17" s="7">
        <f ca="1">IF($A17="",Z16,INDEX(Case5!$Q$3:$Q$100,MATCH(CELL("row",A17)-3,Case5!$W$3:$W$100,FALSE)))</f>
        <v>1.9272244615221858</v>
      </c>
      <c r="AA17" s="7">
        <f ca="1">IF($A17="",AA16,INDEX(Case6!$Q$3:$Q1043,MATCH(CELL("row",A17)-3,Case6!$W$3:$W$100,FALSE)))</f>
        <v>1.0618106506288232</v>
      </c>
      <c r="AB17" s="7">
        <f ca="1">IF($A17="",AB16,INDEX(Case7!$Q$3:$Q$100,MATCH(CELL("row",A17)-3,Case7!$W$3:$W$100,FALSE)))</f>
        <v>1.9151844211319389</v>
      </c>
      <c r="AC17" s="7">
        <f ca="1">IF($A17="",AC16,INDEX(Case8!$Q$3:$Q$100,MATCH(CELL("row",A17)-3,Case8!$W$3:$W$100,FALSE)))</f>
        <v>0.79189634622491278</v>
      </c>
      <c r="AD17" s="7">
        <f ca="1">IF($A17="",AD16,INDEX(Case9!$Q$3:$Q$100,MATCH(CELL("row",B17)-3,Case9!$W$3:$W$100,FALSE)))</f>
        <v>2.6473287873301667</v>
      </c>
      <c r="AE17" s="7">
        <f ca="1">IF($A17="",AE16,INDEX(Case10!$Q$3:$Q$100,MATCH(CELL("row",B17)-3,Case10!$W$3:$W$100,FALSE)))</f>
        <v>0.86678495706416436</v>
      </c>
      <c r="AF17" s="7">
        <f ca="1">IF($A17="",AF16,INDEX(Case11!$Q$3:$Q$100,MATCH(CELL("row",A17)-3,Case11!$W$3:$W$100,FALSE)))</f>
        <v>4.2509709826981465</v>
      </c>
      <c r="AH17">
        <f t="shared" ca="1" si="1"/>
        <v>14</v>
      </c>
      <c r="AI17">
        <f t="shared" ca="1" si="2"/>
        <v>3</v>
      </c>
      <c r="AJ17">
        <f t="shared" ca="1" si="7"/>
        <v>8</v>
      </c>
      <c r="AL17" s="7">
        <f t="shared" ca="1" si="3"/>
        <v>114.62027704092176</v>
      </c>
      <c r="AM17" s="7">
        <f t="shared" ca="1" si="4"/>
        <v>4.2509709826981465</v>
      </c>
      <c r="AN17" s="7">
        <f t="shared" ca="1" si="5"/>
        <v>76.895820853895302</v>
      </c>
      <c r="AO17" s="7">
        <f t="shared" ca="1" si="6"/>
        <v>2.0542436967611172E-2</v>
      </c>
      <c r="AQ17" s="7">
        <f t="shared" ca="1" si="8"/>
        <v>81.369673665797407</v>
      </c>
      <c r="AR17" s="7">
        <f t="shared" ca="1" si="9"/>
        <v>0.79189634622491278</v>
      </c>
    </row>
    <row r="18" spans="1:44" x14ac:dyDescent="0.2">
      <c r="A18" t="str">
        <f>IF(ROW()-3&gt;Control!$I$5,"",Control!B19)</f>
        <v/>
      </c>
      <c r="B18" s="7">
        <f ca="1">IF($A18="",B17,INDEX(Case1!$AB$3:$AB$100,MATCH(CELL("row",A18)-3,Case1!$W$3:$W$100,FALSE)))</f>
        <v>27.105862660254754</v>
      </c>
      <c r="C18" s="7">
        <f ca="1">IF($A18="",C17,INDEX(Pi!$C$3:$C$100,MATCH(CELL("row",A18)-3,Pi!$W$3:$W$100,FALSE)))</f>
        <v>76.784671382199065</v>
      </c>
      <c r="D18" s="13">
        <f ca="1">IF($A18="",D17,INDEX(Patm!$C$3:$C$100,MATCH(CELL("row",A18)-3,Patm!$W$3:$W$100,FALSE)))</f>
        <v>76.913139651557742</v>
      </c>
      <c r="E18" s="13">
        <f ca="1">IF($A18="",E17,INDEX('Patm diff'!$C$3:$C$100,MATCH(CELL("row",Q18)-3,'Patm diff'!$W$3:$W$100,FALSE)))</f>
        <v>77.118569953084247</v>
      </c>
      <c r="F18" s="13">
        <f ca="1">IF($A18="",F17,INDEX('Patm nodiff'!$C$3:$C$100,MATCH(CELL("row",B18)-3,'Patm nodiff'!$W$3:$W$100,FALSE)))</f>
        <v>76.895820853895302</v>
      </c>
      <c r="G18" s="13">
        <f ca="1">IF($A18="",G17,INDEX(Case1!$C$3:$C$100,MATCH(CELL("row",A18)-3,Case1!$W$3:$W$100,FALSE)))</f>
        <v>86.047723688321511</v>
      </c>
      <c r="H18" s="7">
        <f ca="1">IF($A18="",H17,INDEX(Case2!$C$3:$C$100,MATCH(CELL("row",A18)-3,Case2!$W$3:$W$100,FALSE)))</f>
        <v>86.150791184353409</v>
      </c>
      <c r="I18" s="7">
        <f ca="1">IF($A18="",I17,INDEX(Case3!$C$3:$C$100,MATCH(CELL("row",A18)-3,Case3!$W$3:$W$100,FALSE)))</f>
        <v>85.94549560518729</v>
      </c>
      <c r="J18" s="7">
        <f ca="1">IF($A18="",J17,INDEX(Case4!$C$3:$C$100,MATCH(CELL("row",A18)-3,Case4!$W$3:$W$100,FALSE)))</f>
        <v>87.13965852425217</v>
      </c>
      <c r="K18" s="7">
        <f ca="1">IF($A18="",K17,INDEX(Case5!$C$3:$C$100,MATCH(CELL("row",A18)-3,Case5!$W$3:$W$100,FALSE)))</f>
        <v>84.954695179632026</v>
      </c>
      <c r="L18" s="7">
        <f ca="1">IF($A18="",L17,INDEX(Case6!$C$3:$C$100,MATCH(CELL("row",A18)-3,Case6!$W$3:$W$100,FALSE)))</f>
        <v>87.12963058522331</v>
      </c>
      <c r="M18" s="7">
        <f ca="1">IF($A18="",M17,INDEX(Case7!$C$3:$C$100,MATCH(CELL("row",A18)-3,Case7!$W$3:$W$100,FALSE)))</f>
        <v>84.984379822584387</v>
      </c>
      <c r="N18" s="7">
        <f ca="1">IF($A18="",N17,INDEX(Case8!$C$3:$C$100,MATCH(CELL("row",A18)-3,Case8!$W$3:$W$100,FALSE)))</f>
        <v>81.369673665797407</v>
      </c>
      <c r="O18" s="13">
        <f ca="1">IF($A18="",O17,INDEX(Case9!$C$3:$C$100,MATCH(CELL("row",A18)-3,Case9!$W$3:$W$100,FALSE)))</f>
        <v>95.674075374139719</v>
      </c>
      <c r="P18" s="13">
        <f ca="1">IF($A18="",P17,INDEX(Case10!$C$3:$C$100,MATCH(CELL("row",A18)-3,Case10!$W$3:$W$100,FALSE)))</f>
        <v>81.891164611657572</v>
      </c>
      <c r="Q18" s="7">
        <f ca="1">IF($A18="",Q17,INDEX(Case11!$C$3:$C$100,MATCH(CELL("row",A18)-3,Case11!$W$3:$W$100,FALSE)))</f>
        <v>114.62027704092176</v>
      </c>
      <c r="R18" s="13">
        <f ca="1">IF($A18="",R17,INDEX(Pi!$Q$3:$Q$100,MATCH(CELL("row",A18)-3,Pi!$W$3:$W$100,FALSE)))</f>
        <v>29.794450518706498</v>
      </c>
      <c r="S18" s="7">
        <f ca="1">IF($A18="",S17,INDEX(Patm!$Q$3:$Q$100,MATCH(CELL("row",A18)-3,Patm!$W$3:$W$100,FALSE)))</f>
        <v>2.3792277023415707E-2</v>
      </c>
      <c r="T18" s="7">
        <f ca="1">IF($A18="",T17,INDEX('Patm diff'!$Q$3:$Q$100,MATCH(CELL("row",Q18)-3,'Patm diff'!$W$3:$W$100,FALSE)))</f>
        <v>6.2202703539915166E-2</v>
      </c>
      <c r="U18" s="7">
        <f ca="1">IF($A18="",U17,INDEX('Patm nodiff'!$Q$3:$Q$100,MATCH(CELL("row",B18)-3,'Patm nodiff'!$W$3:$W$100,FALSE)))</f>
        <v>2.0542436967611172E-2</v>
      </c>
      <c r="V18" s="7">
        <f ca="1">IF($A18="",V17,INDEX(Case1!$Q$3:$Q$100,MATCH(CELL("row",A18)-3,Case1!$W$3:$W$100,FALSE)))</f>
        <v>1.4878784737120838</v>
      </c>
      <c r="W18" s="7">
        <f ca="1">IF($A18="",W17,INDEX(Case2!$Q$3:$Q$100,MATCH(CELL("row",A18)-3,Case2!$W$3:$W$100,FALSE)))</f>
        <v>1.446921097749136</v>
      </c>
      <c r="X18" s="7">
        <f ca="1">IF($A18="",X17,INDEX(Case3!$Q$3:$Q$100,MATCH(CELL("row",A18)-3,Case3!$W$3:$W$100,FALSE)))</f>
        <v>1.5285880538788204</v>
      </c>
      <c r="Y18" s="7">
        <f ca="1">IF($A18="",Y17,INDEX(Case4!$Q$3:$Q$100,MATCH(CELL("row",A18)-3,Case4!$W$3:$W$100,FALSE)))</f>
        <v>1.0579070728577094</v>
      </c>
      <c r="Z18" s="7">
        <f ca="1">IF($A18="",Z17,INDEX(Case5!$Q$3:$Q$100,MATCH(CELL("row",A18)-3,Case5!$W$3:$W$100,FALSE)))</f>
        <v>1.9272244615221858</v>
      </c>
      <c r="AA18" s="7">
        <f ca="1">IF($A18="",AA17,INDEX(Case6!$Q$3:$Q1044,MATCH(CELL("row",A18)-3,Case6!$W$3:$W$100,FALSE)))</f>
        <v>1.0618106506288232</v>
      </c>
      <c r="AB18" s="7">
        <f ca="1">IF($A18="",AB17,INDEX(Case7!$Q$3:$Q$100,MATCH(CELL("row",A18)-3,Case7!$W$3:$W$100,FALSE)))</f>
        <v>1.9151844211319389</v>
      </c>
      <c r="AC18" s="7">
        <f ca="1">IF($A18="",AC17,INDEX(Case8!$Q$3:$Q$100,MATCH(CELL("row",A18)-3,Case8!$W$3:$W$100,FALSE)))</f>
        <v>0.79189634622491278</v>
      </c>
      <c r="AD18" s="7">
        <f ca="1">IF($A18="",AD17,INDEX(Case9!$Q$3:$Q$100,MATCH(CELL("row",B18)-3,Case9!$W$3:$W$100,FALSE)))</f>
        <v>2.6473287873301667</v>
      </c>
      <c r="AE18" s="7">
        <f ca="1">IF($A18="",AE17,INDEX(Case10!$Q$3:$Q$100,MATCH(CELL("row",B18)-3,Case10!$W$3:$W$100,FALSE)))</f>
        <v>0.86678495706416436</v>
      </c>
      <c r="AF18" s="7">
        <f ca="1">IF($A18="",AF17,INDEX(Case11!$Q$3:$Q$100,MATCH(CELL("row",A18)-3,Case11!$W$3:$W$100,FALSE)))</f>
        <v>4.2509709826981465</v>
      </c>
      <c r="AH18" t="str">
        <f t="shared" si="1"/>
        <v/>
      </c>
      <c r="AI18" t="str">
        <f t="shared" si="2"/>
        <v/>
      </c>
      <c r="AJ18" t="str">
        <f t="shared" si="7"/>
        <v/>
      </c>
      <c r="AL18" s="7">
        <f t="shared" ca="1" si="3"/>
        <v>114.62027704092176</v>
      </c>
      <c r="AM18" s="7">
        <f t="shared" ca="1" si="4"/>
        <v>4.2509709826981465</v>
      </c>
      <c r="AN18" s="7">
        <f t="shared" ca="1" si="5"/>
        <v>76.895820853895302</v>
      </c>
      <c r="AO18" s="7">
        <f t="shared" ca="1" si="6"/>
        <v>2.0542436967611172E-2</v>
      </c>
      <c r="AQ18" s="7">
        <f t="shared" ca="1" si="8"/>
        <v>81.369673665797407</v>
      </c>
      <c r="AR18" s="7">
        <f t="shared" ca="1" si="9"/>
        <v>0.79189634622491278</v>
      </c>
    </row>
    <row r="19" spans="1:44" x14ac:dyDescent="0.2">
      <c r="A19" t="str">
        <f>IF(ROW()-3&gt;Control!$I$5,"",Control!B20)</f>
        <v/>
      </c>
      <c r="B19" s="7">
        <f ca="1">IF($A19="",B18,INDEX(Case1!$AB$3:$AB$100,MATCH(CELL("row",A19)-3,Case1!$W$3:$W$100,FALSE)))</f>
        <v>27.105862660254754</v>
      </c>
      <c r="C19" s="7">
        <f ca="1">IF($A19="",C18,INDEX(Pi!$C$3:$C$100,MATCH(CELL("row",A19)-3,Pi!$W$3:$W$100,FALSE)))</f>
        <v>76.784671382199065</v>
      </c>
      <c r="D19" s="13">
        <f ca="1">IF($A19="",D18,INDEX(Patm!$C$3:$C$100,MATCH(CELL("row",A19)-3,Patm!$W$3:$W$100,FALSE)))</f>
        <v>76.913139651557742</v>
      </c>
      <c r="E19" s="13">
        <f ca="1">IF($A19="",E18,INDEX('Patm diff'!$C$3:$C$100,MATCH(CELL("row",Q19)-3,'Patm diff'!$W$3:$W$100,FALSE)))</f>
        <v>77.118569953084247</v>
      </c>
      <c r="F19" s="13">
        <f ca="1">IF($A19="",F18,INDEX('Patm nodiff'!$C$3:$C$100,MATCH(CELL("row",B19)-3,'Patm nodiff'!$W$3:$W$100,FALSE)))</f>
        <v>76.895820853895302</v>
      </c>
      <c r="G19" s="13">
        <f ca="1">IF($A19="",G18,INDEX(Case1!$C$3:$C$100,MATCH(CELL("row",A19)-3,Case1!$W$3:$W$100,FALSE)))</f>
        <v>86.047723688321511</v>
      </c>
      <c r="H19" s="7">
        <f ca="1">IF($A19="",H18,INDEX(Case2!$C$3:$C$100,MATCH(CELL("row",A19)-3,Case2!$W$3:$W$100,FALSE)))</f>
        <v>86.150791184353409</v>
      </c>
      <c r="I19" s="7">
        <f ca="1">IF($A19="",I18,INDEX(Case3!$C$3:$C$100,MATCH(CELL("row",A19)-3,Case3!$W$3:$W$100,FALSE)))</f>
        <v>85.94549560518729</v>
      </c>
      <c r="J19" s="7">
        <f ca="1">IF($A19="",J18,INDEX(Case4!$C$3:$C$100,MATCH(CELL("row",A19)-3,Case4!$W$3:$W$100,FALSE)))</f>
        <v>87.13965852425217</v>
      </c>
      <c r="K19" s="7">
        <f ca="1">IF($A19="",K18,INDEX(Case5!$C$3:$C$100,MATCH(CELL("row",A19)-3,Case5!$W$3:$W$100,FALSE)))</f>
        <v>84.954695179632026</v>
      </c>
      <c r="L19" s="7">
        <f ca="1">IF($A19="",L18,INDEX(Case6!$C$3:$C$100,MATCH(CELL("row",A19)-3,Case6!$W$3:$W$100,FALSE)))</f>
        <v>87.12963058522331</v>
      </c>
      <c r="M19" s="7">
        <f ca="1">IF($A19="",M18,INDEX(Case7!$C$3:$C$100,MATCH(CELL("row",A19)-3,Case7!$W$3:$W$100,FALSE)))</f>
        <v>84.984379822584387</v>
      </c>
      <c r="N19" s="7">
        <f ca="1">IF($A19="",N18,INDEX(Case8!$C$3:$C$100,MATCH(CELL("row",A19)-3,Case8!$W$3:$W$100,FALSE)))</f>
        <v>81.369673665797407</v>
      </c>
      <c r="O19" s="13">
        <f ca="1">IF($A19="",O18,INDEX(Case9!$C$3:$C$100,MATCH(CELL("row",A19)-3,Case9!$W$3:$W$100,FALSE)))</f>
        <v>95.674075374139719</v>
      </c>
      <c r="P19" s="13">
        <f ca="1">IF($A19="",P18,INDEX(Case10!$C$3:$C$100,MATCH(CELL("row",A19)-3,Case10!$W$3:$W$100,FALSE)))</f>
        <v>81.891164611657572</v>
      </c>
      <c r="Q19" s="7">
        <f ca="1">IF($A19="",Q18,INDEX(Case11!$C$3:$C$100,MATCH(CELL("row",A19)-3,Case11!$W$3:$W$100,FALSE)))</f>
        <v>114.62027704092176</v>
      </c>
      <c r="R19" s="13">
        <f ca="1">IF($A19="",R18,INDEX(Pi!$Q$3:$Q$100,MATCH(CELL("row",A19)-3,Pi!$W$3:$W$100,FALSE)))</f>
        <v>29.794450518706498</v>
      </c>
      <c r="S19" s="7">
        <f ca="1">IF($A19="",S18,INDEX(Patm!$Q$3:$Q$100,MATCH(CELL("row",A19)-3,Patm!$W$3:$W$100,FALSE)))</f>
        <v>2.3792277023415707E-2</v>
      </c>
      <c r="T19" s="7">
        <f ca="1">IF($A19="",T18,INDEX('Patm diff'!$Q$3:$Q$100,MATCH(CELL("row",Q19)-3,'Patm diff'!$W$3:$W$100,FALSE)))</f>
        <v>6.2202703539915166E-2</v>
      </c>
      <c r="U19" s="7">
        <f ca="1">IF($A19="",U18,INDEX('Patm nodiff'!$Q$3:$Q$100,MATCH(CELL("row",B19)-3,'Patm nodiff'!$W$3:$W$100,FALSE)))</f>
        <v>2.0542436967611172E-2</v>
      </c>
      <c r="V19" s="7">
        <f ca="1">IF($A19="",V18,INDEX(Case1!$Q$3:$Q$100,MATCH(CELL("row",A19)-3,Case1!$W$3:$W$100,FALSE)))</f>
        <v>1.4878784737120838</v>
      </c>
      <c r="W19" s="7">
        <f ca="1">IF($A19="",W18,INDEX(Case2!$Q$3:$Q$100,MATCH(CELL("row",A19)-3,Case2!$W$3:$W$100,FALSE)))</f>
        <v>1.446921097749136</v>
      </c>
      <c r="X19" s="7">
        <f ca="1">IF($A19="",X18,INDEX(Case3!$Q$3:$Q$100,MATCH(CELL("row",A19)-3,Case3!$W$3:$W$100,FALSE)))</f>
        <v>1.5285880538788204</v>
      </c>
      <c r="Y19" s="7">
        <f ca="1">IF($A19="",Y18,INDEX(Case4!$Q$3:$Q$100,MATCH(CELL("row",A19)-3,Case4!$W$3:$W$100,FALSE)))</f>
        <v>1.0579070728577094</v>
      </c>
      <c r="Z19" s="7">
        <f ca="1">IF($A19="",Z18,INDEX(Case5!$Q$3:$Q$100,MATCH(CELL("row",A19)-3,Case5!$W$3:$W$100,FALSE)))</f>
        <v>1.9272244615221858</v>
      </c>
      <c r="AA19" s="7">
        <f ca="1">IF($A19="",AA18,INDEX(Case6!$Q$3:$Q1045,MATCH(CELL("row",A19)-3,Case6!$W$3:$W$100,FALSE)))</f>
        <v>1.0618106506288232</v>
      </c>
      <c r="AB19" s="7">
        <f ca="1">IF($A19="",AB18,INDEX(Case7!$Q$3:$Q$100,MATCH(CELL("row",A19)-3,Case7!$W$3:$W$100,FALSE)))</f>
        <v>1.9151844211319389</v>
      </c>
      <c r="AC19" s="7">
        <f ca="1">IF($A19="",AC18,INDEX(Case8!$Q$3:$Q$100,MATCH(CELL("row",A19)-3,Case8!$W$3:$W$100,FALSE)))</f>
        <v>0.79189634622491278</v>
      </c>
      <c r="AD19" s="7">
        <f ca="1">IF($A19="",AD18,INDEX(Case9!$Q$3:$Q$100,MATCH(CELL("row",B19)-3,Case9!$W$3:$W$100,FALSE)))</f>
        <v>2.6473287873301667</v>
      </c>
      <c r="AE19" s="7">
        <f ca="1">IF($A19="",AE18,INDEX(Case10!$Q$3:$Q$100,MATCH(CELL("row",B19)-3,Case10!$W$3:$W$100,FALSE)))</f>
        <v>0.86678495706416436</v>
      </c>
      <c r="AF19" s="7">
        <f ca="1">IF($A19="",AF18,INDEX(Case11!$Q$3:$Q$100,MATCH(CELL("row",A19)-3,Case11!$W$3:$W$100,FALSE)))</f>
        <v>4.2509709826981465</v>
      </c>
      <c r="AH19" t="str">
        <f t="shared" si="1"/>
        <v/>
      </c>
      <c r="AI19" t="str">
        <f t="shared" si="2"/>
        <v/>
      </c>
      <c r="AJ19" t="str">
        <f t="shared" si="7"/>
        <v/>
      </c>
      <c r="AL19" s="7">
        <f t="shared" ca="1" si="3"/>
        <v>114.62027704092176</v>
      </c>
      <c r="AM19" s="7">
        <f t="shared" ca="1" si="4"/>
        <v>4.2509709826981465</v>
      </c>
      <c r="AN19" s="7">
        <f t="shared" ca="1" si="5"/>
        <v>76.895820853895302</v>
      </c>
      <c r="AO19" s="7">
        <f t="shared" ca="1" si="6"/>
        <v>2.0542436967611172E-2</v>
      </c>
      <c r="AQ19" s="7">
        <f t="shared" ca="1" si="8"/>
        <v>81.369673665797407</v>
      </c>
      <c r="AR19" s="7">
        <f t="shared" ca="1" si="9"/>
        <v>0.79189634622491278</v>
      </c>
    </row>
    <row r="20" spans="1:44" x14ac:dyDescent="0.2">
      <c r="A20" t="str">
        <f>IF(ROW()-3&gt;Control!$I$5,"",Control!B21)</f>
        <v/>
      </c>
      <c r="B20" s="7">
        <f ca="1">IF($A20="",B19,INDEX(Case1!$AB$3:$AB$100,MATCH(CELL("row",A20)-3,Case1!$W$3:$W$100,FALSE)))</f>
        <v>27.105862660254754</v>
      </c>
      <c r="C20" s="7">
        <f ca="1">IF($A20="",C19,INDEX(Pi!$C$3:$C$100,MATCH(CELL("row",A20)-3,Pi!$W$3:$W$100,FALSE)))</f>
        <v>76.784671382199065</v>
      </c>
      <c r="D20" s="13">
        <f ca="1">IF($A20="",D19,INDEX(Patm!$C$3:$C$100,MATCH(CELL("row",A20)-3,Patm!$W$3:$W$100,FALSE)))</f>
        <v>76.913139651557742</v>
      </c>
      <c r="E20" s="13">
        <f ca="1">IF($A20="",E19,INDEX('Patm diff'!$C$3:$C$100,MATCH(CELL("row",Q20)-3,'Patm diff'!$W$3:$W$100,FALSE)))</f>
        <v>77.118569953084247</v>
      </c>
      <c r="F20" s="13">
        <f ca="1">IF($A20="",F19,INDEX('Patm nodiff'!$C$3:$C$100,MATCH(CELL("row",B20)-3,'Patm nodiff'!$W$3:$W$100,FALSE)))</f>
        <v>76.895820853895302</v>
      </c>
      <c r="G20" s="13">
        <f ca="1">IF($A20="",G19,INDEX(Case1!$C$3:$C$100,MATCH(CELL("row",A20)-3,Case1!$W$3:$W$100,FALSE)))</f>
        <v>86.047723688321511</v>
      </c>
      <c r="H20" s="7">
        <f ca="1">IF($A20="",H19,INDEX(Case2!$C$3:$C$100,MATCH(CELL("row",A20)-3,Case2!$W$3:$W$100,FALSE)))</f>
        <v>86.150791184353409</v>
      </c>
      <c r="I20" s="7">
        <f ca="1">IF($A20="",I19,INDEX(Case3!$C$3:$C$100,MATCH(CELL("row",A20)-3,Case3!$W$3:$W$100,FALSE)))</f>
        <v>85.94549560518729</v>
      </c>
      <c r="J20" s="7">
        <f ca="1">IF($A20="",J19,INDEX(Case4!$C$3:$C$100,MATCH(CELL("row",A20)-3,Case4!$W$3:$W$100,FALSE)))</f>
        <v>87.13965852425217</v>
      </c>
      <c r="K20" s="7">
        <f ca="1">IF($A20="",K19,INDEX(Case5!$C$3:$C$100,MATCH(CELL("row",A20)-3,Case5!$W$3:$W$100,FALSE)))</f>
        <v>84.954695179632026</v>
      </c>
      <c r="L20" s="7">
        <f ca="1">IF($A20="",L19,INDEX(Case6!$C$3:$C$100,MATCH(CELL("row",A20)-3,Case6!$W$3:$W$100,FALSE)))</f>
        <v>87.12963058522331</v>
      </c>
      <c r="M20" s="7">
        <f ca="1">IF($A20="",M19,INDEX(Case7!$C$3:$C$100,MATCH(CELL("row",A20)-3,Case7!$W$3:$W$100,FALSE)))</f>
        <v>84.984379822584387</v>
      </c>
      <c r="N20" s="7">
        <f ca="1">IF($A20="",N19,INDEX(Case8!$C$3:$C$100,MATCH(CELL("row",A20)-3,Case8!$W$3:$W$100,FALSE)))</f>
        <v>81.369673665797407</v>
      </c>
      <c r="O20" s="13">
        <f ca="1">IF($A20="",O19,INDEX(Case9!$C$3:$C$100,MATCH(CELL("row",A20)-3,Case9!$W$3:$W$100,FALSE)))</f>
        <v>95.674075374139719</v>
      </c>
      <c r="P20" s="13">
        <f ca="1">IF($A20="",P19,INDEX(Case10!$C$3:$C$100,MATCH(CELL("row",A20)-3,Case10!$W$3:$W$100,FALSE)))</f>
        <v>81.891164611657572</v>
      </c>
      <c r="Q20" s="7">
        <f ca="1">IF($A20="",Q19,INDEX(Case11!$C$3:$C$100,MATCH(CELL("row",A20)-3,Case11!$W$3:$W$100,FALSE)))</f>
        <v>114.62027704092176</v>
      </c>
      <c r="R20" s="13">
        <f ca="1">IF($A20="",R19,INDEX(Pi!$Q$3:$Q$100,MATCH(CELL("row",A20)-3,Pi!$W$3:$W$100,FALSE)))</f>
        <v>29.794450518706498</v>
      </c>
      <c r="S20" s="7">
        <f ca="1">IF($A20="",S19,INDEX(Patm!$Q$3:$Q$100,MATCH(CELL("row",A20)-3,Patm!$W$3:$W$100,FALSE)))</f>
        <v>2.3792277023415707E-2</v>
      </c>
      <c r="T20" s="7">
        <f ca="1">IF($A20="",T19,INDEX('Patm diff'!$Q$3:$Q$100,MATCH(CELL("row",Q20)-3,'Patm diff'!$W$3:$W$100,FALSE)))</f>
        <v>6.2202703539915166E-2</v>
      </c>
      <c r="U20" s="7">
        <f ca="1">IF($A20="",U19,INDEX('Patm nodiff'!$Q$3:$Q$100,MATCH(CELL("row",B20)-3,'Patm nodiff'!$W$3:$W$100,FALSE)))</f>
        <v>2.0542436967611172E-2</v>
      </c>
      <c r="V20" s="7">
        <f ca="1">IF($A20="",V19,INDEX(Case1!$Q$3:$Q$100,MATCH(CELL("row",A20)-3,Case1!$W$3:$W$100,FALSE)))</f>
        <v>1.4878784737120838</v>
      </c>
      <c r="W20" s="7">
        <f ca="1">IF($A20="",W19,INDEX(Case2!$Q$3:$Q$100,MATCH(CELL("row",A20)-3,Case2!$W$3:$W$100,FALSE)))</f>
        <v>1.446921097749136</v>
      </c>
      <c r="X20" s="7">
        <f ca="1">IF($A20="",X19,INDEX(Case3!$Q$3:$Q$100,MATCH(CELL("row",A20)-3,Case3!$W$3:$W$100,FALSE)))</f>
        <v>1.5285880538788204</v>
      </c>
      <c r="Y20" s="7">
        <f ca="1">IF($A20="",Y19,INDEX(Case4!$Q$3:$Q$100,MATCH(CELL("row",A20)-3,Case4!$W$3:$W$100,FALSE)))</f>
        <v>1.0579070728577094</v>
      </c>
      <c r="Z20" s="7">
        <f ca="1">IF($A20="",Z19,INDEX(Case5!$Q$3:$Q$100,MATCH(CELL("row",A20)-3,Case5!$W$3:$W$100,FALSE)))</f>
        <v>1.9272244615221858</v>
      </c>
      <c r="AA20" s="7">
        <f ca="1">IF($A20="",AA19,INDEX(Case6!$Q$3:$Q1046,MATCH(CELL("row",A20)-3,Case6!$W$3:$W$100,FALSE)))</f>
        <v>1.0618106506288232</v>
      </c>
      <c r="AB20" s="7">
        <f ca="1">IF($A20="",AB19,INDEX(Case7!$Q$3:$Q$100,MATCH(CELL("row",A20)-3,Case7!$W$3:$W$100,FALSE)))</f>
        <v>1.9151844211319389</v>
      </c>
      <c r="AC20" s="7">
        <f ca="1">IF($A20="",AC19,INDEX(Case8!$Q$3:$Q$100,MATCH(CELL("row",A20)-3,Case8!$W$3:$W$100,FALSE)))</f>
        <v>0.79189634622491278</v>
      </c>
      <c r="AD20" s="7">
        <f ca="1">IF($A20="",AD19,INDEX(Case9!$Q$3:$Q$100,MATCH(CELL("row",B20)-3,Case9!$W$3:$W$100,FALSE)))</f>
        <v>2.6473287873301667</v>
      </c>
      <c r="AE20" s="7">
        <f ca="1">IF($A20="",AE19,INDEX(Case10!$Q$3:$Q$100,MATCH(CELL("row",B20)-3,Case10!$W$3:$W$100,FALSE)))</f>
        <v>0.86678495706416436</v>
      </c>
      <c r="AF20" s="7">
        <f ca="1">IF($A20="",AF19,INDEX(Case11!$Q$3:$Q$100,MATCH(CELL("row",A20)-3,Case11!$W$3:$W$100,FALSE)))</f>
        <v>4.2509709826981465</v>
      </c>
      <c r="AH20" t="str">
        <f t="shared" si="1"/>
        <v/>
      </c>
      <c r="AI20" t="str">
        <f t="shared" si="2"/>
        <v/>
      </c>
      <c r="AJ20" t="str">
        <f t="shared" si="7"/>
        <v/>
      </c>
      <c r="AL20" s="7">
        <f t="shared" ca="1" si="3"/>
        <v>114.62027704092176</v>
      </c>
      <c r="AM20" s="7">
        <f t="shared" ca="1" si="4"/>
        <v>4.2509709826981465</v>
      </c>
      <c r="AN20" s="7">
        <f t="shared" ca="1" si="5"/>
        <v>76.895820853895302</v>
      </c>
      <c r="AO20" s="7">
        <f t="shared" ca="1" si="6"/>
        <v>2.0542436967611172E-2</v>
      </c>
      <c r="AQ20" s="7">
        <f t="shared" ca="1" si="8"/>
        <v>81.369673665797407</v>
      </c>
      <c r="AR20" s="7">
        <f t="shared" ca="1" si="9"/>
        <v>0.79189634622491278</v>
      </c>
    </row>
    <row r="21" spans="1:44" x14ac:dyDescent="0.2">
      <c r="A21" t="str">
        <f>IF(ROW()-3&gt;Control!$I$5,"",Control!B22)</f>
        <v/>
      </c>
      <c r="B21" s="7">
        <f ca="1">IF($A21="",B20,INDEX(Case1!$AB$3:$AB$100,MATCH(CELL("row",A21)-3,Case1!$W$3:$W$100,FALSE)))</f>
        <v>27.105862660254754</v>
      </c>
      <c r="C21" s="7">
        <f ca="1">IF($A21="",C20,INDEX(Pi!$C$3:$C$100,MATCH(CELL("row",A21)-3,Pi!$W$3:$W$100,FALSE)))</f>
        <v>76.784671382199065</v>
      </c>
      <c r="D21" s="13">
        <f ca="1">IF($A21="",D20,INDEX(Patm!$C$3:$C$100,MATCH(CELL("row",A21)-3,Patm!$W$3:$W$100,FALSE)))</f>
        <v>76.913139651557742</v>
      </c>
      <c r="E21" s="13">
        <f ca="1">IF($A21="",E20,INDEX('Patm diff'!$C$3:$C$100,MATCH(CELL("row",Q21)-3,'Patm diff'!$W$3:$W$100,FALSE)))</f>
        <v>77.118569953084247</v>
      </c>
      <c r="F21" s="13">
        <f ca="1">IF($A21="",F20,INDEX('Patm nodiff'!$C$3:$C$100,MATCH(CELL("row",B21)-3,'Patm nodiff'!$W$3:$W$100,FALSE)))</f>
        <v>76.895820853895302</v>
      </c>
      <c r="G21" s="13">
        <f ca="1">IF($A21="",G20,INDEX(Case1!$C$3:$C$100,MATCH(CELL("row",A21)-3,Case1!$W$3:$W$100,FALSE)))</f>
        <v>86.047723688321511</v>
      </c>
      <c r="H21" s="7">
        <f ca="1">IF($A21="",H20,INDEX(Case2!$C$3:$C$100,MATCH(CELL("row",A21)-3,Case2!$W$3:$W$100,FALSE)))</f>
        <v>86.150791184353409</v>
      </c>
      <c r="I21" s="7">
        <f ca="1">IF($A21="",I20,INDEX(Case3!$C$3:$C$100,MATCH(CELL("row",A21)-3,Case3!$W$3:$W$100,FALSE)))</f>
        <v>85.94549560518729</v>
      </c>
      <c r="J21" s="7">
        <f ca="1">IF($A21="",J20,INDEX(Case4!$C$3:$C$100,MATCH(CELL("row",A21)-3,Case4!$W$3:$W$100,FALSE)))</f>
        <v>87.13965852425217</v>
      </c>
      <c r="K21" s="7">
        <f ca="1">IF($A21="",K20,INDEX(Case5!$C$3:$C$100,MATCH(CELL("row",A21)-3,Case5!$W$3:$W$100,FALSE)))</f>
        <v>84.954695179632026</v>
      </c>
      <c r="L21" s="7">
        <f ca="1">IF($A21="",L20,INDEX(Case6!$C$3:$C$100,MATCH(CELL("row",A21)-3,Case6!$W$3:$W$100,FALSE)))</f>
        <v>87.12963058522331</v>
      </c>
      <c r="M21" s="7">
        <f ca="1">IF($A21="",M20,INDEX(Case7!$C$3:$C$100,MATCH(CELL("row",A21)-3,Case7!$W$3:$W$100,FALSE)))</f>
        <v>84.984379822584387</v>
      </c>
      <c r="N21" s="7">
        <f ca="1">IF($A21="",N20,INDEX(Case8!$C$3:$C$100,MATCH(CELL("row",A21)-3,Case8!$W$3:$W$100,FALSE)))</f>
        <v>81.369673665797407</v>
      </c>
      <c r="O21" s="13">
        <f ca="1">IF($A21="",O20,INDEX(Case9!$C$3:$C$100,MATCH(CELL("row",A21)-3,Case9!$W$3:$W$100,FALSE)))</f>
        <v>95.674075374139719</v>
      </c>
      <c r="P21" s="13">
        <f ca="1">IF($A21="",P20,INDEX(Case10!$C$3:$C$100,MATCH(CELL("row",A21)-3,Case10!$W$3:$W$100,FALSE)))</f>
        <v>81.891164611657572</v>
      </c>
      <c r="Q21" s="7">
        <f ca="1">IF($A21="",Q20,INDEX(Case11!$C$3:$C$100,MATCH(CELL("row",A21)-3,Case11!$W$3:$W$100,FALSE)))</f>
        <v>114.62027704092176</v>
      </c>
      <c r="R21" s="13">
        <f ca="1">IF($A21="",R20,INDEX(Pi!$Q$3:$Q$100,MATCH(CELL("row",A21)-3,Pi!$W$3:$W$100,FALSE)))</f>
        <v>29.794450518706498</v>
      </c>
      <c r="S21" s="7">
        <f ca="1">IF($A21="",S20,INDEX(Patm!$Q$3:$Q$100,MATCH(CELL("row",A21)-3,Patm!$W$3:$W$100,FALSE)))</f>
        <v>2.3792277023415707E-2</v>
      </c>
      <c r="T21" s="7">
        <f ca="1">IF($A21="",T20,INDEX('Patm diff'!$Q$3:$Q$100,MATCH(CELL("row",Q21)-3,'Patm diff'!$W$3:$W$100,FALSE)))</f>
        <v>6.2202703539915166E-2</v>
      </c>
      <c r="U21" s="7">
        <f ca="1">IF($A21="",U20,INDEX('Patm nodiff'!$Q$3:$Q$100,MATCH(CELL("row",B21)-3,'Patm nodiff'!$W$3:$W$100,FALSE)))</f>
        <v>2.0542436967611172E-2</v>
      </c>
      <c r="V21" s="7">
        <f ca="1">IF($A21="",V20,INDEX(Case1!$Q$3:$Q$100,MATCH(CELL("row",A21)-3,Case1!$W$3:$W$100,FALSE)))</f>
        <v>1.4878784737120838</v>
      </c>
      <c r="W21" s="7">
        <f ca="1">IF($A21="",W20,INDEX(Case2!$Q$3:$Q$100,MATCH(CELL("row",A21)-3,Case2!$W$3:$W$100,FALSE)))</f>
        <v>1.446921097749136</v>
      </c>
      <c r="X21" s="7">
        <f ca="1">IF($A21="",X20,INDEX(Case3!$Q$3:$Q$100,MATCH(CELL("row",A21)-3,Case3!$W$3:$W$100,FALSE)))</f>
        <v>1.5285880538788204</v>
      </c>
      <c r="Y21" s="7">
        <f ca="1">IF($A21="",Y20,INDEX(Case4!$Q$3:$Q$100,MATCH(CELL("row",A21)-3,Case4!$W$3:$W$100,FALSE)))</f>
        <v>1.0579070728577094</v>
      </c>
      <c r="Z21" s="7">
        <f ca="1">IF($A21="",Z20,INDEX(Case5!$Q$3:$Q$100,MATCH(CELL("row",A21)-3,Case5!$W$3:$W$100,FALSE)))</f>
        <v>1.9272244615221858</v>
      </c>
      <c r="AA21" s="7">
        <f ca="1">IF($A21="",AA20,INDEX(Case6!$Q$3:$Q1047,MATCH(CELL("row",A21)-3,Case6!$W$3:$W$100,FALSE)))</f>
        <v>1.0618106506288232</v>
      </c>
      <c r="AB21" s="7">
        <f ca="1">IF($A21="",AB20,INDEX(Case7!$Q$3:$Q$100,MATCH(CELL("row",A21)-3,Case7!$W$3:$W$100,FALSE)))</f>
        <v>1.9151844211319389</v>
      </c>
      <c r="AC21" s="7">
        <f ca="1">IF($A21="",AC20,INDEX(Case8!$Q$3:$Q$100,MATCH(CELL("row",A21)-3,Case8!$W$3:$W$100,FALSE)))</f>
        <v>0.79189634622491278</v>
      </c>
      <c r="AD21" s="7">
        <f ca="1">IF($A21="",AD20,INDEX(Case9!$Q$3:$Q$100,MATCH(CELL("row",B21)-3,Case9!$W$3:$W$100,FALSE)))</f>
        <v>2.6473287873301667</v>
      </c>
      <c r="AE21" s="7">
        <f ca="1">IF($A21="",AE20,INDEX(Case10!$Q$3:$Q$100,MATCH(CELL("row",B21)-3,Case10!$W$3:$W$100,FALSE)))</f>
        <v>0.86678495706416436</v>
      </c>
      <c r="AF21" s="7">
        <f ca="1">IF($A21="",AF20,INDEX(Case11!$Q$3:$Q$100,MATCH(CELL("row",A21)-3,Case11!$W$3:$W$100,FALSE)))</f>
        <v>4.2509709826981465</v>
      </c>
      <c r="AH21" t="str">
        <f t="shared" si="1"/>
        <v/>
      </c>
      <c r="AI21" t="str">
        <f t="shared" si="2"/>
        <v/>
      </c>
      <c r="AJ21" t="str">
        <f t="shared" si="7"/>
        <v/>
      </c>
      <c r="AL21" s="7">
        <f t="shared" ca="1" si="3"/>
        <v>114.62027704092176</v>
      </c>
      <c r="AM21" s="7">
        <f t="shared" ca="1" si="4"/>
        <v>4.2509709826981465</v>
      </c>
      <c r="AN21" s="7">
        <f t="shared" ca="1" si="5"/>
        <v>76.895820853895302</v>
      </c>
      <c r="AO21" s="7">
        <f t="shared" ca="1" si="6"/>
        <v>2.0542436967611172E-2</v>
      </c>
      <c r="AQ21" s="7">
        <f t="shared" ca="1" si="8"/>
        <v>81.369673665797407</v>
      </c>
      <c r="AR21" s="7">
        <f t="shared" ca="1" si="9"/>
        <v>0.79189634622491278</v>
      </c>
    </row>
    <row r="22" spans="1:44" x14ac:dyDescent="0.2">
      <c r="A22" t="str">
        <f>IF(ROW()-3&gt;Control!$I$5,"",Control!B23)</f>
        <v/>
      </c>
      <c r="B22" s="7">
        <f ca="1">IF($A22="",B21,INDEX(Case1!$AB$3:$AB$100,MATCH(CELL("row",A22)-3,Case1!$W$3:$W$100,FALSE)))</f>
        <v>27.105862660254754</v>
      </c>
      <c r="C22" s="7">
        <f ca="1">IF($A22="",C21,INDEX(Pi!$C$3:$C$100,MATCH(CELL("row",A22)-3,Pi!$W$3:$W$100,FALSE)))</f>
        <v>76.784671382199065</v>
      </c>
      <c r="D22" s="13">
        <f ca="1">IF($A22="",D21,INDEX(Patm!$C$3:$C$100,MATCH(CELL("row",A22)-3,Patm!$W$3:$W$100,FALSE)))</f>
        <v>76.913139651557742</v>
      </c>
      <c r="E22" s="13">
        <f ca="1">IF($A22="",E21,INDEX('Patm diff'!$C$3:$C$100,MATCH(CELL("row",Q22)-3,'Patm diff'!$W$3:$W$100,FALSE)))</f>
        <v>77.118569953084247</v>
      </c>
      <c r="F22" s="13">
        <f ca="1">IF($A22="",F21,INDEX('Patm nodiff'!$C$3:$C$100,MATCH(CELL("row",B22)-3,'Patm nodiff'!$W$3:$W$100,FALSE)))</f>
        <v>76.895820853895302</v>
      </c>
      <c r="G22" s="13">
        <f ca="1">IF($A22="",G21,INDEX(Case1!$C$3:$C$100,MATCH(CELL("row",A22)-3,Case1!$W$3:$W$100,FALSE)))</f>
        <v>86.047723688321511</v>
      </c>
      <c r="H22" s="7">
        <f ca="1">IF($A22="",H21,INDEX(Case2!$C$3:$C$100,MATCH(CELL("row",A22)-3,Case2!$W$3:$W$100,FALSE)))</f>
        <v>86.150791184353409</v>
      </c>
      <c r="I22" s="7">
        <f ca="1">IF($A22="",I21,INDEX(Case3!$C$3:$C$100,MATCH(CELL("row",A22)-3,Case3!$W$3:$W$100,FALSE)))</f>
        <v>85.94549560518729</v>
      </c>
      <c r="J22" s="7">
        <f ca="1">IF($A22="",J21,INDEX(Case4!$C$3:$C$100,MATCH(CELL("row",A22)-3,Case4!$W$3:$W$100,FALSE)))</f>
        <v>87.13965852425217</v>
      </c>
      <c r="K22" s="7">
        <f ca="1">IF($A22="",K21,INDEX(Case5!$C$3:$C$100,MATCH(CELL("row",A22)-3,Case5!$W$3:$W$100,FALSE)))</f>
        <v>84.954695179632026</v>
      </c>
      <c r="L22" s="7">
        <f ca="1">IF($A22="",L21,INDEX(Case6!$C$3:$C$100,MATCH(CELL("row",A22)-3,Case6!$W$3:$W$100,FALSE)))</f>
        <v>87.12963058522331</v>
      </c>
      <c r="M22" s="7">
        <f ca="1">IF($A22="",M21,INDEX(Case7!$C$3:$C$100,MATCH(CELL("row",A22)-3,Case7!$W$3:$W$100,FALSE)))</f>
        <v>84.984379822584387</v>
      </c>
      <c r="N22" s="7">
        <f ca="1">IF($A22="",N21,INDEX(Case8!$C$3:$C$100,MATCH(CELL("row",A22)-3,Case8!$W$3:$W$100,FALSE)))</f>
        <v>81.369673665797407</v>
      </c>
      <c r="O22" s="13">
        <f ca="1">IF($A22="",O21,INDEX(Case9!$C$3:$C$100,MATCH(CELL("row",A22)-3,Case9!$W$3:$W$100,FALSE)))</f>
        <v>95.674075374139719</v>
      </c>
      <c r="P22" s="13">
        <f ca="1">IF($A22="",P21,INDEX(Case10!$C$3:$C$100,MATCH(CELL("row",A22)-3,Case10!$W$3:$W$100,FALSE)))</f>
        <v>81.891164611657572</v>
      </c>
      <c r="Q22" s="7">
        <f ca="1">IF($A22="",Q21,INDEX(Case11!$C$3:$C$100,MATCH(CELL("row",A22)-3,Case11!$W$3:$W$100,FALSE)))</f>
        <v>114.62027704092176</v>
      </c>
      <c r="R22" s="13">
        <f ca="1">IF($A22="",R21,INDEX(Pi!$Q$3:$Q$100,MATCH(CELL("row",A22)-3,Pi!$W$3:$W$100,FALSE)))</f>
        <v>29.794450518706498</v>
      </c>
      <c r="S22" s="7">
        <f ca="1">IF($A22="",S21,INDEX(Patm!$Q$3:$Q$100,MATCH(CELL("row",A22)-3,Patm!$W$3:$W$100,FALSE)))</f>
        <v>2.3792277023415707E-2</v>
      </c>
      <c r="T22" s="7">
        <f ca="1">IF($A22="",T21,INDEX('Patm diff'!$Q$3:$Q$100,MATCH(CELL("row",Q22)-3,'Patm diff'!$W$3:$W$100,FALSE)))</f>
        <v>6.2202703539915166E-2</v>
      </c>
      <c r="U22" s="7">
        <f ca="1">IF($A22="",U21,INDEX('Patm nodiff'!$Q$3:$Q$100,MATCH(CELL("row",B22)-3,'Patm nodiff'!$W$3:$W$100,FALSE)))</f>
        <v>2.0542436967611172E-2</v>
      </c>
      <c r="V22" s="7">
        <f ca="1">IF($A22="",V21,INDEX(Case1!$Q$3:$Q$100,MATCH(CELL("row",A22)-3,Case1!$W$3:$W$100,FALSE)))</f>
        <v>1.4878784737120838</v>
      </c>
      <c r="W22" s="7">
        <f ca="1">IF($A22="",W21,INDEX(Case2!$Q$3:$Q$100,MATCH(CELL("row",A22)-3,Case2!$W$3:$W$100,FALSE)))</f>
        <v>1.446921097749136</v>
      </c>
      <c r="X22" s="7">
        <f ca="1">IF($A22="",X21,INDEX(Case3!$Q$3:$Q$100,MATCH(CELL("row",A22)-3,Case3!$W$3:$W$100,FALSE)))</f>
        <v>1.5285880538788204</v>
      </c>
      <c r="Y22" s="7">
        <f ca="1">IF($A22="",Y21,INDEX(Case4!$Q$3:$Q$100,MATCH(CELL("row",A22)-3,Case4!$W$3:$W$100,FALSE)))</f>
        <v>1.0579070728577094</v>
      </c>
      <c r="Z22" s="7">
        <f ca="1">IF($A22="",Z21,INDEX(Case5!$Q$3:$Q$100,MATCH(CELL("row",A22)-3,Case5!$W$3:$W$100,FALSE)))</f>
        <v>1.9272244615221858</v>
      </c>
      <c r="AA22" s="7">
        <f ca="1">IF($A22="",AA21,INDEX(Case6!$Q$3:$Q1048,MATCH(CELL("row",A22)-3,Case6!$W$3:$W$100,FALSE)))</f>
        <v>1.0618106506288232</v>
      </c>
      <c r="AB22" s="7">
        <f ca="1">IF($A22="",AB21,INDEX(Case7!$Q$3:$Q$100,MATCH(CELL("row",A22)-3,Case7!$W$3:$W$100,FALSE)))</f>
        <v>1.9151844211319389</v>
      </c>
      <c r="AC22" s="7">
        <f ca="1">IF($A22="",AC21,INDEX(Case8!$Q$3:$Q$100,MATCH(CELL("row",A22)-3,Case8!$W$3:$W$100,FALSE)))</f>
        <v>0.79189634622491278</v>
      </c>
      <c r="AD22" s="7">
        <f ca="1">IF($A22="",AD21,INDEX(Case9!$Q$3:$Q$100,MATCH(CELL("row",B22)-3,Case9!$W$3:$W$100,FALSE)))</f>
        <v>2.6473287873301667</v>
      </c>
      <c r="AE22" s="7">
        <f ca="1">IF($A22="",AE21,INDEX(Case10!$Q$3:$Q$100,MATCH(CELL("row",B22)-3,Case10!$W$3:$W$100,FALSE)))</f>
        <v>0.86678495706416436</v>
      </c>
      <c r="AF22" s="7">
        <f ca="1">IF($A22="",AF21,INDEX(Case11!$Q$3:$Q$100,MATCH(CELL("row",A22)-3,Case11!$W$3:$W$100,FALSE)))</f>
        <v>4.2509709826981465</v>
      </c>
      <c r="AH22" t="str">
        <f t="shared" si="1"/>
        <v/>
      </c>
      <c r="AI22" t="str">
        <f t="shared" si="2"/>
        <v/>
      </c>
      <c r="AJ22" t="str">
        <f t="shared" si="7"/>
        <v/>
      </c>
      <c r="AL22" s="7">
        <f t="shared" ca="1" si="3"/>
        <v>114.62027704092176</v>
      </c>
      <c r="AM22" s="7">
        <f t="shared" ca="1" si="4"/>
        <v>4.2509709826981465</v>
      </c>
      <c r="AN22" s="7">
        <f t="shared" ca="1" si="5"/>
        <v>76.895820853895302</v>
      </c>
      <c r="AO22" s="7">
        <f t="shared" ca="1" si="6"/>
        <v>2.0542436967611172E-2</v>
      </c>
      <c r="AQ22" s="7">
        <f t="shared" ca="1" si="8"/>
        <v>81.369673665797407</v>
      </c>
      <c r="AR22" s="7">
        <f t="shared" ca="1" si="9"/>
        <v>0.79189634622491278</v>
      </c>
    </row>
    <row r="23" spans="1:44" x14ac:dyDescent="0.2">
      <c r="A23" t="str">
        <f>IF(ROW()-3&gt;Control!$I$5,"",Control!B24)</f>
        <v/>
      </c>
      <c r="B23" s="7">
        <f ca="1">IF($A23="",B22,INDEX(Case1!$AB$3:$AB$100,MATCH(CELL("row",A23)-3,Case1!$W$3:$W$100,FALSE)))</f>
        <v>27.105862660254754</v>
      </c>
      <c r="C23" s="7">
        <f ca="1">IF($A23="",C22,INDEX(Pi!$C$3:$C$100,MATCH(CELL("row",A23)-3,Pi!$W$3:$W$100,FALSE)))</f>
        <v>76.784671382199065</v>
      </c>
      <c r="D23" s="13">
        <f ca="1">IF($A23="",D22,INDEX(Patm!$C$3:$C$100,MATCH(CELL("row",A23)-3,Patm!$W$3:$W$100,FALSE)))</f>
        <v>76.913139651557742</v>
      </c>
      <c r="E23" s="13">
        <f ca="1">IF($A23="",E22,INDEX('Patm diff'!$C$3:$C$100,MATCH(CELL("row",Q23)-3,'Patm diff'!$W$3:$W$100,FALSE)))</f>
        <v>77.118569953084247</v>
      </c>
      <c r="F23" s="13">
        <f ca="1">IF($A23="",F22,INDEX('Patm nodiff'!$C$3:$C$100,MATCH(CELL("row",B23)-3,'Patm nodiff'!$W$3:$W$100,FALSE)))</f>
        <v>76.895820853895302</v>
      </c>
      <c r="G23" s="13">
        <f ca="1">IF($A23="",G22,INDEX(Case1!$C$3:$C$100,MATCH(CELL("row",A23)-3,Case1!$W$3:$W$100,FALSE)))</f>
        <v>86.047723688321511</v>
      </c>
      <c r="H23" s="7">
        <f ca="1">IF($A23="",H22,INDEX(Case2!$C$3:$C$100,MATCH(CELL("row",A23)-3,Case2!$W$3:$W$100,FALSE)))</f>
        <v>86.150791184353409</v>
      </c>
      <c r="I23" s="7">
        <f ca="1">IF($A23="",I22,INDEX(Case3!$C$3:$C$100,MATCH(CELL("row",A23)-3,Case3!$W$3:$W$100,FALSE)))</f>
        <v>85.94549560518729</v>
      </c>
      <c r="J23" s="7">
        <f ca="1">IF($A23="",J22,INDEX(Case4!$C$3:$C$100,MATCH(CELL("row",A23)-3,Case4!$W$3:$W$100,FALSE)))</f>
        <v>87.13965852425217</v>
      </c>
      <c r="K23" s="7">
        <f ca="1">IF($A23="",K22,INDEX(Case5!$C$3:$C$100,MATCH(CELL("row",A23)-3,Case5!$W$3:$W$100,FALSE)))</f>
        <v>84.954695179632026</v>
      </c>
      <c r="L23" s="7">
        <f ca="1">IF($A23="",L22,INDEX(Case6!$C$3:$C$100,MATCH(CELL("row",A23)-3,Case6!$W$3:$W$100,FALSE)))</f>
        <v>87.12963058522331</v>
      </c>
      <c r="M23" s="7">
        <f ca="1">IF($A23="",M22,INDEX(Case7!$C$3:$C$100,MATCH(CELL("row",A23)-3,Case7!$W$3:$W$100,FALSE)))</f>
        <v>84.984379822584387</v>
      </c>
      <c r="N23" s="7">
        <f ca="1">IF($A23="",N22,INDEX(Case8!$C$3:$C$100,MATCH(CELL("row",A23)-3,Case8!$W$3:$W$100,FALSE)))</f>
        <v>81.369673665797407</v>
      </c>
      <c r="O23" s="13">
        <f ca="1">IF($A23="",O22,INDEX(Case9!$C$3:$C$100,MATCH(CELL("row",A23)-3,Case9!$W$3:$W$100,FALSE)))</f>
        <v>95.674075374139719</v>
      </c>
      <c r="P23" s="13">
        <f ca="1">IF($A23="",P22,INDEX(Case10!$C$3:$C$100,MATCH(CELL("row",A23)-3,Case10!$W$3:$W$100,FALSE)))</f>
        <v>81.891164611657572</v>
      </c>
      <c r="Q23" s="7">
        <f ca="1">IF($A23="",Q22,INDEX(Case11!$C$3:$C$100,MATCH(CELL("row",A23)-3,Case11!$W$3:$W$100,FALSE)))</f>
        <v>114.62027704092176</v>
      </c>
      <c r="R23" s="13">
        <f ca="1">IF($A23="",R22,INDEX(Pi!$Q$3:$Q$100,MATCH(CELL("row",A23)-3,Pi!$W$3:$W$100,FALSE)))</f>
        <v>29.794450518706498</v>
      </c>
      <c r="S23" s="7">
        <f ca="1">IF($A23="",S22,INDEX(Patm!$Q$3:$Q$100,MATCH(CELL("row",A23)-3,Patm!$W$3:$W$100,FALSE)))</f>
        <v>2.3792277023415707E-2</v>
      </c>
      <c r="T23" s="7">
        <f ca="1">IF($A23="",T22,INDEX('Patm diff'!$Q$3:$Q$100,MATCH(CELL("row",Q23)-3,'Patm diff'!$W$3:$W$100,FALSE)))</f>
        <v>6.2202703539915166E-2</v>
      </c>
      <c r="U23" s="7">
        <f ca="1">IF($A23="",U22,INDEX('Patm nodiff'!$Q$3:$Q$100,MATCH(CELL("row",B23)-3,'Patm nodiff'!$W$3:$W$100,FALSE)))</f>
        <v>2.0542436967611172E-2</v>
      </c>
      <c r="V23" s="7">
        <f ca="1">IF($A23="",V22,INDEX(Case1!$Q$3:$Q$100,MATCH(CELL("row",A23)-3,Case1!$W$3:$W$100,FALSE)))</f>
        <v>1.4878784737120838</v>
      </c>
      <c r="W23" s="7">
        <f ca="1">IF($A23="",W22,INDEX(Case2!$Q$3:$Q$100,MATCH(CELL("row",A23)-3,Case2!$W$3:$W$100,FALSE)))</f>
        <v>1.446921097749136</v>
      </c>
      <c r="X23" s="7">
        <f ca="1">IF($A23="",X22,INDEX(Case3!$Q$3:$Q$100,MATCH(CELL("row",A23)-3,Case3!$W$3:$W$100,FALSE)))</f>
        <v>1.5285880538788204</v>
      </c>
      <c r="Y23" s="7">
        <f ca="1">IF($A23="",Y22,INDEX(Case4!$Q$3:$Q$100,MATCH(CELL("row",A23)-3,Case4!$W$3:$W$100,FALSE)))</f>
        <v>1.0579070728577094</v>
      </c>
      <c r="Z23" s="7">
        <f ca="1">IF($A23="",Z22,INDEX(Case5!$Q$3:$Q$100,MATCH(CELL("row",A23)-3,Case5!$W$3:$W$100,FALSE)))</f>
        <v>1.9272244615221858</v>
      </c>
      <c r="AA23" s="7">
        <f ca="1">IF($A23="",AA22,INDEX(Case6!$Q$3:$Q1049,MATCH(CELL("row",A23)-3,Case6!$W$3:$W$100,FALSE)))</f>
        <v>1.0618106506288232</v>
      </c>
      <c r="AB23" s="7">
        <f ca="1">IF($A23="",AB22,INDEX(Case7!$Q$3:$Q$100,MATCH(CELL("row",A23)-3,Case7!$W$3:$W$100,FALSE)))</f>
        <v>1.9151844211319389</v>
      </c>
      <c r="AC23" s="7">
        <f ca="1">IF($A23="",AC22,INDEX(Case8!$Q$3:$Q$100,MATCH(CELL("row",A23)-3,Case8!$W$3:$W$100,FALSE)))</f>
        <v>0.79189634622491278</v>
      </c>
      <c r="AD23" s="7">
        <f ca="1">IF($A23="",AD22,INDEX(Case9!$Q$3:$Q$100,MATCH(CELL("row",B23)-3,Case9!$W$3:$W$100,FALSE)))</f>
        <v>2.6473287873301667</v>
      </c>
      <c r="AE23" s="7">
        <f ca="1">IF($A23="",AE22,INDEX(Case10!$Q$3:$Q$100,MATCH(CELL("row",B23)-3,Case10!$W$3:$W$100,FALSE)))</f>
        <v>0.86678495706416436</v>
      </c>
      <c r="AF23" s="7">
        <f ca="1">IF($A23="",AF22,INDEX(Case11!$Q$3:$Q$100,MATCH(CELL("row",A23)-3,Case11!$W$3:$W$100,FALSE)))</f>
        <v>4.2509709826981465</v>
      </c>
      <c r="AH23" t="str">
        <f t="shared" si="1"/>
        <v/>
      </c>
      <c r="AI23" t="str">
        <f t="shared" si="2"/>
        <v/>
      </c>
      <c r="AJ23" t="str">
        <f t="shared" si="7"/>
        <v/>
      </c>
      <c r="AL23" s="7">
        <f t="shared" ca="1" si="3"/>
        <v>114.62027704092176</v>
      </c>
      <c r="AM23" s="7">
        <f t="shared" ca="1" si="4"/>
        <v>4.2509709826981465</v>
      </c>
      <c r="AN23" s="7">
        <f t="shared" ca="1" si="5"/>
        <v>76.895820853895302</v>
      </c>
      <c r="AO23" s="7">
        <f t="shared" ca="1" si="6"/>
        <v>2.0542436967611172E-2</v>
      </c>
      <c r="AQ23" s="7">
        <f t="shared" ca="1" si="8"/>
        <v>81.369673665797407</v>
      </c>
      <c r="AR23" s="7">
        <f t="shared" ca="1" si="9"/>
        <v>0.79189634622491278</v>
      </c>
    </row>
    <row r="24" spans="1:44" x14ac:dyDescent="0.2">
      <c r="A24" t="str">
        <f>IF(ROW()-3&gt;Control!$I$5,"",Control!B25)</f>
        <v/>
      </c>
      <c r="B24" s="7">
        <f ca="1">IF($A24="",B23,INDEX(Case1!$AB$3:$AB$100,MATCH(CELL("row",A24)-3,Case1!$W$3:$W$100,FALSE)))</f>
        <v>27.105862660254754</v>
      </c>
      <c r="C24" s="7">
        <f ca="1">IF($A24="",C23,INDEX(Pi!$C$3:$C$100,MATCH(CELL("row",A24)-3,Pi!$W$3:$W$100,FALSE)))</f>
        <v>76.784671382199065</v>
      </c>
      <c r="D24" s="13">
        <f ca="1">IF($A24="",D23,INDEX(Patm!$C$3:$C$100,MATCH(CELL("row",A24)-3,Patm!$W$3:$W$100,FALSE)))</f>
        <v>76.913139651557742</v>
      </c>
      <c r="E24" s="13">
        <f ca="1">IF($A24="",E23,INDEX('Patm diff'!$C$3:$C$100,MATCH(CELL("row",Q24)-3,'Patm diff'!$W$3:$W$100,FALSE)))</f>
        <v>77.118569953084247</v>
      </c>
      <c r="F24" s="13">
        <f ca="1">IF($A24="",F23,INDEX('Patm nodiff'!$C$3:$C$100,MATCH(CELL("row",B24)-3,'Patm nodiff'!$W$3:$W$100,FALSE)))</f>
        <v>76.895820853895302</v>
      </c>
      <c r="G24" s="13">
        <f ca="1">IF($A24="",G23,INDEX(Case1!$C$3:$C$100,MATCH(CELL("row",A24)-3,Case1!$W$3:$W$100,FALSE)))</f>
        <v>86.047723688321511</v>
      </c>
      <c r="H24" s="7">
        <f ca="1">IF($A24="",H23,INDEX(Case2!$C$3:$C$100,MATCH(CELL("row",A24)-3,Case2!$W$3:$W$100,FALSE)))</f>
        <v>86.150791184353409</v>
      </c>
      <c r="I24" s="7">
        <f ca="1">IF($A24="",I23,INDEX(Case3!$C$3:$C$100,MATCH(CELL("row",A24)-3,Case3!$W$3:$W$100,FALSE)))</f>
        <v>85.94549560518729</v>
      </c>
      <c r="J24" s="7">
        <f ca="1">IF($A24="",J23,INDEX(Case4!$C$3:$C$100,MATCH(CELL("row",A24)-3,Case4!$W$3:$W$100,FALSE)))</f>
        <v>87.13965852425217</v>
      </c>
      <c r="K24" s="7">
        <f ca="1">IF($A24="",K23,INDEX(Case5!$C$3:$C$100,MATCH(CELL("row",A24)-3,Case5!$W$3:$W$100,FALSE)))</f>
        <v>84.954695179632026</v>
      </c>
      <c r="L24" s="7">
        <f ca="1">IF($A24="",L23,INDEX(Case6!$C$3:$C$100,MATCH(CELL("row",A24)-3,Case6!$W$3:$W$100,FALSE)))</f>
        <v>87.12963058522331</v>
      </c>
      <c r="M24" s="7">
        <f ca="1">IF($A24="",M23,INDEX(Case7!$C$3:$C$100,MATCH(CELL("row",A24)-3,Case7!$W$3:$W$100,FALSE)))</f>
        <v>84.984379822584387</v>
      </c>
      <c r="N24" s="7">
        <f ca="1">IF($A24="",N23,INDEX(Case8!$C$3:$C$100,MATCH(CELL("row",A24)-3,Case8!$W$3:$W$100,FALSE)))</f>
        <v>81.369673665797407</v>
      </c>
      <c r="O24" s="13">
        <f ca="1">IF($A24="",O23,INDEX(Case9!$C$3:$C$100,MATCH(CELL("row",A24)-3,Case9!$W$3:$W$100,FALSE)))</f>
        <v>95.674075374139719</v>
      </c>
      <c r="P24" s="13">
        <f ca="1">IF($A24="",P23,INDEX(Case10!$C$3:$C$100,MATCH(CELL("row",A24)-3,Case10!$W$3:$W$100,FALSE)))</f>
        <v>81.891164611657572</v>
      </c>
      <c r="Q24" s="7">
        <f ca="1">IF($A24="",Q23,INDEX(Case11!$C$3:$C$100,MATCH(CELL("row",A24)-3,Case11!$W$3:$W$100,FALSE)))</f>
        <v>114.62027704092176</v>
      </c>
      <c r="R24" s="13">
        <f ca="1">IF($A24="",R23,INDEX(Pi!$Q$3:$Q$100,MATCH(CELL("row",A24)-3,Pi!$W$3:$W$100,FALSE)))</f>
        <v>29.794450518706498</v>
      </c>
      <c r="S24" s="7">
        <f ca="1">IF($A24="",S23,INDEX(Patm!$Q$3:$Q$100,MATCH(CELL("row",A24)-3,Patm!$W$3:$W$100,FALSE)))</f>
        <v>2.3792277023415707E-2</v>
      </c>
      <c r="T24" s="7">
        <f ca="1">IF($A24="",T23,INDEX('Patm diff'!$Q$3:$Q$100,MATCH(CELL("row",Q24)-3,'Patm diff'!$W$3:$W$100,FALSE)))</f>
        <v>6.2202703539915166E-2</v>
      </c>
      <c r="U24" s="7">
        <f ca="1">IF($A24="",U23,INDEX('Patm nodiff'!$Q$3:$Q$100,MATCH(CELL("row",B24)-3,'Patm nodiff'!$W$3:$W$100,FALSE)))</f>
        <v>2.0542436967611172E-2</v>
      </c>
      <c r="V24" s="7">
        <f ca="1">IF($A24="",V23,INDEX(Case1!$Q$3:$Q$100,MATCH(CELL("row",A24)-3,Case1!$W$3:$W$100,FALSE)))</f>
        <v>1.4878784737120838</v>
      </c>
      <c r="W24" s="7">
        <f ca="1">IF($A24="",W23,INDEX(Case2!$Q$3:$Q$100,MATCH(CELL("row",A24)-3,Case2!$W$3:$W$100,FALSE)))</f>
        <v>1.446921097749136</v>
      </c>
      <c r="X24" s="7">
        <f ca="1">IF($A24="",X23,INDEX(Case3!$Q$3:$Q$100,MATCH(CELL("row",A24)-3,Case3!$W$3:$W$100,FALSE)))</f>
        <v>1.5285880538788204</v>
      </c>
      <c r="Y24" s="7">
        <f ca="1">IF($A24="",Y23,INDEX(Case4!$Q$3:$Q$100,MATCH(CELL("row",A24)-3,Case4!$W$3:$W$100,FALSE)))</f>
        <v>1.0579070728577094</v>
      </c>
      <c r="Z24" s="7">
        <f ca="1">IF($A24="",Z23,INDEX(Case5!$Q$3:$Q$100,MATCH(CELL("row",A24)-3,Case5!$W$3:$W$100,FALSE)))</f>
        <v>1.9272244615221858</v>
      </c>
      <c r="AA24" s="7">
        <f ca="1">IF($A24="",AA23,INDEX(Case6!$Q$3:$Q1050,MATCH(CELL("row",A24)-3,Case6!$W$3:$W$100,FALSE)))</f>
        <v>1.0618106506288232</v>
      </c>
      <c r="AB24" s="7">
        <f ca="1">IF($A24="",AB23,INDEX(Case7!$Q$3:$Q$100,MATCH(CELL("row",A24)-3,Case7!$W$3:$W$100,FALSE)))</f>
        <v>1.9151844211319389</v>
      </c>
      <c r="AC24" s="7">
        <f ca="1">IF($A24="",AC23,INDEX(Case8!$Q$3:$Q$100,MATCH(CELL("row",A24)-3,Case8!$W$3:$W$100,FALSE)))</f>
        <v>0.79189634622491278</v>
      </c>
      <c r="AD24" s="7">
        <f ca="1">IF($A24="",AD23,INDEX(Case9!$Q$3:$Q$100,MATCH(CELL("row",B24)-3,Case9!$W$3:$W$100,FALSE)))</f>
        <v>2.6473287873301667</v>
      </c>
      <c r="AE24" s="7">
        <f ca="1">IF($A24="",AE23,INDEX(Case10!$Q$3:$Q$100,MATCH(CELL("row",B24)-3,Case10!$W$3:$W$100,FALSE)))</f>
        <v>0.86678495706416436</v>
      </c>
      <c r="AF24" s="7">
        <f ca="1">IF($A24="",AF23,INDEX(Case11!$Q$3:$Q$100,MATCH(CELL("row",A24)-3,Case11!$W$3:$W$100,FALSE)))</f>
        <v>4.2509709826981465</v>
      </c>
      <c r="AH24" t="str">
        <f t="shared" si="1"/>
        <v/>
      </c>
      <c r="AI24" t="str">
        <f t="shared" si="2"/>
        <v/>
      </c>
      <c r="AJ24" t="str">
        <f t="shared" si="7"/>
        <v/>
      </c>
      <c r="AL24" s="7">
        <f t="shared" ca="1" si="3"/>
        <v>114.62027704092176</v>
      </c>
      <c r="AM24" s="7">
        <f t="shared" ca="1" si="4"/>
        <v>4.2509709826981465</v>
      </c>
      <c r="AN24" s="7">
        <f t="shared" ca="1" si="5"/>
        <v>76.895820853895302</v>
      </c>
      <c r="AO24" s="7">
        <f t="shared" ca="1" si="6"/>
        <v>2.0542436967611172E-2</v>
      </c>
      <c r="AQ24" s="7">
        <f t="shared" ca="1" si="8"/>
        <v>81.369673665797407</v>
      </c>
      <c r="AR24" s="7">
        <f t="shared" ca="1" si="9"/>
        <v>0.79189634622491278</v>
      </c>
    </row>
    <row r="25" spans="1:44" x14ac:dyDescent="0.2">
      <c r="A25" t="str">
        <f>IF(ROW()-3&gt;Control!$I$5,"",Control!B26)</f>
        <v/>
      </c>
      <c r="B25" s="7">
        <f ca="1">IF($A25="",B24,INDEX(Case1!$AB$3:$AB$100,MATCH(CELL("row",A25)-3,Case1!$W$3:$W$100,FALSE)))</f>
        <v>27.105862660254754</v>
      </c>
      <c r="C25" s="7">
        <f ca="1">IF($A25="",C24,INDEX(Pi!$C$3:$C$100,MATCH(CELL("row",A25)-3,Pi!$W$3:$W$100,FALSE)))</f>
        <v>76.784671382199065</v>
      </c>
      <c r="D25" s="13">
        <f ca="1">IF($A25="",D24,INDEX(Patm!$C$3:$C$100,MATCH(CELL("row",A25)-3,Patm!$W$3:$W$100,FALSE)))</f>
        <v>76.913139651557742</v>
      </c>
      <c r="E25" s="13">
        <f ca="1">IF($A25="",E24,INDEX('Patm diff'!$C$3:$C$100,MATCH(CELL("row",Q25)-3,'Patm diff'!$W$3:$W$100,FALSE)))</f>
        <v>77.118569953084247</v>
      </c>
      <c r="F25" s="13">
        <f ca="1">IF($A25="",F24,INDEX('Patm nodiff'!$C$3:$C$100,MATCH(CELL("row",B25)-3,'Patm nodiff'!$W$3:$W$100,FALSE)))</f>
        <v>76.895820853895302</v>
      </c>
      <c r="G25" s="13">
        <f ca="1">IF($A25="",G24,INDEX(Case1!$C$3:$C$100,MATCH(CELL("row",A25)-3,Case1!$W$3:$W$100,FALSE)))</f>
        <v>86.047723688321511</v>
      </c>
      <c r="H25" s="7">
        <f ca="1">IF($A25="",H24,INDEX(Case2!$C$3:$C$100,MATCH(CELL("row",A25)-3,Case2!$W$3:$W$100,FALSE)))</f>
        <v>86.150791184353409</v>
      </c>
      <c r="I25" s="7">
        <f ca="1">IF($A25="",I24,INDEX(Case3!$C$3:$C$100,MATCH(CELL("row",A25)-3,Case3!$W$3:$W$100,FALSE)))</f>
        <v>85.94549560518729</v>
      </c>
      <c r="J25" s="7">
        <f ca="1">IF($A25="",J24,INDEX(Case4!$C$3:$C$100,MATCH(CELL("row",A25)-3,Case4!$W$3:$W$100,FALSE)))</f>
        <v>87.13965852425217</v>
      </c>
      <c r="K25" s="7">
        <f ca="1">IF($A25="",K24,INDEX(Case5!$C$3:$C$100,MATCH(CELL("row",A25)-3,Case5!$W$3:$W$100,FALSE)))</f>
        <v>84.954695179632026</v>
      </c>
      <c r="L25" s="7">
        <f ca="1">IF($A25="",L24,INDEX(Case6!$C$3:$C$100,MATCH(CELL("row",A25)-3,Case6!$W$3:$W$100,FALSE)))</f>
        <v>87.12963058522331</v>
      </c>
      <c r="M25" s="7">
        <f ca="1">IF($A25="",M24,INDEX(Case7!$C$3:$C$100,MATCH(CELL("row",A25)-3,Case7!$W$3:$W$100,FALSE)))</f>
        <v>84.984379822584387</v>
      </c>
      <c r="N25" s="7">
        <f ca="1">IF($A25="",N24,INDEX(Case8!$C$3:$C$100,MATCH(CELL("row",A25)-3,Case8!$W$3:$W$100,FALSE)))</f>
        <v>81.369673665797407</v>
      </c>
      <c r="O25" s="13">
        <f ca="1">IF($A25="",O24,INDEX(Case9!$C$3:$C$100,MATCH(CELL("row",A25)-3,Case9!$W$3:$W$100,FALSE)))</f>
        <v>95.674075374139719</v>
      </c>
      <c r="P25" s="13">
        <f ca="1">IF($A25="",P24,INDEX(Case10!$C$3:$C$100,MATCH(CELL("row",A25)-3,Case10!$W$3:$W$100,FALSE)))</f>
        <v>81.891164611657572</v>
      </c>
      <c r="Q25" s="7">
        <f ca="1">IF($A25="",Q24,INDEX(Case11!$C$3:$C$100,MATCH(CELL("row",A25)-3,Case11!$W$3:$W$100,FALSE)))</f>
        <v>114.62027704092176</v>
      </c>
      <c r="R25" s="13">
        <f ca="1">IF($A25="",R24,INDEX(Pi!$Q$3:$Q$100,MATCH(CELL("row",A25)-3,Pi!$W$3:$W$100,FALSE)))</f>
        <v>29.794450518706498</v>
      </c>
      <c r="S25" s="7">
        <f ca="1">IF($A25="",S24,INDEX(Patm!$Q$3:$Q$100,MATCH(CELL("row",A25)-3,Patm!$W$3:$W$100,FALSE)))</f>
        <v>2.3792277023415707E-2</v>
      </c>
      <c r="T25" s="7">
        <f ca="1">IF($A25="",T24,INDEX('Patm diff'!$Q$3:$Q$100,MATCH(CELL("row",Q25)-3,'Patm diff'!$W$3:$W$100,FALSE)))</f>
        <v>6.2202703539915166E-2</v>
      </c>
      <c r="U25" s="7">
        <f ca="1">IF($A25="",U24,INDEX('Patm nodiff'!$Q$3:$Q$100,MATCH(CELL("row",B25)-3,'Patm nodiff'!$W$3:$W$100,FALSE)))</f>
        <v>2.0542436967611172E-2</v>
      </c>
      <c r="V25" s="7">
        <f ca="1">IF($A25="",V24,INDEX(Case1!$Q$3:$Q$100,MATCH(CELL("row",A25)-3,Case1!$W$3:$W$100,FALSE)))</f>
        <v>1.4878784737120838</v>
      </c>
      <c r="W25" s="7">
        <f ca="1">IF($A25="",W24,INDEX(Case2!$Q$3:$Q$100,MATCH(CELL("row",A25)-3,Case2!$W$3:$W$100,FALSE)))</f>
        <v>1.446921097749136</v>
      </c>
      <c r="X25" s="7">
        <f ca="1">IF($A25="",X24,INDEX(Case3!$Q$3:$Q$100,MATCH(CELL("row",A25)-3,Case3!$W$3:$W$100,FALSE)))</f>
        <v>1.5285880538788204</v>
      </c>
      <c r="Y25" s="7">
        <f ca="1">IF($A25="",Y24,INDEX(Case4!$Q$3:$Q$100,MATCH(CELL("row",A25)-3,Case4!$W$3:$W$100,FALSE)))</f>
        <v>1.0579070728577094</v>
      </c>
      <c r="Z25" s="7">
        <f ca="1">IF($A25="",Z24,INDEX(Case5!$Q$3:$Q$100,MATCH(CELL("row",A25)-3,Case5!$W$3:$W$100,FALSE)))</f>
        <v>1.9272244615221858</v>
      </c>
      <c r="AA25" s="7">
        <f ca="1">IF($A25="",AA24,INDEX(Case6!$Q$3:$Q1051,MATCH(CELL("row",A25)-3,Case6!$W$3:$W$100,FALSE)))</f>
        <v>1.0618106506288232</v>
      </c>
      <c r="AB25" s="7">
        <f ca="1">IF($A25="",AB24,INDEX(Case7!$Q$3:$Q$100,MATCH(CELL("row",A25)-3,Case7!$W$3:$W$100,FALSE)))</f>
        <v>1.9151844211319389</v>
      </c>
      <c r="AC25" s="7">
        <f ca="1">IF($A25="",AC24,INDEX(Case8!$Q$3:$Q$100,MATCH(CELL("row",A25)-3,Case8!$W$3:$W$100,FALSE)))</f>
        <v>0.79189634622491278</v>
      </c>
      <c r="AD25" s="7">
        <f ca="1">IF($A25="",AD24,INDEX(Case9!$Q$3:$Q$100,MATCH(CELL("row",B25)-3,Case9!$W$3:$W$100,FALSE)))</f>
        <v>2.6473287873301667</v>
      </c>
      <c r="AE25" s="7">
        <f ca="1">IF($A25="",AE24,INDEX(Case10!$Q$3:$Q$100,MATCH(CELL("row",B25)-3,Case10!$W$3:$W$100,FALSE)))</f>
        <v>0.86678495706416436</v>
      </c>
      <c r="AF25" s="7">
        <f ca="1">IF($A25="",AF24,INDEX(Case11!$Q$3:$Q$100,MATCH(CELL("row",A25)-3,Case11!$W$3:$W$100,FALSE)))</f>
        <v>4.2509709826981465</v>
      </c>
      <c r="AH25" t="str">
        <f t="shared" si="1"/>
        <v/>
      </c>
      <c r="AI25" t="str">
        <f t="shared" si="2"/>
        <v/>
      </c>
      <c r="AJ25" t="str">
        <f t="shared" si="7"/>
        <v/>
      </c>
      <c r="AL25" s="7">
        <f t="shared" ca="1" si="3"/>
        <v>114.62027704092176</v>
      </c>
      <c r="AM25" s="7">
        <f t="shared" ca="1" si="4"/>
        <v>4.2509709826981465</v>
      </c>
      <c r="AN25" s="7">
        <f t="shared" ca="1" si="5"/>
        <v>76.895820853895302</v>
      </c>
      <c r="AO25" s="7">
        <f t="shared" ca="1" si="6"/>
        <v>2.0542436967611172E-2</v>
      </c>
      <c r="AQ25" s="7">
        <f t="shared" ca="1" si="8"/>
        <v>81.369673665797407</v>
      </c>
      <c r="AR25" s="7">
        <f t="shared" ca="1" si="9"/>
        <v>0.79189634622491278</v>
      </c>
    </row>
    <row r="26" spans="1:44" x14ac:dyDescent="0.2">
      <c r="A26" t="str">
        <f>IF(ROW()-3&gt;Control!$I$5,"",Control!B27)</f>
        <v/>
      </c>
      <c r="B26" s="7">
        <f ca="1">IF($A26="",B25,INDEX(Case1!$AB$3:$AB$100,MATCH(CELL("row",A26)-3,Case1!$W$3:$W$100,FALSE)))</f>
        <v>27.105862660254754</v>
      </c>
      <c r="C26" s="7">
        <f ca="1">IF($A26="",C25,INDEX(Pi!$C$3:$C$100,MATCH(CELL("row",A26)-3,Pi!$W$3:$W$100,FALSE)))</f>
        <v>76.784671382199065</v>
      </c>
      <c r="D26" s="13">
        <f ca="1">IF($A26="",D25,INDEX(Patm!$C$3:$C$100,MATCH(CELL("row",A26)-3,Patm!$W$3:$W$100,FALSE)))</f>
        <v>76.913139651557742</v>
      </c>
      <c r="E26" s="13">
        <f ca="1">IF($A26="",E25,INDEX('Patm diff'!$C$3:$C$100,MATCH(CELL("row",Q26)-3,'Patm diff'!$W$3:$W$100,FALSE)))</f>
        <v>77.118569953084247</v>
      </c>
      <c r="F26" s="13">
        <f ca="1">IF($A26="",F25,INDEX('Patm nodiff'!$C$3:$C$100,MATCH(CELL("row",B26)-3,'Patm nodiff'!$W$3:$W$100,FALSE)))</f>
        <v>76.895820853895302</v>
      </c>
      <c r="G26" s="13">
        <f ca="1">IF($A26="",G25,INDEX(Case1!$C$3:$C$100,MATCH(CELL("row",A26)-3,Case1!$W$3:$W$100,FALSE)))</f>
        <v>86.047723688321511</v>
      </c>
      <c r="H26" s="7">
        <f ca="1">IF($A26="",H25,INDEX(Case2!$C$3:$C$100,MATCH(CELL("row",A26)-3,Case2!$W$3:$W$100,FALSE)))</f>
        <v>86.150791184353409</v>
      </c>
      <c r="I26" s="7">
        <f ca="1">IF($A26="",I25,INDEX(Case3!$C$3:$C$100,MATCH(CELL("row",A26)-3,Case3!$W$3:$W$100,FALSE)))</f>
        <v>85.94549560518729</v>
      </c>
      <c r="J26" s="7">
        <f ca="1">IF($A26="",J25,INDEX(Case4!$C$3:$C$100,MATCH(CELL("row",A26)-3,Case4!$W$3:$W$100,FALSE)))</f>
        <v>87.13965852425217</v>
      </c>
      <c r="K26" s="7">
        <f ca="1">IF($A26="",K25,INDEX(Case5!$C$3:$C$100,MATCH(CELL("row",A26)-3,Case5!$W$3:$W$100,FALSE)))</f>
        <v>84.954695179632026</v>
      </c>
      <c r="L26" s="7">
        <f ca="1">IF($A26="",L25,INDEX(Case6!$C$3:$C$100,MATCH(CELL("row",A26)-3,Case6!$W$3:$W$100,FALSE)))</f>
        <v>87.12963058522331</v>
      </c>
      <c r="M26" s="7">
        <f ca="1">IF($A26="",M25,INDEX(Case7!$C$3:$C$100,MATCH(CELL("row",A26)-3,Case7!$W$3:$W$100,FALSE)))</f>
        <v>84.984379822584387</v>
      </c>
      <c r="N26" s="7">
        <f ca="1">IF($A26="",N25,INDEX(Case8!$C$3:$C$100,MATCH(CELL("row",A26)-3,Case8!$W$3:$W$100,FALSE)))</f>
        <v>81.369673665797407</v>
      </c>
      <c r="O26" s="13">
        <f ca="1">IF($A26="",O25,INDEX(Case9!$C$3:$C$100,MATCH(CELL("row",A26)-3,Case9!$W$3:$W$100,FALSE)))</f>
        <v>95.674075374139719</v>
      </c>
      <c r="P26" s="13">
        <f ca="1">IF($A26="",P25,INDEX(Case10!$C$3:$C$100,MATCH(CELL("row",A26)-3,Case10!$W$3:$W$100,FALSE)))</f>
        <v>81.891164611657572</v>
      </c>
      <c r="Q26" s="7">
        <f ca="1">IF($A26="",Q25,INDEX(Case11!$C$3:$C$100,MATCH(CELL("row",A26)-3,Case11!$W$3:$W$100,FALSE)))</f>
        <v>114.62027704092176</v>
      </c>
      <c r="R26" s="13">
        <f ca="1">IF($A26="",R25,INDEX(Pi!$Q$3:$Q$100,MATCH(CELL("row",A26)-3,Pi!$W$3:$W$100,FALSE)))</f>
        <v>29.794450518706498</v>
      </c>
      <c r="S26" s="7">
        <f ca="1">IF($A26="",S25,INDEX(Patm!$Q$3:$Q$100,MATCH(CELL("row",A26)-3,Patm!$W$3:$W$100,FALSE)))</f>
        <v>2.3792277023415707E-2</v>
      </c>
      <c r="T26" s="7">
        <f ca="1">IF($A26="",T25,INDEX('Patm diff'!$Q$3:$Q$100,MATCH(CELL("row",Q26)-3,'Patm diff'!$W$3:$W$100,FALSE)))</f>
        <v>6.2202703539915166E-2</v>
      </c>
      <c r="U26" s="7">
        <f ca="1">IF($A26="",U25,INDEX('Patm nodiff'!$Q$3:$Q$100,MATCH(CELL("row",B26)-3,'Patm nodiff'!$W$3:$W$100,FALSE)))</f>
        <v>2.0542436967611172E-2</v>
      </c>
      <c r="V26" s="7">
        <f ca="1">IF($A26="",V25,INDEX(Case1!$Q$3:$Q$100,MATCH(CELL("row",A26)-3,Case1!$W$3:$W$100,FALSE)))</f>
        <v>1.4878784737120838</v>
      </c>
      <c r="W26" s="7">
        <f ca="1">IF($A26="",W25,INDEX(Case2!$Q$3:$Q$100,MATCH(CELL("row",A26)-3,Case2!$W$3:$W$100,FALSE)))</f>
        <v>1.446921097749136</v>
      </c>
      <c r="X26" s="7">
        <f ca="1">IF($A26="",X25,INDEX(Case3!$Q$3:$Q$100,MATCH(CELL("row",A26)-3,Case3!$W$3:$W$100,FALSE)))</f>
        <v>1.5285880538788204</v>
      </c>
      <c r="Y26" s="7">
        <f ca="1">IF($A26="",Y25,INDEX(Case4!$Q$3:$Q$100,MATCH(CELL("row",A26)-3,Case4!$W$3:$W$100,FALSE)))</f>
        <v>1.0579070728577094</v>
      </c>
      <c r="Z26" s="7">
        <f ca="1">IF($A26="",Z25,INDEX(Case5!$Q$3:$Q$100,MATCH(CELL("row",A26)-3,Case5!$W$3:$W$100,FALSE)))</f>
        <v>1.9272244615221858</v>
      </c>
      <c r="AA26" s="7">
        <f ca="1">IF($A26="",AA25,INDEX(Case6!$Q$3:$Q1052,MATCH(CELL("row",A26)-3,Case6!$W$3:$W$100,FALSE)))</f>
        <v>1.0618106506288232</v>
      </c>
      <c r="AB26" s="7">
        <f ca="1">IF($A26="",AB25,INDEX(Case7!$Q$3:$Q$100,MATCH(CELL("row",A26)-3,Case7!$W$3:$W$100,FALSE)))</f>
        <v>1.9151844211319389</v>
      </c>
      <c r="AC26" s="7">
        <f ca="1">IF($A26="",AC25,INDEX(Case8!$Q$3:$Q$100,MATCH(CELL("row",A26)-3,Case8!$W$3:$W$100,FALSE)))</f>
        <v>0.79189634622491278</v>
      </c>
      <c r="AD26" s="7">
        <f ca="1">IF($A26="",AD25,INDEX(Case9!$Q$3:$Q$100,MATCH(CELL("row",B26)-3,Case9!$W$3:$W$100,FALSE)))</f>
        <v>2.6473287873301667</v>
      </c>
      <c r="AE26" s="7">
        <f ca="1">IF($A26="",AE25,INDEX(Case10!$Q$3:$Q$100,MATCH(CELL("row",B26)-3,Case10!$W$3:$W$100,FALSE)))</f>
        <v>0.86678495706416436</v>
      </c>
      <c r="AF26" s="7">
        <f ca="1">IF($A26="",AF25,INDEX(Case11!$Q$3:$Q$100,MATCH(CELL("row",A26)-3,Case11!$W$3:$W$100,FALSE)))</f>
        <v>4.2509709826981465</v>
      </c>
      <c r="AH26" t="str">
        <f t="shared" si="1"/>
        <v/>
      </c>
      <c r="AI26" t="str">
        <f t="shared" si="2"/>
        <v/>
      </c>
      <c r="AJ26" t="str">
        <f t="shared" si="7"/>
        <v/>
      </c>
      <c r="AL26" s="7">
        <f t="shared" ca="1" si="3"/>
        <v>114.62027704092176</v>
      </c>
      <c r="AM26" s="7">
        <f t="shared" ca="1" si="4"/>
        <v>4.2509709826981465</v>
      </c>
      <c r="AN26" s="7">
        <f t="shared" ca="1" si="5"/>
        <v>76.895820853895302</v>
      </c>
      <c r="AO26" s="7">
        <f t="shared" ca="1" si="6"/>
        <v>2.0542436967611172E-2</v>
      </c>
      <c r="AQ26" s="7">
        <f t="shared" ca="1" si="8"/>
        <v>81.369673665797407</v>
      </c>
      <c r="AR26" s="7">
        <f t="shared" ca="1" si="9"/>
        <v>0.79189634622491278</v>
      </c>
    </row>
    <row r="27" spans="1:44" x14ac:dyDescent="0.2">
      <c r="A27" t="str">
        <f>IF(ROW()-3&gt;Control!$I$5,"",Control!B28)</f>
        <v/>
      </c>
      <c r="B27" s="7">
        <f ca="1">IF($A27="",B26,INDEX(Case1!$AB$3:$AB$100,MATCH(CELL("row",A27)-3,Case1!$W$3:$W$100,FALSE)))</f>
        <v>27.105862660254754</v>
      </c>
      <c r="C27" s="7">
        <f ca="1">IF($A27="",C26,INDEX(Pi!$C$3:$C$100,MATCH(CELL("row",A27)-3,Pi!$W$3:$W$100,FALSE)))</f>
        <v>76.784671382199065</v>
      </c>
      <c r="D27" s="13">
        <f ca="1">IF($A27="",D26,INDEX(Patm!$C$3:$C$100,MATCH(CELL("row",A27)-3,Patm!$W$3:$W$100,FALSE)))</f>
        <v>76.913139651557742</v>
      </c>
      <c r="E27" s="13">
        <f ca="1">IF($A27="",E26,INDEX('Patm diff'!$C$3:$C$100,MATCH(CELL("row",Q27)-3,'Patm diff'!$W$3:$W$100,FALSE)))</f>
        <v>77.118569953084247</v>
      </c>
      <c r="F27" s="13">
        <f ca="1">IF($A27="",F26,INDEX('Patm nodiff'!$C$3:$C$100,MATCH(CELL("row",B27)-3,'Patm nodiff'!$W$3:$W$100,FALSE)))</f>
        <v>76.895820853895302</v>
      </c>
      <c r="G27" s="13">
        <f ca="1">IF($A27="",G26,INDEX(Case1!$C$3:$C$100,MATCH(CELL("row",A27)-3,Case1!$W$3:$W$100,FALSE)))</f>
        <v>86.047723688321511</v>
      </c>
      <c r="H27" s="7">
        <f ca="1">IF($A27="",H26,INDEX(Case2!$C$3:$C$100,MATCH(CELL("row",A27)-3,Case2!$W$3:$W$100,FALSE)))</f>
        <v>86.150791184353409</v>
      </c>
      <c r="I27" s="7">
        <f ca="1">IF($A27="",I26,INDEX(Case3!$C$3:$C$100,MATCH(CELL("row",A27)-3,Case3!$W$3:$W$100,FALSE)))</f>
        <v>85.94549560518729</v>
      </c>
      <c r="J27" s="7">
        <f ca="1">IF($A27="",J26,INDEX(Case4!$C$3:$C$100,MATCH(CELL("row",A27)-3,Case4!$W$3:$W$100,FALSE)))</f>
        <v>87.13965852425217</v>
      </c>
      <c r="K27" s="7">
        <f ca="1">IF($A27="",K26,INDEX(Case5!$C$3:$C$100,MATCH(CELL("row",A27)-3,Case5!$W$3:$W$100,FALSE)))</f>
        <v>84.954695179632026</v>
      </c>
      <c r="L27" s="7">
        <f ca="1">IF($A27="",L26,INDEX(Case6!$C$3:$C$100,MATCH(CELL("row",A27)-3,Case6!$W$3:$W$100,FALSE)))</f>
        <v>87.12963058522331</v>
      </c>
      <c r="M27" s="7">
        <f ca="1">IF($A27="",M26,INDEX(Case7!$C$3:$C$100,MATCH(CELL("row",A27)-3,Case7!$W$3:$W$100,FALSE)))</f>
        <v>84.984379822584387</v>
      </c>
      <c r="N27" s="7">
        <f ca="1">IF($A27="",N26,INDEX(Case8!$C$3:$C$100,MATCH(CELL("row",A27)-3,Case8!$W$3:$W$100,FALSE)))</f>
        <v>81.369673665797407</v>
      </c>
      <c r="O27" s="13">
        <f ca="1">IF($A27="",O26,INDEX(Case9!$C$3:$C$100,MATCH(CELL("row",A27)-3,Case9!$W$3:$W$100,FALSE)))</f>
        <v>95.674075374139719</v>
      </c>
      <c r="P27" s="13">
        <f ca="1">IF($A27="",P26,INDEX(Case10!$C$3:$C$100,MATCH(CELL("row",A27)-3,Case10!$W$3:$W$100,FALSE)))</f>
        <v>81.891164611657572</v>
      </c>
      <c r="Q27" s="7">
        <f ca="1">IF($A27="",Q26,INDEX(Case11!$C$3:$C$100,MATCH(CELL("row",A27)-3,Case11!$W$3:$W$100,FALSE)))</f>
        <v>114.62027704092176</v>
      </c>
      <c r="R27" s="13">
        <f ca="1">IF($A27="",R26,INDEX(Pi!$Q$3:$Q$100,MATCH(CELL("row",A27)-3,Pi!$W$3:$W$100,FALSE)))</f>
        <v>29.794450518706498</v>
      </c>
      <c r="S27" s="7">
        <f ca="1">IF($A27="",S26,INDEX(Patm!$Q$3:$Q$100,MATCH(CELL("row",A27)-3,Patm!$W$3:$W$100,FALSE)))</f>
        <v>2.3792277023415707E-2</v>
      </c>
      <c r="T27" s="7">
        <f ca="1">IF($A27="",T26,INDEX('Patm diff'!$Q$3:$Q$100,MATCH(CELL("row",Q27)-3,'Patm diff'!$W$3:$W$100,FALSE)))</f>
        <v>6.2202703539915166E-2</v>
      </c>
      <c r="U27" s="7">
        <f ca="1">IF($A27="",U26,INDEX('Patm nodiff'!$Q$3:$Q$100,MATCH(CELL("row",B27)-3,'Patm nodiff'!$W$3:$W$100,FALSE)))</f>
        <v>2.0542436967611172E-2</v>
      </c>
      <c r="V27" s="7">
        <f ca="1">IF($A27="",V26,INDEX(Case1!$Q$3:$Q$100,MATCH(CELL("row",A27)-3,Case1!$W$3:$W$100,FALSE)))</f>
        <v>1.4878784737120838</v>
      </c>
      <c r="W27" s="7">
        <f ca="1">IF($A27="",W26,INDEX(Case2!$Q$3:$Q$100,MATCH(CELL("row",A27)-3,Case2!$W$3:$W$100,FALSE)))</f>
        <v>1.446921097749136</v>
      </c>
      <c r="X27" s="7">
        <f ca="1">IF($A27="",X26,INDEX(Case3!$Q$3:$Q$100,MATCH(CELL("row",A27)-3,Case3!$W$3:$W$100,FALSE)))</f>
        <v>1.5285880538788204</v>
      </c>
      <c r="Y27" s="7">
        <f ca="1">IF($A27="",Y26,INDEX(Case4!$Q$3:$Q$100,MATCH(CELL("row",A27)-3,Case4!$W$3:$W$100,FALSE)))</f>
        <v>1.0579070728577094</v>
      </c>
      <c r="Z27" s="7">
        <f ca="1">IF($A27="",Z26,INDEX(Case5!$Q$3:$Q$100,MATCH(CELL("row",A27)-3,Case5!$W$3:$W$100,FALSE)))</f>
        <v>1.9272244615221858</v>
      </c>
      <c r="AA27" s="7">
        <f ca="1">IF($A27="",AA26,INDEX(Case6!$Q$3:$Q1053,MATCH(CELL("row",A27)-3,Case6!$W$3:$W$100,FALSE)))</f>
        <v>1.0618106506288232</v>
      </c>
      <c r="AB27" s="7">
        <f ca="1">IF($A27="",AB26,INDEX(Case7!$Q$3:$Q$100,MATCH(CELL("row",A27)-3,Case7!$W$3:$W$100,FALSE)))</f>
        <v>1.9151844211319389</v>
      </c>
      <c r="AC27" s="7">
        <f ca="1">IF($A27="",AC26,INDEX(Case8!$Q$3:$Q$100,MATCH(CELL("row",A27)-3,Case8!$W$3:$W$100,FALSE)))</f>
        <v>0.79189634622491278</v>
      </c>
      <c r="AD27" s="7">
        <f ca="1">IF($A27="",AD26,INDEX(Case9!$Q$3:$Q$100,MATCH(CELL("row",B27)-3,Case9!$W$3:$W$100,FALSE)))</f>
        <v>2.6473287873301667</v>
      </c>
      <c r="AE27" s="7">
        <f ca="1">IF($A27="",AE26,INDEX(Case10!$Q$3:$Q$100,MATCH(CELL("row",B27)-3,Case10!$W$3:$W$100,FALSE)))</f>
        <v>0.86678495706416436</v>
      </c>
      <c r="AF27" s="7">
        <f ca="1">IF($A27="",AF26,INDEX(Case11!$Q$3:$Q$100,MATCH(CELL("row",A27)-3,Case11!$W$3:$W$100,FALSE)))</f>
        <v>4.2509709826981465</v>
      </c>
      <c r="AH27" t="str">
        <f t="shared" si="1"/>
        <v/>
      </c>
      <c r="AI27" t="str">
        <f t="shared" si="2"/>
        <v/>
      </c>
      <c r="AJ27" t="str">
        <f t="shared" si="7"/>
        <v/>
      </c>
      <c r="AL27" s="7">
        <f t="shared" ca="1" si="3"/>
        <v>114.62027704092176</v>
      </c>
      <c r="AM27" s="7">
        <f t="shared" ca="1" si="4"/>
        <v>4.2509709826981465</v>
      </c>
      <c r="AN27" s="7">
        <f t="shared" ca="1" si="5"/>
        <v>76.895820853895302</v>
      </c>
      <c r="AO27" s="7">
        <f t="shared" ca="1" si="6"/>
        <v>2.0542436967611172E-2</v>
      </c>
      <c r="AQ27" s="7">
        <f t="shared" ca="1" si="8"/>
        <v>81.369673665797407</v>
      </c>
      <c r="AR27" s="7">
        <f t="shared" ca="1" si="9"/>
        <v>0.79189634622491278</v>
      </c>
    </row>
    <row r="28" spans="1:44" x14ac:dyDescent="0.2">
      <c r="A28" t="str">
        <f>IF(ROW()-3&gt;Control!$I$5,"",Control!B29)</f>
        <v/>
      </c>
      <c r="B28" s="7">
        <f ca="1">IF($A28="",B27,INDEX(Case1!$AB$3:$AB$100,MATCH(CELL("row",A28)-3,Case1!$W$3:$W$100,FALSE)))</f>
        <v>27.105862660254754</v>
      </c>
      <c r="C28" s="7">
        <f ca="1">IF($A28="",C27,INDEX(Pi!$C$3:$C$100,MATCH(CELL("row",A28)-3,Pi!$W$3:$W$100,FALSE)))</f>
        <v>76.784671382199065</v>
      </c>
      <c r="D28" s="13">
        <f ca="1">IF($A28="",D27,INDEX(Patm!$C$3:$C$100,MATCH(CELL("row",A28)-3,Patm!$W$3:$W$100,FALSE)))</f>
        <v>76.913139651557742</v>
      </c>
      <c r="E28" s="13">
        <f ca="1">IF($A28="",E27,INDEX('Patm diff'!$C$3:$C$100,MATCH(CELL("row",Q28)-3,'Patm diff'!$W$3:$W$100,FALSE)))</f>
        <v>77.118569953084247</v>
      </c>
      <c r="F28" s="13">
        <f ca="1">IF($A28="",F27,INDEX('Patm nodiff'!$C$3:$C$100,MATCH(CELL("row",B28)-3,'Patm nodiff'!$W$3:$W$100,FALSE)))</f>
        <v>76.895820853895302</v>
      </c>
      <c r="G28" s="13">
        <f ca="1">IF($A28="",G27,INDEX(Case1!$C$3:$C$100,MATCH(CELL("row",A28)-3,Case1!$W$3:$W$100,FALSE)))</f>
        <v>86.047723688321511</v>
      </c>
      <c r="H28" s="7">
        <f ca="1">IF($A28="",H27,INDEX(Case2!$C$3:$C$100,MATCH(CELL("row",A28)-3,Case2!$W$3:$W$100,FALSE)))</f>
        <v>86.150791184353409</v>
      </c>
      <c r="I28" s="7">
        <f ca="1">IF($A28="",I27,INDEX(Case3!$C$3:$C$100,MATCH(CELL("row",A28)-3,Case3!$W$3:$W$100,FALSE)))</f>
        <v>85.94549560518729</v>
      </c>
      <c r="J28" s="7">
        <f ca="1">IF($A28="",J27,INDEX(Case4!$C$3:$C$100,MATCH(CELL("row",A28)-3,Case4!$W$3:$W$100,FALSE)))</f>
        <v>87.13965852425217</v>
      </c>
      <c r="K28" s="7">
        <f ca="1">IF($A28="",K27,INDEX(Case5!$C$3:$C$100,MATCH(CELL("row",A28)-3,Case5!$W$3:$W$100,FALSE)))</f>
        <v>84.954695179632026</v>
      </c>
      <c r="L28" s="7">
        <f ca="1">IF($A28="",L27,INDEX(Case6!$C$3:$C$100,MATCH(CELL("row",A28)-3,Case6!$W$3:$W$100,FALSE)))</f>
        <v>87.12963058522331</v>
      </c>
      <c r="M28" s="7">
        <f ca="1">IF($A28="",M27,INDEX(Case7!$C$3:$C$100,MATCH(CELL("row",A28)-3,Case7!$W$3:$W$100,FALSE)))</f>
        <v>84.984379822584387</v>
      </c>
      <c r="N28" s="7">
        <f ca="1">IF($A28="",N27,INDEX(Case8!$C$3:$C$100,MATCH(CELL("row",A28)-3,Case8!$W$3:$W$100,FALSE)))</f>
        <v>81.369673665797407</v>
      </c>
      <c r="O28" s="13">
        <f ca="1">IF($A28="",O27,INDEX(Case9!$C$3:$C$100,MATCH(CELL("row",A28)-3,Case9!$W$3:$W$100,FALSE)))</f>
        <v>95.674075374139719</v>
      </c>
      <c r="P28" s="13">
        <f ca="1">IF($A28="",P27,INDEX(Case10!$C$3:$C$100,MATCH(CELL("row",A28)-3,Case10!$W$3:$W$100,FALSE)))</f>
        <v>81.891164611657572</v>
      </c>
      <c r="Q28" s="7">
        <f ca="1">IF($A28="",Q27,INDEX(Case11!$C$3:$C$100,MATCH(CELL("row",A28)-3,Case11!$W$3:$W$100,FALSE)))</f>
        <v>114.62027704092176</v>
      </c>
      <c r="R28" s="13">
        <f ca="1">IF($A28="",R27,INDEX(Pi!$Q$3:$Q$100,MATCH(CELL("row",A28)-3,Pi!$W$3:$W$100,FALSE)))</f>
        <v>29.794450518706498</v>
      </c>
      <c r="S28" s="7">
        <f ca="1">IF($A28="",S27,INDEX(Patm!$Q$3:$Q$100,MATCH(CELL("row",A28)-3,Patm!$W$3:$W$100,FALSE)))</f>
        <v>2.3792277023415707E-2</v>
      </c>
      <c r="T28" s="7">
        <f ca="1">IF($A28="",T27,INDEX('Patm diff'!$Q$3:$Q$100,MATCH(CELL("row",Q28)-3,'Patm diff'!$W$3:$W$100,FALSE)))</f>
        <v>6.2202703539915166E-2</v>
      </c>
      <c r="U28" s="7">
        <f ca="1">IF($A28="",U27,INDEX('Patm nodiff'!$Q$3:$Q$100,MATCH(CELL("row",B28)-3,'Patm nodiff'!$W$3:$W$100,FALSE)))</f>
        <v>2.0542436967611172E-2</v>
      </c>
      <c r="V28" s="7">
        <f ca="1">IF($A28="",V27,INDEX(Case1!$Q$3:$Q$100,MATCH(CELL("row",A28)-3,Case1!$W$3:$W$100,FALSE)))</f>
        <v>1.4878784737120838</v>
      </c>
      <c r="W28" s="7">
        <f ca="1">IF($A28="",W27,INDEX(Case2!$Q$3:$Q$100,MATCH(CELL("row",A28)-3,Case2!$W$3:$W$100,FALSE)))</f>
        <v>1.446921097749136</v>
      </c>
      <c r="X28" s="7">
        <f ca="1">IF($A28="",X27,INDEX(Case3!$Q$3:$Q$100,MATCH(CELL("row",A28)-3,Case3!$W$3:$W$100,FALSE)))</f>
        <v>1.5285880538788204</v>
      </c>
      <c r="Y28" s="7">
        <f ca="1">IF($A28="",Y27,INDEX(Case4!$Q$3:$Q$100,MATCH(CELL("row",A28)-3,Case4!$W$3:$W$100,FALSE)))</f>
        <v>1.0579070728577094</v>
      </c>
      <c r="Z28" s="7">
        <f ca="1">IF($A28="",Z27,INDEX(Case5!$Q$3:$Q$100,MATCH(CELL("row",A28)-3,Case5!$W$3:$W$100,FALSE)))</f>
        <v>1.9272244615221858</v>
      </c>
      <c r="AA28" s="7">
        <f ca="1">IF($A28="",AA27,INDEX(Case6!$Q$3:$Q1054,MATCH(CELL("row",A28)-3,Case6!$W$3:$W$100,FALSE)))</f>
        <v>1.0618106506288232</v>
      </c>
      <c r="AB28" s="7">
        <f ca="1">IF($A28="",AB27,INDEX(Case7!$Q$3:$Q$100,MATCH(CELL("row",A28)-3,Case7!$W$3:$W$100,FALSE)))</f>
        <v>1.9151844211319389</v>
      </c>
      <c r="AC28" s="7">
        <f ca="1">IF($A28="",AC27,INDEX(Case8!$Q$3:$Q$100,MATCH(CELL("row",A28)-3,Case8!$W$3:$W$100,FALSE)))</f>
        <v>0.79189634622491278</v>
      </c>
      <c r="AD28" s="7">
        <f ca="1">IF($A28="",AD27,INDEX(Case9!$Q$3:$Q$100,MATCH(CELL("row",B28)-3,Case9!$W$3:$W$100,FALSE)))</f>
        <v>2.6473287873301667</v>
      </c>
      <c r="AE28" s="7">
        <f ca="1">IF($A28="",AE27,INDEX(Case10!$Q$3:$Q$100,MATCH(CELL("row",B28)-3,Case10!$W$3:$W$100,FALSE)))</f>
        <v>0.86678495706416436</v>
      </c>
      <c r="AF28" s="7">
        <f ca="1">IF($A28="",AF27,INDEX(Case11!$Q$3:$Q$100,MATCH(CELL("row",A28)-3,Case11!$W$3:$W$100,FALSE)))</f>
        <v>4.2509709826981465</v>
      </c>
      <c r="AH28" t="str">
        <f t="shared" si="1"/>
        <v/>
      </c>
      <c r="AI28" t="str">
        <f t="shared" si="2"/>
        <v/>
      </c>
      <c r="AJ28" t="str">
        <f t="shared" si="7"/>
        <v/>
      </c>
      <c r="AL28" s="7">
        <f t="shared" ca="1" si="3"/>
        <v>114.62027704092176</v>
      </c>
      <c r="AM28" s="7">
        <f t="shared" ca="1" si="4"/>
        <v>4.2509709826981465</v>
      </c>
      <c r="AN28" s="7">
        <f t="shared" ca="1" si="5"/>
        <v>76.895820853895302</v>
      </c>
      <c r="AO28" s="7">
        <f t="shared" ca="1" si="6"/>
        <v>2.0542436967611172E-2</v>
      </c>
      <c r="AQ28" s="7">
        <f t="shared" ca="1" si="8"/>
        <v>81.369673665797407</v>
      </c>
      <c r="AR28" s="7">
        <f t="shared" ca="1" si="9"/>
        <v>0.79189634622491278</v>
      </c>
    </row>
    <row r="29" spans="1:44" x14ac:dyDescent="0.2">
      <c r="A29" t="str">
        <f>IF(ROW()-3&gt;Control!$I$5,"",Control!B30)</f>
        <v/>
      </c>
      <c r="B29" s="7">
        <f ca="1">IF($A29="",B28,INDEX(Case1!$AB$3:$AB$100,MATCH(CELL("row",A29)-3,Case1!$W$3:$W$100,FALSE)))</f>
        <v>27.105862660254754</v>
      </c>
      <c r="C29" s="7">
        <f ca="1">IF($A29="",C28,INDEX(Pi!$C$3:$C$100,MATCH(CELL("row",A29)-3,Pi!$W$3:$W$100,FALSE)))</f>
        <v>76.784671382199065</v>
      </c>
      <c r="D29" s="13">
        <f ca="1">IF($A29="",D28,INDEX(Patm!$C$3:$C$100,MATCH(CELL("row",A29)-3,Patm!$W$3:$W$100,FALSE)))</f>
        <v>76.913139651557742</v>
      </c>
      <c r="E29" s="13">
        <f ca="1">IF($A29="",E28,INDEX('Patm diff'!$C$3:$C$100,MATCH(CELL("row",Q29)-3,'Patm diff'!$W$3:$W$100,FALSE)))</f>
        <v>77.118569953084247</v>
      </c>
      <c r="F29" s="13">
        <f ca="1">IF($A29="",F28,INDEX('Patm nodiff'!$C$3:$C$100,MATCH(CELL("row",B29)-3,'Patm nodiff'!$W$3:$W$100,FALSE)))</f>
        <v>76.895820853895302</v>
      </c>
      <c r="G29" s="13">
        <f ca="1">IF($A29="",G28,INDEX(Case1!$C$3:$C$100,MATCH(CELL("row",A29)-3,Case1!$W$3:$W$100,FALSE)))</f>
        <v>86.047723688321511</v>
      </c>
      <c r="H29" s="7">
        <f ca="1">IF($A29="",H28,INDEX(Case2!$C$3:$C$100,MATCH(CELL("row",A29)-3,Case2!$W$3:$W$100,FALSE)))</f>
        <v>86.150791184353409</v>
      </c>
      <c r="I29" s="7">
        <f ca="1">IF($A29="",I28,INDEX(Case3!$C$3:$C$100,MATCH(CELL("row",A29)-3,Case3!$W$3:$W$100,FALSE)))</f>
        <v>85.94549560518729</v>
      </c>
      <c r="J29" s="7">
        <f ca="1">IF($A29="",J28,INDEX(Case4!$C$3:$C$100,MATCH(CELL("row",A29)-3,Case4!$W$3:$W$100,FALSE)))</f>
        <v>87.13965852425217</v>
      </c>
      <c r="K29" s="7">
        <f ca="1">IF($A29="",K28,INDEX(Case5!$C$3:$C$100,MATCH(CELL("row",A29)-3,Case5!$W$3:$W$100,FALSE)))</f>
        <v>84.954695179632026</v>
      </c>
      <c r="L29" s="7">
        <f ca="1">IF($A29="",L28,INDEX(Case6!$C$3:$C$100,MATCH(CELL("row",A29)-3,Case6!$W$3:$W$100,FALSE)))</f>
        <v>87.12963058522331</v>
      </c>
      <c r="M29" s="7">
        <f ca="1">IF($A29="",M28,INDEX(Case7!$C$3:$C$100,MATCH(CELL("row",A29)-3,Case7!$W$3:$W$100,FALSE)))</f>
        <v>84.984379822584387</v>
      </c>
      <c r="N29" s="7">
        <f ca="1">IF($A29="",N28,INDEX(Case8!$C$3:$C$100,MATCH(CELL("row",A29)-3,Case8!$W$3:$W$100,FALSE)))</f>
        <v>81.369673665797407</v>
      </c>
      <c r="O29" s="13">
        <f ca="1">IF($A29="",O28,INDEX(Case9!$C$3:$C$100,MATCH(CELL("row",A29)-3,Case9!$W$3:$W$100,FALSE)))</f>
        <v>95.674075374139719</v>
      </c>
      <c r="P29" s="13">
        <f ca="1">IF($A29="",P28,INDEX(Case10!$C$3:$C$100,MATCH(CELL("row",A29)-3,Case10!$W$3:$W$100,FALSE)))</f>
        <v>81.891164611657572</v>
      </c>
      <c r="Q29" s="7">
        <f ca="1">IF($A29="",Q28,INDEX(Case11!$C$3:$C$100,MATCH(CELL("row",A29)-3,Case11!$W$3:$W$100,FALSE)))</f>
        <v>114.62027704092176</v>
      </c>
      <c r="R29" s="13">
        <f ca="1">IF($A29="",R28,INDEX(Pi!$Q$3:$Q$100,MATCH(CELL("row",A29)-3,Pi!$W$3:$W$100,FALSE)))</f>
        <v>29.794450518706498</v>
      </c>
      <c r="S29" s="7">
        <f ca="1">IF($A29="",S28,INDEX(Patm!$Q$3:$Q$100,MATCH(CELL("row",A29)-3,Patm!$W$3:$W$100,FALSE)))</f>
        <v>2.3792277023415707E-2</v>
      </c>
      <c r="T29" s="7">
        <f ca="1">IF($A29="",T28,INDEX('Patm diff'!$Q$3:$Q$100,MATCH(CELL("row",Q29)-3,'Patm diff'!$W$3:$W$100,FALSE)))</f>
        <v>6.2202703539915166E-2</v>
      </c>
      <c r="U29" s="7">
        <f ca="1">IF($A29="",U28,INDEX('Patm nodiff'!$Q$3:$Q$100,MATCH(CELL("row",B29)-3,'Patm nodiff'!$W$3:$W$100,FALSE)))</f>
        <v>2.0542436967611172E-2</v>
      </c>
      <c r="V29" s="7">
        <f ca="1">IF($A29="",V28,INDEX(Case1!$Q$3:$Q$100,MATCH(CELL("row",A29)-3,Case1!$W$3:$W$100,FALSE)))</f>
        <v>1.4878784737120838</v>
      </c>
      <c r="W29" s="7">
        <f ca="1">IF($A29="",W28,INDEX(Case2!$Q$3:$Q$100,MATCH(CELL("row",A29)-3,Case2!$W$3:$W$100,FALSE)))</f>
        <v>1.446921097749136</v>
      </c>
      <c r="X29" s="7">
        <f ca="1">IF($A29="",X28,INDEX(Case3!$Q$3:$Q$100,MATCH(CELL("row",A29)-3,Case3!$W$3:$W$100,FALSE)))</f>
        <v>1.5285880538788204</v>
      </c>
      <c r="Y29" s="7">
        <f ca="1">IF($A29="",Y28,INDEX(Case4!$Q$3:$Q$100,MATCH(CELL("row",A29)-3,Case4!$W$3:$W$100,FALSE)))</f>
        <v>1.0579070728577094</v>
      </c>
      <c r="Z29" s="7">
        <f ca="1">IF($A29="",Z28,INDEX(Case5!$Q$3:$Q$100,MATCH(CELL("row",A29)-3,Case5!$W$3:$W$100,FALSE)))</f>
        <v>1.9272244615221858</v>
      </c>
      <c r="AA29" s="7">
        <f ca="1">IF($A29="",AA28,INDEX(Case6!$Q$3:$Q1055,MATCH(CELL("row",A29)-3,Case6!$W$3:$W$100,FALSE)))</f>
        <v>1.0618106506288232</v>
      </c>
      <c r="AB29" s="7">
        <f ca="1">IF($A29="",AB28,INDEX(Case7!$Q$3:$Q$100,MATCH(CELL("row",A29)-3,Case7!$W$3:$W$100,FALSE)))</f>
        <v>1.9151844211319389</v>
      </c>
      <c r="AC29" s="7">
        <f ca="1">IF($A29="",AC28,INDEX(Case8!$Q$3:$Q$100,MATCH(CELL("row",A29)-3,Case8!$W$3:$W$100,FALSE)))</f>
        <v>0.79189634622491278</v>
      </c>
      <c r="AD29" s="7">
        <f ca="1">IF($A29="",AD28,INDEX(Case9!$Q$3:$Q$100,MATCH(CELL("row",B29)-3,Case9!$W$3:$W$100,FALSE)))</f>
        <v>2.6473287873301667</v>
      </c>
      <c r="AE29" s="7">
        <f ca="1">IF($A29="",AE28,INDEX(Case10!$Q$3:$Q$100,MATCH(CELL("row",B29)-3,Case10!$W$3:$W$100,FALSE)))</f>
        <v>0.86678495706416436</v>
      </c>
      <c r="AF29" s="7">
        <f ca="1">IF($A29="",AF28,INDEX(Case11!$Q$3:$Q$100,MATCH(CELL("row",A29)-3,Case11!$W$3:$W$100,FALSE)))</f>
        <v>4.2509709826981465</v>
      </c>
      <c r="AH29" t="str">
        <f t="shared" si="1"/>
        <v/>
      </c>
      <c r="AI29" t="str">
        <f t="shared" si="2"/>
        <v/>
      </c>
      <c r="AJ29" t="str">
        <f t="shared" si="7"/>
        <v/>
      </c>
      <c r="AL29" s="7">
        <f t="shared" ca="1" si="3"/>
        <v>114.62027704092176</v>
      </c>
      <c r="AM29" s="7">
        <f t="shared" ca="1" si="4"/>
        <v>4.2509709826981465</v>
      </c>
      <c r="AN29" s="7">
        <f t="shared" ca="1" si="5"/>
        <v>76.895820853895302</v>
      </c>
      <c r="AO29" s="7">
        <f t="shared" ca="1" si="6"/>
        <v>2.0542436967611172E-2</v>
      </c>
      <c r="AQ29" s="7">
        <f t="shared" ca="1" si="8"/>
        <v>81.369673665797407</v>
      </c>
      <c r="AR29" s="7">
        <f t="shared" ca="1" si="9"/>
        <v>0.79189634622491278</v>
      </c>
    </row>
    <row r="30" spans="1:44" x14ac:dyDescent="0.2">
      <c r="A30" t="str">
        <f>IF(ROW()-3&gt;Control!$I$5,"",Control!B31)</f>
        <v/>
      </c>
      <c r="B30" s="7">
        <f ca="1">IF($A30="",B29,INDEX(Case1!$AB$3:$AB$100,MATCH(CELL("row",A30)-3,Case1!$W$3:$W$100,FALSE)))</f>
        <v>27.105862660254754</v>
      </c>
      <c r="C30" s="7">
        <f ca="1">IF($A30="",C29,INDEX(Pi!$C$3:$C$100,MATCH(CELL("row",A30)-3,Pi!$W$3:$W$100,FALSE)))</f>
        <v>76.784671382199065</v>
      </c>
      <c r="D30" s="13">
        <f ca="1">IF($A30="",D29,INDEX(Patm!$C$3:$C$100,MATCH(CELL("row",A30)-3,Patm!$W$3:$W$100,FALSE)))</f>
        <v>76.913139651557742</v>
      </c>
      <c r="E30" s="13">
        <f ca="1">IF($A30="",E29,INDEX('Patm diff'!$C$3:$C$100,MATCH(CELL("row",Q30)-3,'Patm diff'!$W$3:$W$100,FALSE)))</f>
        <v>77.118569953084247</v>
      </c>
      <c r="F30" s="13">
        <f ca="1">IF($A30="",F29,INDEX('Patm nodiff'!$C$3:$C$100,MATCH(CELL("row",B30)-3,'Patm nodiff'!$W$3:$W$100,FALSE)))</f>
        <v>76.895820853895302</v>
      </c>
      <c r="G30" s="13">
        <f ca="1">IF($A30="",G29,INDEX(Case1!$C$3:$C$100,MATCH(CELL("row",A30)-3,Case1!$W$3:$W$100,FALSE)))</f>
        <v>86.047723688321511</v>
      </c>
      <c r="H30" s="7">
        <f ca="1">IF($A30="",H29,INDEX(Case2!$C$3:$C$100,MATCH(CELL("row",A30)-3,Case2!$W$3:$W$100,FALSE)))</f>
        <v>86.150791184353409</v>
      </c>
      <c r="I30" s="7">
        <f ca="1">IF($A30="",I29,INDEX(Case3!$C$3:$C$100,MATCH(CELL("row",A30)-3,Case3!$W$3:$W$100,FALSE)))</f>
        <v>85.94549560518729</v>
      </c>
      <c r="J30" s="7">
        <f ca="1">IF($A30="",J29,INDEX(Case4!$C$3:$C$100,MATCH(CELL("row",A30)-3,Case4!$W$3:$W$100,FALSE)))</f>
        <v>87.13965852425217</v>
      </c>
      <c r="K30" s="7">
        <f ca="1">IF($A30="",K29,INDEX(Case5!$C$3:$C$100,MATCH(CELL("row",A30)-3,Case5!$W$3:$W$100,FALSE)))</f>
        <v>84.954695179632026</v>
      </c>
      <c r="L30" s="7">
        <f ca="1">IF($A30="",L29,INDEX(Case6!$C$3:$C$100,MATCH(CELL("row",A30)-3,Case6!$W$3:$W$100,FALSE)))</f>
        <v>87.12963058522331</v>
      </c>
      <c r="M30" s="7">
        <f ca="1">IF($A30="",M29,INDEX(Case7!$C$3:$C$100,MATCH(CELL("row",A30)-3,Case7!$W$3:$W$100,FALSE)))</f>
        <v>84.984379822584387</v>
      </c>
      <c r="N30" s="7">
        <f ca="1">IF($A30="",N29,INDEX(Case8!$C$3:$C$100,MATCH(CELL("row",A30)-3,Case8!$W$3:$W$100,FALSE)))</f>
        <v>81.369673665797407</v>
      </c>
      <c r="O30" s="13">
        <f ca="1">IF($A30="",O29,INDEX(Case9!$C$3:$C$100,MATCH(CELL("row",A30)-3,Case9!$W$3:$W$100,FALSE)))</f>
        <v>95.674075374139719</v>
      </c>
      <c r="P30" s="13">
        <f ca="1">IF($A30="",P29,INDEX(Case10!$C$3:$C$100,MATCH(CELL("row",A30)-3,Case10!$W$3:$W$100,FALSE)))</f>
        <v>81.891164611657572</v>
      </c>
      <c r="Q30" s="7">
        <f ca="1">IF($A30="",Q29,INDEX(Case11!$C$3:$C$100,MATCH(CELL("row",A30)-3,Case11!$W$3:$W$100,FALSE)))</f>
        <v>114.62027704092176</v>
      </c>
      <c r="R30" s="13">
        <f ca="1">IF($A30="",R29,INDEX(Pi!$Q$3:$Q$100,MATCH(CELL("row",A30)-3,Pi!$W$3:$W$100,FALSE)))</f>
        <v>29.794450518706498</v>
      </c>
      <c r="S30" s="7">
        <f ca="1">IF($A30="",S29,INDEX(Patm!$Q$3:$Q$100,MATCH(CELL("row",A30)-3,Patm!$W$3:$W$100,FALSE)))</f>
        <v>2.3792277023415707E-2</v>
      </c>
      <c r="T30" s="7">
        <f ca="1">IF($A30="",T29,INDEX('Patm diff'!$Q$3:$Q$100,MATCH(CELL("row",Q30)-3,'Patm diff'!$W$3:$W$100,FALSE)))</f>
        <v>6.2202703539915166E-2</v>
      </c>
      <c r="U30" s="7">
        <f ca="1">IF($A30="",U29,INDEX('Patm nodiff'!$Q$3:$Q$100,MATCH(CELL("row",B30)-3,'Patm nodiff'!$W$3:$W$100,FALSE)))</f>
        <v>2.0542436967611172E-2</v>
      </c>
      <c r="V30" s="7">
        <f ca="1">IF($A30="",V29,INDEX(Case1!$Q$3:$Q$100,MATCH(CELL("row",A30)-3,Case1!$W$3:$W$100,FALSE)))</f>
        <v>1.4878784737120838</v>
      </c>
      <c r="W30" s="7">
        <f ca="1">IF($A30="",W29,INDEX(Case2!$Q$3:$Q$100,MATCH(CELL("row",A30)-3,Case2!$W$3:$W$100,FALSE)))</f>
        <v>1.446921097749136</v>
      </c>
      <c r="X30" s="7">
        <f ca="1">IF($A30="",X29,INDEX(Case3!$Q$3:$Q$100,MATCH(CELL("row",A30)-3,Case3!$W$3:$W$100,FALSE)))</f>
        <v>1.5285880538788204</v>
      </c>
      <c r="Y30" s="7">
        <f ca="1">IF($A30="",Y29,INDEX(Case4!$Q$3:$Q$100,MATCH(CELL("row",A30)-3,Case4!$W$3:$W$100,FALSE)))</f>
        <v>1.0579070728577094</v>
      </c>
      <c r="Z30" s="7">
        <f ca="1">IF($A30="",Z29,INDEX(Case5!$Q$3:$Q$100,MATCH(CELL("row",A30)-3,Case5!$W$3:$W$100,FALSE)))</f>
        <v>1.9272244615221858</v>
      </c>
      <c r="AA30" s="7">
        <f ca="1">IF($A30="",AA29,INDEX(Case6!$Q$3:$Q1056,MATCH(CELL("row",A30)-3,Case6!$W$3:$W$100,FALSE)))</f>
        <v>1.0618106506288232</v>
      </c>
      <c r="AB30" s="7">
        <f ca="1">IF($A30="",AB29,INDEX(Case7!$Q$3:$Q$100,MATCH(CELL("row",A30)-3,Case7!$W$3:$W$100,FALSE)))</f>
        <v>1.9151844211319389</v>
      </c>
      <c r="AC30" s="7">
        <f ca="1">IF($A30="",AC29,INDEX(Case8!$Q$3:$Q$100,MATCH(CELL("row",A30)-3,Case8!$W$3:$W$100,FALSE)))</f>
        <v>0.79189634622491278</v>
      </c>
      <c r="AD30" s="7">
        <f ca="1">IF($A30="",AD29,INDEX(Case9!$Q$3:$Q$100,MATCH(CELL("row",B30)-3,Case9!$W$3:$W$100,FALSE)))</f>
        <v>2.6473287873301667</v>
      </c>
      <c r="AE30" s="7">
        <f ca="1">IF($A30="",AE29,INDEX(Case10!$Q$3:$Q$100,MATCH(CELL("row",B30)-3,Case10!$W$3:$W$100,FALSE)))</f>
        <v>0.86678495706416436</v>
      </c>
      <c r="AF30" s="7">
        <f ca="1">IF($A30="",AF29,INDEX(Case11!$Q$3:$Q$100,MATCH(CELL("row",A30)-3,Case11!$W$3:$W$100,FALSE)))</f>
        <v>4.2509709826981465</v>
      </c>
      <c r="AH30" t="str">
        <f t="shared" si="1"/>
        <v/>
      </c>
      <c r="AI30" t="str">
        <f t="shared" si="2"/>
        <v/>
      </c>
      <c r="AJ30" t="str">
        <f t="shared" si="7"/>
        <v/>
      </c>
      <c r="AL30" s="7">
        <f t="shared" ca="1" si="3"/>
        <v>114.62027704092176</v>
      </c>
      <c r="AM30" s="7">
        <f t="shared" ca="1" si="4"/>
        <v>4.2509709826981465</v>
      </c>
      <c r="AN30" s="7">
        <f t="shared" ca="1" si="5"/>
        <v>76.895820853895302</v>
      </c>
      <c r="AO30" s="7">
        <f t="shared" ca="1" si="6"/>
        <v>2.0542436967611172E-2</v>
      </c>
      <c r="AQ30" s="7">
        <f t="shared" ca="1" si="8"/>
        <v>81.369673665797407</v>
      </c>
      <c r="AR30" s="7">
        <f t="shared" ca="1" si="9"/>
        <v>0.79189634622491278</v>
      </c>
    </row>
    <row r="31" spans="1:44" x14ac:dyDescent="0.2">
      <c r="A31" t="str">
        <f>IF(ROW()-3&gt;Control!$I$5,"",Control!B32)</f>
        <v/>
      </c>
      <c r="B31" s="7">
        <f ca="1">IF($A31="",B30,INDEX(Case1!$AB$3:$AB$100,MATCH(CELL("row",A31)-3,Case1!$W$3:$W$100,FALSE)))</f>
        <v>27.105862660254754</v>
      </c>
      <c r="C31" s="7">
        <f ca="1">IF($A31="",C30,INDEX(Pi!$C$3:$C$100,MATCH(CELL("row",A31)-3,Pi!$W$3:$W$100,FALSE)))</f>
        <v>76.784671382199065</v>
      </c>
      <c r="D31" s="13">
        <f ca="1">IF($A31="",D30,INDEX(Patm!$C$3:$C$100,MATCH(CELL("row",A31)-3,Patm!$W$3:$W$100,FALSE)))</f>
        <v>76.913139651557742</v>
      </c>
      <c r="E31" s="13">
        <f ca="1">IF($A31="",E30,INDEX('Patm diff'!$C$3:$C$100,MATCH(CELL("row",Q31)-3,'Patm diff'!$W$3:$W$100,FALSE)))</f>
        <v>77.118569953084247</v>
      </c>
      <c r="F31" s="13">
        <f ca="1">IF($A31="",F30,INDEX('Patm nodiff'!$C$3:$C$100,MATCH(CELL("row",B31)-3,'Patm nodiff'!$W$3:$W$100,FALSE)))</f>
        <v>76.895820853895302</v>
      </c>
      <c r="G31" s="13">
        <f ca="1">IF($A31="",G30,INDEX(Case1!$C$3:$C$100,MATCH(CELL("row",A31)-3,Case1!$W$3:$W$100,FALSE)))</f>
        <v>86.047723688321511</v>
      </c>
      <c r="H31" s="7">
        <f ca="1">IF($A31="",H30,INDEX(Case2!$C$3:$C$100,MATCH(CELL("row",A31)-3,Case2!$W$3:$W$100,FALSE)))</f>
        <v>86.150791184353409</v>
      </c>
      <c r="I31" s="7">
        <f ca="1">IF($A31="",I30,INDEX(Case3!$C$3:$C$100,MATCH(CELL("row",A31)-3,Case3!$W$3:$W$100,FALSE)))</f>
        <v>85.94549560518729</v>
      </c>
      <c r="J31" s="7">
        <f ca="1">IF($A31="",J30,INDEX(Case4!$C$3:$C$100,MATCH(CELL("row",A31)-3,Case4!$W$3:$W$100,FALSE)))</f>
        <v>87.13965852425217</v>
      </c>
      <c r="K31" s="7">
        <f ca="1">IF($A31="",K30,INDEX(Case5!$C$3:$C$100,MATCH(CELL("row",A31)-3,Case5!$W$3:$W$100,FALSE)))</f>
        <v>84.954695179632026</v>
      </c>
      <c r="L31" s="7">
        <f ca="1">IF($A31="",L30,INDEX(Case6!$C$3:$C$100,MATCH(CELL("row",A31)-3,Case6!$W$3:$W$100,FALSE)))</f>
        <v>87.12963058522331</v>
      </c>
      <c r="M31" s="7">
        <f ca="1">IF($A31="",M30,INDEX(Case7!$C$3:$C$100,MATCH(CELL("row",A31)-3,Case7!$W$3:$W$100,FALSE)))</f>
        <v>84.984379822584387</v>
      </c>
      <c r="N31" s="7">
        <f ca="1">IF($A31="",N30,INDEX(Case8!$C$3:$C$100,MATCH(CELL("row",A31)-3,Case8!$W$3:$W$100,FALSE)))</f>
        <v>81.369673665797407</v>
      </c>
      <c r="O31" s="13">
        <f ca="1">IF($A31="",O30,INDEX(Case9!$C$3:$C$100,MATCH(CELL("row",A31)-3,Case9!$W$3:$W$100,FALSE)))</f>
        <v>95.674075374139719</v>
      </c>
      <c r="P31" s="13">
        <f ca="1">IF($A31="",P30,INDEX(Case10!$C$3:$C$100,MATCH(CELL("row",A31)-3,Case10!$W$3:$W$100,FALSE)))</f>
        <v>81.891164611657572</v>
      </c>
      <c r="Q31" s="7">
        <f ca="1">IF($A31="",Q30,INDEX(Case11!$C$3:$C$100,MATCH(CELL("row",A31)-3,Case11!$W$3:$W$100,FALSE)))</f>
        <v>114.62027704092176</v>
      </c>
      <c r="R31" s="13">
        <f ca="1">IF($A31="",R30,INDEX(Pi!$Q$3:$Q$100,MATCH(CELL("row",A31)-3,Pi!$W$3:$W$100,FALSE)))</f>
        <v>29.794450518706498</v>
      </c>
      <c r="S31" s="7">
        <f ca="1">IF($A31="",S30,INDEX(Patm!$Q$3:$Q$100,MATCH(CELL("row",A31)-3,Patm!$W$3:$W$100,FALSE)))</f>
        <v>2.3792277023415707E-2</v>
      </c>
      <c r="T31" s="7">
        <f ca="1">IF($A31="",T30,INDEX('Patm diff'!$Q$3:$Q$100,MATCH(CELL("row",Q31)-3,'Patm diff'!$W$3:$W$100,FALSE)))</f>
        <v>6.2202703539915166E-2</v>
      </c>
      <c r="U31" s="7">
        <f ca="1">IF($A31="",U30,INDEX('Patm nodiff'!$Q$3:$Q$100,MATCH(CELL("row",B31)-3,'Patm nodiff'!$W$3:$W$100,FALSE)))</f>
        <v>2.0542436967611172E-2</v>
      </c>
      <c r="V31" s="7">
        <f ca="1">IF($A31="",V30,INDEX(Case1!$Q$3:$Q$100,MATCH(CELL("row",A31)-3,Case1!$W$3:$W$100,FALSE)))</f>
        <v>1.4878784737120838</v>
      </c>
      <c r="W31" s="7">
        <f ca="1">IF($A31="",W30,INDEX(Case2!$Q$3:$Q$100,MATCH(CELL("row",A31)-3,Case2!$W$3:$W$100,FALSE)))</f>
        <v>1.446921097749136</v>
      </c>
      <c r="X31" s="7">
        <f ca="1">IF($A31="",X30,INDEX(Case3!$Q$3:$Q$100,MATCH(CELL("row",A31)-3,Case3!$W$3:$W$100,FALSE)))</f>
        <v>1.5285880538788204</v>
      </c>
      <c r="Y31" s="7">
        <f ca="1">IF($A31="",Y30,INDEX(Case4!$Q$3:$Q$100,MATCH(CELL("row",A31)-3,Case4!$W$3:$W$100,FALSE)))</f>
        <v>1.0579070728577094</v>
      </c>
      <c r="Z31" s="7">
        <f ca="1">IF($A31="",Z30,INDEX(Case5!$Q$3:$Q$100,MATCH(CELL("row",A31)-3,Case5!$W$3:$W$100,FALSE)))</f>
        <v>1.9272244615221858</v>
      </c>
      <c r="AA31" s="7">
        <f ca="1">IF($A31="",AA30,INDEX(Case6!$Q$3:$Q1057,MATCH(CELL("row",A31)-3,Case6!$W$3:$W$100,FALSE)))</f>
        <v>1.0618106506288232</v>
      </c>
      <c r="AB31" s="7">
        <f ca="1">IF($A31="",AB30,INDEX(Case7!$Q$3:$Q$100,MATCH(CELL("row",A31)-3,Case7!$W$3:$W$100,FALSE)))</f>
        <v>1.9151844211319389</v>
      </c>
      <c r="AC31" s="7">
        <f ca="1">IF($A31="",AC30,INDEX(Case8!$Q$3:$Q$100,MATCH(CELL("row",A31)-3,Case8!$W$3:$W$100,FALSE)))</f>
        <v>0.79189634622491278</v>
      </c>
      <c r="AD31" s="7">
        <f ca="1">IF($A31="",AD30,INDEX(Case9!$Q$3:$Q$100,MATCH(CELL("row",B31)-3,Case9!$W$3:$W$100,FALSE)))</f>
        <v>2.6473287873301667</v>
      </c>
      <c r="AE31" s="7">
        <f ca="1">IF($A31="",AE30,INDEX(Case10!$Q$3:$Q$100,MATCH(CELL("row",B31)-3,Case10!$W$3:$W$100,FALSE)))</f>
        <v>0.86678495706416436</v>
      </c>
      <c r="AF31" s="7">
        <f ca="1">IF($A31="",AF30,INDEX(Case11!$Q$3:$Q$100,MATCH(CELL("row",A31)-3,Case11!$W$3:$W$100,FALSE)))</f>
        <v>4.2509709826981465</v>
      </c>
      <c r="AH31" t="str">
        <f>IF($A31="","",MATCH(MAX(S31:AF31),S31:AF31,0))</f>
        <v/>
      </c>
      <c r="AI31" t="str">
        <f>IF($A31="","",MATCH(MIN(S31:AF31),S31:AF31,0))</f>
        <v/>
      </c>
      <c r="AJ31" t="str">
        <f t="shared" si="7"/>
        <v/>
      </c>
      <c r="AL31" s="7">
        <f t="shared" ca="1" si="3"/>
        <v>114.62027704092176</v>
      </c>
      <c r="AM31" s="7">
        <f t="shared" ca="1" si="4"/>
        <v>4.2509709826981465</v>
      </c>
      <c r="AN31" s="7">
        <f t="shared" ca="1" si="5"/>
        <v>76.895820853895302</v>
      </c>
      <c r="AO31" s="7">
        <f t="shared" ca="1" si="6"/>
        <v>2.0542436967611172E-2</v>
      </c>
      <c r="AQ31" s="7">
        <f t="shared" ca="1" si="8"/>
        <v>81.369673665797407</v>
      </c>
      <c r="AR31" s="7">
        <f t="shared" ca="1" si="9"/>
        <v>0.79189634622491278</v>
      </c>
    </row>
    <row r="32" spans="1:44" x14ac:dyDescent="0.2">
      <c r="A32" t="str">
        <f>IF(ROW()-3&gt;Control!$I$5,"",Control!B33)</f>
        <v/>
      </c>
      <c r="B32" s="7">
        <f ca="1">IF($A32="",B31,INDEX(Case1!$AB$3:$AB$100,MATCH(CELL("row",A32)-3,Case1!$W$3:$W$100,FALSE)))</f>
        <v>27.105862660254754</v>
      </c>
      <c r="C32" s="7">
        <f ca="1">IF($A32="",C31,INDEX(Pi!$C$3:$C$100,MATCH(CELL("row",A32)-3,Pi!$W$3:$W$100,FALSE)))</f>
        <v>76.784671382199065</v>
      </c>
      <c r="D32" s="13">
        <f ca="1">IF($A32="",D31,INDEX(Patm!$C$3:$C$100,MATCH(CELL("row",A32)-3,Patm!$W$3:$W$100,FALSE)))</f>
        <v>76.913139651557742</v>
      </c>
      <c r="E32" s="13">
        <f ca="1">IF($A32="",E31,INDEX('Patm diff'!$C$3:$C$100,MATCH(CELL("row",Q32)-3,'Patm diff'!$W$3:$W$100,FALSE)))</f>
        <v>77.118569953084247</v>
      </c>
      <c r="F32" s="13">
        <f ca="1">IF($A32="",F31,INDEX('Patm nodiff'!$C$3:$C$100,MATCH(CELL("row",B32)-3,'Patm nodiff'!$W$3:$W$100,FALSE)))</f>
        <v>76.895820853895302</v>
      </c>
      <c r="G32" s="13">
        <f ca="1">IF($A32="",G31,INDEX(Case1!$C$3:$C$100,MATCH(CELL("row",A32)-3,Case1!$W$3:$W$100,FALSE)))</f>
        <v>86.047723688321511</v>
      </c>
      <c r="H32" s="7">
        <f ca="1">IF($A32="",H31,INDEX(Case2!$C$3:$C$100,MATCH(CELL("row",A32)-3,Case2!$W$3:$W$100,FALSE)))</f>
        <v>86.150791184353409</v>
      </c>
      <c r="I32" s="7">
        <f ca="1">IF($A32="",I31,INDEX(Case3!$C$3:$C$100,MATCH(CELL("row",A32)-3,Case3!$W$3:$W$100,FALSE)))</f>
        <v>85.94549560518729</v>
      </c>
      <c r="J32" s="7">
        <f ca="1">IF($A32="",J31,INDEX(Case4!$C$3:$C$100,MATCH(CELL("row",A32)-3,Case4!$W$3:$W$100,FALSE)))</f>
        <v>87.13965852425217</v>
      </c>
      <c r="K32" s="7">
        <f ca="1">IF($A32="",K31,INDEX(Case5!$C$3:$C$100,MATCH(CELL("row",A32)-3,Case5!$W$3:$W$100,FALSE)))</f>
        <v>84.954695179632026</v>
      </c>
      <c r="L32" s="7">
        <f ca="1">IF($A32="",L31,INDEX(Case6!$C$3:$C$100,MATCH(CELL("row",A32)-3,Case6!$W$3:$W$100,FALSE)))</f>
        <v>87.12963058522331</v>
      </c>
      <c r="M32" s="7">
        <f ca="1">IF($A32="",M31,INDEX(Case7!$C$3:$C$100,MATCH(CELL("row",A32)-3,Case7!$W$3:$W$100,FALSE)))</f>
        <v>84.984379822584387</v>
      </c>
      <c r="N32" s="7">
        <f ca="1">IF($A32="",N31,INDEX(Case8!$C$3:$C$100,MATCH(CELL("row",A32)-3,Case8!$W$3:$W$100,FALSE)))</f>
        <v>81.369673665797407</v>
      </c>
      <c r="O32" s="13">
        <f ca="1">IF($A32="",O31,INDEX(Case9!$C$3:$C$100,MATCH(CELL("row",A32)-3,Case9!$W$3:$W$100,FALSE)))</f>
        <v>95.674075374139719</v>
      </c>
      <c r="P32" s="13">
        <f ca="1">IF($A32="",P31,INDEX(Case10!$C$3:$C$100,MATCH(CELL("row",A32)-3,Case10!$W$3:$W$100,FALSE)))</f>
        <v>81.891164611657572</v>
      </c>
      <c r="Q32" s="7">
        <f ca="1">IF($A32="",Q31,INDEX(Case11!$C$3:$C$100,MATCH(CELL("row",A32)-3,Case11!$W$3:$W$100,FALSE)))</f>
        <v>114.62027704092176</v>
      </c>
      <c r="R32" s="13">
        <f ca="1">IF($A32="",R31,INDEX(Pi!$Q$3:$Q$100,MATCH(CELL("row",A32)-3,Pi!$W$3:$W$100,FALSE)))</f>
        <v>29.794450518706498</v>
      </c>
      <c r="S32" s="7">
        <f ca="1">IF($A32="",S31,INDEX(Patm!$Q$3:$Q$100,MATCH(CELL("row",A32)-3,Patm!$W$3:$W$100,FALSE)))</f>
        <v>2.3792277023415707E-2</v>
      </c>
      <c r="T32" s="7">
        <f ca="1">IF($A32="",T31,INDEX('Patm diff'!$Q$3:$Q$100,MATCH(CELL("row",Q32)-3,'Patm diff'!$W$3:$W$100,FALSE)))</f>
        <v>6.2202703539915166E-2</v>
      </c>
      <c r="U32" s="7">
        <f ca="1">IF($A32="",U31,INDEX('Patm nodiff'!$Q$3:$Q$100,MATCH(CELL("row",B32)-3,'Patm nodiff'!$W$3:$W$100,FALSE)))</f>
        <v>2.0542436967611172E-2</v>
      </c>
      <c r="V32" s="7">
        <f ca="1">IF($A32="",V31,INDEX(Case1!$Q$3:$Q$100,MATCH(CELL("row",A32)-3,Case1!$W$3:$W$100,FALSE)))</f>
        <v>1.4878784737120838</v>
      </c>
      <c r="W32" s="7">
        <f ca="1">IF($A32="",W31,INDEX(Case2!$Q$3:$Q$100,MATCH(CELL("row",A32)-3,Case2!$W$3:$W$100,FALSE)))</f>
        <v>1.446921097749136</v>
      </c>
      <c r="X32" s="7">
        <f ca="1">IF($A32="",X31,INDEX(Case3!$Q$3:$Q$100,MATCH(CELL("row",A32)-3,Case3!$W$3:$W$100,FALSE)))</f>
        <v>1.5285880538788204</v>
      </c>
      <c r="Y32" s="7">
        <f ca="1">IF($A32="",Y31,INDEX(Case4!$Q$3:$Q$100,MATCH(CELL("row",A32)-3,Case4!$W$3:$W$100,FALSE)))</f>
        <v>1.0579070728577094</v>
      </c>
      <c r="Z32" s="7">
        <f ca="1">IF($A32="",Z31,INDEX(Case5!$Q$3:$Q$100,MATCH(CELL("row",A32)-3,Case5!$W$3:$W$100,FALSE)))</f>
        <v>1.9272244615221858</v>
      </c>
      <c r="AA32" s="7">
        <f ca="1">IF($A32="",AA31,INDEX(Case6!$Q$3:$Q1058,MATCH(CELL("row",A32)-3,Case6!$W$3:$W$100,FALSE)))</f>
        <v>1.0618106506288232</v>
      </c>
      <c r="AB32" s="7">
        <f ca="1">IF($A32="",AB31,INDEX(Case7!$Q$3:$Q$100,MATCH(CELL("row",A32)-3,Case7!$W$3:$W$100,FALSE)))</f>
        <v>1.9151844211319389</v>
      </c>
      <c r="AC32" s="7">
        <f ca="1">IF($A32="",AC31,INDEX(Case8!$Q$3:$Q$100,MATCH(CELL("row",A32)-3,Case8!$W$3:$W$100,FALSE)))</f>
        <v>0.79189634622491278</v>
      </c>
      <c r="AD32" s="7">
        <f ca="1">IF($A32="",AD31,INDEX(Case9!$Q$3:$Q$100,MATCH(CELL("row",B32)-3,Case9!$W$3:$W$100,FALSE)))</f>
        <v>2.6473287873301667</v>
      </c>
      <c r="AE32" s="7">
        <f ca="1">IF($A32="",AE31,INDEX(Case10!$Q$3:$Q$100,MATCH(CELL("row",B32)-3,Case10!$W$3:$W$100,FALSE)))</f>
        <v>0.86678495706416436</v>
      </c>
      <c r="AF32" s="7">
        <f ca="1">IF($A32="",AF31,INDEX(Case11!$Q$3:$Q$100,MATCH(CELL("row",A32)-3,Case11!$W$3:$W$100,FALSE)))</f>
        <v>4.2509709826981465</v>
      </c>
      <c r="AH32" t="str">
        <f t="shared" ref="AH32:AH95" si="10">IF($A32="","",MATCH(MAX(S32:AF32),S32:AF32,0))</f>
        <v/>
      </c>
      <c r="AI32" t="str">
        <f t="shared" ref="AI32:AI95" si="11">IF($A32="","",MATCH(MIN(S32:AF32),S32:AF32,0))</f>
        <v/>
      </c>
      <c r="AJ32" t="str">
        <f t="shared" si="7"/>
        <v/>
      </c>
      <c r="AL32" s="7">
        <f ca="1">IF($A32="",AL31,INDEX($D32:$Q32,1,$AH$3))</f>
        <v>114.62027704092176</v>
      </c>
      <c r="AM32" s="7">
        <f ca="1">IF($A32="",AM31,INDEX($S32:$AF32,1,$AH$3))</f>
        <v>4.2509709826981465</v>
      </c>
      <c r="AN32" s="7">
        <f ca="1">IF($A32="",AN31,INDEX($D32:$Q32,1,$AI$3))</f>
        <v>76.895820853895302</v>
      </c>
      <c r="AO32" s="7">
        <f ca="1">IF($A32="",AO31,INDEX($S32:$AF32,1,$AI$3))</f>
        <v>2.0542436967611172E-2</v>
      </c>
      <c r="AQ32" s="7">
        <f t="shared" ca="1" si="8"/>
        <v>81.369673665797407</v>
      </c>
      <c r="AR32" s="7">
        <f t="shared" ca="1" si="9"/>
        <v>0.79189634622491278</v>
      </c>
    </row>
    <row r="33" spans="1:44" x14ac:dyDescent="0.2">
      <c r="A33" t="str">
        <f>IF(ROW()-3&gt;Control!$I$5,"",Control!B34)</f>
        <v/>
      </c>
      <c r="B33" s="7">
        <f ca="1">IF($A33="",B32,INDEX(Case1!$AB$3:$AB$100,MATCH(CELL("row",A33)-3,Case1!$W$3:$W$100,FALSE)))</f>
        <v>27.105862660254754</v>
      </c>
      <c r="C33" s="7">
        <f ca="1">IF($A33="",C32,INDEX(Pi!$C$3:$C$100,MATCH(CELL("row",A33)-3,Pi!$W$3:$W$100,FALSE)))</f>
        <v>76.784671382199065</v>
      </c>
      <c r="D33" s="13">
        <f ca="1">IF($A33="",D32,INDEX(Patm!$C$3:$C$100,MATCH(CELL("row",A33)-3,Patm!$W$3:$W$100,FALSE)))</f>
        <v>76.913139651557742</v>
      </c>
      <c r="E33" s="13">
        <f ca="1">IF($A33="",E32,INDEX('Patm diff'!$C$3:$C$100,MATCH(CELL("row",Q33)-3,'Patm diff'!$W$3:$W$100,FALSE)))</f>
        <v>77.118569953084247</v>
      </c>
      <c r="F33" s="13">
        <f ca="1">IF($A33="",F32,INDEX('Patm nodiff'!$C$3:$C$100,MATCH(CELL("row",B33)-3,'Patm nodiff'!$W$3:$W$100,FALSE)))</f>
        <v>76.895820853895302</v>
      </c>
      <c r="G33" s="13">
        <f ca="1">IF($A33="",G32,INDEX(Case1!$C$3:$C$100,MATCH(CELL("row",A33)-3,Case1!$W$3:$W$100,FALSE)))</f>
        <v>86.047723688321511</v>
      </c>
      <c r="H33" s="7">
        <f ca="1">IF($A33="",H32,INDEX(Case2!$C$3:$C$100,MATCH(CELL("row",A33)-3,Case2!$W$3:$W$100,FALSE)))</f>
        <v>86.150791184353409</v>
      </c>
      <c r="I33" s="7">
        <f ca="1">IF($A33="",I32,INDEX(Case3!$C$3:$C$100,MATCH(CELL("row",A33)-3,Case3!$W$3:$W$100,FALSE)))</f>
        <v>85.94549560518729</v>
      </c>
      <c r="J33" s="7">
        <f ca="1">IF($A33="",J32,INDEX(Case4!$C$3:$C$100,MATCH(CELL("row",A33)-3,Case4!$W$3:$W$100,FALSE)))</f>
        <v>87.13965852425217</v>
      </c>
      <c r="K33" s="7">
        <f ca="1">IF($A33="",K32,INDEX(Case5!$C$3:$C$100,MATCH(CELL("row",A33)-3,Case5!$W$3:$W$100,FALSE)))</f>
        <v>84.954695179632026</v>
      </c>
      <c r="L33" s="7">
        <f ca="1">IF($A33="",L32,INDEX(Case6!$C$3:$C$100,MATCH(CELL("row",A33)-3,Case6!$W$3:$W$100,FALSE)))</f>
        <v>87.12963058522331</v>
      </c>
      <c r="M33" s="7">
        <f ca="1">IF($A33="",M32,INDEX(Case7!$C$3:$C$100,MATCH(CELL("row",A33)-3,Case7!$W$3:$W$100,FALSE)))</f>
        <v>84.984379822584387</v>
      </c>
      <c r="N33" s="7">
        <f ca="1">IF($A33="",N32,INDEX(Case8!$C$3:$C$100,MATCH(CELL("row",A33)-3,Case8!$W$3:$W$100,FALSE)))</f>
        <v>81.369673665797407</v>
      </c>
      <c r="O33" s="13">
        <f ca="1">IF($A33="",O32,INDEX(Case9!$C$3:$C$100,MATCH(CELL("row",A33)-3,Case9!$W$3:$W$100,FALSE)))</f>
        <v>95.674075374139719</v>
      </c>
      <c r="P33" s="13">
        <f ca="1">IF($A33="",P32,INDEX(Case10!$C$3:$C$100,MATCH(CELL("row",A33)-3,Case10!$W$3:$W$100,FALSE)))</f>
        <v>81.891164611657572</v>
      </c>
      <c r="Q33" s="7">
        <f ca="1">IF($A33="",Q32,INDEX(Case11!$C$3:$C$100,MATCH(CELL("row",A33)-3,Case11!$W$3:$W$100,FALSE)))</f>
        <v>114.62027704092176</v>
      </c>
      <c r="R33" s="13">
        <f ca="1">IF($A33="",R32,INDEX(Pi!$Q$3:$Q$100,MATCH(CELL("row",A33)-3,Pi!$W$3:$W$100,FALSE)))</f>
        <v>29.794450518706498</v>
      </c>
      <c r="S33" s="7">
        <f ca="1">IF($A33="",S32,INDEX(Patm!$Q$3:$Q$100,MATCH(CELL("row",A33)-3,Patm!$W$3:$W$100,FALSE)))</f>
        <v>2.3792277023415707E-2</v>
      </c>
      <c r="T33" s="7">
        <f ca="1">IF($A33="",T32,INDEX('Patm diff'!$Q$3:$Q$100,MATCH(CELL("row",Q33)-3,'Patm diff'!$W$3:$W$100,FALSE)))</f>
        <v>6.2202703539915166E-2</v>
      </c>
      <c r="U33" s="7">
        <f ca="1">IF($A33="",U32,INDEX('Patm nodiff'!$Q$3:$Q$100,MATCH(CELL("row",B33)-3,'Patm nodiff'!$W$3:$W$100,FALSE)))</f>
        <v>2.0542436967611172E-2</v>
      </c>
      <c r="V33" s="7">
        <f ca="1">IF($A33="",V32,INDEX(Case1!$Q$3:$Q$100,MATCH(CELL("row",A33)-3,Case1!$W$3:$W$100,FALSE)))</f>
        <v>1.4878784737120838</v>
      </c>
      <c r="W33" s="7">
        <f ca="1">IF($A33="",W32,INDEX(Case2!$Q$3:$Q$100,MATCH(CELL("row",A33)-3,Case2!$W$3:$W$100,FALSE)))</f>
        <v>1.446921097749136</v>
      </c>
      <c r="X33" s="7">
        <f ca="1">IF($A33="",X32,INDEX(Case3!$Q$3:$Q$100,MATCH(CELL("row",A33)-3,Case3!$W$3:$W$100,FALSE)))</f>
        <v>1.5285880538788204</v>
      </c>
      <c r="Y33" s="7">
        <f ca="1">IF($A33="",Y32,INDEX(Case4!$Q$3:$Q$100,MATCH(CELL("row",A33)-3,Case4!$W$3:$W$100,FALSE)))</f>
        <v>1.0579070728577094</v>
      </c>
      <c r="Z33" s="7">
        <f ca="1">IF($A33="",Z32,INDEX(Case5!$Q$3:$Q$100,MATCH(CELL("row",A33)-3,Case5!$W$3:$W$100,FALSE)))</f>
        <v>1.9272244615221858</v>
      </c>
      <c r="AA33" s="7">
        <f ca="1">IF($A33="",AA32,INDEX(Case6!$Q$3:$Q1059,MATCH(CELL("row",A33)-3,Case6!$W$3:$W$100,FALSE)))</f>
        <v>1.0618106506288232</v>
      </c>
      <c r="AB33" s="7">
        <f ca="1">IF($A33="",AB32,INDEX(Case7!$Q$3:$Q$100,MATCH(CELL("row",A33)-3,Case7!$W$3:$W$100,FALSE)))</f>
        <v>1.9151844211319389</v>
      </c>
      <c r="AC33" s="7">
        <f ca="1">IF($A33="",AC32,INDEX(Case8!$Q$3:$Q$100,MATCH(CELL("row",A33)-3,Case8!$W$3:$W$100,FALSE)))</f>
        <v>0.79189634622491278</v>
      </c>
      <c r="AD33" s="7">
        <f ca="1">IF($A33="",AD32,INDEX(Case9!$Q$3:$Q$100,MATCH(CELL("row",B33)-3,Case9!$W$3:$W$100,FALSE)))</f>
        <v>2.6473287873301667</v>
      </c>
      <c r="AE33" s="7">
        <f ca="1">IF($A33="",AE32,INDEX(Case10!$Q$3:$Q$100,MATCH(CELL("row",B33)-3,Case10!$W$3:$W$100,FALSE)))</f>
        <v>0.86678495706416436</v>
      </c>
      <c r="AF33" s="7">
        <f ca="1">IF($A33="",AF32,INDEX(Case11!$Q$3:$Q$100,MATCH(CELL("row",A33)-3,Case11!$W$3:$W$100,FALSE)))</f>
        <v>4.2509709826981465</v>
      </c>
      <c r="AH33" t="str">
        <f t="shared" si="10"/>
        <v/>
      </c>
      <c r="AI33" t="str">
        <f t="shared" si="11"/>
        <v/>
      </c>
      <c r="AJ33" t="str">
        <f t="shared" si="7"/>
        <v/>
      </c>
      <c r="AL33" s="7">
        <f t="shared" ref="AL33:AL96" ca="1" si="12">IF($A33="",AL32,INDEX($D33:$Q33,1,$AH$3))</f>
        <v>114.62027704092176</v>
      </c>
      <c r="AM33" s="7">
        <f t="shared" ref="AM33:AM96" ca="1" si="13">IF($A33="",AM32,INDEX($S33:$AF33,1,$AH$3))</f>
        <v>4.2509709826981465</v>
      </c>
      <c r="AN33" s="7">
        <f t="shared" ref="AN33:AN96" ca="1" si="14">IF($A33="",AN32,INDEX($D33:$Q33,1,$AI$3))</f>
        <v>76.895820853895302</v>
      </c>
      <c r="AO33" s="7">
        <f t="shared" ref="AO33:AO96" ca="1" si="15">IF($A33="",AO32,INDEX($S33:$AF33,1,$AI$3))</f>
        <v>2.0542436967611172E-2</v>
      </c>
      <c r="AQ33" s="7">
        <f t="shared" ca="1" si="8"/>
        <v>81.369673665797407</v>
      </c>
      <c r="AR33" s="7">
        <f t="shared" ca="1" si="9"/>
        <v>0.79189634622491278</v>
      </c>
    </row>
    <row r="34" spans="1:44" x14ac:dyDescent="0.2">
      <c r="A34" t="str">
        <f>IF(ROW()-3&gt;Control!$I$5,"",Control!B35)</f>
        <v/>
      </c>
      <c r="B34" s="7">
        <f ca="1">IF($A34="",B33,INDEX(Case1!$AB$3:$AB$100,MATCH(CELL("row",A34)-3,Case1!$W$3:$W$100,FALSE)))</f>
        <v>27.105862660254754</v>
      </c>
      <c r="C34" s="7">
        <f ca="1">IF($A34="",C33,INDEX(Pi!$C$3:$C$100,MATCH(CELL("row",A34)-3,Pi!$W$3:$W$100,FALSE)))</f>
        <v>76.784671382199065</v>
      </c>
      <c r="D34" s="13">
        <f ca="1">IF($A34="",D33,INDEX(Patm!$C$3:$C$100,MATCH(CELL("row",A34)-3,Patm!$W$3:$W$100,FALSE)))</f>
        <v>76.913139651557742</v>
      </c>
      <c r="E34" s="13">
        <f ca="1">IF($A34="",E33,INDEX('Patm diff'!$C$3:$C$100,MATCH(CELL("row",Q34)-3,'Patm diff'!$W$3:$W$100,FALSE)))</f>
        <v>77.118569953084247</v>
      </c>
      <c r="F34" s="13">
        <f ca="1">IF($A34="",F33,INDEX('Patm nodiff'!$C$3:$C$100,MATCH(CELL("row",B34)-3,'Patm nodiff'!$W$3:$W$100,FALSE)))</f>
        <v>76.895820853895302</v>
      </c>
      <c r="G34" s="13">
        <f ca="1">IF($A34="",G33,INDEX(Case1!$C$3:$C$100,MATCH(CELL("row",A34)-3,Case1!$W$3:$W$100,FALSE)))</f>
        <v>86.047723688321511</v>
      </c>
      <c r="H34" s="7">
        <f ca="1">IF($A34="",H33,INDEX(Case2!$C$3:$C$100,MATCH(CELL("row",A34)-3,Case2!$W$3:$W$100,FALSE)))</f>
        <v>86.150791184353409</v>
      </c>
      <c r="I34" s="7">
        <f ca="1">IF($A34="",I33,INDEX(Case3!$C$3:$C$100,MATCH(CELL("row",A34)-3,Case3!$W$3:$W$100,FALSE)))</f>
        <v>85.94549560518729</v>
      </c>
      <c r="J34" s="7">
        <f ca="1">IF($A34="",J33,INDEX(Case4!$C$3:$C$100,MATCH(CELL("row",A34)-3,Case4!$W$3:$W$100,FALSE)))</f>
        <v>87.13965852425217</v>
      </c>
      <c r="K34" s="7">
        <f ca="1">IF($A34="",K33,INDEX(Case5!$C$3:$C$100,MATCH(CELL("row",A34)-3,Case5!$W$3:$W$100,FALSE)))</f>
        <v>84.954695179632026</v>
      </c>
      <c r="L34" s="7">
        <f ca="1">IF($A34="",L33,INDEX(Case6!$C$3:$C$100,MATCH(CELL("row",A34)-3,Case6!$W$3:$W$100,FALSE)))</f>
        <v>87.12963058522331</v>
      </c>
      <c r="M34" s="7">
        <f ca="1">IF($A34="",M33,INDEX(Case7!$C$3:$C$100,MATCH(CELL("row",A34)-3,Case7!$W$3:$W$100,FALSE)))</f>
        <v>84.984379822584387</v>
      </c>
      <c r="N34" s="7">
        <f ca="1">IF($A34="",N33,INDEX(Case8!$C$3:$C$100,MATCH(CELL("row",A34)-3,Case8!$W$3:$W$100,FALSE)))</f>
        <v>81.369673665797407</v>
      </c>
      <c r="O34" s="13">
        <f ca="1">IF($A34="",O33,INDEX(Case9!$C$3:$C$100,MATCH(CELL("row",A34)-3,Case9!$W$3:$W$100,FALSE)))</f>
        <v>95.674075374139719</v>
      </c>
      <c r="P34" s="13">
        <f ca="1">IF($A34="",P33,INDEX(Case10!$C$3:$C$100,MATCH(CELL("row",A34)-3,Case10!$W$3:$W$100,FALSE)))</f>
        <v>81.891164611657572</v>
      </c>
      <c r="Q34" s="7">
        <f ca="1">IF($A34="",Q33,INDEX(Case11!$C$3:$C$100,MATCH(CELL("row",A34)-3,Case11!$W$3:$W$100,FALSE)))</f>
        <v>114.62027704092176</v>
      </c>
      <c r="R34" s="13">
        <f ca="1">IF($A34="",R33,INDEX(Pi!$Q$3:$Q$100,MATCH(CELL("row",A34)-3,Pi!$W$3:$W$100,FALSE)))</f>
        <v>29.794450518706498</v>
      </c>
      <c r="S34" s="7">
        <f ca="1">IF($A34="",S33,INDEX(Patm!$Q$3:$Q$100,MATCH(CELL("row",A34)-3,Patm!$W$3:$W$100,FALSE)))</f>
        <v>2.3792277023415707E-2</v>
      </c>
      <c r="T34" s="7">
        <f ca="1">IF($A34="",T33,INDEX('Patm diff'!$Q$3:$Q$100,MATCH(CELL("row",Q34)-3,'Patm diff'!$W$3:$W$100,FALSE)))</f>
        <v>6.2202703539915166E-2</v>
      </c>
      <c r="U34" s="7">
        <f ca="1">IF($A34="",U33,INDEX('Patm nodiff'!$Q$3:$Q$100,MATCH(CELL("row",B34)-3,'Patm nodiff'!$W$3:$W$100,FALSE)))</f>
        <v>2.0542436967611172E-2</v>
      </c>
      <c r="V34" s="7">
        <f ca="1">IF($A34="",V33,INDEX(Case1!$Q$3:$Q$100,MATCH(CELL("row",A34)-3,Case1!$W$3:$W$100,FALSE)))</f>
        <v>1.4878784737120838</v>
      </c>
      <c r="W34" s="7">
        <f ca="1">IF($A34="",W33,INDEX(Case2!$Q$3:$Q$100,MATCH(CELL("row",A34)-3,Case2!$W$3:$W$100,FALSE)))</f>
        <v>1.446921097749136</v>
      </c>
      <c r="X34" s="7">
        <f ca="1">IF($A34="",X33,INDEX(Case3!$Q$3:$Q$100,MATCH(CELL("row",A34)-3,Case3!$W$3:$W$100,FALSE)))</f>
        <v>1.5285880538788204</v>
      </c>
      <c r="Y34" s="7">
        <f ca="1">IF($A34="",Y33,INDEX(Case4!$Q$3:$Q$100,MATCH(CELL("row",A34)-3,Case4!$W$3:$W$100,FALSE)))</f>
        <v>1.0579070728577094</v>
      </c>
      <c r="Z34" s="7">
        <f ca="1">IF($A34="",Z33,INDEX(Case5!$Q$3:$Q$100,MATCH(CELL("row",A34)-3,Case5!$W$3:$W$100,FALSE)))</f>
        <v>1.9272244615221858</v>
      </c>
      <c r="AA34" s="7">
        <f ca="1">IF($A34="",AA33,INDEX(Case6!$Q$3:$Q1060,MATCH(CELL("row",A34)-3,Case6!$W$3:$W$100,FALSE)))</f>
        <v>1.0618106506288232</v>
      </c>
      <c r="AB34" s="7">
        <f ca="1">IF($A34="",AB33,INDEX(Case7!$Q$3:$Q$100,MATCH(CELL("row",A34)-3,Case7!$W$3:$W$100,FALSE)))</f>
        <v>1.9151844211319389</v>
      </c>
      <c r="AC34" s="7">
        <f ca="1">IF($A34="",AC33,INDEX(Case8!$Q$3:$Q$100,MATCH(CELL("row",A34)-3,Case8!$W$3:$W$100,FALSE)))</f>
        <v>0.79189634622491278</v>
      </c>
      <c r="AD34" s="7">
        <f ca="1">IF($A34="",AD33,INDEX(Case9!$Q$3:$Q$100,MATCH(CELL("row",B34)-3,Case9!$W$3:$W$100,FALSE)))</f>
        <v>2.6473287873301667</v>
      </c>
      <c r="AE34" s="7">
        <f ca="1">IF($A34="",AE33,INDEX(Case10!$Q$3:$Q$100,MATCH(CELL("row",B34)-3,Case10!$W$3:$W$100,FALSE)))</f>
        <v>0.86678495706416436</v>
      </c>
      <c r="AF34" s="7">
        <f ca="1">IF($A34="",AF33,INDEX(Case11!$Q$3:$Q$100,MATCH(CELL("row",A34)-3,Case11!$W$3:$W$100,FALSE)))</f>
        <v>4.2509709826981465</v>
      </c>
      <c r="AH34" t="str">
        <f t="shared" si="10"/>
        <v/>
      </c>
      <c r="AI34" t="str">
        <f t="shared" si="11"/>
        <v/>
      </c>
      <c r="AJ34" t="str">
        <f t="shared" si="7"/>
        <v/>
      </c>
      <c r="AL34" s="7">
        <f t="shared" ca="1" si="12"/>
        <v>114.62027704092176</v>
      </c>
      <c r="AM34" s="7">
        <f t="shared" ca="1" si="13"/>
        <v>4.2509709826981465</v>
      </c>
      <c r="AN34" s="7">
        <f t="shared" ca="1" si="14"/>
        <v>76.895820853895302</v>
      </c>
      <c r="AO34" s="7">
        <f t="shared" ca="1" si="15"/>
        <v>2.0542436967611172E-2</v>
      </c>
      <c r="AQ34" s="7">
        <f t="shared" ca="1" si="8"/>
        <v>81.369673665797407</v>
      </c>
      <c r="AR34" s="7">
        <f t="shared" ca="1" si="9"/>
        <v>0.79189634622491278</v>
      </c>
    </row>
    <row r="35" spans="1:44" x14ac:dyDescent="0.2">
      <c r="A35" t="str">
        <f>IF(ROW()-3&gt;Control!$I$5,"",Control!B36)</f>
        <v/>
      </c>
      <c r="B35" s="7">
        <f ca="1">IF($A35="",B34,INDEX(Case1!$AB$3:$AB$100,MATCH(CELL("row",A35)-3,Case1!$W$3:$W$100,FALSE)))</f>
        <v>27.105862660254754</v>
      </c>
      <c r="C35" s="7">
        <f ca="1">IF($A35="",C34,INDEX(Pi!$C$3:$C$100,MATCH(CELL("row",A35)-3,Pi!$W$3:$W$100,FALSE)))</f>
        <v>76.784671382199065</v>
      </c>
      <c r="D35" s="13">
        <f ca="1">IF($A35="",D34,INDEX(Patm!$C$3:$C$100,MATCH(CELL("row",A35)-3,Patm!$W$3:$W$100,FALSE)))</f>
        <v>76.913139651557742</v>
      </c>
      <c r="E35" s="13">
        <f ca="1">IF($A35="",E34,INDEX('Patm diff'!$C$3:$C$100,MATCH(CELL("row",Q35)-3,'Patm diff'!$W$3:$W$100,FALSE)))</f>
        <v>77.118569953084247</v>
      </c>
      <c r="F35" s="13">
        <f ca="1">IF($A35="",F34,INDEX('Patm nodiff'!$C$3:$C$100,MATCH(CELL("row",B35)-3,'Patm nodiff'!$W$3:$W$100,FALSE)))</f>
        <v>76.895820853895302</v>
      </c>
      <c r="G35" s="13">
        <f ca="1">IF($A35="",G34,INDEX(Case1!$C$3:$C$100,MATCH(CELL("row",A35)-3,Case1!$W$3:$W$100,FALSE)))</f>
        <v>86.047723688321511</v>
      </c>
      <c r="H35" s="7">
        <f ca="1">IF($A35="",H34,INDEX(Case2!$C$3:$C$100,MATCH(CELL("row",A35)-3,Case2!$W$3:$W$100,FALSE)))</f>
        <v>86.150791184353409</v>
      </c>
      <c r="I35" s="7">
        <f ca="1">IF($A35="",I34,INDEX(Case3!$C$3:$C$100,MATCH(CELL("row",A35)-3,Case3!$W$3:$W$100,FALSE)))</f>
        <v>85.94549560518729</v>
      </c>
      <c r="J35" s="7">
        <f ca="1">IF($A35="",J34,INDEX(Case4!$C$3:$C$100,MATCH(CELL("row",A35)-3,Case4!$W$3:$W$100,FALSE)))</f>
        <v>87.13965852425217</v>
      </c>
      <c r="K35" s="7">
        <f ca="1">IF($A35="",K34,INDEX(Case5!$C$3:$C$100,MATCH(CELL("row",A35)-3,Case5!$W$3:$W$100,FALSE)))</f>
        <v>84.954695179632026</v>
      </c>
      <c r="L35" s="7">
        <f ca="1">IF($A35="",L34,INDEX(Case6!$C$3:$C$100,MATCH(CELL("row",A35)-3,Case6!$W$3:$W$100,FALSE)))</f>
        <v>87.12963058522331</v>
      </c>
      <c r="M35" s="7">
        <f ca="1">IF($A35="",M34,INDEX(Case7!$C$3:$C$100,MATCH(CELL("row",A35)-3,Case7!$W$3:$W$100,FALSE)))</f>
        <v>84.984379822584387</v>
      </c>
      <c r="N35" s="7">
        <f ca="1">IF($A35="",N34,INDEX(Case8!$C$3:$C$100,MATCH(CELL("row",A35)-3,Case8!$W$3:$W$100,FALSE)))</f>
        <v>81.369673665797407</v>
      </c>
      <c r="O35" s="13">
        <f ca="1">IF($A35="",O34,INDEX(Case9!$C$3:$C$100,MATCH(CELL("row",A35)-3,Case9!$W$3:$W$100,FALSE)))</f>
        <v>95.674075374139719</v>
      </c>
      <c r="P35" s="13">
        <f ca="1">IF($A35="",P34,INDEX(Case10!$C$3:$C$100,MATCH(CELL("row",A35)-3,Case10!$W$3:$W$100,FALSE)))</f>
        <v>81.891164611657572</v>
      </c>
      <c r="Q35" s="7">
        <f ca="1">IF($A35="",Q34,INDEX(Case11!$C$3:$C$100,MATCH(CELL("row",A35)-3,Case11!$W$3:$W$100,FALSE)))</f>
        <v>114.62027704092176</v>
      </c>
      <c r="R35" s="13">
        <f ca="1">IF($A35="",R34,INDEX(Pi!$Q$3:$Q$100,MATCH(CELL("row",A35)-3,Pi!$W$3:$W$100,FALSE)))</f>
        <v>29.794450518706498</v>
      </c>
      <c r="S35" s="7">
        <f ca="1">IF($A35="",S34,INDEX(Patm!$Q$3:$Q$100,MATCH(CELL("row",A35)-3,Patm!$W$3:$W$100,FALSE)))</f>
        <v>2.3792277023415707E-2</v>
      </c>
      <c r="T35" s="7">
        <f ca="1">IF($A35="",T34,INDEX('Patm diff'!$Q$3:$Q$100,MATCH(CELL("row",Q35)-3,'Patm diff'!$W$3:$W$100,FALSE)))</f>
        <v>6.2202703539915166E-2</v>
      </c>
      <c r="U35" s="7">
        <f ca="1">IF($A35="",U34,INDEX('Patm nodiff'!$Q$3:$Q$100,MATCH(CELL("row",B35)-3,'Patm nodiff'!$W$3:$W$100,FALSE)))</f>
        <v>2.0542436967611172E-2</v>
      </c>
      <c r="V35" s="7">
        <f ca="1">IF($A35="",V34,INDEX(Case1!$Q$3:$Q$100,MATCH(CELL("row",A35)-3,Case1!$W$3:$W$100,FALSE)))</f>
        <v>1.4878784737120838</v>
      </c>
      <c r="W35" s="7">
        <f ca="1">IF($A35="",W34,INDEX(Case2!$Q$3:$Q$100,MATCH(CELL("row",A35)-3,Case2!$W$3:$W$100,FALSE)))</f>
        <v>1.446921097749136</v>
      </c>
      <c r="X35" s="7">
        <f ca="1">IF($A35="",X34,INDEX(Case3!$Q$3:$Q$100,MATCH(CELL("row",A35)-3,Case3!$W$3:$W$100,FALSE)))</f>
        <v>1.5285880538788204</v>
      </c>
      <c r="Y35" s="7">
        <f ca="1">IF($A35="",Y34,INDEX(Case4!$Q$3:$Q$100,MATCH(CELL("row",A35)-3,Case4!$W$3:$W$100,FALSE)))</f>
        <v>1.0579070728577094</v>
      </c>
      <c r="Z35" s="7">
        <f ca="1">IF($A35="",Z34,INDEX(Case5!$Q$3:$Q$100,MATCH(CELL("row",A35)-3,Case5!$W$3:$W$100,FALSE)))</f>
        <v>1.9272244615221858</v>
      </c>
      <c r="AA35" s="7">
        <f ca="1">IF($A35="",AA34,INDEX(Case6!$Q$3:$Q1061,MATCH(CELL("row",A35)-3,Case6!$W$3:$W$100,FALSE)))</f>
        <v>1.0618106506288232</v>
      </c>
      <c r="AB35" s="7">
        <f ca="1">IF($A35="",AB34,INDEX(Case7!$Q$3:$Q$100,MATCH(CELL("row",A35)-3,Case7!$W$3:$W$100,FALSE)))</f>
        <v>1.9151844211319389</v>
      </c>
      <c r="AC35" s="7">
        <f ca="1">IF($A35="",AC34,INDEX(Case8!$Q$3:$Q$100,MATCH(CELL("row",A35)-3,Case8!$W$3:$W$100,FALSE)))</f>
        <v>0.79189634622491278</v>
      </c>
      <c r="AD35" s="7">
        <f ca="1">IF($A35="",AD34,INDEX(Case9!$Q$3:$Q$100,MATCH(CELL("row",B35)-3,Case9!$W$3:$W$100,FALSE)))</f>
        <v>2.6473287873301667</v>
      </c>
      <c r="AE35" s="7">
        <f ca="1">IF($A35="",AE34,INDEX(Case10!$Q$3:$Q$100,MATCH(CELL("row",B35)-3,Case10!$W$3:$W$100,FALSE)))</f>
        <v>0.86678495706416436</v>
      </c>
      <c r="AF35" s="7">
        <f ca="1">IF($A35="",AF34,INDEX(Case11!$Q$3:$Q$100,MATCH(CELL("row",A35)-3,Case11!$W$3:$W$100,FALSE)))</f>
        <v>4.2509709826981465</v>
      </c>
      <c r="AH35" t="str">
        <f t="shared" si="10"/>
        <v/>
      </c>
      <c r="AI35" t="str">
        <f t="shared" si="11"/>
        <v/>
      </c>
      <c r="AJ35" t="str">
        <f t="shared" si="7"/>
        <v/>
      </c>
      <c r="AL35" s="7">
        <f t="shared" ca="1" si="12"/>
        <v>114.62027704092176</v>
      </c>
      <c r="AM35" s="7">
        <f t="shared" ca="1" si="13"/>
        <v>4.2509709826981465</v>
      </c>
      <c r="AN35" s="7">
        <f t="shared" ca="1" si="14"/>
        <v>76.895820853895302</v>
      </c>
      <c r="AO35" s="7">
        <f t="shared" ca="1" si="15"/>
        <v>2.0542436967611172E-2</v>
      </c>
      <c r="AQ35" s="7">
        <f t="shared" ca="1" si="8"/>
        <v>81.369673665797407</v>
      </c>
      <c r="AR35" s="7">
        <f t="shared" ca="1" si="9"/>
        <v>0.79189634622491278</v>
      </c>
    </row>
    <row r="36" spans="1:44" x14ac:dyDescent="0.2">
      <c r="A36" t="str">
        <f>IF(ROW()-3&gt;Control!$I$5,"",Control!B37)</f>
        <v/>
      </c>
      <c r="B36" s="7">
        <f ca="1">IF($A36="",B35,INDEX(Case1!$AB$3:$AB$100,MATCH(CELL("row",A36)-3,Case1!$W$3:$W$100,FALSE)))</f>
        <v>27.105862660254754</v>
      </c>
      <c r="C36" s="7">
        <f ca="1">IF($A36="",C35,INDEX(Pi!$C$3:$C$100,MATCH(CELL("row",A36)-3,Pi!$W$3:$W$100,FALSE)))</f>
        <v>76.784671382199065</v>
      </c>
      <c r="D36" s="13">
        <f ca="1">IF($A36="",D35,INDEX(Patm!$C$3:$C$100,MATCH(CELL("row",A36)-3,Patm!$W$3:$W$100,FALSE)))</f>
        <v>76.913139651557742</v>
      </c>
      <c r="E36" s="13">
        <f ca="1">IF($A36="",E35,INDEX('Patm diff'!$C$3:$C$100,MATCH(CELL("row",Q36)-3,'Patm diff'!$W$3:$W$100,FALSE)))</f>
        <v>77.118569953084247</v>
      </c>
      <c r="F36" s="13">
        <f ca="1">IF($A36="",F35,INDEX('Patm nodiff'!$C$3:$C$100,MATCH(CELL("row",B36)-3,'Patm nodiff'!$W$3:$W$100,FALSE)))</f>
        <v>76.895820853895302</v>
      </c>
      <c r="G36" s="13">
        <f ca="1">IF($A36="",G35,INDEX(Case1!$C$3:$C$100,MATCH(CELL("row",A36)-3,Case1!$W$3:$W$100,FALSE)))</f>
        <v>86.047723688321511</v>
      </c>
      <c r="H36" s="7">
        <f ca="1">IF($A36="",H35,INDEX(Case2!$C$3:$C$100,MATCH(CELL("row",A36)-3,Case2!$W$3:$W$100,FALSE)))</f>
        <v>86.150791184353409</v>
      </c>
      <c r="I36" s="7">
        <f ca="1">IF($A36="",I35,INDEX(Case3!$C$3:$C$100,MATCH(CELL("row",A36)-3,Case3!$W$3:$W$100,FALSE)))</f>
        <v>85.94549560518729</v>
      </c>
      <c r="J36" s="7">
        <f ca="1">IF($A36="",J35,INDEX(Case4!$C$3:$C$100,MATCH(CELL("row",A36)-3,Case4!$W$3:$W$100,FALSE)))</f>
        <v>87.13965852425217</v>
      </c>
      <c r="K36" s="7">
        <f ca="1">IF($A36="",K35,INDEX(Case5!$C$3:$C$100,MATCH(CELL("row",A36)-3,Case5!$W$3:$W$100,FALSE)))</f>
        <v>84.954695179632026</v>
      </c>
      <c r="L36" s="7">
        <f ca="1">IF($A36="",L35,INDEX(Case6!$C$3:$C$100,MATCH(CELL("row",A36)-3,Case6!$W$3:$W$100,FALSE)))</f>
        <v>87.12963058522331</v>
      </c>
      <c r="M36" s="7">
        <f ca="1">IF($A36="",M35,INDEX(Case7!$C$3:$C$100,MATCH(CELL("row",A36)-3,Case7!$W$3:$W$100,FALSE)))</f>
        <v>84.984379822584387</v>
      </c>
      <c r="N36" s="7">
        <f ca="1">IF($A36="",N35,INDEX(Case8!$C$3:$C$100,MATCH(CELL("row",A36)-3,Case8!$W$3:$W$100,FALSE)))</f>
        <v>81.369673665797407</v>
      </c>
      <c r="O36" s="13">
        <f ca="1">IF($A36="",O35,INDEX(Case9!$C$3:$C$100,MATCH(CELL("row",A36)-3,Case9!$W$3:$W$100,FALSE)))</f>
        <v>95.674075374139719</v>
      </c>
      <c r="P36" s="13">
        <f ca="1">IF($A36="",P35,INDEX(Case10!$C$3:$C$100,MATCH(CELL("row",A36)-3,Case10!$W$3:$W$100,FALSE)))</f>
        <v>81.891164611657572</v>
      </c>
      <c r="Q36" s="7">
        <f ca="1">IF($A36="",Q35,INDEX(Case11!$C$3:$C$100,MATCH(CELL("row",A36)-3,Case11!$W$3:$W$100,FALSE)))</f>
        <v>114.62027704092176</v>
      </c>
      <c r="R36" s="13">
        <f ca="1">IF($A36="",R35,INDEX(Pi!$Q$3:$Q$100,MATCH(CELL("row",A36)-3,Pi!$W$3:$W$100,FALSE)))</f>
        <v>29.794450518706498</v>
      </c>
      <c r="S36" s="7">
        <f ca="1">IF($A36="",S35,INDEX(Patm!$Q$3:$Q$100,MATCH(CELL("row",A36)-3,Patm!$W$3:$W$100,FALSE)))</f>
        <v>2.3792277023415707E-2</v>
      </c>
      <c r="T36" s="7">
        <f ca="1">IF($A36="",T35,INDEX('Patm diff'!$Q$3:$Q$100,MATCH(CELL("row",Q36)-3,'Patm diff'!$W$3:$W$100,FALSE)))</f>
        <v>6.2202703539915166E-2</v>
      </c>
      <c r="U36" s="7">
        <f ca="1">IF($A36="",U35,INDEX('Patm nodiff'!$Q$3:$Q$100,MATCH(CELL("row",B36)-3,'Patm nodiff'!$W$3:$W$100,FALSE)))</f>
        <v>2.0542436967611172E-2</v>
      </c>
      <c r="V36" s="7">
        <f ca="1">IF($A36="",V35,INDEX(Case1!$Q$3:$Q$100,MATCH(CELL("row",A36)-3,Case1!$W$3:$W$100,FALSE)))</f>
        <v>1.4878784737120838</v>
      </c>
      <c r="W36" s="7">
        <f ca="1">IF($A36="",W35,INDEX(Case2!$Q$3:$Q$100,MATCH(CELL("row",A36)-3,Case2!$W$3:$W$100,FALSE)))</f>
        <v>1.446921097749136</v>
      </c>
      <c r="X36" s="7">
        <f ca="1">IF($A36="",X35,INDEX(Case3!$Q$3:$Q$100,MATCH(CELL("row",A36)-3,Case3!$W$3:$W$100,FALSE)))</f>
        <v>1.5285880538788204</v>
      </c>
      <c r="Y36" s="7">
        <f ca="1">IF($A36="",Y35,INDEX(Case4!$Q$3:$Q$100,MATCH(CELL("row",A36)-3,Case4!$W$3:$W$100,FALSE)))</f>
        <v>1.0579070728577094</v>
      </c>
      <c r="Z36" s="7">
        <f ca="1">IF($A36="",Z35,INDEX(Case5!$Q$3:$Q$100,MATCH(CELL("row",A36)-3,Case5!$W$3:$W$100,FALSE)))</f>
        <v>1.9272244615221858</v>
      </c>
      <c r="AA36" s="7">
        <f ca="1">IF($A36="",AA35,INDEX(Case6!$Q$3:$Q1062,MATCH(CELL("row",A36)-3,Case6!$W$3:$W$100,FALSE)))</f>
        <v>1.0618106506288232</v>
      </c>
      <c r="AB36" s="7">
        <f ca="1">IF($A36="",AB35,INDEX(Case7!$Q$3:$Q$100,MATCH(CELL("row",A36)-3,Case7!$W$3:$W$100,FALSE)))</f>
        <v>1.9151844211319389</v>
      </c>
      <c r="AC36" s="7">
        <f ca="1">IF($A36="",AC35,INDEX(Case8!$Q$3:$Q$100,MATCH(CELL("row",A36)-3,Case8!$W$3:$W$100,FALSE)))</f>
        <v>0.79189634622491278</v>
      </c>
      <c r="AD36" s="7">
        <f ca="1">IF($A36="",AD35,INDEX(Case9!$Q$3:$Q$100,MATCH(CELL("row",B36)-3,Case9!$W$3:$W$100,FALSE)))</f>
        <v>2.6473287873301667</v>
      </c>
      <c r="AE36" s="7">
        <f ca="1">IF($A36="",AE35,INDEX(Case10!$Q$3:$Q$100,MATCH(CELL("row",B36)-3,Case10!$W$3:$W$100,FALSE)))</f>
        <v>0.86678495706416436</v>
      </c>
      <c r="AF36" s="7">
        <f ca="1">IF($A36="",AF35,INDEX(Case11!$Q$3:$Q$100,MATCH(CELL("row",A36)-3,Case11!$W$3:$W$100,FALSE)))</f>
        <v>4.2509709826981465</v>
      </c>
      <c r="AH36" t="str">
        <f t="shared" si="10"/>
        <v/>
      </c>
      <c r="AI36" t="str">
        <f t="shared" si="11"/>
        <v/>
      </c>
      <c r="AJ36" t="str">
        <f t="shared" si="7"/>
        <v/>
      </c>
      <c r="AL36" s="7">
        <f t="shared" ca="1" si="12"/>
        <v>114.62027704092176</v>
      </c>
      <c r="AM36" s="7">
        <f t="shared" ca="1" si="13"/>
        <v>4.2509709826981465</v>
      </c>
      <c r="AN36" s="7">
        <f t="shared" ca="1" si="14"/>
        <v>76.895820853895302</v>
      </c>
      <c r="AO36" s="7">
        <f t="shared" ca="1" si="15"/>
        <v>2.0542436967611172E-2</v>
      </c>
      <c r="AQ36" s="7">
        <f t="shared" ca="1" si="8"/>
        <v>81.369673665797407</v>
      </c>
      <c r="AR36" s="7">
        <f t="shared" ca="1" si="9"/>
        <v>0.79189634622491278</v>
      </c>
    </row>
    <row r="37" spans="1:44" x14ac:dyDescent="0.2">
      <c r="A37" t="str">
        <f>IF(ROW()-3&gt;Control!$I$5,"",Control!B38)</f>
        <v/>
      </c>
      <c r="B37" s="7">
        <f ca="1">IF($A37="",B36,INDEX(Case1!$AB$3:$AB$100,MATCH(CELL("row",A37)-3,Case1!$W$3:$W$100,FALSE)))</f>
        <v>27.105862660254754</v>
      </c>
      <c r="C37" s="7">
        <f ca="1">IF($A37="",C36,INDEX(Pi!$C$3:$C$100,MATCH(CELL("row",A37)-3,Pi!$W$3:$W$100,FALSE)))</f>
        <v>76.784671382199065</v>
      </c>
      <c r="D37" s="13">
        <f ca="1">IF($A37="",D36,INDEX(Patm!$C$3:$C$100,MATCH(CELL("row",A37)-3,Patm!$W$3:$W$100,FALSE)))</f>
        <v>76.913139651557742</v>
      </c>
      <c r="E37" s="13">
        <f ca="1">IF($A37="",E36,INDEX('Patm diff'!$C$3:$C$100,MATCH(CELL("row",Q37)-3,'Patm diff'!$W$3:$W$100,FALSE)))</f>
        <v>77.118569953084247</v>
      </c>
      <c r="F37" s="13">
        <f ca="1">IF($A37="",F36,INDEX('Patm nodiff'!$C$3:$C$100,MATCH(CELL("row",B37)-3,'Patm nodiff'!$W$3:$W$100,FALSE)))</f>
        <v>76.895820853895302</v>
      </c>
      <c r="G37" s="13">
        <f ca="1">IF($A37="",G36,INDEX(Case1!$C$3:$C$100,MATCH(CELL("row",A37)-3,Case1!$W$3:$W$100,FALSE)))</f>
        <v>86.047723688321511</v>
      </c>
      <c r="H37" s="7">
        <f ca="1">IF($A37="",H36,INDEX(Case2!$C$3:$C$100,MATCH(CELL("row",A37)-3,Case2!$W$3:$W$100,FALSE)))</f>
        <v>86.150791184353409</v>
      </c>
      <c r="I37" s="7">
        <f ca="1">IF($A37="",I36,INDEX(Case3!$C$3:$C$100,MATCH(CELL("row",A37)-3,Case3!$W$3:$W$100,FALSE)))</f>
        <v>85.94549560518729</v>
      </c>
      <c r="J37" s="7">
        <f ca="1">IF($A37="",J36,INDEX(Case4!$C$3:$C$100,MATCH(CELL("row",A37)-3,Case4!$W$3:$W$100,FALSE)))</f>
        <v>87.13965852425217</v>
      </c>
      <c r="K37" s="7">
        <f ca="1">IF($A37="",K36,INDEX(Case5!$C$3:$C$100,MATCH(CELL("row",A37)-3,Case5!$W$3:$W$100,FALSE)))</f>
        <v>84.954695179632026</v>
      </c>
      <c r="L37" s="7">
        <f ca="1">IF($A37="",L36,INDEX(Case6!$C$3:$C$100,MATCH(CELL("row",A37)-3,Case6!$W$3:$W$100,FALSE)))</f>
        <v>87.12963058522331</v>
      </c>
      <c r="M37" s="7">
        <f ca="1">IF($A37="",M36,INDEX(Case7!$C$3:$C$100,MATCH(CELL("row",A37)-3,Case7!$W$3:$W$100,FALSE)))</f>
        <v>84.984379822584387</v>
      </c>
      <c r="N37" s="7">
        <f ca="1">IF($A37="",N36,INDEX(Case8!$C$3:$C$100,MATCH(CELL("row",A37)-3,Case8!$W$3:$W$100,FALSE)))</f>
        <v>81.369673665797407</v>
      </c>
      <c r="O37" s="13">
        <f ca="1">IF($A37="",O36,INDEX(Case9!$C$3:$C$100,MATCH(CELL("row",A37)-3,Case9!$W$3:$W$100,FALSE)))</f>
        <v>95.674075374139719</v>
      </c>
      <c r="P37" s="13">
        <f ca="1">IF($A37="",P36,INDEX(Case10!$C$3:$C$100,MATCH(CELL("row",A37)-3,Case10!$W$3:$W$100,FALSE)))</f>
        <v>81.891164611657572</v>
      </c>
      <c r="Q37" s="7">
        <f ca="1">IF($A37="",Q36,INDEX(Case11!$C$3:$C$100,MATCH(CELL("row",A37)-3,Case11!$W$3:$W$100,FALSE)))</f>
        <v>114.62027704092176</v>
      </c>
      <c r="R37" s="13">
        <f ca="1">IF($A37="",R36,INDEX(Pi!$Q$3:$Q$100,MATCH(CELL("row",A37)-3,Pi!$W$3:$W$100,FALSE)))</f>
        <v>29.794450518706498</v>
      </c>
      <c r="S37" s="7">
        <f ca="1">IF($A37="",S36,INDEX(Patm!$Q$3:$Q$100,MATCH(CELL("row",A37)-3,Patm!$W$3:$W$100,FALSE)))</f>
        <v>2.3792277023415707E-2</v>
      </c>
      <c r="T37" s="7">
        <f ca="1">IF($A37="",T36,INDEX('Patm diff'!$Q$3:$Q$100,MATCH(CELL("row",Q37)-3,'Patm diff'!$W$3:$W$100,FALSE)))</f>
        <v>6.2202703539915166E-2</v>
      </c>
      <c r="U37" s="7">
        <f ca="1">IF($A37="",U36,INDEX('Patm nodiff'!$Q$3:$Q$100,MATCH(CELL("row",B37)-3,'Patm nodiff'!$W$3:$W$100,FALSE)))</f>
        <v>2.0542436967611172E-2</v>
      </c>
      <c r="V37" s="7">
        <f ca="1">IF($A37="",V36,INDEX(Case1!$Q$3:$Q$100,MATCH(CELL("row",A37)-3,Case1!$W$3:$W$100,FALSE)))</f>
        <v>1.4878784737120838</v>
      </c>
      <c r="W37" s="7">
        <f ca="1">IF($A37="",W36,INDEX(Case2!$Q$3:$Q$100,MATCH(CELL("row",A37)-3,Case2!$W$3:$W$100,FALSE)))</f>
        <v>1.446921097749136</v>
      </c>
      <c r="X37" s="7">
        <f ca="1">IF($A37="",X36,INDEX(Case3!$Q$3:$Q$100,MATCH(CELL("row",A37)-3,Case3!$W$3:$W$100,FALSE)))</f>
        <v>1.5285880538788204</v>
      </c>
      <c r="Y37" s="7">
        <f ca="1">IF($A37="",Y36,INDEX(Case4!$Q$3:$Q$100,MATCH(CELL("row",A37)-3,Case4!$W$3:$W$100,FALSE)))</f>
        <v>1.0579070728577094</v>
      </c>
      <c r="Z37" s="7">
        <f ca="1">IF($A37="",Z36,INDEX(Case5!$Q$3:$Q$100,MATCH(CELL("row",A37)-3,Case5!$W$3:$W$100,FALSE)))</f>
        <v>1.9272244615221858</v>
      </c>
      <c r="AA37" s="7">
        <f ca="1">IF($A37="",AA36,INDEX(Case6!$Q$3:$Q1063,MATCH(CELL("row",A37)-3,Case6!$W$3:$W$100,FALSE)))</f>
        <v>1.0618106506288232</v>
      </c>
      <c r="AB37" s="7">
        <f ca="1">IF($A37="",AB36,INDEX(Case7!$Q$3:$Q$100,MATCH(CELL("row",A37)-3,Case7!$W$3:$W$100,FALSE)))</f>
        <v>1.9151844211319389</v>
      </c>
      <c r="AC37" s="7">
        <f ca="1">IF($A37="",AC36,INDEX(Case8!$Q$3:$Q$100,MATCH(CELL("row",A37)-3,Case8!$W$3:$W$100,FALSE)))</f>
        <v>0.79189634622491278</v>
      </c>
      <c r="AD37" s="7">
        <f ca="1">IF($A37="",AD36,INDEX(Case9!$Q$3:$Q$100,MATCH(CELL("row",B37)-3,Case9!$W$3:$W$100,FALSE)))</f>
        <v>2.6473287873301667</v>
      </c>
      <c r="AE37" s="7">
        <f ca="1">IF($A37="",AE36,INDEX(Case10!$Q$3:$Q$100,MATCH(CELL("row",B37)-3,Case10!$W$3:$W$100,FALSE)))</f>
        <v>0.86678495706416436</v>
      </c>
      <c r="AF37" s="7">
        <f ca="1">IF($A37="",AF36,INDEX(Case11!$Q$3:$Q$100,MATCH(CELL("row",A37)-3,Case11!$W$3:$W$100,FALSE)))</f>
        <v>4.2509709826981465</v>
      </c>
      <c r="AH37" t="str">
        <f t="shared" si="10"/>
        <v/>
      </c>
      <c r="AI37" t="str">
        <f t="shared" si="11"/>
        <v/>
      </c>
      <c r="AJ37" t="str">
        <f t="shared" si="7"/>
        <v/>
      </c>
      <c r="AL37" s="7">
        <f t="shared" ca="1" si="12"/>
        <v>114.62027704092176</v>
      </c>
      <c r="AM37" s="7">
        <f t="shared" ca="1" si="13"/>
        <v>4.2509709826981465</v>
      </c>
      <c r="AN37" s="7">
        <f t="shared" ca="1" si="14"/>
        <v>76.895820853895302</v>
      </c>
      <c r="AO37" s="7">
        <f t="shared" ca="1" si="15"/>
        <v>2.0542436967611172E-2</v>
      </c>
      <c r="AQ37" s="7">
        <f t="shared" ca="1" si="8"/>
        <v>81.369673665797407</v>
      </c>
      <c r="AR37" s="7">
        <f t="shared" ca="1" si="9"/>
        <v>0.79189634622491278</v>
      </c>
    </row>
    <row r="38" spans="1:44" x14ac:dyDescent="0.2">
      <c r="A38" t="str">
        <f>IF(ROW()-3&gt;Control!$I$5,"",Control!B39)</f>
        <v/>
      </c>
      <c r="B38" s="7">
        <f ca="1">IF($A38="",B37,INDEX(Case1!$AB$3:$AB$100,MATCH(CELL("row",A38)-3,Case1!$W$3:$W$100,FALSE)))</f>
        <v>27.105862660254754</v>
      </c>
      <c r="C38" s="7">
        <f ca="1">IF($A38="",C37,INDEX(Pi!$C$3:$C$100,MATCH(CELL("row",A38)-3,Pi!$W$3:$W$100,FALSE)))</f>
        <v>76.784671382199065</v>
      </c>
      <c r="D38" s="13">
        <f ca="1">IF($A38="",D37,INDEX(Patm!$C$3:$C$100,MATCH(CELL("row",A38)-3,Patm!$W$3:$W$100,FALSE)))</f>
        <v>76.913139651557742</v>
      </c>
      <c r="E38" s="13">
        <f ca="1">IF($A38="",E37,INDEX('Patm diff'!$C$3:$C$100,MATCH(CELL("row",Q38)-3,'Patm diff'!$W$3:$W$100,FALSE)))</f>
        <v>77.118569953084247</v>
      </c>
      <c r="F38" s="13">
        <f ca="1">IF($A38="",F37,INDEX('Patm nodiff'!$C$3:$C$100,MATCH(CELL("row",B38)-3,'Patm nodiff'!$W$3:$W$100,FALSE)))</f>
        <v>76.895820853895302</v>
      </c>
      <c r="G38" s="13">
        <f ca="1">IF($A38="",G37,INDEX(Case1!$C$3:$C$100,MATCH(CELL("row",A38)-3,Case1!$W$3:$W$100,FALSE)))</f>
        <v>86.047723688321511</v>
      </c>
      <c r="H38" s="7">
        <f ca="1">IF($A38="",H37,INDEX(Case2!$C$3:$C$100,MATCH(CELL("row",A38)-3,Case2!$W$3:$W$100,FALSE)))</f>
        <v>86.150791184353409</v>
      </c>
      <c r="I38" s="7">
        <f ca="1">IF($A38="",I37,INDEX(Case3!$C$3:$C$100,MATCH(CELL("row",A38)-3,Case3!$W$3:$W$100,FALSE)))</f>
        <v>85.94549560518729</v>
      </c>
      <c r="J38" s="7">
        <f ca="1">IF($A38="",J37,INDEX(Case4!$C$3:$C$100,MATCH(CELL("row",A38)-3,Case4!$W$3:$W$100,FALSE)))</f>
        <v>87.13965852425217</v>
      </c>
      <c r="K38" s="7">
        <f ca="1">IF($A38="",K37,INDEX(Case5!$C$3:$C$100,MATCH(CELL("row",A38)-3,Case5!$W$3:$W$100,FALSE)))</f>
        <v>84.954695179632026</v>
      </c>
      <c r="L38" s="7">
        <f ca="1">IF($A38="",L37,INDEX(Case6!$C$3:$C$100,MATCH(CELL("row",A38)-3,Case6!$W$3:$W$100,FALSE)))</f>
        <v>87.12963058522331</v>
      </c>
      <c r="M38" s="7">
        <f ca="1">IF($A38="",M37,INDEX(Case7!$C$3:$C$100,MATCH(CELL("row",A38)-3,Case7!$W$3:$W$100,FALSE)))</f>
        <v>84.984379822584387</v>
      </c>
      <c r="N38" s="7">
        <f ca="1">IF($A38="",N37,INDEX(Case8!$C$3:$C$100,MATCH(CELL("row",A38)-3,Case8!$W$3:$W$100,FALSE)))</f>
        <v>81.369673665797407</v>
      </c>
      <c r="O38" s="13">
        <f ca="1">IF($A38="",O37,INDEX(Case9!$C$3:$C$100,MATCH(CELL("row",A38)-3,Case9!$W$3:$W$100,FALSE)))</f>
        <v>95.674075374139719</v>
      </c>
      <c r="P38" s="13">
        <f ca="1">IF($A38="",P37,INDEX(Case10!$C$3:$C$100,MATCH(CELL("row",A38)-3,Case10!$W$3:$W$100,FALSE)))</f>
        <v>81.891164611657572</v>
      </c>
      <c r="Q38" s="7">
        <f ca="1">IF($A38="",Q37,INDEX(Case11!$C$3:$C$100,MATCH(CELL("row",A38)-3,Case11!$W$3:$W$100,FALSE)))</f>
        <v>114.62027704092176</v>
      </c>
      <c r="R38" s="13">
        <f ca="1">IF($A38="",R37,INDEX(Pi!$Q$3:$Q$100,MATCH(CELL("row",A38)-3,Pi!$W$3:$W$100,FALSE)))</f>
        <v>29.794450518706498</v>
      </c>
      <c r="S38" s="7">
        <f ca="1">IF($A38="",S37,INDEX(Patm!$Q$3:$Q$100,MATCH(CELL("row",A38)-3,Patm!$W$3:$W$100,FALSE)))</f>
        <v>2.3792277023415707E-2</v>
      </c>
      <c r="T38" s="7">
        <f ca="1">IF($A38="",T37,INDEX('Patm diff'!$Q$3:$Q$100,MATCH(CELL("row",Q38)-3,'Patm diff'!$W$3:$W$100,FALSE)))</f>
        <v>6.2202703539915166E-2</v>
      </c>
      <c r="U38" s="7">
        <f ca="1">IF($A38="",U37,INDEX('Patm nodiff'!$Q$3:$Q$100,MATCH(CELL("row",B38)-3,'Patm nodiff'!$W$3:$W$100,FALSE)))</f>
        <v>2.0542436967611172E-2</v>
      </c>
      <c r="V38" s="7">
        <f ca="1">IF($A38="",V37,INDEX(Case1!$Q$3:$Q$100,MATCH(CELL("row",A38)-3,Case1!$W$3:$W$100,FALSE)))</f>
        <v>1.4878784737120838</v>
      </c>
      <c r="W38" s="7">
        <f ca="1">IF($A38="",W37,INDEX(Case2!$Q$3:$Q$100,MATCH(CELL("row",A38)-3,Case2!$W$3:$W$100,FALSE)))</f>
        <v>1.446921097749136</v>
      </c>
      <c r="X38" s="7">
        <f ca="1">IF($A38="",X37,INDEX(Case3!$Q$3:$Q$100,MATCH(CELL("row",A38)-3,Case3!$W$3:$W$100,FALSE)))</f>
        <v>1.5285880538788204</v>
      </c>
      <c r="Y38" s="7">
        <f ca="1">IF($A38="",Y37,INDEX(Case4!$Q$3:$Q$100,MATCH(CELL("row",A38)-3,Case4!$W$3:$W$100,FALSE)))</f>
        <v>1.0579070728577094</v>
      </c>
      <c r="Z38" s="7">
        <f ca="1">IF($A38="",Z37,INDEX(Case5!$Q$3:$Q$100,MATCH(CELL("row",A38)-3,Case5!$W$3:$W$100,FALSE)))</f>
        <v>1.9272244615221858</v>
      </c>
      <c r="AA38" s="7">
        <f ca="1">IF($A38="",AA37,INDEX(Case6!$Q$3:$Q1064,MATCH(CELL("row",A38)-3,Case6!$W$3:$W$100,FALSE)))</f>
        <v>1.0618106506288232</v>
      </c>
      <c r="AB38" s="7">
        <f ca="1">IF($A38="",AB37,INDEX(Case7!$Q$3:$Q$100,MATCH(CELL("row",A38)-3,Case7!$W$3:$W$100,FALSE)))</f>
        <v>1.9151844211319389</v>
      </c>
      <c r="AC38" s="7">
        <f ca="1">IF($A38="",AC37,INDEX(Case8!$Q$3:$Q$100,MATCH(CELL("row",A38)-3,Case8!$W$3:$W$100,FALSE)))</f>
        <v>0.79189634622491278</v>
      </c>
      <c r="AD38" s="7">
        <f ca="1">IF($A38="",AD37,INDEX(Case9!$Q$3:$Q$100,MATCH(CELL("row",B38)-3,Case9!$W$3:$W$100,FALSE)))</f>
        <v>2.6473287873301667</v>
      </c>
      <c r="AE38" s="7">
        <f ca="1">IF($A38="",AE37,INDEX(Case10!$Q$3:$Q$100,MATCH(CELL("row",B38)-3,Case10!$W$3:$W$100,FALSE)))</f>
        <v>0.86678495706416436</v>
      </c>
      <c r="AF38" s="7">
        <f ca="1">IF($A38="",AF37,INDEX(Case11!$Q$3:$Q$100,MATCH(CELL("row",A38)-3,Case11!$W$3:$W$100,FALSE)))</f>
        <v>4.2509709826981465</v>
      </c>
      <c r="AH38" t="str">
        <f t="shared" si="10"/>
        <v/>
      </c>
      <c r="AI38" t="str">
        <f t="shared" si="11"/>
        <v/>
      </c>
      <c r="AJ38" t="str">
        <f t="shared" si="7"/>
        <v/>
      </c>
      <c r="AL38" s="7">
        <f t="shared" ca="1" si="12"/>
        <v>114.62027704092176</v>
      </c>
      <c r="AM38" s="7">
        <f t="shared" ca="1" si="13"/>
        <v>4.2509709826981465</v>
      </c>
      <c r="AN38" s="7">
        <f t="shared" ca="1" si="14"/>
        <v>76.895820853895302</v>
      </c>
      <c r="AO38" s="7">
        <f t="shared" ca="1" si="15"/>
        <v>2.0542436967611172E-2</v>
      </c>
      <c r="AQ38" s="7">
        <f t="shared" ca="1" si="8"/>
        <v>81.369673665797407</v>
      </c>
      <c r="AR38" s="7">
        <f t="shared" ca="1" si="9"/>
        <v>0.79189634622491278</v>
      </c>
    </row>
    <row r="39" spans="1:44" x14ac:dyDescent="0.2">
      <c r="A39" t="str">
        <f>IF(ROW()-3&gt;Control!$I$5,"",Control!B40)</f>
        <v/>
      </c>
      <c r="B39" s="7">
        <f ca="1">IF($A39="",B38,INDEX(Case1!$AB$3:$AB$100,MATCH(CELL("row",A39)-3,Case1!$W$3:$W$100,FALSE)))</f>
        <v>27.105862660254754</v>
      </c>
      <c r="C39" s="7">
        <f ca="1">IF($A39="",C38,INDEX(Pi!$C$3:$C$100,MATCH(CELL("row",A39)-3,Pi!$W$3:$W$100,FALSE)))</f>
        <v>76.784671382199065</v>
      </c>
      <c r="D39" s="13">
        <f ca="1">IF($A39="",D38,INDEX(Patm!$C$3:$C$100,MATCH(CELL("row",A39)-3,Patm!$W$3:$W$100,FALSE)))</f>
        <v>76.913139651557742</v>
      </c>
      <c r="E39" s="13">
        <f ca="1">IF($A39="",E38,INDEX('Patm diff'!$C$3:$C$100,MATCH(CELL("row",Q39)-3,'Patm diff'!$W$3:$W$100,FALSE)))</f>
        <v>77.118569953084247</v>
      </c>
      <c r="F39" s="13">
        <f ca="1">IF($A39="",F38,INDEX('Patm nodiff'!$C$3:$C$100,MATCH(CELL("row",B39)-3,'Patm nodiff'!$W$3:$W$100,FALSE)))</f>
        <v>76.895820853895302</v>
      </c>
      <c r="G39" s="13">
        <f ca="1">IF($A39="",G38,INDEX(Case1!$C$3:$C$100,MATCH(CELL("row",A39)-3,Case1!$W$3:$W$100,FALSE)))</f>
        <v>86.047723688321511</v>
      </c>
      <c r="H39" s="7">
        <f ca="1">IF($A39="",H38,INDEX(Case2!$C$3:$C$100,MATCH(CELL("row",A39)-3,Case2!$W$3:$W$100,FALSE)))</f>
        <v>86.150791184353409</v>
      </c>
      <c r="I39" s="7">
        <f ca="1">IF($A39="",I38,INDEX(Case3!$C$3:$C$100,MATCH(CELL("row",A39)-3,Case3!$W$3:$W$100,FALSE)))</f>
        <v>85.94549560518729</v>
      </c>
      <c r="J39" s="7">
        <f ca="1">IF($A39="",J38,INDEX(Case4!$C$3:$C$100,MATCH(CELL("row",A39)-3,Case4!$W$3:$W$100,FALSE)))</f>
        <v>87.13965852425217</v>
      </c>
      <c r="K39" s="7">
        <f ca="1">IF($A39="",K38,INDEX(Case5!$C$3:$C$100,MATCH(CELL("row",A39)-3,Case5!$W$3:$W$100,FALSE)))</f>
        <v>84.954695179632026</v>
      </c>
      <c r="L39" s="7">
        <f ca="1">IF($A39="",L38,INDEX(Case6!$C$3:$C$100,MATCH(CELL("row",A39)-3,Case6!$W$3:$W$100,FALSE)))</f>
        <v>87.12963058522331</v>
      </c>
      <c r="M39" s="7">
        <f ca="1">IF($A39="",M38,INDEX(Case7!$C$3:$C$100,MATCH(CELL("row",A39)-3,Case7!$W$3:$W$100,FALSE)))</f>
        <v>84.984379822584387</v>
      </c>
      <c r="N39" s="7">
        <f ca="1">IF($A39="",N38,INDEX(Case8!$C$3:$C$100,MATCH(CELL("row",A39)-3,Case8!$W$3:$W$100,FALSE)))</f>
        <v>81.369673665797407</v>
      </c>
      <c r="O39" s="13">
        <f ca="1">IF($A39="",O38,INDEX(Case9!$C$3:$C$100,MATCH(CELL("row",A39)-3,Case9!$W$3:$W$100,FALSE)))</f>
        <v>95.674075374139719</v>
      </c>
      <c r="P39" s="13">
        <f ca="1">IF($A39="",P38,INDEX(Case10!$C$3:$C$100,MATCH(CELL("row",A39)-3,Case10!$W$3:$W$100,FALSE)))</f>
        <v>81.891164611657572</v>
      </c>
      <c r="Q39" s="7">
        <f ca="1">IF($A39="",Q38,INDEX(Case11!$C$3:$C$100,MATCH(CELL("row",A39)-3,Case11!$W$3:$W$100,FALSE)))</f>
        <v>114.62027704092176</v>
      </c>
      <c r="R39" s="13">
        <f ca="1">IF($A39="",R38,INDEX(Pi!$Q$3:$Q$100,MATCH(CELL("row",A39)-3,Pi!$W$3:$W$100,FALSE)))</f>
        <v>29.794450518706498</v>
      </c>
      <c r="S39" s="7">
        <f ca="1">IF($A39="",S38,INDEX(Patm!$Q$3:$Q$100,MATCH(CELL("row",A39)-3,Patm!$W$3:$W$100,FALSE)))</f>
        <v>2.3792277023415707E-2</v>
      </c>
      <c r="T39" s="7">
        <f ca="1">IF($A39="",T38,INDEX('Patm diff'!$Q$3:$Q$100,MATCH(CELL("row",Q39)-3,'Patm diff'!$W$3:$W$100,FALSE)))</f>
        <v>6.2202703539915166E-2</v>
      </c>
      <c r="U39" s="7">
        <f ca="1">IF($A39="",U38,INDEX('Patm nodiff'!$Q$3:$Q$100,MATCH(CELL("row",B39)-3,'Patm nodiff'!$W$3:$W$100,FALSE)))</f>
        <v>2.0542436967611172E-2</v>
      </c>
      <c r="V39" s="7">
        <f ca="1">IF($A39="",V38,INDEX(Case1!$Q$3:$Q$100,MATCH(CELL("row",A39)-3,Case1!$W$3:$W$100,FALSE)))</f>
        <v>1.4878784737120838</v>
      </c>
      <c r="W39" s="7">
        <f ca="1">IF($A39="",W38,INDEX(Case2!$Q$3:$Q$100,MATCH(CELL("row",A39)-3,Case2!$W$3:$W$100,FALSE)))</f>
        <v>1.446921097749136</v>
      </c>
      <c r="X39" s="7">
        <f ca="1">IF($A39="",X38,INDEX(Case3!$Q$3:$Q$100,MATCH(CELL("row",A39)-3,Case3!$W$3:$W$100,FALSE)))</f>
        <v>1.5285880538788204</v>
      </c>
      <c r="Y39" s="7">
        <f ca="1">IF($A39="",Y38,INDEX(Case4!$Q$3:$Q$100,MATCH(CELL("row",A39)-3,Case4!$W$3:$W$100,FALSE)))</f>
        <v>1.0579070728577094</v>
      </c>
      <c r="Z39" s="7">
        <f ca="1">IF($A39="",Z38,INDEX(Case5!$Q$3:$Q$100,MATCH(CELL("row",A39)-3,Case5!$W$3:$W$100,FALSE)))</f>
        <v>1.9272244615221858</v>
      </c>
      <c r="AA39" s="7">
        <f ca="1">IF($A39="",AA38,INDEX(Case6!$Q$3:$Q1065,MATCH(CELL("row",A39)-3,Case6!$W$3:$W$100,FALSE)))</f>
        <v>1.0618106506288232</v>
      </c>
      <c r="AB39" s="7">
        <f ca="1">IF($A39="",AB38,INDEX(Case7!$Q$3:$Q$100,MATCH(CELL("row",A39)-3,Case7!$W$3:$W$100,FALSE)))</f>
        <v>1.9151844211319389</v>
      </c>
      <c r="AC39" s="7">
        <f ca="1">IF($A39="",AC38,INDEX(Case8!$Q$3:$Q$100,MATCH(CELL("row",A39)-3,Case8!$W$3:$W$100,FALSE)))</f>
        <v>0.79189634622491278</v>
      </c>
      <c r="AD39" s="7">
        <f ca="1">IF($A39="",AD38,INDEX(Case9!$Q$3:$Q$100,MATCH(CELL("row",B39)-3,Case9!$W$3:$W$100,FALSE)))</f>
        <v>2.6473287873301667</v>
      </c>
      <c r="AE39" s="7">
        <f ca="1">IF($A39="",AE38,INDEX(Case10!$Q$3:$Q$100,MATCH(CELL("row",B39)-3,Case10!$W$3:$W$100,FALSE)))</f>
        <v>0.86678495706416436</v>
      </c>
      <c r="AF39" s="7">
        <f ca="1">IF($A39="",AF38,INDEX(Case11!$Q$3:$Q$100,MATCH(CELL("row",A39)-3,Case11!$W$3:$W$100,FALSE)))</f>
        <v>4.2509709826981465</v>
      </c>
      <c r="AH39" t="str">
        <f t="shared" si="10"/>
        <v/>
      </c>
      <c r="AI39" t="str">
        <f t="shared" si="11"/>
        <v/>
      </c>
      <c r="AJ39" t="str">
        <f t="shared" si="7"/>
        <v/>
      </c>
      <c r="AL39" s="7">
        <f t="shared" ca="1" si="12"/>
        <v>114.62027704092176</v>
      </c>
      <c r="AM39" s="7">
        <f t="shared" ca="1" si="13"/>
        <v>4.2509709826981465</v>
      </c>
      <c r="AN39" s="7">
        <f t="shared" ca="1" si="14"/>
        <v>76.895820853895302</v>
      </c>
      <c r="AO39" s="7">
        <f t="shared" ca="1" si="15"/>
        <v>2.0542436967611172E-2</v>
      </c>
      <c r="AQ39" s="7">
        <f t="shared" ca="1" si="8"/>
        <v>81.369673665797407</v>
      </c>
      <c r="AR39" s="7">
        <f t="shared" ca="1" si="9"/>
        <v>0.79189634622491278</v>
      </c>
    </row>
    <row r="40" spans="1:44" x14ac:dyDescent="0.2">
      <c r="A40" t="str">
        <f>IF(ROW()-3&gt;Control!$I$5,"",Control!B41)</f>
        <v/>
      </c>
      <c r="B40" s="7">
        <f ca="1">IF($A40="",B39,INDEX(Case1!$AB$3:$AB$100,MATCH(CELL("row",A40)-3,Case1!$W$3:$W$100,FALSE)))</f>
        <v>27.105862660254754</v>
      </c>
      <c r="C40" s="7">
        <f ca="1">IF($A40="",C39,INDEX(Pi!$C$3:$C$100,MATCH(CELL("row",A40)-3,Pi!$W$3:$W$100,FALSE)))</f>
        <v>76.784671382199065</v>
      </c>
      <c r="D40" s="13">
        <f ca="1">IF($A40="",D39,INDEX(Patm!$C$3:$C$100,MATCH(CELL("row",A40)-3,Patm!$W$3:$W$100,FALSE)))</f>
        <v>76.913139651557742</v>
      </c>
      <c r="E40" s="13">
        <f ca="1">IF($A40="",E39,INDEX('Patm diff'!$C$3:$C$100,MATCH(CELL("row",Q40)-3,'Patm diff'!$W$3:$W$100,FALSE)))</f>
        <v>77.118569953084247</v>
      </c>
      <c r="F40" s="13">
        <f ca="1">IF($A40="",F39,INDEX('Patm nodiff'!$C$3:$C$100,MATCH(CELL("row",B40)-3,'Patm nodiff'!$W$3:$W$100,FALSE)))</f>
        <v>76.895820853895302</v>
      </c>
      <c r="G40" s="13">
        <f ca="1">IF($A40="",G39,INDEX(Case1!$C$3:$C$100,MATCH(CELL("row",A40)-3,Case1!$W$3:$W$100,FALSE)))</f>
        <v>86.047723688321511</v>
      </c>
      <c r="H40" s="7">
        <f ca="1">IF($A40="",H39,INDEX(Case2!$C$3:$C$100,MATCH(CELL("row",A40)-3,Case2!$W$3:$W$100,FALSE)))</f>
        <v>86.150791184353409</v>
      </c>
      <c r="I40" s="7">
        <f ca="1">IF($A40="",I39,INDEX(Case3!$C$3:$C$100,MATCH(CELL("row",A40)-3,Case3!$W$3:$W$100,FALSE)))</f>
        <v>85.94549560518729</v>
      </c>
      <c r="J40" s="7">
        <f ca="1">IF($A40="",J39,INDEX(Case4!$C$3:$C$100,MATCH(CELL("row",A40)-3,Case4!$W$3:$W$100,FALSE)))</f>
        <v>87.13965852425217</v>
      </c>
      <c r="K40" s="7">
        <f ca="1">IF($A40="",K39,INDEX(Case5!$C$3:$C$100,MATCH(CELL("row",A40)-3,Case5!$W$3:$W$100,FALSE)))</f>
        <v>84.954695179632026</v>
      </c>
      <c r="L40" s="7">
        <f ca="1">IF($A40="",L39,INDEX(Case6!$C$3:$C$100,MATCH(CELL("row",A40)-3,Case6!$W$3:$W$100,FALSE)))</f>
        <v>87.12963058522331</v>
      </c>
      <c r="M40" s="7">
        <f ca="1">IF($A40="",M39,INDEX(Case7!$C$3:$C$100,MATCH(CELL("row",A40)-3,Case7!$W$3:$W$100,FALSE)))</f>
        <v>84.984379822584387</v>
      </c>
      <c r="N40" s="7">
        <f ca="1">IF($A40="",N39,INDEX(Case8!$C$3:$C$100,MATCH(CELL("row",A40)-3,Case8!$W$3:$W$100,FALSE)))</f>
        <v>81.369673665797407</v>
      </c>
      <c r="O40" s="13">
        <f ca="1">IF($A40="",O39,INDEX(Case9!$C$3:$C$100,MATCH(CELL("row",A40)-3,Case9!$W$3:$W$100,FALSE)))</f>
        <v>95.674075374139719</v>
      </c>
      <c r="P40" s="13">
        <f ca="1">IF($A40="",P39,INDEX(Case10!$C$3:$C$100,MATCH(CELL("row",A40)-3,Case10!$W$3:$W$100,FALSE)))</f>
        <v>81.891164611657572</v>
      </c>
      <c r="Q40" s="7">
        <f ca="1">IF($A40="",Q39,INDEX(Case11!$C$3:$C$100,MATCH(CELL("row",A40)-3,Case11!$W$3:$W$100,FALSE)))</f>
        <v>114.62027704092176</v>
      </c>
      <c r="R40" s="13">
        <f ca="1">IF($A40="",R39,INDEX(Pi!$Q$3:$Q$100,MATCH(CELL("row",A40)-3,Pi!$W$3:$W$100,FALSE)))</f>
        <v>29.794450518706498</v>
      </c>
      <c r="S40" s="7">
        <f ca="1">IF($A40="",S39,INDEX(Patm!$Q$3:$Q$100,MATCH(CELL("row",A40)-3,Patm!$W$3:$W$100,FALSE)))</f>
        <v>2.3792277023415707E-2</v>
      </c>
      <c r="T40" s="7">
        <f ca="1">IF($A40="",T39,INDEX('Patm diff'!$Q$3:$Q$100,MATCH(CELL("row",Q40)-3,'Patm diff'!$W$3:$W$100,FALSE)))</f>
        <v>6.2202703539915166E-2</v>
      </c>
      <c r="U40" s="7">
        <f ca="1">IF($A40="",U39,INDEX('Patm nodiff'!$Q$3:$Q$100,MATCH(CELL("row",B40)-3,'Patm nodiff'!$W$3:$W$100,FALSE)))</f>
        <v>2.0542436967611172E-2</v>
      </c>
      <c r="V40" s="7">
        <f ca="1">IF($A40="",V39,INDEX(Case1!$Q$3:$Q$100,MATCH(CELL("row",A40)-3,Case1!$W$3:$W$100,FALSE)))</f>
        <v>1.4878784737120838</v>
      </c>
      <c r="W40" s="7">
        <f ca="1">IF($A40="",W39,INDEX(Case2!$Q$3:$Q$100,MATCH(CELL("row",A40)-3,Case2!$W$3:$W$100,FALSE)))</f>
        <v>1.446921097749136</v>
      </c>
      <c r="X40" s="7">
        <f ca="1">IF($A40="",X39,INDEX(Case3!$Q$3:$Q$100,MATCH(CELL("row",A40)-3,Case3!$W$3:$W$100,FALSE)))</f>
        <v>1.5285880538788204</v>
      </c>
      <c r="Y40" s="7">
        <f ca="1">IF($A40="",Y39,INDEX(Case4!$Q$3:$Q$100,MATCH(CELL("row",A40)-3,Case4!$W$3:$W$100,FALSE)))</f>
        <v>1.0579070728577094</v>
      </c>
      <c r="Z40" s="7">
        <f ca="1">IF($A40="",Z39,INDEX(Case5!$Q$3:$Q$100,MATCH(CELL("row",A40)-3,Case5!$W$3:$W$100,FALSE)))</f>
        <v>1.9272244615221858</v>
      </c>
      <c r="AA40" s="7">
        <f ca="1">IF($A40="",AA39,INDEX(Case6!$Q$3:$Q1066,MATCH(CELL("row",A40)-3,Case6!$W$3:$W$100,FALSE)))</f>
        <v>1.0618106506288232</v>
      </c>
      <c r="AB40" s="7">
        <f ca="1">IF($A40="",AB39,INDEX(Case7!$Q$3:$Q$100,MATCH(CELL("row",A40)-3,Case7!$W$3:$W$100,FALSE)))</f>
        <v>1.9151844211319389</v>
      </c>
      <c r="AC40" s="7">
        <f ca="1">IF($A40="",AC39,INDEX(Case8!$Q$3:$Q$100,MATCH(CELL("row",A40)-3,Case8!$W$3:$W$100,FALSE)))</f>
        <v>0.79189634622491278</v>
      </c>
      <c r="AD40" s="7">
        <f ca="1">IF($A40="",AD39,INDEX(Case9!$Q$3:$Q$100,MATCH(CELL("row",B40)-3,Case9!$W$3:$W$100,FALSE)))</f>
        <v>2.6473287873301667</v>
      </c>
      <c r="AE40" s="7">
        <f ca="1">IF($A40="",AE39,INDEX(Case10!$Q$3:$Q$100,MATCH(CELL("row",B40)-3,Case10!$W$3:$W$100,FALSE)))</f>
        <v>0.86678495706416436</v>
      </c>
      <c r="AF40" s="7">
        <f ca="1">IF($A40="",AF39,INDEX(Case11!$Q$3:$Q$100,MATCH(CELL("row",A40)-3,Case11!$W$3:$W$100,FALSE)))</f>
        <v>4.2509709826981465</v>
      </c>
      <c r="AH40" t="str">
        <f t="shared" si="10"/>
        <v/>
      </c>
      <c r="AI40" t="str">
        <f t="shared" si="11"/>
        <v/>
      </c>
      <c r="AJ40" t="str">
        <f t="shared" si="7"/>
        <v/>
      </c>
      <c r="AL40" s="7">
        <f t="shared" ca="1" si="12"/>
        <v>114.62027704092176</v>
      </c>
      <c r="AM40" s="7">
        <f t="shared" ca="1" si="13"/>
        <v>4.2509709826981465</v>
      </c>
      <c r="AN40" s="7">
        <f t="shared" ca="1" si="14"/>
        <v>76.895820853895302</v>
      </c>
      <c r="AO40" s="7">
        <f t="shared" ca="1" si="15"/>
        <v>2.0542436967611172E-2</v>
      </c>
      <c r="AQ40" s="7">
        <f t="shared" ca="1" si="8"/>
        <v>81.369673665797407</v>
      </c>
      <c r="AR40" s="7">
        <f t="shared" ca="1" si="9"/>
        <v>0.79189634622491278</v>
      </c>
    </row>
    <row r="41" spans="1:44" x14ac:dyDescent="0.2">
      <c r="A41" t="str">
        <f>IF(ROW()-3&gt;Control!$I$5,"",Control!B42)</f>
        <v/>
      </c>
      <c r="B41" s="7">
        <f ca="1">IF($A41="",B40,INDEX(Case1!$AB$3:$AB$100,MATCH(CELL("row",A41)-3,Case1!$W$3:$W$100,FALSE)))</f>
        <v>27.105862660254754</v>
      </c>
      <c r="C41" s="7">
        <f ca="1">IF($A41="",C40,INDEX(Pi!$C$3:$C$100,MATCH(CELL("row",A41)-3,Pi!$W$3:$W$100,FALSE)))</f>
        <v>76.784671382199065</v>
      </c>
      <c r="D41" s="13">
        <f ca="1">IF($A41="",D40,INDEX(Patm!$C$3:$C$100,MATCH(CELL("row",A41)-3,Patm!$W$3:$W$100,FALSE)))</f>
        <v>76.913139651557742</v>
      </c>
      <c r="E41" s="13">
        <f ca="1">IF($A41="",E40,INDEX('Patm diff'!$C$3:$C$100,MATCH(CELL("row",Q41)-3,'Patm diff'!$W$3:$W$100,FALSE)))</f>
        <v>77.118569953084247</v>
      </c>
      <c r="F41" s="13">
        <f ca="1">IF($A41="",F40,INDEX('Patm nodiff'!$C$3:$C$100,MATCH(CELL("row",B41)-3,'Patm nodiff'!$W$3:$W$100,FALSE)))</f>
        <v>76.895820853895302</v>
      </c>
      <c r="G41" s="13">
        <f ca="1">IF($A41="",G40,INDEX(Case1!$C$3:$C$100,MATCH(CELL("row",A41)-3,Case1!$W$3:$W$100,FALSE)))</f>
        <v>86.047723688321511</v>
      </c>
      <c r="H41" s="7">
        <f ca="1">IF($A41="",H40,INDEX(Case2!$C$3:$C$100,MATCH(CELL("row",A41)-3,Case2!$W$3:$W$100,FALSE)))</f>
        <v>86.150791184353409</v>
      </c>
      <c r="I41" s="7">
        <f ca="1">IF($A41="",I40,INDEX(Case3!$C$3:$C$100,MATCH(CELL("row",A41)-3,Case3!$W$3:$W$100,FALSE)))</f>
        <v>85.94549560518729</v>
      </c>
      <c r="J41" s="7">
        <f ca="1">IF($A41="",J40,INDEX(Case4!$C$3:$C$100,MATCH(CELL("row",A41)-3,Case4!$W$3:$W$100,FALSE)))</f>
        <v>87.13965852425217</v>
      </c>
      <c r="K41" s="7">
        <f ca="1">IF($A41="",K40,INDEX(Case5!$C$3:$C$100,MATCH(CELL("row",A41)-3,Case5!$W$3:$W$100,FALSE)))</f>
        <v>84.954695179632026</v>
      </c>
      <c r="L41" s="7">
        <f ca="1">IF($A41="",L40,INDEX(Case6!$C$3:$C$100,MATCH(CELL("row",A41)-3,Case6!$W$3:$W$100,FALSE)))</f>
        <v>87.12963058522331</v>
      </c>
      <c r="M41" s="7">
        <f ca="1">IF($A41="",M40,INDEX(Case7!$C$3:$C$100,MATCH(CELL("row",A41)-3,Case7!$W$3:$W$100,FALSE)))</f>
        <v>84.984379822584387</v>
      </c>
      <c r="N41" s="7">
        <f ca="1">IF($A41="",N40,INDEX(Case8!$C$3:$C$100,MATCH(CELL("row",A41)-3,Case8!$W$3:$W$100,FALSE)))</f>
        <v>81.369673665797407</v>
      </c>
      <c r="O41" s="13">
        <f ca="1">IF($A41="",O40,INDEX(Case9!$C$3:$C$100,MATCH(CELL("row",A41)-3,Case9!$W$3:$W$100,FALSE)))</f>
        <v>95.674075374139719</v>
      </c>
      <c r="P41" s="13">
        <f ca="1">IF($A41="",P40,INDEX(Case10!$C$3:$C$100,MATCH(CELL("row",A41)-3,Case10!$W$3:$W$100,FALSE)))</f>
        <v>81.891164611657572</v>
      </c>
      <c r="Q41" s="7">
        <f ca="1">IF($A41="",Q40,INDEX(Case11!$C$3:$C$100,MATCH(CELL("row",A41)-3,Case11!$W$3:$W$100,FALSE)))</f>
        <v>114.62027704092176</v>
      </c>
      <c r="R41" s="13">
        <f ca="1">IF($A41="",R40,INDEX(Pi!$Q$3:$Q$100,MATCH(CELL("row",A41)-3,Pi!$W$3:$W$100,FALSE)))</f>
        <v>29.794450518706498</v>
      </c>
      <c r="S41" s="7">
        <f ca="1">IF($A41="",S40,INDEX(Patm!$Q$3:$Q$100,MATCH(CELL("row",A41)-3,Patm!$W$3:$W$100,FALSE)))</f>
        <v>2.3792277023415707E-2</v>
      </c>
      <c r="T41" s="7">
        <f ca="1">IF($A41="",T40,INDEX('Patm diff'!$Q$3:$Q$100,MATCH(CELL("row",Q41)-3,'Patm diff'!$W$3:$W$100,FALSE)))</f>
        <v>6.2202703539915166E-2</v>
      </c>
      <c r="U41" s="7">
        <f ca="1">IF($A41="",U40,INDEX('Patm nodiff'!$Q$3:$Q$100,MATCH(CELL("row",B41)-3,'Patm nodiff'!$W$3:$W$100,FALSE)))</f>
        <v>2.0542436967611172E-2</v>
      </c>
      <c r="V41" s="7">
        <f ca="1">IF($A41="",V40,INDEX(Case1!$Q$3:$Q$100,MATCH(CELL("row",A41)-3,Case1!$W$3:$W$100,FALSE)))</f>
        <v>1.4878784737120838</v>
      </c>
      <c r="W41" s="7">
        <f ca="1">IF($A41="",W40,INDEX(Case2!$Q$3:$Q$100,MATCH(CELL("row",A41)-3,Case2!$W$3:$W$100,FALSE)))</f>
        <v>1.446921097749136</v>
      </c>
      <c r="X41" s="7">
        <f ca="1">IF($A41="",X40,INDEX(Case3!$Q$3:$Q$100,MATCH(CELL("row",A41)-3,Case3!$W$3:$W$100,FALSE)))</f>
        <v>1.5285880538788204</v>
      </c>
      <c r="Y41" s="7">
        <f ca="1">IF($A41="",Y40,INDEX(Case4!$Q$3:$Q$100,MATCH(CELL("row",A41)-3,Case4!$W$3:$W$100,FALSE)))</f>
        <v>1.0579070728577094</v>
      </c>
      <c r="Z41" s="7">
        <f ca="1">IF($A41="",Z40,INDEX(Case5!$Q$3:$Q$100,MATCH(CELL("row",A41)-3,Case5!$W$3:$W$100,FALSE)))</f>
        <v>1.9272244615221858</v>
      </c>
      <c r="AA41" s="7">
        <f ca="1">IF($A41="",AA40,INDEX(Case6!$Q$3:$Q1067,MATCH(CELL("row",A41)-3,Case6!$W$3:$W$100,FALSE)))</f>
        <v>1.0618106506288232</v>
      </c>
      <c r="AB41" s="7">
        <f ca="1">IF($A41="",AB40,INDEX(Case7!$Q$3:$Q$100,MATCH(CELL("row",A41)-3,Case7!$W$3:$W$100,FALSE)))</f>
        <v>1.9151844211319389</v>
      </c>
      <c r="AC41" s="7">
        <f ca="1">IF($A41="",AC40,INDEX(Case8!$Q$3:$Q$100,MATCH(CELL("row",A41)-3,Case8!$W$3:$W$100,FALSE)))</f>
        <v>0.79189634622491278</v>
      </c>
      <c r="AD41" s="7">
        <f ca="1">IF($A41="",AD40,INDEX(Case9!$Q$3:$Q$100,MATCH(CELL("row",B41)-3,Case9!$W$3:$W$100,FALSE)))</f>
        <v>2.6473287873301667</v>
      </c>
      <c r="AE41" s="7">
        <f ca="1">IF($A41="",AE40,INDEX(Case10!$Q$3:$Q$100,MATCH(CELL("row",B41)-3,Case10!$W$3:$W$100,FALSE)))</f>
        <v>0.86678495706416436</v>
      </c>
      <c r="AF41" s="7">
        <f ca="1">IF($A41="",AF40,INDEX(Case11!$Q$3:$Q$100,MATCH(CELL("row",A41)-3,Case11!$W$3:$W$100,FALSE)))</f>
        <v>4.2509709826981465</v>
      </c>
      <c r="AH41" t="str">
        <f t="shared" si="10"/>
        <v/>
      </c>
      <c r="AI41" t="str">
        <f t="shared" si="11"/>
        <v/>
      </c>
      <c r="AJ41" t="str">
        <f t="shared" si="7"/>
        <v/>
      </c>
      <c r="AL41" s="7">
        <f t="shared" ca="1" si="12"/>
        <v>114.62027704092176</v>
      </c>
      <c r="AM41" s="7">
        <f t="shared" ca="1" si="13"/>
        <v>4.2509709826981465</v>
      </c>
      <c r="AN41" s="7">
        <f t="shared" ca="1" si="14"/>
        <v>76.895820853895302</v>
      </c>
      <c r="AO41" s="7">
        <f t="shared" ca="1" si="15"/>
        <v>2.0542436967611172E-2</v>
      </c>
      <c r="AQ41" s="7">
        <f t="shared" ca="1" si="8"/>
        <v>81.369673665797407</v>
      </c>
      <c r="AR41" s="7">
        <f t="shared" ca="1" si="9"/>
        <v>0.79189634622491278</v>
      </c>
    </row>
    <row r="42" spans="1:44" x14ac:dyDescent="0.2">
      <c r="A42" t="str">
        <f>IF(ROW()-3&gt;Control!$I$5,"",Control!B43)</f>
        <v/>
      </c>
      <c r="B42" s="7">
        <f ca="1">IF($A42="",B41,INDEX(Case1!$AB$3:$AB$100,MATCH(CELL("row",A42)-3,Case1!$W$3:$W$100,FALSE)))</f>
        <v>27.105862660254754</v>
      </c>
      <c r="C42" s="7">
        <f ca="1">IF($A42="",C41,INDEX(Pi!$C$3:$C$100,MATCH(CELL("row",A42)-3,Pi!$W$3:$W$100,FALSE)))</f>
        <v>76.784671382199065</v>
      </c>
      <c r="D42" s="13">
        <f ca="1">IF($A42="",D41,INDEX(Patm!$C$3:$C$100,MATCH(CELL("row",A42)-3,Patm!$W$3:$W$100,FALSE)))</f>
        <v>76.913139651557742</v>
      </c>
      <c r="E42" s="13">
        <f ca="1">IF($A42="",E41,INDEX('Patm diff'!$C$3:$C$100,MATCH(CELL("row",Q42)-3,'Patm diff'!$W$3:$W$100,FALSE)))</f>
        <v>77.118569953084247</v>
      </c>
      <c r="F42" s="13">
        <f ca="1">IF($A42="",F41,INDEX('Patm nodiff'!$C$3:$C$100,MATCH(CELL("row",B42)-3,'Patm nodiff'!$W$3:$W$100,FALSE)))</f>
        <v>76.895820853895302</v>
      </c>
      <c r="G42" s="13">
        <f ca="1">IF($A42="",G41,INDEX(Case1!$C$3:$C$100,MATCH(CELL("row",A42)-3,Case1!$W$3:$W$100,FALSE)))</f>
        <v>86.047723688321511</v>
      </c>
      <c r="H42" s="7">
        <f ca="1">IF($A42="",H41,INDEX(Case2!$C$3:$C$100,MATCH(CELL("row",A42)-3,Case2!$W$3:$W$100,FALSE)))</f>
        <v>86.150791184353409</v>
      </c>
      <c r="I42" s="7">
        <f ca="1">IF($A42="",I41,INDEX(Case3!$C$3:$C$100,MATCH(CELL("row",A42)-3,Case3!$W$3:$W$100,FALSE)))</f>
        <v>85.94549560518729</v>
      </c>
      <c r="J42" s="7">
        <f ca="1">IF($A42="",J41,INDEX(Case4!$C$3:$C$100,MATCH(CELL("row",A42)-3,Case4!$W$3:$W$100,FALSE)))</f>
        <v>87.13965852425217</v>
      </c>
      <c r="K42" s="7">
        <f ca="1">IF($A42="",K41,INDEX(Case5!$C$3:$C$100,MATCH(CELL("row",A42)-3,Case5!$W$3:$W$100,FALSE)))</f>
        <v>84.954695179632026</v>
      </c>
      <c r="L42" s="7">
        <f ca="1">IF($A42="",L41,INDEX(Case6!$C$3:$C$100,MATCH(CELL("row",A42)-3,Case6!$W$3:$W$100,FALSE)))</f>
        <v>87.12963058522331</v>
      </c>
      <c r="M42" s="7">
        <f ca="1">IF($A42="",M41,INDEX(Case7!$C$3:$C$100,MATCH(CELL("row",A42)-3,Case7!$W$3:$W$100,FALSE)))</f>
        <v>84.984379822584387</v>
      </c>
      <c r="N42" s="7">
        <f ca="1">IF($A42="",N41,INDEX(Case8!$C$3:$C$100,MATCH(CELL("row",A42)-3,Case8!$W$3:$W$100,FALSE)))</f>
        <v>81.369673665797407</v>
      </c>
      <c r="O42" s="13">
        <f ca="1">IF($A42="",O41,INDEX(Case9!$C$3:$C$100,MATCH(CELL("row",A42)-3,Case9!$W$3:$W$100,FALSE)))</f>
        <v>95.674075374139719</v>
      </c>
      <c r="P42" s="13">
        <f ca="1">IF($A42="",P41,INDEX(Case10!$C$3:$C$100,MATCH(CELL("row",A42)-3,Case10!$W$3:$W$100,FALSE)))</f>
        <v>81.891164611657572</v>
      </c>
      <c r="Q42" s="7">
        <f ca="1">IF($A42="",Q41,INDEX(Case11!$C$3:$C$100,MATCH(CELL("row",A42)-3,Case11!$W$3:$W$100,FALSE)))</f>
        <v>114.62027704092176</v>
      </c>
      <c r="R42" s="13">
        <f ca="1">IF($A42="",R41,INDEX(Pi!$Q$3:$Q$100,MATCH(CELL("row",A42)-3,Pi!$W$3:$W$100,FALSE)))</f>
        <v>29.794450518706498</v>
      </c>
      <c r="S42" s="7">
        <f ca="1">IF($A42="",S41,INDEX(Patm!$Q$3:$Q$100,MATCH(CELL("row",A42)-3,Patm!$W$3:$W$100,FALSE)))</f>
        <v>2.3792277023415707E-2</v>
      </c>
      <c r="T42" s="7">
        <f ca="1">IF($A42="",T41,INDEX('Patm diff'!$Q$3:$Q$100,MATCH(CELL("row",Q42)-3,'Patm diff'!$W$3:$W$100,FALSE)))</f>
        <v>6.2202703539915166E-2</v>
      </c>
      <c r="U42" s="7">
        <f ca="1">IF($A42="",U41,INDEX('Patm nodiff'!$Q$3:$Q$100,MATCH(CELL("row",B42)-3,'Patm nodiff'!$W$3:$W$100,FALSE)))</f>
        <v>2.0542436967611172E-2</v>
      </c>
      <c r="V42" s="7">
        <f ca="1">IF($A42="",V41,INDEX(Case1!$Q$3:$Q$100,MATCH(CELL("row",A42)-3,Case1!$W$3:$W$100,FALSE)))</f>
        <v>1.4878784737120838</v>
      </c>
      <c r="W42" s="7">
        <f ca="1">IF($A42="",W41,INDEX(Case2!$Q$3:$Q$100,MATCH(CELL("row",A42)-3,Case2!$W$3:$W$100,FALSE)))</f>
        <v>1.446921097749136</v>
      </c>
      <c r="X42" s="7">
        <f ca="1">IF($A42="",X41,INDEX(Case3!$Q$3:$Q$100,MATCH(CELL("row",A42)-3,Case3!$W$3:$W$100,FALSE)))</f>
        <v>1.5285880538788204</v>
      </c>
      <c r="Y42" s="7">
        <f ca="1">IF($A42="",Y41,INDEX(Case4!$Q$3:$Q$100,MATCH(CELL("row",A42)-3,Case4!$W$3:$W$100,FALSE)))</f>
        <v>1.0579070728577094</v>
      </c>
      <c r="Z42" s="7">
        <f ca="1">IF($A42="",Z41,INDEX(Case5!$Q$3:$Q$100,MATCH(CELL("row",A42)-3,Case5!$W$3:$W$100,FALSE)))</f>
        <v>1.9272244615221858</v>
      </c>
      <c r="AA42" s="7">
        <f ca="1">IF($A42="",AA41,INDEX(Case6!$Q$3:$Q1068,MATCH(CELL("row",A42)-3,Case6!$W$3:$W$100,FALSE)))</f>
        <v>1.0618106506288232</v>
      </c>
      <c r="AB42" s="7">
        <f ca="1">IF($A42="",AB41,INDEX(Case7!$Q$3:$Q$100,MATCH(CELL("row",A42)-3,Case7!$W$3:$W$100,FALSE)))</f>
        <v>1.9151844211319389</v>
      </c>
      <c r="AC42" s="7">
        <f ca="1">IF($A42="",AC41,INDEX(Case8!$Q$3:$Q$100,MATCH(CELL("row",A42)-3,Case8!$W$3:$W$100,FALSE)))</f>
        <v>0.79189634622491278</v>
      </c>
      <c r="AD42" s="7">
        <f ca="1">IF($A42="",AD41,INDEX(Case9!$Q$3:$Q$100,MATCH(CELL("row",B42)-3,Case9!$W$3:$W$100,FALSE)))</f>
        <v>2.6473287873301667</v>
      </c>
      <c r="AE42" s="7">
        <f ca="1">IF($A42="",AE41,INDEX(Case10!$Q$3:$Q$100,MATCH(CELL("row",B42)-3,Case10!$W$3:$W$100,FALSE)))</f>
        <v>0.86678495706416436</v>
      </c>
      <c r="AF42" s="7">
        <f ca="1">IF($A42="",AF41,INDEX(Case11!$Q$3:$Q$100,MATCH(CELL("row",A42)-3,Case11!$W$3:$W$100,FALSE)))</f>
        <v>4.2509709826981465</v>
      </c>
      <c r="AH42" t="str">
        <f t="shared" si="10"/>
        <v/>
      </c>
      <c r="AI42" t="str">
        <f t="shared" si="11"/>
        <v/>
      </c>
      <c r="AJ42" t="str">
        <f t="shared" si="7"/>
        <v/>
      </c>
      <c r="AL42" s="7">
        <f t="shared" ca="1" si="12"/>
        <v>114.62027704092176</v>
      </c>
      <c r="AM42" s="7">
        <f t="shared" ca="1" si="13"/>
        <v>4.2509709826981465</v>
      </c>
      <c r="AN42" s="7">
        <f t="shared" ca="1" si="14"/>
        <v>76.895820853895302</v>
      </c>
      <c r="AO42" s="7">
        <f t="shared" ca="1" si="15"/>
        <v>2.0542436967611172E-2</v>
      </c>
      <c r="AQ42" s="7">
        <f t="shared" ca="1" si="8"/>
        <v>81.369673665797407</v>
      </c>
      <c r="AR42" s="7">
        <f t="shared" ca="1" si="9"/>
        <v>0.79189634622491278</v>
      </c>
    </row>
    <row r="43" spans="1:44" x14ac:dyDescent="0.2">
      <c r="A43" t="str">
        <f>IF(ROW()-3&gt;Control!$I$5,"",Control!B44)</f>
        <v/>
      </c>
      <c r="B43" s="7">
        <f ca="1">IF($A43="",B42,INDEX(Case1!$AB$3:$AB$100,MATCH(CELL("row",A43)-3,Case1!$W$3:$W$100,FALSE)))</f>
        <v>27.105862660254754</v>
      </c>
      <c r="C43" s="7">
        <f ca="1">IF($A43="",C42,INDEX(Pi!$C$3:$C$100,MATCH(CELL("row",A43)-3,Pi!$W$3:$W$100,FALSE)))</f>
        <v>76.784671382199065</v>
      </c>
      <c r="D43" s="13">
        <f ca="1">IF($A43="",D42,INDEX(Patm!$C$3:$C$100,MATCH(CELL("row",A43)-3,Patm!$W$3:$W$100,FALSE)))</f>
        <v>76.913139651557742</v>
      </c>
      <c r="E43" s="13">
        <f ca="1">IF($A43="",E42,INDEX('Patm diff'!$C$3:$C$100,MATCH(CELL("row",Q43)-3,'Patm diff'!$W$3:$W$100,FALSE)))</f>
        <v>77.118569953084247</v>
      </c>
      <c r="F43" s="13">
        <f ca="1">IF($A43="",F42,INDEX('Patm nodiff'!$C$3:$C$100,MATCH(CELL("row",B43)-3,'Patm nodiff'!$W$3:$W$100,FALSE)))</f>
        <v>76.895820853895302</v>
      </c>
      <c r="G43" s="13">
        <f ca="1">IF($A43="",G42,INDEX(Case1!$C$3:$C$100,MATCH(CELL("row",A43)-3,Case1!$W$3:$W$100,FALSE)))</f>
        <v>86.047723688321511</v>
      </c>
      <c r="H43" s="7">
        <f ca="1">IF($A43="",H42,INDEX(Case2!$C$3:$C$100,MATCH(CELL("row",A43)-3,Case2!$W$3:$W$100,FALSE)))</f>
        <v>86.150791184353409</v>
      </c>
      <c r="I43" s="7">
        <f ca="1">IF($A43="",I42,INDEX(Case3!$C$3:$C$100,MATCH(CELL("row",A43)-3,Case3!$W$3:$W$100,FALSE)))</f>
        <v>85.94549560518729</v>
      </c>
      <c r="J43" s="7">
        <f ca="1">IF($A43="",J42,INDEX(Case4!$C$3:$C$100,MATCH(CELL("row",A43)-3,Case4!$W$3:$W$100,FALSE)))</f>
        <v>87.13965852425217</v>
      </c>
      <c r="K43" s="7">
        <f ca="1">IF($A43="",K42,INDEX(Case5!$C$3:$C$100,MATCH(CELL("row",A43)-3,Case5!$W$3:$W$100,FALSE)))</f>
        <v>84.954695179632026</v>
      </c>
      <c r="L43" s="7">
        <f ca="1">IF($A43="",L42,INDEX(Case6!$C$3:$C$100,MATCH(CELL("row",A43)-3,Case6!$W$3:$W$100,FALSE)))</f>
        <v>87.12963058522331</v>
      </c>
      <c r="M43" s="7">
        <f ca="1">IF($A43="",M42,INDEX(Case7!$C$3:$C$100,MATCH(CELL("row",A43)-3,Case7!$W$3:$W$100,FALSE)))</f>
        <v>84.984379822584387</v>
      </c>
      <c r="N43" s="7">
        <f ca="1">IF($A43="",N42,INDEX(Case8!$C$3:$C$100,MATCH(CELL("row",A43)-3,Case8!$W$3:$W$100,FALSE)))</f>
        <v>81.369673665797407</v>
      </c>
      <c r="O43" s="13">
        <f ca="1">IF($A43="",O42,INDEX(Case9!$C$3:$C$100,MATCH(CELL("row",A43)-3,Case9!$W$3:$W$100,FALSE)))</f>
        <v>95.674075374139719</v>
      </c>
      <c r="P43" s="13">
        <f ca="1">IF($A43="",P42,INDEX(Case10!$C$3:$C$100,MATCH(CELL("row",A43)-3,Case10!$W$3:$W$100,FALSE)))</f>
        <v>81.891164611657572</v>
      </c>
      <c r="Q43" s="7">
        <f ca="1">IF($A43="",Q42,INDEX(Case11!$C$3:$C$100,MATCH(CELL("row",A43)-3,Case11!$W$3:$W$100,FALSE)))</f>
        <v>114.62027704092176</v>
      </c>
      <c r="R43" s="13">
        <f ca="1">IF($A43="",R42,INDEX(Pi!$Q$3:$Q$100,MATCH(CELL("row",A43)-3,Pi!$W$3:$W$100,FALSE)))</f>
        <v>29.794450518706498</v>
      </c>
      <c r="S43" s="7">
        <f ca="1">IF($A43="",S42,INDEX(Patm!$Q$3:$Q$100,MATCH(CELL("row",A43)-3,Patm!$W$3:$W$100,FALSE)))</f>
        <v>2.3792277023415707E-2</v>
      </c>
      <c r="T43" s="7">
        <f ca="1">IF($A43="",T42,INDEX('Patm diff'!$Q$3:$Q$100,MATCH(CELL("row",Q43)-3,'Patm diff'!$W$3:$W$100,FALSE)))</f>
        <v>6.2202703539915166E-2</v>
      </c>
      <c r="U43" s="7">
        <f ca="1">IF($A43="",U42,INDEX('Patm nodiff'!$Q$3:$Q$100,MATCH(CELL("row",B43)-3,'Patm nodiff'!$W$3:$W$100,FALSE)))</f>
        <v>2.0542436967611172E-2</v>
      </c>
      <c r="V43" s="7">
        <f ca="1">IF($A43="",V42,INDEX(Case1!$Q$3:$Q$100,MATCH(CELL("row",A43)-3,Case1!$W$3:$W$100,FALSE)))</f>
        <v>1.4878784737120838</v>
      </c>
      <c r="W43" s="7">
        <f ca="1">IF($A43="",W42,INDEX(Case2!$Q$3:$Q$100,MATCH(CELL("row",A43)-3,Case2!$W$3:$W$100,FALSE)))</f>
        <v>1.446921097749136</v>
      </c>
      <c r="X43" s="7">
        <f ca="1">IF($A43="",X42,INDEX(Case3!$Q$3:$Q$100,MATCH(CELL("row",A43)-3,Case3!$W$3:$W$100,FALSE)))</f>
        <v>1.5285880538788204</v>
      </c>
      <c r="Y43" s="7">
        <f ca="1">IF($A43="",Y42,INDEX(Case4!$Q$3:$Q$100,MATCH(CELL("row",A43)-3,Case4!$W$3:$W$100,FALSE)))</f>
        <v>1.0579070728577094</v>
      </c>
      <c r="Z43" s="7">
        <f ca="1">IF($A43="",Z42,INDEX(Case5!$Q$3:$Q$100,MATCH(CELL("row",A43)-3,Case5!$W$3:$W$100,FALSE)))</f>
        <v>1.9272244615221858</v>
      </c>
      <c r="AA43" s="7">
        <f ca="1">IF($A43="",AA42,INDEX(Case6!$Q$3:$Q1069,MATCH(CELL("row",A43)-3,Case6!$W$3:$W$100,FALSE)))</f>
        <v>1.0618106506288232</v>
      </c>
      <c r="AB43" s="7">
        <f ca="1">IF($A43="",AB42,INDEX(Case7!$Q$3:$Q$100,MATCH(CELL("row",A43)-3,Case7!$W$3:$W$100,FALSE)))</f>
        <v>1.9151844211319389</v>
      </c>
      <c r="AC43" s="7">
        <f ca="1">IF($A43="",AC42,INDEX(Case8!$Q$3:$Q$100,MATCH(CELL("row",A43)-3,Case8!$W$3:$W$100,FALSE)))</f>
        <v>0.79189634622491278</v>
      </c>
      <c r="AD43" s="7">
        <f ca="1">IF($A43="",AD42,INDEX(Case9!$Q$3:$Q$100,MATCH(CELL("row",B43)-3,Case9!$W$3:$W$100,FALSE)))</f>
        <v>2.6473287873301667</v>
      </c>
      <c r="AE43" s="7">
        <f ca="1">IF($A43="",AE42,INDEX(Case10!$Q$3:$Q$100,MATCH(CELL("row",B43)-3,Case10!$W$3:$W$100,FALSE)))</f>
        <v>0.86678495706416436</v>
      </c>
      <c r="AF43" s="7">
        <f ca="1">IF($A43="",AF42,INDEX(Case11!$Q$3:$Q$100,MATCH(CELL("row",A43)-3,Case11!$W$3:$W$100,FALSE)))</f>
        <v>4.2509709826981465</v>
      </c>
      <c r="AH43" t="str">
        <f t="shared" si="10"/>
        <v/>
      </c>
      <c r="AI43" t="str">
        <f t="shared" si="11"/>
        <v/>
      </c>
      <c r="AJ43" t="str">
        <f t="shared" si="7"/>
        <v/>
      </c>
      <c r="AL43" s="7">
        <f t="shared" ca="1" si="12"/>
        <v>114.62027704092176</v>
      </c>
      <c r="AM43" s="7">
        <f t="shared" ca="1" si="13"/>
        <v>4.2509709826981465</v>
      </c>
      <c r="AN43" s="7">
        <f t="shared" ca="1" si="14"/>
        <v>76.895820853895302</v>
      </c>
      <c r="AO43" s="7">
        <f t="shared" ca="1" si="15"/>
        <v>2.0542436967611172E-2</v>
      </c>
      <c r="AQ43" s="7">
        <f t="shared" ca="1" si="8"/>
        <v>81.369673665797407</v>
      </c>
      <c r="AR43" s="7">
        <f t="shared" ca="1" si="9"/>
        <v>0.79189634622491278</v>
      </c>
    </row>
    <row r="44" spans="1:44" x14ac:dyDescent="0.2">
      <c r="A44" t="str">
        <f>IF(ROW()-3&gt;Control!$I$5,"",Control!B45)</f>
        <v/>
      </c>
      <c r="B44" s="7">
        <f ca="1">IF($A44="",B43,INDEX(Case1!$AB$3:$AB$100,MATCH(CELL("row",A44)-3,Case1!$W$3:$W$100,FALSE)))</f>
        <v>27.105862660254754</v>
      </c>
      <c r="C44" s="7">
        <f ca="1">IF($A44="",C43,INDEX(Pi!$C$3:$C$100,MATCH(CELL("row",A44)-3,Pi!$W$3:$W$100,FALSE)))</f>
        <v>76.784671382199065</v>
      </c>
      <c r="D44" s="13">
        <f ca="1">IF($A44="",D43,INDEX(Patm!$C$3:$C$100,MATCH(CELL("row",A44)-3,Patm!$W$3:$W$100,FALSE)))</f>
        <v>76.913139651557742</v>
      </c>
      <c r="E44" s="13">
        <f ca="1">IF($A44="",E43,INDEX('Patm diff'!$C$3:$C$100,MATCH(CELL("row",Q44)-3,'Patm diff'!$W$3:$W$100,FALSE)))</f>
        <v>77.118569953084247</v>
      </c>
      <c r="F44" s="13">
        <f ca="1">IF($A44="",F43,INDEX('Patm nodiff'!$C$3:$C$100,MATCH(CELL("row",B44)-3,'Patm nodiff'!$W$3:$W$100,FALSE)))</f>
        <v>76.895820853895302</v>
      </c>
      <c r="G44" s="13">
        <f ca="1">IF($A44="",G43,INDEX(Case1!$C$3:$C$100,MATCH(CELL("row",A44)-3,Case1!$W$3:$W$100,FALSE)))</f>
        <v>86.047723688321511</v>
      </c>
      <c r="H44" s="7">
        <f ca="1">IF($A44="",H43,INDEX(Case2!$C$3:$C$100,MATCH(CELL("row",A44)-3,Case2!$W$3:$W$100,FALSE)))</f>
        <v>86.150791184353409</v>
      </c>
      <c r="I44" s="7">
        <f ca="1">IF($A44="",I43,INDEX(Case3!$C$3:$C$100,MATCH(CELL("row",A44)-3,Case3!$W$3:$W$100,FALSE)))</f>
        <v>85.94549560518729</v>
      </c>
      <c r="J44" s="7">
        <f ca="1">IF($A44="",J43,INDEX(Case4!$C$3:$C$100,MATCH(CELL("row",A44)-3,Case4!$W$3:$W$100,FALSE)))</f>
        <v>87.13965852425217</v>
      </c>
      <c r="K44" s="7">
        <f ca="1">IF($A44="",K43,INDEX(Case5!$C$3:$C$100,MATCH(CELL("row",A44)-3,Case5!$W$3:$W$100,FALSE)))</f>
        <v>84.954695179632026</v>
      </c>
      <c r="L44" s="7">
        <f ca="1">IF($A44="",L43,INDEX(Case6!$C$3:$C$100,MATCH(CELL("row",A44)-3,Case6!$W$3:$W$100,FALSE)))</f>
        <v>87.12963058522331</v>
      </c>
      <c r="M44" s="7">
        <f ca="1">IF($A44="",M43,INDEX(Case7!$C$3:$C$100,MATCH(CELL("row",A44)-3,Case7!$W$3:$W$100,FALSE)))</f>
        <v>84.984379822584387</v>
      </c>
      <c r="N44" s="7">
        <f ca="1">IF($A44="",N43,INDEX(Case8!$C$3:$C$100,MATCH(CELL("row",A44)-3,Case8!$W$3:$W$100,FALSE)))</f>
        <v>81.369673665797407</v>
      </c>
      <c r="O44" s="13">
        <f ca="1">IF($A44="",O43,INDEX(Case9!$C$3:$C$100,MATCH(CELL("row",A44)-3,Case9!$W$3:$W$100,FALSE)))</f>
        <v>95.674075374139719</v>
      </c>
      <c r="P44" s="13">
        <f ca="1">IF($A44="",P43,INDEX(Case10!$C$3:$C$100,MATCH(CELL("row",A44)-3,Case10!$W$3:$W$100,FALSE)))</f>
        <v>81.891164611657572</v>
      </c>
      <c r="Q44" s="7">
        <f ca="1">IF($A44="",Q43,INDEX(Case11!$C$3:$C$100,MATCH(CELL("row",A44)-3,Case11!$W$3:$W$100,FALSE)))</f>
        <v>114.62027704092176</v>
      </c>
      <c r="R44" s="13">
        <f ca="1">IF($A44="",R43,INDEX(Pi!$Q$3:$Q$100,MATCH(CELL("row",A44)-3,Pi!$W$3:$W$100,FALSE)))</f>
        <v>29.794450518706498</v>
      </c>
      <c r="S44" s="7">
        <f ca="1">IF($A44="",S43,INDEX(Patm!$Q$3:$Q$100,MATCH(CELL("row",A44)-3,Patm!$W$3:$W$100,FALSE)))</f>
        <v>2.3792277023415707E-2</v>
      </c>
      <c r="T44" s="7">
        <f ca="1">IF($A44="",T43,INDEX('Patm diff'!$Q$3:$Q$100,MATCH(CELL("row",Q44)-3,'Patm diff'!$W$3:$W$100,FALSE)))</f>
        <v>6.2202703539915166E-2</v>
      </c>
      <c r="U44" s="7">
        <f ca="1">IF($A44="",U43,INDEX('Patm nodiff'!$Q$3:$Q$100,MATCH(CELL("row",B44)-3,'Patm nodiff'!$W$3:$W$100,FALSE)))</f>
        <v>2.0542436967611172E-2</v>
      </c>
      <c r="V44" s="7">
        <f ca="1">IF($A44="",V43,INDEX(Case1!$Q$3:$Q$100,MATCH(CELL("row",A44)-3,Case1!$W$3:$W$100,FALSE)))</f>
        <v>1.4878784737120838</v>
      </c>
      <c r="W44" s="7">
        <f ca="1">IF($A44="",W43,INDEX(Case2!$Q$3:$Q$100,MATCH(CELL("row",A44)-3,Case2!$W$3:$W$100,FALSE)))</f>
        <v>1.446921097749136</v>
      </c>
      <c r="X44" s="7">
        <f ca="1">IF($A44="",X43,INDEX(Case3!$Q$3:$Q$100,MATCH(CELL("row",A44)-3,Case3!$W$3:$W$100,FALSE)))</f>
        <v>1.5285880538788204</v>
      </c>
      <c r="Y44" s="7">
        <f ca="1">IF($A44="",Y43,INDEX(Case4!$Q$3:$Q$100,MATCH(CELL("row",A44)-3,Case4!$W$3:$W$100,FALSE)))</f>
        <v>1.0579070728577094</v>
      </c>
      <c r="Z44" s="7">
        <f ca="1">IF($A44="",Z43,INDEX(Case5!$Q$3:$Q$100,MATCH(CELL("row",A44)-3,Case5!$W$3:$W$100,FALSE)))</f>
        <v>1.9272244615221858</v>
      </c>
      <c r="AA44" s="7">
        <f ca="1">IF($A44="",AA43,INDEX(Case6!$Q$3:$Q1070,MATCH(CELL("row",A44)-3,Case6!$W$3:$W$100,FALSE)))</f>
        <v>1.0618106506288232</v>
      </c>
      <c r="AB44" s="7">
        <f ca="1">IF($A44="",AB43,INDEX(Case7!$Q$3:$Q$100,MATCH(CELL("row",A44)-3,Case7!$W$3:$W$100,FALSE)))</f>
        <v>1.9151844211319389</v>
      </c>
      <c r="AC44" s="7">
        <f ca="1">IF($A44="",AC43,INDEX(Case8!$Q$3:$Q$100,MATCH(CELL("row",A44)-3,Case8!$W$3:$W$100,FALSE)))</f>
        <v>0.79189634622491278</v>
      </c>
      <c r="AD44" s="7">
        <f ca="1">IF($A44="",AD43,INDEX(Case9!$Q$3:$Q$100,MATCH(CELL("row",B44)-3,Case9!$W$3:$W$100,FALSE)))</f>
        <v>2.6473287873301667</v>
      </c>
      <c r="AE44" s="7">
        <f ca="1">IF($A44="",AE43,INDEX(Case10!$Q$3:$Q$100,MATCH(CELL("row",B44)-3,Case10!$W$3:$W$100,FALSE)))</f>
        <v>0.86678495706416436</v>
      </c>
      <c r="AF44" s="7">
        <f ca="1">IF($A44="",AF43,INDEX(Case11!$Q$3:$Q$100,MATCH(CELL("row",A44)-3,Case11!$W$3:$W$100,FALSE)))</f>
        <v>4.2509709826981465</v>
      </c>
      <c r="AH44" t="str">
        <f t="shared" si="10"/>
        <v/>
      </c>
      <c r="AI44" t="str">
        <f t="shared" si="11"/>
        <v/>
      </c>
      <c r="AJ44" t="str">
        <f t="shared" si="7"/>
        <v/>
      </c>
      <c r="AL44" s="7">
        <f t="shared" ca="1" si="12"/>
        <v>114.62027704092176</v>
      </c>
      <c r="AM44" s="7">
        <f t="shared" ca="1" si="13"/>
        <v>4.2509709826981465</v>
      </c>
      <c r="AN44" s="7">
        <f t="shared" ca="1" si="14"/>
        <v>76.895820853895302</v>
      </c>
      <c r="AO44" s="7">
        <f t="shared" ca="1" si="15"/>
        <v>2.0542436967611172E-2</v>
      </c>
      <c r="AQ44" s="7">
        <f t="shared" ca="1" si="8"/>
        <v>81.369673665797407</v>
      </c>
      <c r="AR44" s="7">
        <f t="shared" ca="1" si="9"/>
        <v>0.79189634622491278</v>
      </c>
    </row>
    <row r="45" spans="1:44" x14ac:dyDescent="0.2">
      <c r="A45" t="str">
        <f>IF(ROW()-3&gt;Control!$I$5,"",Control!B46)</f>
        <v/>
      </c>
      <c r="B45" s="7">
        <f ca="1">IF($A45="",B44,INDEX(Case1!$AB$3:$AB$100,MATCH(CELL("row",A45)-3,Case1!$W$3:$W$100,FALSE)))</f>
        <v>27.105862660254754</v>
      </c>
      <c r="C45" s="7">
        <f ca="1">IF($A45="",C44,INDEX(Pi!$C$3:$C$100,MATCH(CELL("row",A45)-3,Pi!$W$3:$W$100,FALSE)))</f>
        <v>76.784671382199065</v>
      </c>
      <c r="D45" s="13">
        <f ca="1">IF($A45="",D44,INDEX(Patm!$C$3:$C$100,MATCH(CELL("row",A45)-3,Patm!$W$3:$W$100,FALSE)))</f>
        <v>76.913139651557742</v>
      </c>
      <c r="E45" s="13">
        <f ca="1">IF($A45="",E44,INDEX('Patm diff'!$C$3:$C$100,MATCH(CELL("row",Q45)-3,'Patm diff'!$W$3:$W$100,FALSE)))</f>
        <v>77.118569953084247</v>
      </c>
      <c r="F45" s="13">
        <f ca="1">IF($A45="",F44,INDEX('Patm nodiff'!$C$3:$C$100,MATCH(CELL("row",B45)-3,'Patm nodiff'!$W$3:$W$100,FALSE)))</f>
        <v>76.895820853895302</v>
      </c>
      <c r="G45" s="13">
        <f ca="1">IF($A45="",G44,INDEX(Case1!$C$3:$C$100,MATCH(CELL("row",A45)-3,Case1!$W$3:$W$100,FALSE)))</f>
        <v>86.047723688321511</v>
      </c>
      <c r="H45" s="7">
        <f ca="1">IF($A45="",H44,INDEX(Case2!$C$3:$C$100,MATCH(CELL("row",A45)-3,Case2!$W$3:$W$100,FALSE)))</f>
        <v>86.150791184353409</v>
      </c>
      <c r="I45" s="7">
        <f ca="1">IF($A45="",I44,INDEX(Case3!$C$3:$C$100,MATCH(CELL("row",A45)-3,Case3!$W$3:$W$100,FALSE)))</f>
        <v>85.94549560518729</v>
      </c>
      <c r="J45" s="7">
        <f ca="1">IF($A45="",J44,INDEX(Case4!$C$3:$C$100,MATCH(CELL("row",A45)-3,Case4!$W$3:$W$100,FALSE)))</f>
        <v>87.13965852425217</v>
      </c>
      <c r="K45" s="7">
        <f ca="1">IF($A45="",K44,INDEX(Case5!$C$3:$C$100,MATCH(CELL("row",A45)-3,Case5!$W$3:$W$100,FALSE)))</f>
        <v>84.954695179632026</v>
      </c>
      <c r="L45" s="7">
        <f ca="1">IF($A45="",L44,INDEX(Case6!$C$3:$C$100,MATCH(CELL("row",A45)-3,Case6!$W$3:$W$100,FALSE)))</f>
        <v>87.12963058522331</v>
      </c>
      <c r="M45" s="7">
        <f ca="1">IF($A45="",M44,INDEX(Case7!$C$3:$C$100,MATCH(CELL("row",A45)-3,Case7!$W$3:$W$100,FALSE)))</f>
        <v>84.984379822584387</v>
      </c>
      <c r="N45" s="7">
        <f ca="1">IF($A45="",N44,INDEX(Case8!$C$3:$C$100,MATCH(CELL("row",A45)-3,Case8!$W$3:$W$100,FALSE)))</f>
        <v>81.369673665797407</v>
      </c>
      <c r="O45" s="13">
        <f ca="1">IF($A45="",O44,INDEX(Case9!$C$3:$C$100,MATCH(CELL("row",A45)-3,Case9!$W$3:$W$100,FALSE)))</f>
        <v>95.674075374139719</v>
      </c>
      <c r="P45" s="13">
        <f ca="1">IF($A45="",P44,INDEX(Case10!$C$3:$C$100,MATCH(CELL("row",A45)-3,Case10!$W$3:$W$100,FALSE)))</f>
        <v>81.891164611657572</v>
      </c>
      <c r="Q45" s="7">
        <f ca="1">IF($A45="",Q44,INDEX(Case11!$C$3:$C$100,MATCH(CELL("row",A45)-3,Case11!$W$3:$W$100,FALSE)))</f>
        <v>114.62027704092176</v>
      </c>
      <c r="R45" s="13">
        <f ca="1">IF($A45="",R44,INDEX(Pi!$Q$3:$Q$100,MATCH(CELL("row",A45)-3,Pi!$W$3:$W$100,FALSE)))</f>
        <v>29.794450518706498</v>
      </c>
      <c r="S45" s="7">
        <f ca="1">IF($A45="",S44,INDEX(Patm!$Q$3:$Q$100,MATCH(CELL("row",A45)-3,Patm!$W$3:$W$100,FALSE)))</f>
        <v>2.3792277023415707E-2</v>
      </c>
      <c r="T45" s="7">
        <f ca="1">IF($A45="",T44,INDEX('Patm diff'!$Q$3:$Q$100,MATCH(CELL("row",Q45)-3,'Patm diff'!$W$3:$W$100,FALSE)))</f>
        <v>6.2202703539915166E-2</v>
      </c>
      <c r="U45" s="7">
        <f ca="1">IF($A45="",U44,INDEX('Patm nodiff'!$Q$3:$Q$100,MATCH(CELL("row",B45)-3,'Patm nodiff'!$W$3:$W$100,FALSE)))</f>
        <v>2.0542436967611172E-2</v>
      </c>
      <c r="V45" s="7">
        <f ca="1">IF($A45="",V44,INDEX(Case1!$Q$3:$Q$100,MATCH(CELL("row",A45)-3,Case1!$W$3:$W$100,FALSE)))</f>
        <v>1.4878784737120838</v>
      </c>
      <c r="W45" s="7">
        <f ca="1">IF($A45="",W44,INDEX(Case2!$Q$3:$Q$100,MATCH(CELL("row",A45)-3,Case2!$W$3:$W$100,FALSE)))</f>
        <v>1.446921097749136</v>
      </c>
      <c r="X45" s="7">
        <f ca="1">IF($A45="",X44,INDEX(Case3!$Q$3:$Q$100,MATCH(CELL("row",A45)-3,Case3!$W$3:$W$100,FALSE)))</f>
        <v>1.5285880538788204</v>
      </c>
      <c r="Y45" s="7">
        <f ca="1">IF($A45="",Y44,INDEX(Case4!$Q$3:$Q$100,MATCH(CELL("row",A45)-3,Case4!$W$3:$W$100,FALSE)))</f>
        <v>1.0579070728577094</v>
      </c>
      <c r="Z45" s="7">
        <f ca="1">IF($A45="",Z44,INDEX(Case5!$Q$3:$Q$100,MATCH(CELL("row",A45)-3,Case5!$W$3:$W$100,FALSE)))</f>
        <v>1.9272244615221858</v>
      </c>
      <c r="AA45" s="7">
        <f ca="1">IF($A45="",AA44,INDEX(Case6!$Q$3:$Q1071,MATCH(CELL("row",A45)-3,Case6!$W$3:$W$100,FALSE)))</f>
        <v>1.0618106506288232</v>
      </c>
      <c r="AB45" s="7">
        <f ca="1">IF($A45="",AB44,INDEX(Case7!$Q$3:$Q$100,MATCH(CELL("row",A45)-3,Case7!$W$3:$W$100,FALSE)))</f>
        <v>1.9151844211319389</v>
      </c>
      <c r="AC45" s="7">
        <f ca="1">IF($A45="",AC44,INDEX(Case8!$Q$3:$Q$100,MATCH(CELL("row",A45)-3,Case8!$W$3:$W$100,FALSE)))</f>
        <v>0.79189634622491278</v>
      </c>
      <c r="AD45" s="7">
        <f ca="1">IF($A45="",AD44,INDEX(Case9!$Q$3:$Q$100,MATCH(CELL("row",B45)-3,Case9!$W$3:$W$100,FALSE)))</f>
        <v>2.6473287873301667</v>
      </c>
      <c r="AE45" s="7">
        <f ca="1">IF($A45="",AE44,INDEX(Case10!$Q$3:$Q$100,MATCH(CELL("row",B45)-3,Case10!$W$3:$W$100,FALSE)))</f>
        <v>0.86678495706416436</v>
      </c>
      <c r="AF45" s="7">
        <f ca="1">IF($A45="",AF44,INDEX(Case11!$Q$3:$Q$100,MATCH(CELL("row",A45)-3,Case11!$W$3:$W$100,FALSE)))</f>
        <v>4.2509709826981465</v>
      </c>
      <c r="AH45" t="str">
        <f t="shared" si="10"/>
        <v/>
      </c>
      <c r="AI45" t="str">
        <f t="shared" si="11"/>
        <v/>
      </c>
      <c r="AJ45" t="str">
        <f t="shared" si="7"/>
        <v/>
      </c>
      <c r="AL45" s="7">
        <f t="shared" ca="1" si="12"/>
        <v>114.62027704092176</v>
      </c>
      <c r="AM45" s="7">
        <f t="shared" ca="1" si="13"/>
        <v>4.2509709826981465</v>
      </c>
      <c r="AN45" s="7">
        <f t="shared" ca="1" si="14"/>
        <v>76.895820853895302</v>
      </c>
      <c r="AO45" s="7">
        <f t="shared" ca="1" si="15"/>
        <v>2.0542436967611172E-2</v>
      </c>
      <c r="AQ45" s="7">
        <f t="shared" ca="1" si="8"/>
        <v>81.369673665797407</v>
      </c>
      <c r="AR45" s="7">
        <f t="shared" ca="1" si="9"/>
        <v>0.79189634622491278</v>
      </c>
    </row>
    <row r="46" spans="1:44" x14ac:dyDescent="0.2">
      <c r="A46" t="str">
        <f>IF(ROW()-3&gt;Control!$I$5,"",Control!B47)</f>
        <v/>
      </c>
      <c r="B46" s="7">
        <f ca="1">IF($A46="",B45,INDEX(Case1!$AB$3:$AB$100,MATCH(CELL("row",A46)-3,Case1!$W$3:$W$100,FALSE)))</f>
        <v>27.105862660254754</v>
      </c>
      <c r="C46" s="7">
        <f ca="1">IF($A46="",C45,INDEX(Pi!$C$3:$C$100,MATCH(CELL("row",A46)-3,Pi!$W$3:$W$100,FALSE)))</f>
        <v>76.784671382199065</v>
      </c>
      <c r="D46" s="13">
        <f ca="1">IF($A46="",D45,INDEX(Patm!$C$3:$C$100,MATCH(CELL("row",A46)-3,Patm!$W$3:$W$100,FALSE)))</f>
        <v>76.913139651557742</v>
      </c>
      <c r="E46" s="13">
        <f ca="1">IF($A46="",E45,INDEX('Patm diff'!$C$3:$C$100,MATCH(CELL("row",Q46)-3,'Patm diff'!$W$3:$W$100,FALSE)))</f>
        <v>77.118569953084247</v>
      </c>
      <c r="F46" s="13">
        <f ca="1">IF($A46="",F45,INDEX('Patm nodiff'!$C$3:$C$100,MATCH(CELL("row",B46)-3,'Patm nodiff'!$W$3:$W$100,FALSE)))</f>
        <v>76.895820853895302</v>
      </c>
      <c r="G46" s="13">
        <f ca="1">IF($A46="",G45,INDEX(Case1!$C$3:$C$100,MATCH(CELL("row",A46)-3,Case1!$W$3:$W$100,FALSE)))</f>
        <v>86.047723688321511</v>
      </c>
      <c r="H46" s="7">
        <f ca="1">IF($A46="",H45,INDEX(Case2!$C$3:$C$100,MATCH(CELL("row",A46)-3,Case2!$W$3:$W$100,FALSE)))</f>
        <v>86.150791184353409</v>
      </c>
      <c r="I46" s="7">
        <f ca="1">IF($A46="",I45,INDEX(Case3!$C$3:$C$100,MATCH(CELL("row",A46)-3,Case3!$W$3:$W$100,FALSE)))</f>
        <v>85.94549560518729</v>
      </c>
      <c r="J46" s="7">
        <f ca="1">IF($A46="",J45,INDEX(Case4!$C$3:$C$100,MATCH(CELL("row",A46)-3,Case4!$W$3:$W$100,FALSE)))</f>
        <v>87.13965852425217</v>
      </c>
      <c r="K46" s="7">
        <f ca="1">IF($A46="",K45,INDEX(Case5!$C$3:$C$100,MATCH(CELL("row",A46)-3,Case5!$W$3:$W$100,FALSE)))</f>
        <v>84.954695179632026</v>
      </c>
      <c r="L46" s="7">
        <f ca="1">IF($A46="",L45,INDEX(Case6!$C$3:$C$100,MATCH(CELL("row",A46)-3,Case6!$W$3:$W$100,FALSE)))</f>
        <v>87.12963058522331</v>
      </c>
      <c r="M46" s="7">
        <f ca="1">IF($A46="",M45,INDEX(Case7!$C$3:$C$100,MATCH(CELL("row",A46)-3,Case7!$W$3:$W$100,FALSE)))</f>
        <v>84.984379822584387</v>
      </c>
      <c r="N46" s="7">
        <f ca="1">IF($A46="",N45,INDEX(Case8!$C$3:$C$100,MATCH(CELL("row",A46)-3,Case8!$W$3:$W$100,FALSE)))</f>
        <v>81.369673665797407</v>
      </c>
      <c r="O46" s="13">
        <f ca="1">IF($A46="",O45,INDEX(Case9!$C$3:$C$100,MATCH(CELL("row",A46)-3,Case9!$W$3:$W$100,FALSE)))</f>
        <v>95.674075374139719</v>
      </c>
      <c r="P46" s="13">
        <f ca="1">IF($A46="",P45,INDEX(Case10!$C$3:$C$100,MATCH(CELL("row",A46)-3,Case10!$W$3:$W$100,FALSE)))</f>
        <v>81.891164611657572</v>
      </c>
      <c r="Q46" s="7">
        <f ca="1">IF($A46="",Q45,INDEX(Case11!$C$3:$C$100,MATCH(CELL("row",A46)-3,Case11!$W$3:$W$100,FALSE)))</f>
        <v>114.62027704092176</v>
      </c>
      <c r="R46" s="13">
        <f ca="1">IF($A46="",R45,INDEX(Pi!$Q$3:$Q$100,MATCH(CELL("row",A46)-3,Pi!$W$3:$W$100,FALSE)))</f>
        <v>29.794450518706498</v>
      </c>
      <c r="S46" s="7">
        <f ca="1">IF($A46="",S45,INDEX(Patm!$Q$3:$Q$100,MATCH(CELL("row",A46)-3,Patm!$W$3:$W$100,FALSE)))</f>
        <v>2.3792277023415707E-2</v>
      </c>
      <c r="T46" s="7">
        <f ca="1">IF($A46="",T45,INDEX('Patm diff'!$Q$3:$Q$100,MATCH(CELL("row",Q46)-3,'Patm diff'!$W$3:$W$100,FALSE)))</f>
        <v>6.2202703539915166E-2</v>
      </c>
      <c r="U46" s="7">
        <f ca="1">IF($A46="",U45,INDEX('Patm nodiff'!$Q$3:$Q$100,MATCH(CELL("row",B46)-3,'Patm nodiff'!$W$3:$W$100,FALSE)))</f>
        <v>2.0542436967611172E-2</v>
      </c>
      <c r="V46" s="7">
        <f ca="1">IF($A46="",V45,INDEX(Case1!$Q$3:$Q$100,MATCH(CELL("row",A46)-3,Case1!$W$3:$W$100,FALSE)))</f>
        <v>1.4878784737120838</v>
      </c>
      <c r="W46" s="7">
        <f ca="1">IF($A46="",W45,INDEX(Case2!$Q$3:$Q$100,MATCH(CELL("row",A46)-3,Case2!$W$3:$W$100,FALSE)))</f>
        <v>1.446921097749136</v>
      </c>
      <c r="X46" s="7">
        <f ca="1">IF($A46="",X45,INDEX(Case3!$Q$3:$Q$100,MATCH(CELL("row",A46)-3,Case3!$W$3:$W$100,FALSE)))</f>
        <v>1.5285880538788204</v>
      </c>
      <c r="Y46" s="7">
        <f ca="1">IF($A46="",Y45,INDEX(Case4!$Q$3:$Q$100,MATCH(CELL("row",A46)-3,Case4!$W$3:$W$100,FALSE)))</f>
        <v>1.0579070728577094</v>
      </c>
      <c r="Z46" s="7">
        <f ca="1">IF($A46="",Z45,INDEX(Case5!$Q$3:$Q$100,MATCH(CELL("row",A46)-3,Case5!$W$3:$W$100,FALSE)))</f>
        <v>1.9272244615221858</v>
      </c>
      <c r="AA46" s="7">
        <f ca="1">IF($A46="",AA45,INDEX(Case6!$Q$3:$Q1072,MATCH(CELL("row",A46)-3,Case6!$W$3:$W$100,FALSE)))</f>
        <v>1.0618106506288232</v>
      </c>
      <c r="AB46" s="7">
        <f ca="1">IF($A46="",AB45,INDEX(Case7!$Q$3:$Q$100,MATCH(CELL("row",A46)-3,Case7!$W$3:$W$100,FALSE)))</f>
        <v>1.9151844211319389</v>
      </c>
      <c r="AC46" s="7">
        <f ca="1">IF($A46="",AC45,INDEX(Case8!$Q$3:$Q$100,MATCH(CELL("row",A46)-3,Case8!$W$3:$W$100,FALSE)))</f>
        <v>0.79189634622491278</v>
      </c>
      <c r="AD46" s="7">
        <f ca="1">IF($A46="",AD45,INDEX(Case9!$Q$3:$Q$100,MATCH(CELL("row",B46)-3,Case9!$W$3:$W$100,FALSE)))</f>
        <v>2.6473287873301667</v>
      </c>
      <c r="AE46" s="7">
        <f ca="1">IF($A46="",AE45,INDEX(Case10!$Q$3:$Q$100,MATCH(CELL("row",B46)-3,Case10!$W$3:$W$100,FALSE)))</f>
        <v>0.86678495706416436</v>
      </c>
      <c r="AF46" s="7">
        <f ca="1">IF($A46="",AF45,INDEX(Case11!$Q$3:$Q$100,MATCH(CELL("row",A46)-3,Case11!$W$3:$W$100,FALSE)))</f>
        <v>4.2509709826981465</v>
      </c>
      <c r="AH46" t="str">
        <f t="shared" si="10"/>
        <v/>
      </c>
      <c r="AI46" t="str">
        <f t="shared" si="11"/>
        <v/>
      </c>
      <c r="AJ46" t="str">
        <f t="shared" si="7"/>
        <v/>
      </c>
      <c r="AL46" s="7">
        <f t="shared" ca="1" si="12"/>
        <v>114.62027704092176</v>
      </c>
      <c r="AM46" s="7">
        <f t="shared" ca="1" si="13"/>
        <v>4.2509709826981465</v>
      </c>
      <c r="AN46" s="7">
        <f t="shared" ca="1" si="14"/>
        <v>76.895820853895302</v>
      </c>
      <c r="AO46" s="7">
        <f t="shared" ca="1" si="15"/>
        <v>2.0542436967611172E-2</v>
      </c>
      <c r="AQ46" s="7">
        <f t="shared" ca="1" si="8"/>
        <v>81.369673665797407</v>
      </c>
      <c r="AR46" s="7">
        <f t="shared" ca="1" si="9"/>
        <v>0.79189634622491278</v>
      </c>
    </row>
    <row r="47" spans="1:44" x14ac:dyDescent="0.2">
      <c r="A47" t="str">
        <f>IF(ROW()-3&gt;Control!$I$5,"",Control!B48)</f>
        <v/>
      </c>
      <c r="B47" s="7">
        <f ca="1">IF($A47="",B46,INDEX(Case1!$AB$3:$AB$100,MATCH(CELL("row",A47)-3,Case1!$W$3:$W$100,FALSE)))</f>
        <v>27.105862660254754</v>
      </c>
      <c r="C47" s="7">
        <f ca="1">IF($A47="",C46,INDEX(Pi!$C$3:$C$100,MATCH(CELL("row",A47)-3,Pi!$W$3:$W$100,FALSE)))</f>
        <v>76.784671382199065</v>
      </c>
      <c r="D47" s="13">
        <f ca="1">IF($A47="",D46,INDEX(Patm!$C$3:$C$100,MATCH(CELL("row",A47)-3,Patm!$W$3:$W$100,FALSE)))</f>
        <v>76.913139651557742</v>
      </c>
      <c r="E47" s="13">
        <f ca="1">IF($A47="",E46,INDEX('Patm diff'!$C$3:$C$100,MATCH(CELL("row",Q47)-3,'Patm diff'!$W$3:$W$100,FALSE)))</f>
        <v>77.118569953084247</v>
      </c>
      <c r="F47" s="13">
        <f ca="1">IF($A47="",F46,INDEX('Patm nodiff'!$C$3:$C$100,MATCH(CELL("row",B47)-3,'Patm nodiff'!$W$3:$W$100,FALSE)))</f>
        <v>76.895820853895302</v>
      </c>
      <c r="G47" s="13">
        <f ca="1">IF($A47="",G46,INDEX(Case1!$C$3:$C$100,MATCH(CELL("row",A47)-3,Case1!$W$3:$W$100,FALSE)))</f>
        <v>86.047723688321511</v>
      </c>
      <c r="H47" s="7">
        <f ca="1">IF($A47="",H46,INDEX(Case2!$C$3:$C$100,MATCH(CELL("row",A47)-3,Case2!$W$3:$W$100,FALSE)))</f>
        <v>86.150791184353409</v>
      </c>
      <c r="I47" s="7">
        <f ca="1">IF($A47="",I46,INDEX(Case3!$C$3:$C$100,MATCH(CELL("row",A47)-3,Case3!$W$3:$W$100,FALSE)))</f>
        <v>85.94549560518729</v>
      </c>
      <c r="J47" s="7">
        <f ca="1">IF($A47="",J46,INDEX(Case4!$C$3:$C$100,MATCH(CELL("row",A47)-3,Case4!$W$3:$W$100,FALSE)))</f>
        <v>87.13965852425217</v>
      </c>
      <c r="K47" s="7">
        <f ca="1">IF($A47="",K46,INDEX(Case5!$C$3:$C$100,MATCH(CELL("row",A47)-3,Case5!$W$3:$W$100,FALSE)))</f>
        <v>84.954695179632026</v>
      </c>
      <c r="L47" s="7">
        <f ca="1">IF($A47="",L46,INDEX(Case6!$C$3:$C$100,MATCH(CELL("row",A47)-3,Case6!$W$3:$W$100,FALSE)))</f>
        <v>87.12963058522331</v>
      </c>
      <c r="M47" s="7">
        <f ca="1">IF($A47="",M46,INDEX(Case7!$C$3:$C$100,MATCH(CELL("row",A47)-3,Case7!$W$3:$W$100,FALSE)))</f>
        <v>84.984379822584387</v>
      </c>
      <c r="N47" s="7">
        <f ca="1">IF($A47="",N46,INDEX(Case8!$C$3:$C$100,MATCH(CELL("row",A47)-3,Case8!$W$3:$W$100,FALSE)))</f>
        <v>81.369673665797407</v>
      </c>
      <c r="O47" s="13">
        <f ca="1">IF($A47="",O46,INDEX(Case9!$C$3:$C$100,MATCH(CELL("row",A47)-3,Case9!$W$3:$W$100,FALSE)))</f>
        <v>95.674075374139719</v>
      </c>
      <c r="P47" s="13">
        <f ca="1">IF($A47="",P46,INDEX(Case10!$C$3:$C$100,MATCH(CELL("row",A47)-3,Case10!$W$3:$W$100,FALSE)))</f>
        <v>81.891164611657572</v>
      </c>
      <c r="Q47" s="7">
        <f ca="1">IF($A47="",Q46,INDEX(Case11!$C$3:$C$100,MATCH(CELL("row",A47)-3,Case11!$W$3:$W$100,FALSE)))</f>
        <v>114.62027704092176</v>
      </c>
      <c r="R47" s="13">
        <f ca="1">IF($A47="",R46,INDEX(Pi!$Q$3:$Q$100,MATCH(CELL("row",A47)-3,Pi!$W$3:$W$100,FALSE)))</f>
        <v>29.794450518706498</v>
      </c>
      <c r="S47" s="7">
        <f ca="1">IF($A47="",S46,INDEX(Patm!$Q$3:$Q$100,MATCH(CELL("row",A47)-3,Patm!$W$3:$W$100,FALSE)))</f>
        <v>2.3792277023415707E-2</v>
      </c>
      <c r="T47" s="7">
        <f ca="1">IF($A47="",T46,INDEX('Patm diff'!$Q$3:$Q$100,MATCH(CELL("row",Q47)-3,'Patm diff'!$W$3:$W$100,FALSE)))</f>
        <v>6.2202703539915166E-2</v>
      </c>
      <c r="U47" s="7">
        <f ca="1">IF($A47="",U46,INDEX('Patm nodiff'!$Q$3:$Q$100,MATCH(CELL("row",B47)-3,'Patm nodiff'!$W$3:$W$100,FALSE)))</f>
        <v>2.0542436967611172E-2</v>
      </c>
      <c r="V47" s="7">
        <f ca="1">IF($A47="",V46,INDEX(Case1!$Q$3:$Q$100,MATCH(CELL("row",A47)-3,Case1!$W$3:$W$100,FALSE)))</f>
        <v>1.4878784737120838</v>
      </c>
      <c r="W47" s="7">
        <f ca="1">IF($A47="",W46,INDEX(Case2!$Q$3:$Q$100,MATCH(CELL("row",A47)-3,Case2!$W$3:$W$100,FALSE)))</f>
        <v>1.446921097749136</v>
      </c>
      <c r="X47" s="7">
        <f ca="1">IF($A47="",X46,INDEX(Case3!$Q$3:$Q$100,MATCH(CELL("row",A47)-3,Case3!$W$3:$W$100,FALSE)))</f>
        <v>1.5285880538788204</v>
      </c>
      <c r="Y47" s="7">
        <f ca="1">IF($A47="",Y46,INDEX(Case4!$Q$3:$Q$100,MATCH(CELL("row",A47)-3,Case4!$W$3:$W$100,FALSE)))</f>
        <v>1.0579070728577094</v>
      </c>
      <c r="Z47" s="7">
        <f ca="1">IF($A47="",Z46,INDEX(Case5!$Q$3:$Q$100,MATCH(CELL("row",A47)-3,Case5!$W$3:$W$100,FALSE)))</f>
        <v>1.9272244615221858</v>
      </c>
      <c r="AA47" s="7">
        <f ca="1">IF($A47="",AA46,INDEX(Case6!$Q$3:$Q1073,MATCH(CELL("row",A47)-3,Case6!$W$3:$W$100,FALSE)))</f>
        <v>1.0618106506288232</v>
      </c>
      <c r="AB47" s="7">
        <f ca="1">IF($A47="",AB46,INDEX(Case7!$Q$3:$Q$100,MATCH(CELL("row",A47)-3,Case7!$W$3:$W$100,FALSE)))</f>
        <v>1.9151844211319389</v>
      </c>
      <c r="AC47" s="7">
        <f ca="1">IF($A47="",AC46,INDEX(Case8!$Q$3:$Q$100,MATCH(CELL("row",A47)-3,Case8!$W$3:$W$100,FALSE)))</f>
        <v>0.79189634622491278</v>
      </c>
      <c r="AD47" s="7">
        <f ca="1">IF($A47="",AD46,INDEX(Case9!$Q$3:$Q$100,MATCH(CELL("row",B47)-3,Case9!$W$3:$W$100,FALSE)))</f>
        <v>2.6473287873301667</v>
      </c>
      <c r="AE47" s="7">
        <f ca="1">IF($A47="",AE46,INDEX(Case10!$Q$3:$Q$100,MATCH(CELL("row",B47)-3,Case10!$W$3:$W$100,FALSE)))</f>
        <v>0.86678495706416436</v>
      </c>
      <c r="AF47" s="7">
        <f ca="1">IF($A47="",AF46,INDEX(Case11!$Q$3:$Q$100,MATCH(CELL("row",A47)-3,Case11!$W$3:$W$100,FALSE)))</f>
        <v>4.2509709826981465</v>
      </c>
      <c r="AH47" t="str">
        <f t="shared" si="10"/>
        <v/>
      </c>
      <c r="AI47" t="str">
        <f t="shared" si="11"/>
        <v/>
      </c>
      <c r="AJ47" t="str">
        <f t="shared" si="7"/>
        <v/>
      </c>
      <c r="AL47" s="7">
        <f t="shared" ca="1" si="12"/>
        <v>114.62027704092176</v>
      </c>
      <c r="AM47" s="7">
        <f t="shared" ca="1" si="13"/>
        <v>4.2509709826981465</v>
      </c>
      <c r="AN47" s="7">
        <f t="shared" ca="1" si="14"/>
        <v>76.895820853895302</v>
      </c>
      <c r="AO47" s="7">
        <f t="shared" ca="1" si="15"/>
        <v>2.0542436967611172E-2</v>
      </c>
      <c r="AQ47" s="7">
        <f t="shared" ca="1" si="8"/>
        <v>81.369673665797407</v>
      </c>
      <c r="AR47" s="7">
        <f t="shared" ca="1" si="9"/>
        <v>0.79189634622491278</v>
      </c>
    </row>
    <row r="48" spans="1:44" x14ac:dyDescent="0.2">
      <c r="A48" t="str">
        <f>IF(ROW()-3&gt;Control!$I$5,"",Control!B49)</f>
        <v/>
      </c>
      <c r="B48" s="7">
        <f ca="1">IF($A48="",B47,INDEX(Case1!$AB$3:$AB$100,MATCH(CELL("row",A48)-3,Case1!$W$3:$W$100,FALSE)))</f>
        <v>27.105862660254754</v>
      </c>
      <c r="C48" s="7">
        <f ca="1">IF($A48="",C47,INDEX(Pi!$C$3:$C$100,MATCH(CELL("row",A48)-3,Pi!$W$3:$W$100,FALSE)))</f>
        <v>76.784671382199065</v>
      </c>
      <c r="D48" s="13">
        <f ca="1">IF($A48="",D47,INDEX(Patm!$C$3:$C$100,MATCH(CELL("row",A48)-3,Patm!$W$3:$W$100,FALSE)))</f>
        <v>76.913139651557742</v>
      </c>
      <c r="E48" s="13">
        <f ca="1">IF($A48="",E47,INDEX('Patm diff'!$C$3:$C$100,MATCH(CELL("row",Q48)-3,'Patm diff'!$W$3:$W$100,FALSE)))</f>
        <v>77.118569953084247</v>
      </c>
      <c r="F48" s="13">
        <f ca="1">IF($A48="",F47,INDEX('Patm nodiff'!$C$3:$C$100,MATCH(CELL("row",B48)-3,'Patm nodiff'!$W$3:$W$100,FALSE)))</f>
        <v>76.895820853895302</v>
      </c>
      <c r="G48" s="13">
        <f ca="1">IF($A48="",G47,INDEX(Case1!$C$3:$C$100,MATCH(CELL("row",A48)-3,Case1!$W$3:$W$100,FALSE)))</f>
        <v>86.047723688321511</v>
      </c>
      <c r="H48" s="7">
        <f ca="1">IF($A48="",H47,INDEX(Case2!$C$3:$C$100,MATCH(CELL("row",A48)-3,Case2!$W$3:$W$100,FALSE)))</f>
        <v>86.150791184353409</v>
      </c>
      <c r="I48" s="7">
        <f ca="1">IF($A48="",I47,INDEX(Case3!$C$3:$C$100,MATCH(CELL("row",A48)-3,Case3!$W$3:$W$100,FALSE)))</f>
        <v>85.94549560518729</v>
      </c>
      <c r="J48" s="7">
        <f ca="1">IF($A48="",J47,INDEX(Case4!$C$3:$C$100,MATCH(CELL("row",A48)-3,Case4!$W$3:$W$100,FALSE)))</f>
        <v>87.13965852425217</v>
      </c>
      <c r="K48" s="7">
        <f ca="1">IF($A48="",K47,INDEX(Case5!$C$3:$C$100,MATCH(CELL("row",A48)-3,Case5!$W$3:$W$100,FALSE)))</f>
        <v>84.954695179632026</v>
      </c>
      <c r="L48" s="7">
        <f ca="1">IF($A48="",L47,INDEX(Case6!$C$3:$C$100,MATCH(CELL("row",A48)-3,Case6!$W$3:$W$100,FALSE)))</f>
        <v>87.12963058522331</v>
      </c>
      <c r="M48" s="7">
        <f ca="1">IF($A48="",M47,INDEX(Case7!$C$3:$C$100,MATCH(CELL("row",A48)-3,Case7!$W$3:$W$100,FALSE)))</f>
        <v>84.984379822584387</v>
      </c>
      <c r="N48" s="7">
        <f ca="1">IF($A48="",N47,INDEX(Case8!$C$3:$C$100,MATCH(CELL("row",A48)-3,Case8!$W$3:$W$100,FALSE)))</f>
        <v>81.369673665797407</v>
      </c>
      <c r="O48" s="13">
        <f ca="1">IF($A48="",O47,INDEX(Case9!$C$3:$C$100,MATCH(CELL("row",A48)-3,Case9!$W$3:$W$100,FALSE)))</f>
        <v>95.674075374139719</v>
      </c>
      <c r="P48" s="13">
        <f ca="1">IF($A48="",P47,INDEX(Case10!$C$3:$C$100,MATCH(CELL("row",A48)-3,Case10!$W$3:$W$100,FALSE)))</f>
        <v>81.891164611657572</v>
      </c>
      <c r="Q48" s="7">
        <f ca="1">IF($A48="",Q47,INDEX(Case11!$C$3:$C$100,MATCH(CELL("row",A48)-3,Case11!$W$3:$W$100,FALSE)))</f>
        <v>114.62027704092176</v>
      </c>
      <c r="R48" s="13">
        <f ca="1">IF($A48="",R47,INDEX(Pi!$Q$3:$Q$100,MATCH(CELL("row",A48)-3,Pi!$W$3:$W$100,FALSE)))</f>
        <v>29.794450518706498</v>
      </c>
      <c r="S48" s="7">
        <f ca="1">IF($A48="",S47,INDEX(Patm!$Q$3:$Q$100,MATCH(CELL("row",A48)-3,Patm!$W$3:$W$100,FALSE)))</f>
        <v>2.3792277023415707E-2</v>
      </c>
      <c r="T48" s="7">
        <f ca="1">IF($A48="",T47,INDEX('Patm diff'!$Q$3:$Q$100,MATCH(CELL("row",Q48)-3,'Patm diff'!$W$3:$W$100,FALSE)))</f>
        <v>6.2202703539915166E-2</v>
      </c>
      <c r="U48" s="7">
        <f ca="1">IF($A48="",U47,INDEX('Patm nodiff'!$Q$3:$Q$100,MATCH(CELL("row",B48)-3,'Patm nodiff'!$W$3:$W$100,FALSE)))</f>
        <v>2.0542436967611172E-2</v>
      </c>
      <c r="V48" s="7">
        <f ca="1">IF($A48="",V47,INDEX(Case1!$Q$3:$Q$100,MATCH(CELL("row",A48)-3,Case1!$W$3:$W$100,FALSE)))</f>
        <v>1.4878784737120838</v>
      </c>
      <c r="W48" s="7">
        <f ca="1">IF($A48="",W47,INDEX(Case2!$Q$3:$Q$100,MATCH(CELL("row",A48)-3,Case2!$W$3:$W$100,FALSE)))</f>
        <v>1.446921097749136</v>
      </c>
      <c r="X48" s="7">
        <f ca="1">IF($A48="",X47,INDEX(Case3!$Q$3:$Q$100,MATCH(CELL("row",A48)-3,Case3!$W$3:$W$100,FALSE)))</f>
        <v>1.5285880538788204</v>
      </c>
      <c r="Y48" s="7">
        <f ca="1">IF($A48="",Y47,INDEX(Case4!$Q$3:$Q$100,MATCH(CELL("row",A48)-3,Case4!$W$3:$W$100,FALSE)))</f>
        <v>1.0579070728577094</v>
      </c>
      <c r="Z48" s="7">
        <f ca="1">IF($A48="",Z47,INDEX(Case5!$Q$3:$Q$100,MATCH(CELL("row",A48)-3,Case5!$W$3:$W$100,FALSE)))</f>
        <v>1.9272244615221858</v>
      </c>
      <c r="AA48" s="7">
        <f ca="1">IF($A48="",AA47,INDEX(Case6!$Q$3:$Q1074,MATCH(CELL("row",A48)-3,Case6!$W$3:$W$100,FALSE)))</f>
        <v>1.0618106506288232</v>
      </c>
      <c r="AB48" s="7">
        <f ca="1">IF($A48="",AB47,INDEX(Case7!$Q$3:$Q$100,MATCH(CELL("row",A48)-3,Case7!$W$3:$W$100,FALSE)))</f>
        <v>1.9151844211319389</v>
      </c>
      <c r="AC48" s="7">
        <f ca="1">IF($A48="",AC47,INDEX(Case8!$Q$3:$Q$100,MATCH(CELL("row",A48)-3,Case8!$W$3:$W$100,FALSE)))</f>
        <v>0.79189634622491278</v>
      </c>
      <c r="AD48" s="7">
        <f ca="1">IF($A48="",AD47,INDEX(Case9!$Q$3:$Q$100,MATCH(CELL("row",B48)-3,Case9!$W$3:$W$100,FALSE)))</f>
        <v>2.6473287873301667</v>
      </c>
      <c r="AE48" s="7">
        <f ca="1">IF($A48="",AE47,INDEX(Case10!$Q$3:$Q$100,MATCH(CELL("row",B48)-3,Case10!$W$3:$W$100,FALSE)))</f>
        <v>0.86678495706416436</v>
      </c>
      <c r="AF48" s="7">
        <f ca="1">IF($A48="",AF47,INDEX(Case11!$Q$3:$Q$100,MATCH(CELL("row",A48)-3,Case11!$W$3:$W$100,FALSE)))</f>
        <v>4.2509709826981465</v>
      </c>
      <c r="AH48" t="str">
        <f t="shared" si="10"/>
        <v/>
      </c>
      <c r="AI48" t="str">
        <f t="shared" si="11"/>
        <v/>
      </c>
      <c r="AJ48" t="str">
        <f t="shared" si="7"/>
        <v/>
      </c>
      <c r="AL48" s="7">
        <f t="shared" ca="1" si="12"/>
        <v>114.62027704092176</v>
      </c>
      <c r="AM48" s="7">
        <f t="shared" ca="1" si="13"/>
        <v>4.2509709826981465</v>
      </c>
      <c r="AN48" s="7">
        <f t="shared" ca="1" si="14"/>
        <v>76.895820853895302</v>
      </c>
      <c r="AO48" s="7">
        <f t="shared" ca="1" si="15"/>
        <v>2.0542436967611172E-2</v>
      </c>
      <c r="AQ48" s="7">
        <f t="shared" ca="1" si="8"/>
        <v>81.369673665797407</v>
      </c>
      <c r="AR48" s="7">
        <f t="shared" ca="1" si="9"/>
        <v>0.79189634622491278</v>
      </c>
    </row>
    <row r="49" spans="1:44" x14ac:dyDescent="0.2">
      <c r="A49" t="str">
        <f>IF(ROW()-3&gt;Control!$I$5,"",Control!B50)</f>
        <v/>
      </c>
      <c r="B49" s="7">
        <f ca="1">IF($A49="",B48,INDEX(Case1!$AB$3:$AB$100,MATCH(CELL("row",A49)-3,Case1!$W$3:$W$100,FALSE)))</f>
        <v>27.105862660254754</v>
      </c>
      <c r="C49" s="7">
        <f ca="1">IF($A49="",C48,INDEX(Pi!$C$3:$C$100,MATCH(CELL("row",A49)-3,Pi!$W$3:$W$100,FALSE)))</f>
        <v>76.784671382199065</v>
      </c>
      <c r="D49" s="13">
        <f ca="1">IF($A49="",D48,INDEX(Patm!$C$3:$C$100,MATCH(CELL("row",A49)-3,Patm!$W$3:$W$100,FALSE)))</f>
        <v>76.913139651557742</v>
      </c>
      <c r="E49" s="13">
        <f ca="1">IF($A49="",E48,INDEX('Patm diff'!$C$3:$C$100,MATCH(CELL("row",Q49)-3,'Patm diff'!$W$3:$W$100,FALSE)))</f>
        <v>77.118569953084247</v>
      </c>
      <c r="F49" s="13">
        <f ca="1">IF($A49="",F48,INDEX('Patm nodiff'!$C$3:$C$100,MATCH(CELL("row",B49)-3,'Patm nodiff'!$W$3:$W$100,FALSE)))</f>
        <v>76.895820853895302</v>
      </c>
      <c r="G49" s="13">
        <f ca="1">IF($A49="",G48,INDEX(Case1!$C$3:$C$100,MATCH(CELL("row",A49)-3,Case1!$W$3:$W$100,FALSE)))</f>
        <v>86.047723688321511</v>
      </c>
      <c r="H49" s="7">
        <f ca="1">IF($A49="",H48,INDEX(Case2!$C$3:$C$100,MATCH(CELL("row",A49)-3,Case2!$W$3:$W$100,FALSE)))</f>
        <v>86.150791184353409</v>
      </c>
      <c r="I49" s="7">
        <f ca="1">IF($A49="",I48,INDEX(Case3!$C$3:$C$100,MATCH(CELL("row",A49)-3,Case3!$W$3:$W$100,FALSE)))</f>
        <v>85.94549560518729</v>
      </c>
      <c r="J49" s="7">
        <f ca="1">IF($A49="",J48,INDEX(Case4!$C$3:$C$100,MATCH(CELL("row",A49)-3,Case4!$W$3:$W$100,FALSE)))</f>
        <v>87.13965852425217</v>
      </c>
      <c r="K49" s="7">
        <f ca="1">IF($A49="",K48,INDEX(Case5!$C$3:$C$100,MATCH(CELL("row",A49)-3,Case5!$W$3:$W$100,FALSE)))</f>
        <v>84.954695179632026</v>
      </c>
      <c r="L49" s="7">
        <f ca="1">IF($A49="",L48,INDEX(Case6!$C$3:$C$100,MATCH(CELL("row",A49)-3,Case6!$W$3:$W$100,FALSE)))</f>
        <v>87.12963058522331</v>
      </c>
      <c r="M49" s="7">
        <f ca="1">IF($A49="",M48,INDEX(Case7!$C$3:$C$100,MATCH(CELL("row",A49)-3,Case7!$W$3:$W$100,FALSE)))</f>
        <v>84.984379822584387</v>
      </c>
      <c r="N49" s="7">
        <f ca="1">IF($A49="",N48,INDEX(Case8!$C$3:$C$100,MATCH(CELL("row",A49)-3,Case8!$W$3:$W$100,FALSE)))</f>
        <v>81.369673665797407</v>
      </c>
      <c r="O49" s="13">
        <f ca="1">IF($A49="",O48,INDEX(Case9!$C$3:$C$100,MATCH(CELL("row",A49)-3,Case9!$W$3:$W$100,FALSE)))</f>
        <v>95.674075374139719</v>
      </c>
      <c r="P49" s="13">
        <f ca="1">IF($A49="",P48,INDEX(Case10!$C$3:$C$100,MATCH(CELL("row",A49)-3,Case10!$W$3:$W$100,FALSE)))</f>
        <v>81.891164611657572</v>
      </c>
      <c r="Q49" s="7">
        <f ca="1">IF($A49="",Q48,INDEX(Case11!$C$3:$C$100,MATCH(CELL("row",A49)-3,Case11!$W$3:$W$100,FALSE)))</f>
        <v>114.62027704092176</v>
      </c>
      <c r="R49" s="13">
        <f ca="1">IF($A49="",R48,INDEX(Pi!$Q$3:$Q$100,MATCH(CELL("row",A49)-3,Pi!$W$3:$W$100,FALSE)))</f>
        <v>29.794450518706498</v>
      </c>
      <c r="S49" s="7">
        <f ca="1">IF($A49="",S48,INDEX(Patm!$Q$3:$Q$100,MATCH(CELL("row",A49)-3,Patm!$W$3:$W$100,FALSE)))</f>
        <v>2.3792277023415707E-2</v>
      </c>
      <c r="T49" s="7">
        <f ca="1">IF($A49="",T48,INDEX('Patm diff'!$Q$3:$Q$100,MATCH(CELL("row",Q49)-3,'Patm diff'!$W$3:$W$100,FALSE)))</f>
        <v>6.2202703539915166E-2</v>
      </c>
      <c r="U49" s="7">
        <f ca="1">IF($A49="",U48,INDEX('Patm nodiff'!$Q$3:$Q$100,MATCH(CELL("row",B49)-3,'Patm nodiff'!$W$3:$W$100,FALSE)))</f>
        <v>2.0542436967611172E-2</v>
      </c>
      <c r="V49" s="7">
        <f ca="1">IF($A49="",V48,INDEX(Case1!$Q$3:$Q$100,MATCH(CELL("row",A49)-3,Case1!$W$3:$W$100,FALSE)))</f>
        <v>1.4878784737120838</v>
      </c>
      <c r="W49" s="7">
        <f ca="1">IF($A49="",W48,INDEX(Case2!$Q$3:$Q$100,MATCH(CELL("row",A49)-3,Case2!$W$3:$W$100,FALSE)))</f>
        <v>1.446921097749136</v>
      </c>
      <c r="X49" s="7">
        <f ca="1">IF($A49="",X48,INDEX(Case3!$Q$3:$Q$100,MATCH(CELL("row",A49)-3,Case3!$W$3:$W$100,FALSE)))</f>
        <v>1.5285880538788204</v>
      </c>
      <c r="Y49" s="7">
        <f ca="1">IF($A49="",Y48,INDEX(Case4!$Q$3:$Q$100,MATCH(CELL("row",A49)-3,Case4!$W$3:$W$100,FALSE)))</f>
        <v>1.0579070728577094</v>
      </c>
      <c r="Z49" s="7">
        <f ca="1">IF($A49="",Z48,INDEX(Case5!$Q$3:$Q$100,MATCH(CELL("row",A49)-3,Case5!$W$3:$W$100,FALSE)))</f>
        <v>1.9272244615221858</v>
      </c>
      <c r="AA49" s="7">
        <f ca="1">IF($A49="",AA48,INDEX(Case6!$Q$3:$Q1075,MATCH(CELL("row",A49)-3,Case6!$W$3:$W$100,FALSE)))</f>
        <v>1.0618106506288232</v>
      </c>
      <c r="AB49" s="7">
        <f ca="1">IF($A49="",AB48,INDEX(Case7!$Q$3:$Q$100,MATCH(CELL("row",A49)-3,Case7!$W$3:$W$100,FALSE)))</f>
        <v>1.9151844211319389</v>
      </c>
      <c r="AC49" s="7">
        <f ca="1">IF($A49="",AC48,INDEX(Case8!$Q$3:$Q$100,MATCH(CELL("row",A49)-3,Case8!$W$3:$W$100,FALSE)))</f>
        <v>0.79189634622491278</v>
      </c>
      <c r="AD49" s="7">
        <f ca="1">IF($A49="",AD48,INDEX(Case9!$Q$3:$Q$100,MATCH(CELL("row",B49)-3,Case9!$W$3:$W$100,FALSE)))</f>
        <v>2.6473287873301667</v>
      </c>
      <c r="AE49" s="7">
        <f ca="1">IF($A49="",AE48,INDEX(Case10!$Q$3:$Q$100,MATCH(CELL("row",B49)-3,Case10!$W$3:$W$100,FALSE)))</f>
        <v>0.86678495706416436</v>
      </c>
      <c r="AF49" s="7">
        <f ca="1">IF($A49="",AF48,INDEX(Case11!$Q$3:$Q$100,MATCH(CELL("row",A49)-3,Case11!$W$3:$W$100,FALSE)))</f>
        <v>4.2509709826981465</v>
      </c>
      <c r="AH49" t="str">
        <f t="shared" si="10"/>
        <v/>
      </c>
      <c r="AI49" t="str">
        <f t="shared" si="11"/>
        <v/>
      </c>
      <c r="AJ49" t="str">
        <f t="shared" si="7"/>
        <v/>
      </c>
      <c r="AL49" s="7">
        <f t="shared" ca="1" si="12"/>
        <v>114.62027704092176</v>
      </c>
      <c r="AM49" s="7">
        <f t="shared" ca="1" si="13"/>
        <v>4.2509709826981465</v>
      </c>
      <c r="AN49" s="7">
        <f t="shared" ca="1" si="14"/>
        <v>76.895820853895302</v>
      </c>
      <c r="AO49" s="7">
        <f t="shared" ca="1" si="15"/>
        <v>2.0542436967611172E-2</v>
      </c>
      <c r="AQ49" s="7">
        <f t="shared" ca="1" si="8"/>
        <v>81.369673665797407</v>
      </c>
      <c r="AR49" s="7">
        <f t="shared" ca="1" si="9"/>
        <v>0.79189634622491278</v>
      </c>
    </row>
    <row r="50" spans="1:44" x14ac:dyDescent="0.2">
      <c r="A50" t="str">
        <f>IF(ROW()-3&gt;Control!$I$5,"",Control!B51)</f>
        <v/>
      </c>
      <c r="B50" s="7">
        <f ca="1">IF($A50="",B49,INDEX(Case1!$AB$3:$AB$100,MATCH(CELL("row",A50)-3,Case1!$W$3:$W$100,FALSE)))</f>
        <v>27.105862660254754</v>
      </c>
      <c r="C50" s="7">
        <f ca="1">IF($A50="",C49,INDEX(Pi!$C$3:$C$100,MATCH(CELL("row",A50)-3,Pi!$W$3:$W$100,FALSE)))</f>
        <v>76.784671382199065</v>
      </c>
      <c r="D50" s="13">
        <f ca="1">IF($A50="",D49,INDEX(Patm!$C$3:$C$100,MATCH(CELL("row",A50)-3,Patm!$W$3:$W$100,FALSE)))</f>
        <v>76.913139651557742</v>
      </c>
      <c r="E50" s="13">
        <f ca="1">IF($A50="",E49,INDEX('Patm diff'!$C$3:$C$100,MATCH(CELL("row",Q50)-3,'Patm diff'!$W$3:$W$100,FALSE)))</f>
        <v>77.118569953084247</v>
      </c>
      <c r="F50" s="13">
        <f ca="1">IF($A50="",F49,INDEX('Patm nodiff'!$C$3:$C$100,MATCH(CELL("row",B50)-3,'Patm nodiff'!$W$3:$W$100,FALSE)))</f>
        <v>76.895820853895302</v>
      </c>
      <c r="G50" s="13">
        <f ca="1">IF($A50="",G49,INDEX(Case1!$C$3:$C$100,MATCH(CELL("row",A50)-3,Case1!$W$3:$W$100,FALSE)))</f>
        <v>86.047723688321511</v>
      </c>
      <c r="H50" s="7">
        <f ca="1">IF($A50="",H49,INDEX(Case2!$C$3:$C$100,MATCH(CELL("row",A50)-3,Case2!$W$3:$W$100,FALSE)))</f>
        <v>86.150791184353409</v>
      </c>
      <c r="I50" s="7">
        <f ca="1">IF($A50="",I49,INDEX(Case3!$C$3:$C$100,MATCH(CELL("row",A50)-3,Case3!$W$3:$W$100,FALSE)))</f>
        <v>85.94549560518729</v>
      </c>
      <c r="J50" s="7">
        <f ca="1">IF($A50="",J49,INDEX(Case4!$C$3:$C$100,MATCH(CELL("row",A50)-3,Case4!$W$3:$W$100,FALSE)))</f>
        <v>87.13965852425217</v>
      </c>
      <c r="K50" s="7">
        <f ca="1">IF($A50="",K49,INDEX(Case5!$C$3:$C$100,MATCH(CELL("row",A50)-3,Case5!$W$3:$W$100,FALSE)))</f>
        <v>84.954695179632026</v>
      </c>
      <c r="L50" s="7">
        <f ca="1">IF($A50="",L49,INDEX(Case6!$C$3:$C$100,MATCH(CELL("row",A50)-3,Case6!$W$3:$W$100,FALSE)))</f>
        <v>87.12963058522331</v>
      </c>
      <c r="M50" s="7">
        <f ca="1">IF($A50="",M49,INDEX(Case7!$C$3:$C$100,MATCH(CELL("row",A50)-3,Case7!$W$3:$W$100,FALSE)))</f>
        <v>84.984379822584387</v>
      </c>
      <c r="N50" s="7">
        <f ca="1">IF($A50="",N49,INDEX(Case8!$C$3:$C$100,MATCH(CELL("row",A50)-3,Case8!$W$3:$W$100,FALSE)))</f>
        <v>81.369673665797407</v>
      </c>
      <c r="O50" s="13">
        <f ca="1">IF($A50="",O49,INDEX(Case9!$C$3:$C$100,MATCH(CELL("row",A50)-3,Case9!$W$3:$W$100,FALSE)))</f>
        <v>95.674075374139719</v>
      </c>
      <c r="P50" s="13">
        <f ca="1">IF($A50="",P49,INDEX(Case10!$C$3:$C$100,MATCH(CELL("row",A50)-3,Case10!$W$3:$W$100,FALSE)))</f>
        <v>81.891164611657572</v>
      </c>
      <c r="Q50" s="7">
        <f ca="1">IF($A50="",Q49,INDEX(Case11!$C$3:$C$100,MATCH(CELL("row",A50)-3,Case11!$W$3:$W$100,FALSE)))</f>
        <v>114.62027704092176</v>
      </c>
      <c r="R50" s="13">
        <f ca="1">IF($A50="",R49,INDEX(Pi!$Q$3:$Q$100,MATCH(CELL("row",A50)-3,Pi!$W$3:$W$100,FALSE)))</f>
        <v>29.794450518706498</v>
      </c>
      <c r="S50" s="7">
        <f ca="1">IF($A50="",S49,INDEX(Patm!$Q$3:$Q$100,MATCH(CELL("row",A50)-3,Patm!$W$3:$W$100,FALSE)))</f>
        <v>2.3792277023415707E-2</v>
      </c>
      <c r="T50" s="7">
        <f ca="1">IF($A50="",T49,INDEX('Patm diff'!$Q$3:$Q$100,MATCH(CELL("row",Q50)-3,'Patm diff'!$W$3:$W$100,FALSE)))</f>
        <v>6.2202703539915166E-2</v>
      </c>
      <c r="U50" s="7">
        <f ca="1">IF($A50="",U49,INDEX('Patm nodiff'!$Q$3:$Q$100,MATCH(CELL("row",B50)-3,'Patm nodiff'!$W$3:$W$100,FALSE)))</f>
        <v>2.0542436967611172E-2</v>
      </c>
      <c r="V50" s="7">
        <f ca="1">IF($A50="",V49,INDEX(Case1!$Q$3:$Q$100,MATCH(CELL("row",A50)-3,Case1!$W$3:$W$100,FALSE)))</f>
        <v>1.4878784737120838</v>
      </c>
      <c r="W50" s="7">
        <f ca="1">IF($A50="",W49,INDEX(Case2!$Q$3:$Q$100,MATCH(CELL("row",A50)-3,Case2!$W$3:$W$100,FALSE)))</f>
        <v>1.446921097749136</v>
      </c>
      <c r="X50" s="7">
        <f ca="1">IF($A50="",X49,INDEX(Case3!$Q$3:$Q$100,MATCH(CELL("row",A50)-3,Case3!$W$3:$W$100,FALSE)))</f>
        <v>1.5285880538788204</v>
      </c>
      <c r="Y50" s="7">
        <f ca="1">IF($A50="",Y49,INDEX(Case4!$Q$3:$Q$100,MATCH(CELL("row",A50)-3,Case4!$W$3:$W$100,FALSE)))</f>
        <v>1.0579070728577094</v>
      </c>
      <c r="Z50" s="7">
        <f ca="1">IF($A50="",Z49,INDEX(Case5!$Q$3:$Q$100,MATCH(CELL("row",A50)-3,Case5!$W$3:$W$100,FALSE)))</f>
        <v>1.9272244615221858</v>
      </c>
      <c r="AA50" s="7">
        <f ca="1">IF($A50="",AA49,INDEX(Case6!$Q$3:$Q1076,MATCH(CELL("row",A50)-3,Case6!$W$3:$W$100,FALSE)))</f>
        <v>1.0618106506288232</v>
      </c>
      <c r="AB50" s="7">
        <f ca="1">IF($A50="",AB49,INDEX(Case7!$Q$3:$Q$100,MATCH(CELL("row",A50)-3,Case7!$W$3:$W$100,FALSE)))</f>
        <v>1.9151844211319389</v>
      </c>
      <c r="AC50" s="7">
        <f ca="1">IF($A50="",AC49,INDEX(Case8!$Q$3:$Q$100,MATCH(CELL("row",A50)-3,Case8!$W$3:$W$100,FALSE)))</f>
        <v>0.79189634622491278</v>
      </c>
      <c r="AD50" s="7">
        <f ca="1">IF($A50="",AD49,INDEX(Case9!$Q$3:$Q$100,MATCH(CELL("row",B50)-3,Case9!$W$3:$W$100,FALSE)))</f>
        <v>2.6473287873301667</v>
      </c>
      <c r="AE50" s="7">
        <f ca="1">IF($A50="",AE49,INDEX(Case10!$Q$3:$Q$100,MATCH(CELL("row",B50)-3,Case10!$W$3:$W$100,FALSE)))</f>
        <v>0.86678495706416436</v>
      </c>
      <c r="AF50" s="7">
        <f ca="1">IF($A50="",AF49,INDEX(Case11!$Q$3:$Q$100,MATCH(CELL("row",A50)-3,Case11!$W$3:$W$100,FALSE)))</f>
        <v>4.2509709826981465</v>
      </c>
      <c r="AH50" t="str">
        <f t="shared" si="10"/>
        <v/>
      </c>
      <c r="AI50" t="str">
        <f t="shared" si="11"/>
        <v/>
      </c>
      <c r="AJ50" t="str">
        <f t="shared" si="7"/>
        <v/>
      </c>
      <c r="AL50" s="7">
        <f t="shared" ca="1" si="12"/>
        <v>114.62027704092176</v>
      </c>
      <c r="AM50" s="7">
        <f t="shared" ca="1" si="13"/>
        <v>4.2509709826981465</v>
      </c>
      <c r="AN50" s="7">
        <f t="shared" ca="1" si="14"/>
        <v>76.895820853895302</v>
      </c>
      <c r="AO50" s="7">
        <f t="shared" ca="1" si="15"/>
        <v>2.0542436967611172E-2</v>
      </c>
      <c r="AQ50" s="7">
        <f t="shared" ca="1" si="8"/>
        <v>81.369673665797407</v>
      </c>
      <c r="AR50" s="7">
        <f t="shared" ca="1" si="9"/>
        <v>0.79189634622491278</v>
      </c>
    </row>
    <row r="51" spans="1:44" x14ac:dyDescent="0.2">
      <c r="A51" t="str">
        <f>IF(ROW()-3&gt;Control!$I$5,"",Control!B52)</f>
        <v/>
      </c>
      <c r="B51" s="7">
        <f ca="1">IF($A51="",B50,INDEX(Case1!$AB$3:$AB$100,MATCH(CELL("row",A51)-3,Case1!$W$3:$W$100,FALSE)))</f>
        <v>27.105862660254754</v>
      </c>
      <c r="C51" s="7">
        <f ca="1">IF($A51="",C50,INDEX(Pi!$C$3:$C$100,MATCH(CELL("row",A51)-3,Pi!$W$3:$W$100,FALSE)))</f>
        <v>76.784671382199065</v>
      </c>
      <c r="D51" s="13">
        <f ca="1">IF($A51="",D50,INDEX(Patm!$C$3:$C$100,MATCH(CELL("row",A51)-3,Patm!$W$3:$W$100,FALSE)))</f>
        <v>76.913139651557742</v>
      </c>
      <c r="E51" s="13">
        <f ca="1">IF($A51="",E50,INDEX('Patm diff'!$C$3:$C$100,MATCH(CELL("row",Q51)-3,'Patm diff'!$W$3:$W$100,FALSE)))</f>
        <v>77.118569953084247</v>
      </c>
      <c r="F51" s="13">
        <f ca="1">IF($A51="",F50,INDEX('Patm nodiff'!$C$3:$C$100,MATCH(CELL("row",B51)-3,'Patm nodiff'!$W$3:$W$100,FALSE)))</f>
        <v>76.895820853895302</v>
      </c>
      <c r="G51" s="13">
        <f ca="1">IF($A51="",G50,INDEX(Case1!$C$3:$C$100,MATCH(CELL("row",A51)-3,Case1!$W$3:$W$100,FALSE)))</f>
        <v>86.047723688321511</v>
      </c>
      <c r="H51" s="7">
        <f ca="1">IF($A51="",H50,INDEX(Case2!$C$3:$C$100,MATCH(CELL("row",A51)-3,Case2!$W$3:$W$100,FALSE)))</f>
        <v>86.150791184353409</v>
      </c>
      <c r="I51" s="7">
        <f ca="1">IF($A51="",I50,INDEX(Case3!$C$3:$C$100,MATCH(CELL("row",A51)-3,Case3!$W$3:$W$100,FALSE)))</f>
        <v>85.94549560518729</v>
      </c>
      <c r="J51" s="7">
        <f ca="1">IF($A51="",J50,INDEX(Case4!$C$3:$C$100,MATCH(CELL("row",A51)-3,Case4!$W$3:$W$100,FALSE)))</f>
        <v>87.13965852425217</v>
      </c>
      <c r="K51" s="7">
        <f ca="1">IF($A51="",K50,INDEX(Case5!$C$3:$C$100,MATCH(CELL("row",A51)-3,Case5!$W$3:$W$100,FALSE)))</f>
        <v>84.954695179632026</v>
      </c>
      <c r="L51" s="7">
        <f ca="1">IF($A51="",L50,INDEX(Case6!$C$3:$C$100,MATCH(CELL("row",A51)-3,Case6!$W$3:$W$100,FALSE)))</f>
        <v>87.12963058522331</v>
      </c>
      <c r="M51" s="7">
        <f ca="1">IF($A51="",M50,INDEX(Case7!$C$3:$C$100,MATCH(CELL("row",A51)-3,Case7!$W$3:$W$100,FALSE)))</f>
        <v>84.984379822584387</v>
      </c>
      <c r="N51" s="7">
        <f ca="1">IF($A51="",N50,INDEX(Case8!$C$3:$C$100,MATCH(CELL("row",A51)-3,Case8!$W$3:$W$100,FALSE)))</f>
        <v>81.369673665797407</v>
      </c>
      <c r="O51" s="13">
        <f ca="1">IF($A51="",O50,INDEX(Case9!$C$3:$C$100,MATCH(CELL("row",A51)-3,Case9!$W$3:$W$100,FALSE)))</f>
        <v>95.674075374139719</v>
      </c>
      <c r="P51" s="13">
        <f ca="1">IF($A51="",P50,INDEX(Case10!$C$3:$C$100,MATCH(CELL("row",A51)-3,Case10!$W$3:$W$100,FALSE)))</f>
        <v>81.891164611657572</v>
      </c>
      <c r="Q51" s="7">
        <f ca="1">IF($A51="",Q50,INDEX(Case11!$C$3:$C$100,MATCH(CELL("row",A51)-3,Case11!$W$3:$W$100,FALSE)))</f>
        <v>114.62027704092176</v>
      </c>
      <c r="R51" s="13">
        <f ca="1">IF($A51="",R50,INDEX(Pi!$Q$3:$Q$100,MATCH(CELL("row",A51)-3,Pi!$W$3:$W$100,FALSE)))</f>
        <v>29.794450518706498</v>
      </c>
      <c r="S51" s="7">
        <f ca="1">IF($A51="",S50,INDEX(Patm!$Q$3:$Q$100,MATCH(CELL("row",A51)-3,Patm!$W$3:$W$100,FALSE)))</f>
        <v>2.3792277023415707E-2</v>
      </c>
      <c r="T51" s="7">
        <f ca="1">IF($A51="",T50,INDEX('Patm diff'!$Q$3:$Q$100,MATCH(CELL("row",Q51)-3,'Patm diff'!$W$3:$W$100,FALSE)))</f>
        <v>6.2202703539915166E-2</v>
      </c>
      <c r="U51" s="7">
        <f ca="1">IF($A51="",U50,INDEX('Patm nodiff'!$Q$3:$Q$100,MATCH(CELL("row",B51)-3,'Patm nodiff'!$W$3:$W$100,FALSE)))</f>
        <v>2.0542436967611172E-2</v>
      </c>
      <c r="V51" s="7">
        <f ca="1">IF($A51="",V50,INDEX(Case1!$Q$3:$Q$100,MATCH(CELL("row",A51)-3,Case1!$W$3:$W$100,FALSE)))</f>
        <v>1.4878784737120838</v>
      </c>
      <c r="W51" s="7">
        <f ca="1">IF($A51="",W50,INDEX(Case2!$Q$3:$Q$100,MATCH(CELL("row",A51)-3,Case2!$W$3:$W$100,FALSE)))</f>
        <v>1.446921097749136</v>
      </c>
      <c r="X51" s="7">
        <f ca="1">IF($A51="",X50,INDEX(Case3!$Q$3:$Q$100,MATCH(CELL("row",A51)-3,Case3!$W$3:$W$100,FALSE)))</f>
        <v>1.5285880538788204</v>
      </c>
      <c r="Y51" s="7">
        <f ca="1">IF($A51="",Y50,INDEX(Case4!$Q$3:$Q$100,MATCH(CELL("row",A51)-3,Case4!$W$3:$W$100,FALSE)))</f>
        <v>1.0579070728577094</v>
      </c>
      <c r="Z51" s="7">
        <f ca="1">IF($A51="",Z50,INDEX(Case5!$Q$3:$Q$100,MATCH(CELL("row",A51)-3,Case5!$W$3:$W$100,FALSE)))</f>
        <v>1.9272244615221858</v>
      </c>
      <c r="AA51" s="7">
        <f ca="1">IF($A51="",AA50,INDEX(Case6!$Q$3:$Q1077,MATCH(CELL("row",A51)-3,Case6!$W$3:$W$100,FALSE)))</f>
        <v>1.0618106506288232</v>
      </c>
      <c r="AB51" s="7">
        <f ca="1">IF($A51="",AB50,INDEX(Case7!$Q$3:$Q$100,MATCH(CELL("row",A51)-3,Case7!$W$3:$W$100,FALSE)))</f>
        <v>1.9151844211319389</v>
      </c>
      <c r="AC51" s="7">
        <f ca="1">IF($A51="",AC50,INDEX(Case8!$Q$3:$Q$100,MATCH(CELL("row",A51)-3,Case8!$W$3:$W$100,FALSE)))</f>
        <v>0.79189634622491278</v>
      </c>
      <c r="AD51" s="7">
        <f ca="1">IF($A51="",AD50,INDEX(Case9!$Q$3:$Q$100,MATCH(CELL("row",B51)-3,Case9!$W$3:$W$100,FALSE)))</f>
        <v>2.6473287873301667</v>
      </c>
      <c r="AE51" s="7">
        <f ca="1">IF($A51="",AE50,INDEX(Case10!$Q$3:$Q$100,MATCH(CELL("row",B51)-3,Case10!$W$3:$W$100,FALSE)))</f>
        <v>0.86678495706416436</v>
      </c>
      <c r="AF51" s="7">
        <f ca="1">IF($A51="",AF50,INDEX(Case11!$Q$3:$Q$100,MATCH(CELL("row",A51)-3,Case11!$W$3:$W$100,FALSE)))</f>
        <v>4.2509709826981465</v>
      </c>
      <c r="AH51" t="str">
        <f t="shared" si="10"/>
        <v/>
      </c>
      <c r="AI51" t="str">
        <f t="shared" si="11"/>
        <v/>
      </c>
      <c r="AJ51" t="str">
        <f t="shared" si="7"/>
        <v/>
      </c>
      <c r="AL51" s="7">
        <f t="shared" ca="1" si="12"/>
        <v>114.62027704092176</v>
      </c>
      <c r="AM51" s="7">
        <f t="shared" ca="1" si="13"/>
        <v>4.2509709826981465</v>
      </c>
      <c r="AN51" s="7">
        <f t="shared" ca="1" si="14"/>
        <v>76.895820853895302</v>
      </c>
      <c r="AO51" s="7">
        <f t="shared" ca="1" si="15"/>
        <v>2.0542436967611172E-2</v>
      </c>
      <c r="AQ51" s="7">
        <f t="shared" ca="1" si="8"/>
        <v>81.369673665797407</v>
      </c>
      <c r="AR51" s="7">
        <f t="shared" ca="1" si="9"/>
        <v>0.79189634622491278</v>
      </c>
    </row>
    <row r="52" spans="1:44" x14ac:dyDescent="0.2">
      <c r="A52" t="str">
        <f>IF(ROW()-3&gt;Control!$I$5,"",Control!B53)</f>
        <v/>
      </c>
      <c r="B52" s="7">
        <f ca="1">IF($A52="",B51,INDEX(Case1!$AB$3:$AB$100,MATCH(CELL("row",A52)-3,Case1!$W$3:$W$100,FALSE)))</f>
        <v>27.105862660254754</v>
      </c>
      <c r="C52" s="7">
        <f ca="1">IF($A52="",C51,INDEX(Pi!$C$3:$C$100,MATCH(CELL("row",A52)-3,Pi!$W$3:$W$100,FALSE)))</f>
        <v>76.784671382199065</v>
      </c>
      <c r="D52" s="13">
        <f ca="1">IF($A52="",D51,INDEX(Patm!$C$3:$C$100,MATCH(CELL("row",A52)-3,Patm!$W$3:$W$100,FALSE)))</f>
        <v>76.913139651557742</v>
      </c>
      <c r="E52" s="13">
        <f ca="1">IF($A52="",E51,INDEX('Patm diff'!$C$3:$C$100,MATCH(CELL("row",Q52)-3,'Patm diff'!$W$3:$W$100,FALSE)))</f>
        <v>77.118569953084247</v>
      </c>
      <c r="F52" s="13">
        <f ca="1">IF($A52="",F51,INDEX('Patm nodiff'!$C$3:$C$100,MATCH(CELL("row",B52)-3,'Patm nodiff'!$W$3:$W$100,FALSE)))</f>
        <v>76.895820853895302</v>
      </c>
      <c r="G52" s="13">
        <f ca="1">IF($A52="",G51,INDEX(Case1!$C$3:$C$100,MATCH(CELL("row",A52)-3,Case1!$W$3:$W$100,FALSE)))</f>
        <v>86.047723688321511</v>
      </c>
      <c r="H52" s="7">
        <f ca="1">IF($A52="",H51,INDEX(Case2!$C$3:$C$100,MATCH(CELL("row",A52)-3,Case2!$W$3:$W$100,FALSE)))</f>
        <v>86.150791184353409</v>
      </c>
      <c r="I52" s="7">
        <f ca="1">IF($A52="",I51,INDEX(Case3!$C$3:$C$100,MATCH(CELL("row",A52)-3,Case3!$W$3:$W$100,FALSE)))</f>
        <v>85.94549560518729</v>
      </c>
      <c r="J52" s="7">
        <f ca="1">IF($A52="",J51,INDEX(Case4!$C$3:$C$100,MATCH(CELL("row",A52)-3,Case4!$W$3:$W$100,FALSE)))</f>
        <v>87.13965852425217</v>
      </c>
      <c r="K52" s="7">
        <f ca="1">IF($A52="",K51,INDEX(Case5!$C$3:$C$100,MATCH(CELL("row",A52)-3,Case5!$W$3:$W$100,FALSE)))</f>
        <v>84.954695179632026</v>
      </c>
      <c r="L52" s="7">
        <f ca="1">IF($A52="",L51,INDEX(Case6!$C$3:$C$100,MATCH(CELL("row",A52)-3,Case6!$W$3:$W$100,FALSE)))</f>
        <v>87.12963058522331</v>
      </c>
      <c r="M52" s="7">
        <f ca="1">IF($A52="",M51,INDEX(Case7!$C$3:$C$100,MATCH(CELL("row",A52)-3,Case7!$W$3:$W$100,FALSE)))</f>
        <v>84.984379822584387</v>
      </c>
      <c r="N52" s="7">
        <f ca="1">IF($A52="",N51,INDEX(Case8!$C$3:$C$100,MATCH(CELL("row",A52)-3,Case8!$W$3:$W$100,FALSE)))</f>
        <v>81.369673665797407</v>
      </c>
      <c r="O52" s="13">
        <f ca="1">IF($A52="",O51,INDEX(Case9!$C$3:$C$100,MATCH(CELL("row",A52)-3,Case9!$W$3:$W$100,FALSE)))</f>
        <v>95.674075374139719</v>
      </c>
      <c r="P52" s="13">
        <f ca="1">IF($A52="",P51,INDEX(Case10!$C$3:$C$100,MATCH(CELL("row",A52)-3,Case10!$W$3:$W$100,FALSE)))</f>
        <v>81.891164611657572</v>
      </c>
      <c r="Q52" s="7">
        <f ca="1">IF($A52="",Q51,INDEX(Case11!$C$3:$C$100,MATCH(CELL("row",A52)-3,Case11!$W$3:$W$100,FALSE)))</f>
        <v>114.62027704092176</v>
      </c>
      <c r="R52" s="13">
        <f ca="1">IF($A52="",R51,INDEX(Pi!$Q$3:$Q$100,MATCH(CELL("row",A52)-3,Pi!$W$3:$W$100,FALSE)))</f>
        <v>29.794450518706498</v>
      </c>
      <c r="S52" s="7">
        <f ca="1">IF($A52="",S51,INDEX(Patm!$Q$3:$Q$100,MATCH(CELL("row",A52)-3,Patm!$W$3:$W$100,FALSE)))</f>
        <v>2.3792277023415707E-2</v>
      </c>
      <c r="T52" s="7">
        <f ca="1">IF($A52="",T51,INDEX('Patm diff'!$Q$3:$Q$100,MATCH(CELL("row",Q52)-3,'Patm diff'!$W$3:$W$100,FALSE)))</f>
        <v>6.2202703539915166E-2</v>
      </c>
      <c r="U52" s="7">
        <f ca="1">IF($A52="",U51,INDEX('Patm nodiff'!$Q$3:$Q$100,MATCH(CELL("row",B52)-3,'Patm nodiff'!$W$3:$W$100,FALSE)))</f>
        <v>2.0542436967611172E-2</v>
      </c>
      <c r="V52" s="7">
        <f ca="1">IF($A52="",V51,INDEX(Case1!$Q$3:$Q$100,MATCH(CELL("row",A52)-3,Case1!$W$3:$W$100,FALSE)))</f>
        <v>1.4878784737120838</v>
      </c>
      <c r="W52" s="7">
        <f ca="1">IF($A52="",W51,INDEX(Case2!$Q$3:$Q$100,MATCH(CELL("row",A52)-3,Case2!$W$3:$W$100,FALSE)))</f>
        <v>1.446921097749136</v>
      </c>
      <c r="X52" s="7">
        <f ca="1">IF($A52="",X51,INDEX(Case3!$Q$3:$Q$100,MATCH(CELL("row",A52)-3,Case3!$W$3:$W$100,FALSE)))</f>
        <v>1.5285880538788204</v>
      </c>
      <c r="Y52" s="7">
        <f ca="1">IF($A52="",Y51,INDEX(Case4!$Q$3:$Q$100,MATCH(CELL("row",A52)-3,Case4!$W$3:$W$100,FALSE)))</f>
        <v>1.0579070728577094</v>
      </c>
      <c r="Z52" s="7">
        <f ca="1">IF($A52="",Z51,INDEX(Case5!$Q$3:$Q$100,MATCH(CELL("row",A52)-3,Case5!$W$3:$W$100,FALSE)))</f>
        <v>1.9272244615221858</v>
      </c>
      <c r="AA52" s="7">
        <f ca="1">IF($A52="",AA51,INDEX(Case6!$Q$3:$Q1078,MATCH(CELL("row",A52)-3,Case6!$W$3:$W$100,FALSE)))</f>
        <v>1.0618106506288232</v>
      </c>
      <c r="AB52" s="7">
        <f ca="1">IF($A52="",AB51,INDEX(Case7!$Q$3:$Q$100,MATCH(CELL("row",A52)-3,Case7!$W$3:$W$100,FALSE)))</f>
        <v>1.9151844211319389</v>
      </c>
      <c r="AC52" s="7">
        <f ca="1">IF($A52="",AC51,INDEX(Case8!$Q$3:$Q$100,MATCH(CELL("row",A52)-3,Case8!$W$3:$W$100,FALSE)))</f>
        <v>0.79189634622491278</v>
      </c>
      <c r="AD52" s="7">
        <f ca="1">IF($A52="",AD51,INDEX(Case9!$Q$3:$Q$100,MATCH(CELL("row",B52)-3,Case9!$W$3:$W$100,FALSE)))</f>
        <v>2.6473287873301667</v>
      </c>
      <c r="AE52" s="7">
        <f ca="1">IF($A52="",AE51,INDEX(Case10!$Q$3:$Q$100,MATCH(CELL("row",B52)-3,Case10!$W$3:$W$100,FALSE)))</f>
        <v>0.86678495706416436</v>
      </c>
      <c r="AF52" s="7">
        <f ca="1">IF($A52="",AF51,INDEX(Case11!$Q$3:$Q$100,MATCH(CELL("row",A52)-3,Case11!$W$3:$W$100,FALSE)))</f>
        <v>4.2509709826981465</v>
      </c>
      <c r="AH52" t="str">
        <f t="shared" si="10"/>
        <v/>
      </c>
      <c r="AI52" t="str">
        <f t="shared" si="11"/>
        <v/>
      </c>
      <c r="AJ52" t="str">
        <f t="shared" si="7"/>
        <v/>
      </c>
      <c r="AL52" s="7">
        <f t="shared" ca="1" si="12"/>
        <v>114.62027704092176</v>
      </c>
      <c r="AM52" s="7">
        <f t="shared" ca="1" si="13"/>
        <v>4.2509709826981465</v>
      </c>
      <c r="AN52" s="7">
        <f t="shared" ca="1" si="14"/>
        <v>76.895820853895302</v>
      </c>
      <c r="AO52" s="7">
        <f t="shared" ca="1" si="15"/>
        <v>2.0542436967611172E-2</v>
      </c>
      <c r="AQ52" s="7">
        <f t="shared" ca="1" si="8"/>
        <v>81.369673665797407</v>
      </c>
      <c r="AR52" s="7">
        <f t="shared" ca="1" si="9"/>
        <v>0.79189634622491278</v>
      </c>
    </row>
    <row r="53" spans="1:44" x14ac:dyDescent="0.2">
      <c r="A53" t="str">
        <f>IF(ROW()-3&gt;Control!$I$5,"",Control!B54)</f>
        <v/>
      </c>
      <c r="B53" s="7">
        <f ca="1">IF($A53="",B52,INDEX(Case1!$AB$3:$AB$100,MATCH(CELL("row",A53)-3,Case1!$W$3:$W$100,FALSE)))</f>
        <v>27.105862660254754</v>
      </c>
      <c r="C53" s="7">
        <f ca="1">IF($A53="",C52,INDEX(Pi!$C$3:$C$100,MATCH(CELL("row",A53)-3,Pi!$W$3:$W$100,FALSE)))</f>
        <v>76.784671382199065</v>
      </c>
      <c r="D53" s="13">
        <f ca="1">IF($A53="",D52,INDEX(Patm!$C$3:$C$100,MATCH(CELL("row",A53)-3,Patm!$W$3:$W$100,FALSE)))</f>
        <v>76.913139651557742</v>
      </c>
      <c r="E53" s="13">
        <f ca="1">IF($A53="",E52,INDEX('Patm diff'!$C$3:$C$100,MATCH(CELL("row",Q53)-3,'Patm diff'!$W$3:$W$100,FALSE)))</f>
        <v>77.118569953084247</v>
      </c>
      <c r="F53" s="13">
        <f ca="1">IF($A53="",F52,INDEX('Patm nodiff'!$C$3:$C$100,MATCH(CELL("row",B53)-3,'Patm nodiff'!$W$3:$W$100,FALSE)))</f>
        <v>76.895820853895302</v>
      </c>
      <c r="G53" s="13">
        <f ca="1">IF($A53="",G52,INDEX(Case1!$C$3:$C$100,MATCH(CELL("row",A53)-3,Case1!$W$3:$W$100,FALSE)))</f>
        <v>86.047723688321511</v>
      </c>
      <c r="H53" s="7">
        <f ca="1">IF($A53="",H52,INDEX(Case2!$C$3:$C$100,MATCH(CELL("row",A53)-3,Case2!$W$3:$W$100,FALSE)))</f>
        <v>86.150791184353409</v>
      </c>
      <c r="I53" s="7">
        <f ca="1">IF($A53="",I52,INDEX(Case3!$C$3:$C$100,MATCH(CELL("row",A53)-3,Case3!$W$3:$W$100,FALSE)))</f>
        <v>85.94549560518729</v>
      </c>
      <c r="J53" s="7">
        <f ca="1">IF($A53="",J52,INDEX(Case4!$C$3:$C$100,MATCH(CELL("row",A53)-3,Case4!$W$3:$W$100,FALSE)))</f>
        <v>87.13965852425217</v>
      </c>
      <c r="K53" s="7">
        <f ca="1">IF($A53="",K52,INDEX(Case5!$C$3:$C$100,MATCH(CELL("row",A53)-3,Case5!$W$3:$W$100,FALSE)))</f>
        <v>84.954695179632026</v>
      </c>
      <c r="L53" s="7">
        <f ca="1">IF($A53="",L52,INDEX(Case6!$C$3:$C$100,MATCH(CELL("row",A53)-3,Case6!$W$3:$W$100,FALSE)))</f>
        <v>87.12963058522331</v>
      </c>
      <c r="M53" s="7">
        <f ca="1">IF($A53="",M52,INDEX(Case7!$C$3:$C$100,MATCH(CELL("row",A53)-3,Case7!$W$3:$W$100,FALSE)))</f>
        <v>84.984379822584387</v>
      </c>
      <c r="N53" s="7">
        <f ca="1">IF($A53="",N52,INDEX(Case8!$C$3:$C$100,MATCH(CELL("row",A53)-3,Case8!$W$3:$W$100,FALSE)))</f>
        <v>81.369673665797407</v>
      </c>
      <c r="O53" s="13">
        <f ca="1">IF($A53="",O52,INDEX(Case9!$C$3:$C$100,MATCH(CELL("row",A53)-3,Case9!$W$3:$W$100,FALSE)))</f>
        <v>95.674075374139719</v>
      </c>
      <c r="P53" s="13">
        <f ca="1">IF($A53="",P52,INDEX(Case10!$C$3:$C$100,MATCH(CELL("row",A53)-3,Case10!$W$3:$W$100,FALSE)))</f>
        <v>81.891164611657572</v>
      </c>
      <c r="Q53" s="7">
        <f ca="1">IF($A53="",Q52,INDEX(Case11!$C$3:$C$100,MATCH(CELL("row",A53)-3,Case11!$W$3:$W$100,FALSE)))</f>
        <v>114.62027704092176</v>
      </c>
      <c r="R53" s="13">
        <f ca="1">IF($A53="",R52,INDEX(Pi!$Q$3:$Q$100,MATCH(CELL("row",A53)-3,Pi!$W$3:$W$100,FALSE)))</f>
        <v>29.794450518706498</v>
      </c>
      <c r="S53" s="7">
        <f ca="1">IF($A53="",S52,INDEX(Patm!$Q$3:$Q$100,MATCH(CELL("row",A53)-3,Patm!$W$3:$W$100,FALSE)))</f>
        <v>2.3792277023415707E-2</v>
      </c>
      <c r="T53" s="7">
        <f ca="1">IF($A53="",T52,INDEX('Patm diff'!$Q$3:$Q$100,MATCH(CELL("row",Q53)-3,'Patm diff'!$W$3:$W$100,FALSE)))</f>
        <v>6.2202703539915166E-2</v>
      </c>
      <c r="U53" s="7">
        <f ca="1">IF($A53="",U52,INDEX('Patm nodiff'!$Q$3:$Q$100,MATCH(CELL("row",B53)-3,'Patm nodiff'!$W$3:$W$100,FALSE)))</f>
        <v>2.0542436967611172E-2</v>
      </c>
      <c r="V53" s="7">
        <f ca="1">IF($A53="",V52,INDEX(Case1!$Q$3:$Q$100,MATCH(CELL("row",A53)-3,Case1!$W$3:$W$100,FALSE)))</f>
        <v>1.4878784737120838</v>
      </c>
      <c r="W53" s="7">
        <f ca="1">IF($A53="",W52,INDEX(Case2!$Q$3:$Q$100,MATCH(CELL("row",A53)-3,Case2!$W$3:$W$100,FALSE)))</f>
        <v>1.446921097749136</v>
      </c>
      <c r="X53" s="7">
        <f ca="1">IF($A53="",X52,INDEX(Case3!$Q$3:$Q$100,MATCH(CELL("row",A53)-3,Case3!$W$3:$W$100,FALSE)))</f>
        <v>1.5285880538788204</v>
      </c>
      <c r="Y53" s="7">
        <f ca="1">IF($A53="",Y52,INDEX(Case4!$Q$3:$Q$100,MATCH(CELL("row",A53)-3,Case4!$W$3:$W$100,FALSE)))</f>
        <v>1.0579070728577094</v>
      </c>
      <c r="Z53" s="7">
        <f ca="1">IF($A53="",Z52,INDEX(Case5!$Q$3:$Q$100,MATCH(CELL("row",A53)-3,Case5!$W$3:$W$100,FALSE)))</f>
        <v>1.9272244615221858</v>
      </c>
      <c r="AA53" s="7">
        <f ca="1">IF($A53="",AA52,INDEX(Case6!$Q$3:$Q1079,MATCH(CELL("row",A53)-3,Case6!$W$3:$W$100,FALSE)))</f>
        <v>1.0618106506288232</v>
      </c>
      <c r="AB53" s="7">
        <f ca="1">IF($A53="",AB52,INDEX(Case7!$Q$3:$Q$100,MATCH(CELL("row",A53)-3,Case7!$W$3:$W$100,FALSE)))</f>
        <v>1.9151844211319389</v>
      </c>
      <c r="AC53" s="7">
        <f ca="1">IF($A53="",AC52,INDEX(Case8!$Q$3:$Q$100,MATCH(CELL("row",A53)-3,Case8!$W$3:$W$100,FALSE)))</f>
        <v>0.79189634622491278</v>
      </c>
      <c r="AD53" s="7">
        <f ca="1">IF($A53="",AD52,INDEX(Case9!$Q$3:$Q$100,MATCH(CELL("row",B53)-3,Case9!$W$3:$W$100,FALSE)))</f>
        <v>2.6473287873301667</v>
      </c>
      <c r="AE53" s="7">
        <f ca="1">IF($A53="",AE52,INDEX(Case10!$Q$3:$Q$100,MATCH(CELL("row",B53)-3,Case10!$W$3:$W$100,FALSE)))</f>
        <v>0.86678495706416436</v>
      </c>
      <c r="AF53" s="7">
        <f ca="1">IF($A53="",AF52,INDEX(Case11!$Q$3:$Q$100,MATCH(CELL("row",A53)-3,Case11!$W$3:$W$100,FALSE)))</f>
        <v>4.2509709826981465</v>
      </c>
      <c r="AH53" t="str">
        <f t="shared" si="10"/>
        <v/>
      </c>
      <c r="AI53" t="str">
        <f t="shared" si="11"/>
        <v/>
      </c>
      <c r="AJ53" t="str">
        <f t="shared" si="7"/>
        <v/>
      </c>
      <c r="AL53" s="7">
        <f t="shared" ca="1" si="12"/>
        <v>114.62027704092176</v>
      </c>
      <c r="AM53" s="7">
        <f t="shared" ca="1" si="13"/>
        <v>4.2509709826981465</v>
      </c>
      <c r="AN53" s="7">
        <f t="shared" ca="1" si="14"/>
        <v>76.895820853895302</v>
      </c>
      <c r="AO53" s="7">
        <f t="shared" ca="1" si="15"/>
        <v>2.0542436967611172E-2</v>
      </c>
      <c r="AQ53" s="7">
        <f t="shared" ca="1" si="8"/>
        <v>81.369673665797407</v>
      </c>
      <c r="AR53" s="7">
        <f t="shared" ca="1" si="9"/>
        <v>0.79189634622491278</v>
      </c>
    </row>
    <row r="54" spans="1:44" x14ac:dyDescent="0.2">
      <c r="A54" t="str">
        <f>IF(ROW()-3&gt;Control!$I$5,"",Control!B55)</f>
        <v/>
      </c>
      <c r="B54" s="7">
        <f ca="1">IF($A54="",B53,INDEX(Case1!$AB$3:$AB$100,MATCH(CELL("row",A54)-3,Case1!$W$3:$W$100,FALSE)))</f>
        <v>27.105862660254754</v>
      </c>
      <c r="C54" s="7">
        <f ca="1">IF($A54="",C53,INDEX(Pi!$C$3:$C$100,MATCH(CELL("row",A54)-3,Pi!$W$3:$W$100,FALSE)))</f>
        <v>76.784671382199065</v>
      </c>
      <c r="D54" s="13">
        <f ca="1">IF($A54="",D53,INDEX(Patm!$C$3:$C$100,MATCH(CELL("row",A54)-3,Patm!$W$3:$W$100,FALSE)))</f>
        <v>76.913139651557742</v>
      </c>
      <c r="E54" s="13">
        <f ca="1">IF($A54="",E53,INDEX('Patm diff'!$C$3:$C$100,MATCH(CELL("row",Q54)-3,'Patm diff'!$W$3:$W$100,FALSE)))</f>
        <v>77.118569953084247</v>
      </c>
      <c r="F54" s="13">
        <f ca="1">IF($A54="",F53,INDEX('Patm nodiff'!$C$3:$C$100,MATCH(CELL("row",B54)-3,'Patm nodiff'!$W$3:$W$100,FALSE)))</f>
        <v>76.895820853895302</v>
      </c>
      <c r="G54" s="13">
        <f ca="1">IF($A54="",G53,INDEX(Case1!$C$3:$C$100,MATCH(CELL("row",A54)-3,Case1!$W$3:$W$100,FALSE)))</f>
        <v>86.047723688321511</v>
      </c>
      <c r="H54" s="7">
        <f ca="1">IF($A54="",H53,INDEX(Case2!$C$3:$C$100,MATCH(CELL("row",A54)-3,Case2!$W$3:$W$100,FALSE)))</f>
        <v>86.150791184353409</v>
      </c>
      <c r="I54" s="7">
        <f ca="1">IF($A54="",I53,INDEX(Case3!$C$3:$C$100,MATCH(CELL("row",A54)-3,Case3!$W$3:$W$100,FALSE)))</f>
        <v>85.94549560518729</v>
      </c>
      <c r="J54" s="7">
        <f ca="1">IF($A54="",J53,INDEX(Case4!$C$3:$C$100,MATCH(CELL("row",A54)-3,Case4!$W$3:$W$100,FALSE)))</f>
        <v>87.13965852425217</v>
      </c>
      <c r="K54" s="7">
        <f ca="1">IF($A54="",K53,INDEX(Case5!$C$3:$C$100,MATCH(CELL("row",A54)-3,Case5!$W$3:$W$100,FALSE)))</f>
        <v>84.954695179632026</v>
      </c>
      <c r="L54" s="7">
        <f ca="1">IF($A54="",L53,INDEX(Case6!$C$3:$C$100,MATCH(CELL("row",A54)-3,Case6!$W$3:$W$100,FALSE)))</f>
        <v>87.12963058522331</v>
      </c>
      <c r="M54" s="7">
        <f ca="1">IF($A54="",M53,INDEX(Case7!$C$3:$C$100,MATCH(CELL("row",A54)-3,Case7!$W$3:$W$100,FALSE)))</f>
        <v>84.984379822584387</v>
      </c>
      <c r="N54" s="7">
        <f ca="1">IF($A54="",N53,INDEX(Case8!$C$3:$C$100,MATCH(CELL("row",A54)-3,Case8!$W$3:$W$100,FALSE)))</f>
        <v>81.369673665797407</v>
      </c>
      <c r="O54" s="13">
        <f ca="1">IF($A54="",O53,INDEX(Case9!$C$3:$C$100,MATCH(CELL("row",A54)-3,Case9!$W$3:$W$100,FALSE)))</f>
        <v>95.674075374139719</v>
      </c>
      <c r="P54" s="13">
        <f ca="1">IF($A54="",P53,INDEX(Case10!$C$3:$C$100,MATCH(CELL("row",A54)-3,Case10!$W$3:$W$100,FALSE)))</f>
        <v>81.891164611657572</v>
      </c>
      <c r="Q54" s="7">
        <f ca="1">IF($A54="",Q53,INDEX(Case11!$C$3:$C$100,MATCH(CELL("row",A54)-3,Case11!$W$3:$W$100,FALSE)))</f>
        <v>114.62027704092176</v>
      </c>
      <c r="R54" s="13">
        <f ca="1">IF($A54="",R53,INDEX(Pi!$Q$3:$Q$100,MATCH(CELL("row",A54)-3,Pi!$W$3:$W$100,FALSE)))</f>
        <v>29.794450518706498</v>
      </c>
      <c r="S54" s="7">
        <f ca="1">IF($A54="",S53,INDEX(Patm!$Q$3:$Q$100,MATCH(CELL("row",A54)-3,Patm!$W$3:$W$100,FALSE)))</f>
        <v>2.3792277023415707E-2</v>
      </c>
      <c r="T54" s="7">
        <f ca="1">IF($A54="",T53,INDEX('Patm diff'!$Q$3:$Q$100,MATCH(CELL("row",Q54)-3,'Patm diff'!$W$3:$W$100,FALSE)))</f>
        <v>6.2202703539915166E-2</v>
      </c>
      <c r="U54" s="7">
        <f ca="1">IF($A54="",U53,INDEX('Patm nodiff'!$Q$3:$Q$100,MATCH(CELL("row",B54)-3,'Patm nodiff'!$W$3:$W$100,FALSE)))</f>
        <v>2.0542436967611172E-2</v>
      </c>
      <c r="V54" s="7">
        <f ca="1">IF($A54="",V53,INDEX(Case1!$Q$3:$Q$100,MATCH(CELL("row",A54)-3,Case1!$W$3:$W$100,FALSE)))</f>
        <v>1.4878784737120838</v>
      </c>
      <c r="W54" s="7">
        <f ca="1">IF($A54="",W53,INDEX(Case2!$Q$3:$Q$100,MATCH(CELL("row",A54)-3,Case2!$W$3:$W$100,FALSE)))</f>
        <v>1.446921097749136</v>
      </c>
      <c r="X54" s="7">
        <f ca="1">IF($A54="",X53,INDEX(Case3!$Q$3:$Q$100,MATCH(CELL("row",A54)-3,Case3!$W$3:$W$100,FALSE)))</f>
        <v>1.5285880538788204</v>
      </c>
      <c r="Y54" s="7">
        <f ca="1">IF($A54="",Y53,INDEX(Case4!$Q$3:$Q$100,MATCH(CELL("row",A54)-3,Case4!$W$3:$W$100,FALSE)))</f>
        <v>1.0579070728577094</v>
      </c>
      <c r="Z54" s="7">
        <f ca="1">IF($A54="",Z53,INDEX(Case5!$Q$3:$Q$100,MATCH(CELL("row",A54)-3,Case5!$W$3:$W$100,FALSE)))</f>
        <v>1.9272244615221858</v>
      </c>
      <c r="AA54" s="7">
        <f ca="1">IF($A54="",AA53,INDEX(Case6!$Q$3:$Q1080,MATCH(CELL("row",A54)-3,Case6!$W$3:$W$100,FALSE)))</f>
        <v>1.0618106506288232</v>
      </c>
      <c r="AB54" s="7">
        <f ca="1">IF($A54="",AB53,INDEX(Case7!$Q$3:$Q$100,MATCH(CELL("row",A54)-3,Case7!$W$3:$W$100,FALSE)))</f>
        <v>1.9151844211319389</v>
      </c>
      <c r="AC54" s="7">
        <f ca="1">IF($A54="",AC53,INDEX(Case8!$Q$3:$Q$100,MATCH(CELL("row",A54)-3,Case8!$W$3:$W$100,FALSE)))</f>
        <v>0.79189634622491278</v>
      </c>
      <c r="AD54" s="7">
        <f ca="1">IF($A54="",AD53,INDEX(Case9!$Q$3:$Q$100,MATCH(CELL("row",B54)-3,Case9!$W$3:$W$100,FALSE)))</f>
        <v>2.6473287873301667</v>
      </c>
      <c r="AE54" s="7">
        <f ca="1">IF($A54="",AE53,INDEX(Case10!$Q$3:$Q$100,MATCH(CELL("row",B54)-3,Case10!$W$3:$W$100,FALSE)))</f>
        <v>0.86678495706416436</v>
      </c>
      <c r="AF54" s="7">
        <f ca="1">IF($A54="",AF53,INDEX(Case11!$Q$3:$Q$100,MATCH(CELL("row",A54)-3,Case11!$W$3:$W$100,FALSE)))</f>
        <v>4.2509709826981465</v>
      </c>
      <c r="AH54" t="str">
        <f t="shared" si="10"/>
        <v/>
      </c>
      <c r="AI54" t="str">
        <f t="shared" si="11"/>
        <v/>
      </c>
      <c r="AJ54" t="str">
        <f t="shared" si="7"/>
        <v/>
      </c>
      <c r="AL54" s="7">
        <f t="shared" ca="1" si="12"/>
        <v>114.62027704092176</v>
      </c>
      <c r="AM54" s="7">
        <f t="shared" ca="1" si="13"/>
        <v>4.2509709826981465</v>
      </c>
      <c r="AN54" s="7">
        <f t="shared" ca="1" si="14"/>
        <v>76.895820853895302</v>
      </c>
      <c r="AO54" s="7">
        <f t="shared" ca="1" si="15"/>
        <v>2.0542436967611172E-2</v>
      </c>
      <c r="AQ54" s="7">
        <f t="shared" ca="1" si="8"/>
        <v>81.369673665797407</v>
      </c>
      <c r="AR54" s="7">
        <f t="shared" ca="1" si="9"/>
        <v>0.79189634622491278</v>
      </c>
    </row>
    <row r="55" spans="1:44" x14ac:dyDescent="0.2">
      <c r="A55" t="str">
        <f>IF(ROW()-3&gt;Control!$I$5,"",Control!B56)</f>
        <v/>
      </c>
      <c r="B55" s="7">
        <f ca="1">IF($A55="",B54,INDEX(Case1!$AB$3:$AB$100,MATCH(CELL("row",A55)-3,Case1!$W$3:$W$100,FALSE)))</f>
        <v>27.105862660254754</v>
      </c>
      <c r="C55" s="7">
        <f ca="1">IF($A55="",C54,INDEX(Pi!$C$3:$C$100,MATCH(CELL("row",A55)-3,Pi!$W$3:$W$100,FALSE)))</f>
        <v>76.784671382199065</v>
      </c>
      <c r="D55" s="13">
        <f ca="1">IF($A55="",D54,INDEX(Patm!$C$3:$C$100,MATCH(CELL("row",A55)-3,Patm!$W$3:$W$100,FALSE)))</f>
        <v>76.913139651557742</v>
      </c>
      <c r="E55" s="13">
        <f ca="1">IF($A55="",E54,INDEX('Patm diff'!$C$3:$C$100,MATCH(CELL("row",Q55)-3,'Patm diff'!$W$3:$W$100,FALSE)))</f>
        <v>77.118569953084247</v>
      </c>
      <c r="F55" s="13">
        <f ca="1">IF($A55="",F54,INDEX('Patm nodiff'!$C$3:$C$100,MATCH(CELL("row",B55)-3,'Patm nodiff'!$W$3:$W$100,FALSE)))</f>
        <v>76.895820853895302</v>
      </c>
      <c r="G55" s="13">
        <f ca="1">IF($A55="",G54,INDEX(Case1!$C$3:$C$100,MATCH(CELL("row",A55)-3,Case1!$W$3:$W$100,FALSE)))</f>
        <v>86.047723688321511</v>
      </c>
      <c r="H55" s="7">
        <f ca="1">IF($A55="",H54,INDEX(Case2!$C$3:$C$100,MATCH(CELL("row",A55)-3,Case2!$W$3:$W$100,FALSE)))</f>
        <v>86.150791184353409</v>
      </c>
      <c r="I55" s="7">
        <f ca="1">IF($A55="",I54,INDEX(Case3!$C$3:$C$100,MATCH(CELL("row",A55)-3,Case3!$W$3:$W$100,FALSE)))</f>
        <v>85.94549560518729</v>
      </c>
      <c r="J55" s="7">
        <f ca="1">IF($A55="",J54,INDEX(Case4!$C$3:$C$100,MATCH(CELL("row",A55)-3,Case4!$W$3:$W$100,FALSE)))</f>
        <v>87.13965852425217</v>
      </c>
      <c r="K55" s="7">
        <f ca="1">IF($A55="",K54,INDEX(Case5!$C$3:$C$100,MATCH(CELL("row",A55)-3,Case5!$W$3:$W$100,FALSE)))</f>
        <v>84.954695179632026</v>
      </c>
      <c r="L55" s="7">
        <f ca="1">IF($A55="",L54,INDEX(Case6!$C$3:$C$100,MATCH(CELL("row",A55)-3,Case6!$W$3:$W$100,FALSE)))</f>
        <v>87.12963058522331</v>
      </c>
      <c r="M55" s="7">
        <f ca="1">IF($A55="",M54,INDEX(Case7!$C$3:$C$100,MATCH(CELL("row",A55)-3,Case7!$W$3:$W$100,FALSE)))</f>
        <v>84.984379822584387</v>
      </c>
      <c r="N55" s="7">
        <f ca="1">IF($A55="",N54,INDEX(Case8!$C$3:$C$100,MATCH(CELL("row",A55)-3,Case8!$W$3:$W$100,FALSE)))</f>
        <v>81.369673665797407</v>
      </c>
      <c r="O55" s="13">
        <f ca="1">IF($A55="",O54,INDEX(Case9!$C$3:$C$100,MATCH(CELL("row",A55)-3,Case9!$W$3:$W$100,FALSE)))</f>
        <v>95.674075374139719</v>
      </c>
      <c r="P55" s="13">
        <f ca="1">IF($A55="",P54,INDEX(Case10!$C$3:$C$100,MATCH(CELL("row",A55)-3,Case10!$W$3:$W$100,FALSE)))</f>
        <v>81.891164611657572</v>
      </c>
      <c r="Q55" s="7">
        <f ca="1">IF($A55="",Q54,INDEX(Case11!$C$3:$C$100,MATCH(CELL("row",A55)-3,Case11!$W$3:$W$100,FALSE)))</f>
        <v>114.62027704092176</v>
      </c>
      <c r="R55" s="13">
        <f ca="1">IF($A55="",R54,INDEX(Pi!$Q$3:$Q$100,MATCH(CELL("row",A55)-3,Pi!$W$3:$W$100,FALSE)))</f>
        <v>29.794450518706498</v>
      </c>
      <c r="S55" s="7">
        <f ca="1">IF($A55="",S54,INDEX(Patm!$Q$3:$Q$100,MATCH(CELL("row",A55)-3,Patm!$W$3:$W$100,FALSE)))</f>
        <v>2.3792277023415707E-2</v>
      </c>
      <c r="T55" s="7">
        <f ca="1">IF($A55="",T54,INDEX('Patm diff'!$Q$3:$Q$100,MATCH(CELL("row",Q55)-3,'Patm diff'!$W$3:$W$100,FALSE)))</f>
        <v>6.2202703539915166E-2</v>
      </c>
      <c r="U55" s="7">
        <f ca="1">IF($A55="",U54,INDEX('Patm nodiff'!$Q$3:$Q$100,MATCH(CELL("row",B55)-3,'Patm nodiff'!$W$3:$W$100,FALSE)))</f>
        <v>2.0542436967611172E-2</v>
      </c>
      <c r="V55" s="7">
        <f ca="1">IF($A55="",V54,INDEX(Case1!$Q$3:$Q$100,MATCH(CELL("row",A55)-3,Case1!$W$3:$W$100,FALSE)))</f>
        <v>1.4878784737120838</v>
      </c>
      <c r="W55" s="7">
        <f ca="1">IF($A55="",W54,INDEX(Case2!$Q$3:$Q$100,MATCH(CELL("row",A55)-3,Case2!$W$3:$W$100,FALSE)))</f>
        <v>1.446921097749136</v>
      </c>
      <c r="X55" s="7">
        <f ca="1">IF($A55="",X54,INDEX(Case3!$Q$3:$Q$100,MATCH(CELL("row",A55)-3,Case3!$W$3:$W$100,FALSE)))</f>
        <v>1.5285880538788204</v>
      </c>
      <c r="Y55" s="7">
        <f ca="1">IF($A55="",Y54,INDEX(Case4!$Q$3:$Q$100,MATCH(CELL("row",A55)-3,Case4!$W$3:$W$100,FALSE)))</f>
        <v>1.0579070728577094</v>
      </c>
      <c r="Z55" s="7">
        <f ca="1">IF($A55="",Z54,INDEX(Case5!$Q$3:$Q$100,MATCH(CELL("row",A55)-3,Case5!$W$3:$W$100,FALSE)))</f>
        <v>1.9272244615221858</v>
      </c>
      <c r="AA55" s="7">
        <f ca="1">IF($A55="",AA54,INDEX(Case6!$Q$3:$Q1081,MATCH(CELL("row",A55)-3,Case6!$W$3:$W$100,FALSE)))</f>
        <v>1.0618106506288232</v>
      </c>
      <c r="AB55" s="7">
        <f ca="1">IF($A55="",AB54,INDEX(Case7!$Q$3:$Q$100,MATCH(CELL("row",A55)-3,Case7!$W$3:$W$100,FALSE)))</f>
        <v>1.9151844211319389</v>
      </c>
      <c r="AC55" s="7">
        <f ca="1">IF($A55="",AC54,INDEX(Case8!$Q$3:$Q$100,MATCH(CELL("row",A55)-3,Case8!$W$3:$W$100,FALSE)))</f>
        <v>0.79189634622491278</v>
      </c>
      <c r="AD55" s="7">
        <f ca="1">IF($A55="",AD54,INDEX(Case9!$Q$3:$Q$100,MATCH(CELL("row",B55)-3,Case9!$W$3:$W$100,FALSE)))</f>
        <v>2.6473287873301667</v>
      </c>
      <c r="AE55" s="7">
        <f ca="1">IF($A55="",AE54,INDEX(Case10!$Q$3:$Q$100,MATCH(CELL("row",B55)-3,Case10!$W$3:$W$100,FALSE)))</f>
        <v>0.86678495706416436</v>
      </c>
      <c r="AF55" s="7">
        <f ca="1">IF($A55="",AF54,INDEX(Case11!$Q$3:$Q$100,MATCH(CELL("row",A55)-3,Case11!$W$3:$W$100,FALSE)))</f>
        <v>4.2509709826981465</v>
      </c>
      <c r="AH55" t="str">
        <f t="shared" si="10"/>
        <v/>
      </c>
      <c r="AI55" t="str">
        <f t="shared" si="11"/>
        <v/>
      </c>
      <c r="AJ55" t="str">
        <f t="shared" si="7"/>
        <v/>
      </c>
      <c r="AL55" s="7">
        <f t="shared" ca="1" si="12"/>
        <v>114.62027704092176</v>
      </c>
      <c r="AM55" s="7">
        <f t="shared" ca="1" si="13"/>
        <v>4.2509709826981465</v>
      </c>
      <c r="AN55" s="7">
        <f t="shared" ca="1" si="14"/>
        <v>76.895820853895302</v>
      </c>
      <c r="AO55" s="7">
        <f t="shared" ca="1" si="15"/>
        <v>2.0542436967611172E-2</v>
      </c>
      <c r="AQ55" s="7">
        <f t="shared" ca="1" si="8"/>
        <v>81.369673665797407</v>
      </c>
      <c r="AR55" s="7">
        <f t="shared" ca="1" si="9"/>
        <v>0.79189634622491278</v>
      </c>
    </row>
    <row r="56" spans="1:44" x14ac:dyDescent="0.2">
      <c r="A56" t="str">
        <f>IF(ROW()-3&gt;Control!$I$5,"",Control!B57)</f>
        <v/>
      </c>
      <c r="B56" s="7">
        <f ca="1">IF($A56="",B55,INDEX(Case1!$AB$3:$AB$100,MATCH(CELL("row",A56)-3,Case1!$W$3:$W$100,FALSE)))</f>
        <v>27.105862660254754</v>
      </c>
      <c r="C56" s="7">
        <f ca="1">IF($A56="",C55,INDEX(Pi!$C$3:$C$100,MATCH(CELL("row",A56)-3,Pi!$W$3:$W$100,FALSE)))</f>
        <v>76.784671382199065</v>
      </c>
      <c r="D56" s="13">
        <f ca="1">IF($A56="",D55,INDEX(Patm!$C$3:$C$100,MATCH(CELL("row",A56)-3,Patm!$W$3:$W$100,FALSE)))</f>
        <v>76.913139651557742</v>
      </c>
      <c r="E56" s="13">
        <f ca="1">IF($A56="",E55,INDEX('Patm diff'!$C$3:$C$100,MATCH(CELL("row",Q56)-3,'Patm diff'!$W$3:$W$100,FALSE)))</f>
        <v>77.118569953084247</v>
      </c>
      <c r="F56" s="13">
        <f ca="1">IF($A56="",F55,INDEX('Patm nodiff'!$C$3:$C$100,MATCH(CELL("row",B56)-3,'Patm nodiff'!$W$3:$W$100,FALSE)))</f>
        <v>76.895820853895302</v>
      </c>
      <c r="G56" s="13">
        <f ca="1">IF($A56="",G55,INDEX(Case1!$C$3:$C$100,MATCH(CELL("row",A56)-3,Case1!$W$3:$W$100,FALSE)))</f>
        <v>86.047723688321511</v>
      </c>
      <c r="H56" s="7">
        <f ca="1">IF($A56="",H55,INDEX(Case2!$C$3:$C$100,MATCH(CELL("row",A56)-3,Case2!$W$3:$W$100,FALSE)))</f>
        <v>86.150791184353409</v>
      </c>
      <c r="I56" s="7">
        <f ca="1">IF($A56="",I55,INDEX(Case3!$C$3:$C$100,MATCH(CELL("row",A56)-3,Case3!$W$3:$W$100,FALSE)))</f>
        <v>85.94549560518729</v>
      </c>
      <c r="J56" s="7">
        <f ca="1">IF($A56="",J55,INDEX(Case4!$C$3:$C$100,MATCH(CELL("row",A56)-3,Case4!$W$3:$W$100,FALSE)))</f>
        <v>87.13965852425217</v>
      </c>
      <c r="K56" s="7">
        <f ca="1">IF($A56="",K55,INDEX(Case5!$C$3:$C$100,MATCH(CELL("row",A56)-3,Case5!$W$3:$W$100,FALSE)))</f>
        <v>84.954695179632026</v>
      </c>
      <c r="L56" s="7">
        <f ca="1">IF($A56="",L55,INDEX(Case6!$C$3:$C$100,MATCH(CELL("row",A56)-3,Case6!$W$3:$W$100,FALSE)))</f>
        <v>87.12963058522331</v>
      </c>
      <c r="M56" s="7">
        <f ca="1">IF($A56="",M55,INDEX(Case7!$C$3:$C$100,MATCH(CELL("row",A56)-3,Case7!$W$3:$W$100,FALSE)))</f>
        <v>84.984379822584387</v>
      </c>
      <c r="N56" s="7">
        <f ca="1">IF($A56="",N55,INDEX(Case8!$C$3:$C$100,MATCH(CELL("row",A56)-3,Case8!$W$3:$W$100,FALSE)))</f>
        <v>81.369673665797407</v>
      </c>
      <c r="O56" s="13">
        <f ca="1">IF($A56="",O55,INDEX(Case9!$C$3:$C$100,MATCH(CELL("row",A56)-3,Case9!$W$3:$W$100,FALSE)))</f>
        <v>95.674075374139719</v>
      </c>
      <c r="P56" s="13">
        <f ca="1">IF($A56="",P55,INDEX(Case10!$C$3:$C$100,MATCH(CELL("row",A56)-3,Case10!$W$3:$W$100,FALSE)))</f>
        <v>81.891164611657572</v>
      </c>
      <c r="Q56" s="7">
        <f ca="1">IF($A56="",Q55,INDEX(Case11!$C$3:$C$100,MATCH(CELL("row",A56)-3,Case11!$W$3:$W$100,FALSE)))</f>
        <v>114.62027704092176</v>
      </c>
      <c r="R56" s="13">
        <f ca="1">IF($A56="",R55,INDEX(Pi!$Q$3:$Q$100,MATCH(CELL("row",A56)-3,Pi!$W$3:$W$100,FALSE)))</f>
        <v>29.794450518706498</v>
      </c>
      <c r="S56" s="7">
        <f ca="1">IF($A56="",S55,INDEX(Patm!$Q$3:$Q$100,MATCH(CELL("row",A56)-3,Patm!$W$3:$W$100,FALSE)))</f>
        <v>2.3792277023415707E-2</v>
      </c>
      <c r="T56" s="7">
        <f ca="1">IF($A56="",T55,INDEX('Patm diff'!$Q$3:$Q$100,MATCH(CELL("row",Q56)-3,'Patm diff'!$W$3:$W$100,FALSE)))</f>
        <v>6.2202703539915166E-2</v>
      </c>
      <c r="U56" s="7">
        <f ca="1">IF($A56="",U55,INDEX('Patm nodiff'!$Q$3:$Q$100,MATCH(CELL("row",B56)-3,'Patm nodiff'!$W$3:$W$100,FALSE)))</f>
        <v>2.0542436967611172E-2</v>
      </c>
      <c r="V56" s="7">
        <f ca="1">IF($A56="",V55,INDEX(Case1!$Q$3:$Q$100,MATCH(CELL("row",A56)-3,Case1!$W$3:$W$100,FALSE)))</f>
        <v>1.4878784737120838</v>
      </c>
      <c r="W56" s="7">
        <f ca="1">IF($A56="",W55,INDEX(Case2!$Q$3:$Q$100,MATCH(CELL("row",A56)-3,Case2!$W$3:$W$100,FALSE)))</f>
        <v>1.446921097749136</v>
      </c>
      <c r="X56" s="7">
        <f ca="1">IF($A56="",X55,INDEX(Case3!$Q$3:$Q$100,MATCH(CELL("row",A56)-3,Case3!$W$3:$W$100,FALSE)))</f>
        <v>1.5285880538788204</v>
      </c>
      <c r="Y56" s="7">
        <f ca="1">IF($A56="",Y55,INDEX(Case4!$Q$3:$Q$100,MATCH(CELL("row",A56)-3,Case4!$W$3:$W$100,FALSE)))</f>
        <v>1.0579070728577094</v>
      </c>
      <c r="Z56" s="7">
        <f ca="1">IF($A56="",Z55,INDEX(Case5!$Q$3:$Q$100,MATCH(CELL("row",A56)-3,Case5!$W$3:$W$100,FALSE)))</f>
        <v>1.9272244615221858</v>
      </c>
      <c r="AA56" s="7">
        <f ca="1">IF($A56="",AA55,INDEX(Case6!$Q$3:$Q1082,MATCH(CELL("row",A56)-3,Case6!$W$3:$W$100,FALSE)))</f>
        <v>1.0618106506288232</v>
      </c>
      <c r="AB56" s="7">
        <f ca="1">IF($A56="",AB55,INDEX(Case7!$Q$3:$Q$100,MATCH(CELL("row",A56)-3,Case7!$W$3:$W$100,FALSE)))</f>
        <v>1.9151844211319389</v>
      </c>
      <c r="AC56" s="7">
        <f ca="1">IF($A56="",AC55,INDEX(Case8!$Q$3:$Q$100,MATCH(CELL("row",A56)-3,Case8!$W$3:$W$100,FALSE)))</f>
        <v>0.79189634622491278</v>
      </c>
      <c r="AD56" s="7">
        <f ca="1">IF($A56="",AD55,INDEX(Case9!$Q$3:$Q$100,MATCH(CELL("row",B56)-3,Case9!$W$3:$W$100,FALSE)))</f>
        <v>2.6473287873301667</v>
      </c>
      <c r="AE56" s="7">
        <f ca="1">IF($A56="",AE55,INDEX(Case10!$Q$3:$Q$100,MATCH(CELL("row",B56)-3,Case10!$W$3:$W$100,FALSE)))</f>
        <v>0.86678495706416436</v>
      </c>
      <c r="AF56" s="7">
        <f ca="1">IF($A56="",AF55,INDEX(Case11!$Q$3:$Q$100,MATCH(CELL("row",A56)-3,Case11!$W$3:$W$100,FALSE)))</f>
        <v>4.2509709826981465</v>
      </c>
      <c r="AH56" t="str">
        <f t="shared" si="10"/>
        <v/>
      </c>
      <c r="AI56" t="str">
        <f t="shared" si="11"/>
        <v/>
      </c>
      <c r="AJ56" t="str">
        <f t="shared" si="7"/>
        <v/>
      </c>
      <c r="AL56" s="7">
        <f t="shared" ca="1" si="12"/>
        <v>114.62027704092176</v>
      </c>
      <c r="AM56" s="7">
        <f t="shared" ca="1" si="13"/>
        <v>4.2509709826981465</v>
      </c>
      <c r="AN56" s="7">
        <f t="shared" ca="1" si="14"/>
        <v>76.895820853895302</v>
      </c>
      <c r="AO56" s="7">
        <f t="shared" ca="1" si="15"/>
        <v>2.0542436967611172E-2</v>
      </c>
      <c r="AQ56" s="7">
        <f t="shared" ca="1" si="8"/>
        <v>81.369673665797407</v>
      </c>
      <c r="AR56" s="7">
        <f t="shared" ca="1" si="9"/>
        <v>0.79189634622491278</v>
      </c>
    </row>
    <row r="57" spans="1:44" x14ac:dyDescent="0.2">
      <c r="A57" t="str">
        <f>IF(ROW()-3&gt;Control!$I$5,"",Control!B58)</f>
        <v/>
      </c>
      <c r="B57" s="7">
        <f ca="1">IF($A57="",B56,INDEX(Case1!$AB$3:$AB$100,MATCH(CELL("row",A57)-3,Case1!$W$3:$W$100,FALSE)))</f>
        <v>27.105862660254754</v>
      </c>
      <c r="C57" s="7">
        <f ca="1">IF($A57="",C56,INDEX(Pi!$C$3:$C$100,MATCH(CELL("row",A57)-3,Pi!$W$3:$W$100,FALSE)))</f>
        <v>76.784671382199065</v>
      </c>
      <c r="D57" s="13">
        <f ca="1">IF($A57="",D56,INDEX(Patm!$C$3:$C$100,MATCH(CELL("row",A57)-3,Patm!$W$3:$W$100,FALSE)))</f>
        <v>76.913139651557742</v>
      </c>
      <c r="E57" s="13">
        <f ca="1">IF($A57="",E56,INDEX('Patm diff'!$C$3:$C$100,MATCH(CELL("row",Q57)-3,'Patm diff'!$W$3:$W$100,FALSE)))</f>
        <v>77.118569953084247</v>
      </c>
      <c r="F57" s="13">
        <f ca="1">IF($A57="",F56,INDEX('Patm nodiff'!$C$3:$C$100,MATCH(CELL("row",B57)-3,'Patm nodiff'!$W$3:$W$100,FALSE)))</f>
        <v>76.895820853895302</v>
      </c>
      <c r="G57" s="13">
        <f ca="1">IF($A57="",G56,INDEX(Case1!$C$3:$C$100,MATCH(CELL("row",A57)-3,Case1!$W$3:$W$100,FALSE)))</f>
        <v>86.047723688321511</v>
      </c>
      <c r="H57" s="7">
        <f ca="1">IF($A57="",H56,INDEX(Case2!$C$3:$C$100,MATCH(CELL("row",A57)-3,Case2!$W$3:$W$100,FALSE)))</f>
        <v>86.150791184353409</v>
      </c>
      <c r="I57" s="7">
        <f ca="1">IF($A57="",I56,INDEX(Case3!$C$3:$C$100,MATCH(CELL("row",A57)-3,Case3!$W$3:$W$100,FALSE)))</f>
        <v>85.94549560518729</v>
      </c>
      <c r="J57" s="7">
        <f ca="1">IF($A57="",J56,INDEX(Case4!$C$3:$C$100,MATCH(CELL("row",A57)-3,Case4!$W$3:$W$100,FALSE)))</f>
        <v>87.13965852425217</v>
      </c>
      <c r="K57" s="7">
        <f ca="1">IF($A57="",K56,INDEX(Case5!$C$3:$C$100,MATCH(CELL("row",A57)-3,Case5!$W$3:$W$100,FALSE)))</f>
        <v>84.954695179632026</v>
      </c>
      <c r="L57" s="7">
        <f ca="1">IF($A57="",L56,INDEX(Case6!$C$3:$C$100,MATCH(CELL("row",A57)-3,Case6!$W$3:$W$100,FALSE)))</f>
        <v>87.12963058522331</v>
      </c>
      <c r="M57" s="7">
        <f ca="1">IF($A57="",M56,INDEX(Case7!$C$3:$C$100,MATCH(CELL("row",A57)-3,Case7!$W$3:$W$100,FALSE)))</f>
        <v>84.984379822584387</v>
      </c>
      <c r="N57" s="7">
        <f ca="1">IF($A57="",N56,INDEX(Case8!$C$3:$C$100,MATCH(CELL("row",A57)-3,Case8!$W$3:$W$100,FALSE)))</f>
        <v>81.369673665797407</v>
      </c>
      <c r="O57" s="13">
        <f ca="1">IF($A57="",O56,INDEX(Case9!$C$3:$C$100,MATCH(CELL("row",A57)-3,Case9!$W$3:$W$100,FALSE)))</f>
        <v>95.674075374139719</v>
      </c>
      <c r="P57" s="13">
        <f ca="1">IF($A57="",P56,INDEX(Case10!$C$3:$C$100,MATCH(CELL("row",A57)-3,Case10!$W$3:$W$100,FALSE)))</f>
        <v>81.891164611657572</v>
      </c>
      <c r="Q57" s="7">
        <f ca="1">IF($A57="",Q56,INDEX(Case11!$C$3:$C$100,MATCH(CELL("row",A57)-3,Case11!$W$3:$W$100,FALSE)))</f>
        <v>114.62027704092176</v>
      </c>
      <c r="R57" s="13">
        <f ca="1">IF($A57="",R56,INDEX(Pi!$Q$3:$Q$100,MATCH(CELL("row",A57)-3,Pi!$W$3:$W$100,FALSE)))</f>
        <v>29.794450518706498</v>
      </c>
      <c r="S57" s="7">
        <f ca="1">IF($A57="",S56,INDEX(Patm!$Q$3:$Q$100,MATCH(CELL("row",A57)-3,Patm!$W$3:$W$100,FALSE)))</f>
        <v>2.3792277023415707E-2</v>
      </c>
      <c r="T57" s="7">
        <f ca="1">IF($A57="",T56,INDEX('Patm diff'!$Q$3:$Q$100,MATCH(CELL("row",Q57)-3,'Patm diff'!$W$3:$W$100,FALSE)))</f>
        <v>6.2202703539915166E-2</v>
      </c>
      <c r="U57" s="7">
        <f ca="1">IF($A57="",U56,INDEX('Patm nodiff'!$Q$3:$Q$100,MATCH(CELL("row",B57)-3,'Patm nodiff'!$W$3:$W$100,FALSE)))</f>
        <v>2.0542436967611172E-2</v>
      </c>
      <c r="V57" s="7">
        <f ca="1">IF($A57="",V56,INDEX(Case1!$Q$3:$Q$100,MATCH(CELL("row",A57)-3,Case1!$W$3:$W$100,FALSE)))</f>
        <v>1.4878784737120838</v>
      </c>
      <c r="W57" s="7">
        <f ca="1">IF($A57="",W56,INDEX(Case2!$Q$3:$Q$100,MATCH(CELL("row",A57)-3,Case2!$W$3:$W$100,FALSE)))</f>
        <v>1.446921097749136</v>
      </c>
      <c r="X57" s="7">
        <f ca="1">IF($A57="",X56,INDEX(Case3!$Q$3:$Q$100,MATCH(CELL("row",A57)-3,Case3!$W$3:$W$100,FALSE)))</f>
        <v>1.5285880538788204</v>
      </c>
      <c r="Y57" s="7">
        <f ca="1">IF($A57="",Y56,INDEX(Case4!$Q$3:$Q$100,MATCH(CELL("row",A57)-3,Case4!$W$3:$W$100,FALSE)))</f>
        <v>1.0579070728577094</v>
      </c>
      <c r="Z57" s="7">
        <f ca="1">IF($A57="",Z56,INDEX(Case5!$Q$3:$Q$100,MATCH(CELL("row",A57)-3,Case5!$W$3:$W$100,FALSE)))</f>
        <v>1.9272244615221858</v>
      </c>
      <c r="AA57" s="7">
        <f ca="1">IF($A57="",AA56,INDEX(Case6!$Q$3:$Q1083,MATCH(CELL("row",A57)-3,Case6!$W$3:$W$100,FALSE)))</f>
        <v>1.0618106506288232</v>
      </c>
      <c r="AB57" s="7">
        <f ca="1">IF($A57="",AB56,INDEX(Case7!$Q$3:$Q$100,MATCH(CELL("row",A57)-3,Case7!$W$3:$W$100,FALSE)))</f>
        <v>1.9151844211319389</v>
      </c>
      <c r="AC57" s="7">
        <f ca="1">IF($A57="",AC56,INDEX(Case8!$Q$3:$Q$100,MATCH(CELL("row",A57)-3,Case8!$W$3:$W$100,FALSE)))</f>
        <v>0.79189634622491278</v>
      </c>
      <c r="AD57" s="7">
        <f ca="1">IF($A57="",AD56,INDEX(Case9!$Q$3:$Q$100,MATCH(CELL("row",B57)-3,Case9!$W$3:$W$100,FALSE)))</f>
        <v>2.6473287873301667</v>
      </c>
      <c r="AE57" s="7">
        <f ca="1">IF($A57="",AE56,INDEX(Case10!$Q$3:$Q$100,MATCH(CELL("row",B57)-3,Case10!$W$3:$W$100,FALSE)))</f>
        <v>0.86678495706416436</v>
      </c>
      <c r="AF57" s="7">
        <f ca="1">IF($A57="",AF56,INDEX(Case11!$Q$3:$Q$100,MATCH(CELL("row",A57)-3,Case11!$W$3:$W$100,FALSE)))</f>
        <v>4.2509709826981465</v>
      </c>
      <c r="AH57" t="str">
        <f t="shared" si="10"/>
        <v/>
      </c>
      <c r="AI57" t="str">
        <f t="shared" si="11"/>
        <v/>
      </c>
      <c r="AJ57" t="str">
        <f t="shared" si="7"/>
        <v/>
      </c>
      <c r="AL57" s="7">
        <f t="shared" ca="1" si="12"/>
        <v>114.62027704092176</v>
      </c>
      <c r="AM57" s="7">
        <f t="shared" ca="1" si="13"/>
        <v>4.2509709826981465</v>
      </c>
      <c r="AN57" s="7">
        <f t="shared" ca="1" si="14"/>
        <v>76.895820853895302</v>
      </c>
      <c r="AO57" s="7">
        <f t="shared" ca="1" si="15"/>
        <v>2.0542436967611172E-2</v>
      </c>
      <c r="AQ57" s="7">
        <f t="shared" ca="1" si="8"/>
        <v>81.369673665797407</v>
      </c>
      <c r="AR57" s="7">
        <f t="shared" ca="1" si="9"/>
        <v>0.79189634622491278</v>
      </c>
    </row>
    <row r="58" spans="1:44" x14ac:dyDescent="0.2">
      <c r="A58" t="str">
        <f>IF(ROW()-3&gt;Control!$I$5,"",Control!B59)</f>
        <v/>
      </c>
      <c r="B58" s="7">
        <f ca="1">IF($A58="",B57,INDEX(Case1!$AB$3:$AB$100,MATCH(CELL("row",A58)-3,Case1!$W$3:$W$100,FALSE)))</f>
        <v>27.105862660254754</v>
      </c>
      <c r="C58" s="7">
        <f ca="1">IF($A58="",C57,INDEX(Pi!$C$3:$C$100,MATCH(CELL("row",A58)-3,Pi!$W$3:$W$100,FALSE)))</f>
        <v>76.784671382199065</v>
      </c>
      <c r="D58" s="13">
        <f ca="1">IF($A58="",D57,INDEX(Patm!$C$3:$C$100,MATCH(CELL("row",A58)-3,Patm!$W$3:$W$100,FALSE)))</f>
        <v>76.913139651557742</v>
      </c>
      <c r="E58" s="13">
        <f ca="1">IF($A58="",E57,INDEX('Patm diff'!$C$3:$C$100,MATCH(CELL("row",Q58)-3,'Patm diff'!$W$3:$W$100,FALSE)))</f>
        <v>77.118569953084247</v>
      </c>
      <c r="F58" s="13">
        <f ca="1">IF($A58="",F57,INDEX('Patm nodiff'!$C$3:$C$100,MATCH(CELL("row",B58)-3,'Patm nodiff'!$W$3:$W$100,FALSE)))</f>
        <v>76.895820853895302</v>
      </c>
      <c r="G58" s="13">
        <f ca="1">IF($A58="",G57,INDEX(Case1!$C$3:$C$100,MATCH(CELL("row",A58)-3,Case1!$W$3:$W$100,FALSE)))</f>
        <v>86.047723688321511</v>
      </c>
      <c r="H58" s="7">
        <f ca="1">IF($A58="",H57,INDEX(Case2!$C$3:$C$100,MATCH(CELL("row",A58)-3,Case2!$W$3:$W$100,FALSE)))</f>
        <v>86.150791184353409</v>
      </c>
      <c r="I58" s="7">
        <f ca="1">IF($A58="",I57,INDEX(Case3!$C$3:$C$100,MATCH(CELL("row",A58)-3,Case3!$W$3:$W$100,FALSE)))</f>
        <v>85.94549560518729</v>
      </c>
      <c r="J58" s="7">
        <f ca="1">IF($A58="",J57,INDEX(Case4!$C$3:$C$100,MATCH(CELL("row",A58)-3,Case4!$W$3:$W$100,FALSE)))</f>
        <v>87.13965852425217</v>
      </c>
      <c r="K58" s="7">
        <f ca="1">IF($A58="",K57,INDEX(Case5!$C$3:$C$100,MATCH(CELL("row",A58)-3,Case5!$W$3:$W$100,FALSE)))</f>
        <v>84.954695179632026</v>
      </c>
      <c r="L58" s="7">
        <f ca="1">IF($A58="",L57,INDEX(Case6!$C$3:$C$100,MATCH(CELL("row",A58)-3,Case6!$W$3:$W$100,FALSE)))</f>
        <v>87.12963058522331</v>
      </c>
      <c r="M58" s="7">
        <f ca="1">IF($A58="",M57,INDEX(Case7!$C$3:$C$100,MATCH(CELL("row",A58)-3,Case7!$W$3:$W$100,FALSE)))</f>
        <v>84.984379822584387</v>
      </c>
      <c r="N58" s="7">
        <f ca="1">IF($A58="",N57,INDEX(Case8!$C$3:$C$100,MATCH(CELL("row",A58)-3,Case8!$W$3:$W$100,FALSE)))</f>
        <v>81.369673665797407</v>
      </c>
      <c r="O58" s="13">
        <f ca="1">IF($A58="",O57,INDEX(Case9!$C$3:$C$100,MATCH(CELL("row",A58)-3,Case9!$W$3:$W$100,FALSE)))</f>
        <v>95.674075374139719</v>
      </c>
      <c r="P58" s="13">
        <f ca="1">IF($A58="",P57,INDEX(Case10!$C$3:$C$100,MATCH(CELL("row",A58)-3,Case10!$W$3:$W$100,FALSE)))</f>
        <v>81.891164611657572</v>
      </c>
      <c r="Q58" s="7">
        <f ca="1">IF($A58="",Q57,INDEX(Case11!$C$3:$C$100,MATCH(CELL("row",A58)-3,Case11!$W$3:$W$100,FALSE)))</f>
        <v>114.62027704092176</v>
      </c>
      <c r="R58" s="13">
        <f ca="1">IF($A58="",R57,INDEX(Pi!$Q$3:$Q$100,MATCH(CELL("row",A58)-3,Pi!$W$3:$W$100,FALSE)))</f>
        <v>29.794450518706498</v>
      </c>
      <c r="S58" s="7">
        <f ca="1">IF($A58="",S57,INDEX(Patm!$Q$3:$Q$100,MATCH(CELL("row",A58)-3,Patm!$W$3:$W$100,FALSE)))</f>
        <v>2.3792277023415707E-2</v>
      </c>
      <c r="T58" s="7">
        <f ca="1">IF($A58="",T57,INDEX('Patm diff'!$Q$3:$Q$100,MATCH(CELL("row",Q58)-3,'Patm diff'!$W$3:$W$100,FALSE)))</f>
        <v>6.2202703539915166E-2</v>
      </c>
      <c r="U58" s="7">
        <f ca="1">IF($A58="",U57,INDEX('Patm nodiff'!$Q$3:$Q$100,MATCH(CELL("row",B58)-3,'Patm nodiff'!$W$3:$W$100,FALSE)))</f>
        <v>2.0542436967611172E-2</v>
      </c>
      <c r="V58" s="7">
        <f ca="1">IF($A58="",V57,INDEX(Case1!$Q$3:$Q$100,MATCH(CELL("row",A58)-3,Case1!$W$3:$W$100,FALSE)))</f>
        <v>1.4878784737120838</v>
      </c>
      <c r="W58" s="7">
        <f ca="1">IF($A58="",W57,INDEX(Case2!$Q$3:$Q$100,MATCH(CELL("row",A58)-3,Case2!$W$3:$W$100,FALSE)))</f>
        <v>1.446921097749136</v>
      </c>
      <c r="X58" s="7">
        <f ca="1">IF($A58="",X57,INDEX(Case3!$Q$3:$Q$100,MATCH(CELL("row",A58)-3,Case3!$W$3:$W$100,FALSE)))</f>
        <v>1.5285880538788204</v>
      </c>
      <c r="Y58" s="7">
        <f ca="1">IF($A58="",Y57,INDEX(Case4!$Q$3:$Q$100,MATCH(CELL("row",A58)-3,Case4!$W$3:$W$100,FALSE)))</f>
        <v>1.0579070728577094</v>
      </c>
      <c r="Z58" s="7">
        <f ca="1">IF($A58="",Z57,INDEX(Case5!$Q$3:$Q$100,MATCH(CELL("row",A58)-3,Case5!$W$3:$W$100,FALSE)))</f>
        <v>1.9272244615221858</v>
      </c>
      <c r="AA58" s="7">
        <f ca="1">IF($A58="",AA57,INDEX(Case6!$Q$3:$Q1084,MATCH(CELL("row",A58)-3,Case6!$W$3:$W$100,FALSE)))</f>
        <v>1.0618106506288232</v>
      </c>
      <c r="AB58" s="7">
        <f ca="1">IF($A58="",AB57,INDEX(Case7!$Q$3:$Q$100,MATCH(CELL("row",A58)-3,Case7!$W$3:$W$100,FALSE)))</f>
        <v>1.9151844211319389</v>
      </c>
      <c r="AC58" s="7">
        <f ca="1">IF($A58="",AC57,INDEX(Case8!$Q$3:$Q$100,MATCH(CELL("row",A58)-3,Case8!$W$3:$W$100,FALSE)))</f>
        <v>0.79189634622491278</v>
      </c>
      <c r="AD58" s="7">
        <f ca="1">IF($A58="",AD57,INDEX(Case9!$Q$3:$Q$100,MATCH(CELL("row",B58)-3,Case9!$W$3:$W$100,FALSE)))</f>
        <v>2.6473287873301667</v>
      </c>
      <c r="AE58" s="7">
        <f ca="1">IF($A58="",AE57,INDEX(Case10!$Q$3:$Q$100,MATCH(CELL("row",B58)-3,Case10!$W$3:$W$100,FALSE)))</f>
        <v>0.86678495706416436</v>
      </c>
      <c r="AF58" s="7">
        <f ca="1">IF($A58="",AF57,INDEX(Case11!$Q$3:$Q$100,MATCH(CELL("row",A58)-3,Case11!$W$3:$W$100,FALSE)))</f>
        <v>4.2509709826981465</v>
      </c>
      <c r="AH58" t="str">
        <f t="shared" si="10"/>
        <v/>
      </c>
      <c r="AI58" t="str">
        <f t="shared" si="11"/>
        <v/>
      </c>
      <c r="AJ58" t="str">
        <f t="shared" si="7"/>
        <v/>
      </c>
      <c r="AL58" s="7">
        <f t="shared" ca="1" si="12"/>
        <v>114.62027704092176</v>
      </c>
      <c r="AM58" s="7">
        <f t="shared" ca="1" si="13"/>
        <v>4.2509709826981465</v>
      </c>
      <c r="AN58" s="7">
        <f t="shared" ca="1" si="14"/>
        <v>76.895820853895302</v>
      </c>
      <c r="AO58" s="7">
        <f t="shared" ca="1" si="15"/>
        <v>2.0542436967611172E-2</v>
      </c>
      <c r="AQ58" s="7">
        <f t="shared" ca="1" si="8"/>
        <v>81.369673665797407</v>
      </c>
      <c r="AR58" s="7">
        <f t="shared" ca="1" si="9"/>
        <v>0.79189634622491278</v>
      </c>
    </row>
    <row r="59" spans="1:44" x14ac:dyDescent="0.2">
      <c r="A59" t="str">
        <f>IF(ROW()-3&gt;Control!$I$5,"",Control!B60)</f>
        <v/>
      </c>
      <c r="B59" s="7">
        <f ca="1">IF($A59="",B58,INDEX(Case1!$AB$3:$AB$100,MATCH(CELL("row",A59)-3,Case1!$W$3:$W$100,FALSE)))</f>
        <v>27.105862660254754</v>
      </c>
      <c r="C59" s="7">
        <f ca="1">IF($A59="",C58,INDEX(Pi!$C$3:$C$100,MATCH(CELL("row",A59)-3,Pi!$W$3:$W$100,FALSE)))</f>
        <v>76.784671382199065</v>
      </c>
      <c r="D59" s="13">
        <f ca="1">IF($A59="",D58,INDEX(Patm!$C$3:$C$100,MATCH(CELL("row",A59)-3,Patm!$W$3:$W$100,FALSE)))</f>
        <v>76.913139651557742</v>
      </c>
      <c r="E59" s="13">
        <f ca="1">IF($A59="",E58,INDEX('Patm diff'!$C$3:$C$100,MATCH(CELL("row",Q59)-3,'Patm diff'!$W$3:$W$100,FALSE)))</f>
        <v>77.118569953084247</v>
      </c>
      <c r="F59" s="13">
        <f ca="1">IF($A59="",F58,INDEX('Patm nodiff'!$C$3:$C$100,MATCH(CELL("row",B59)-3,'Patm nodiff'!$W$3:$W$100,FALSE)))</f>
        <v>76.895820853895302</v>
      </c>
      <c r="G59" s="13">
        <f ca="1">IF($A59="",G58,INDEX(Case1!$C$3:$C$100,MATCH(CELL("row",A59)-3,Case1!$W$3:$W$100,FALSE)))</f>
        <v>86.047723688321511</v>
      </c>
      <c r="H59" s="7">
        <f ca="1">IF($A59="",H58,INDEX(Case2!$C$3:$C$100,MATCH(CELL("row",A59)-3,Case2!$W$3:$W$100,FALSE)))</f>
        <v>86.150791184353409</v>
      </c>
      <c r="I59" s="7">
        <f ca="1">IF($A59="",I58,INDEX(Case3!$C$3:$C$100,MATCH(CELL("row",A59)-3,Case3!$W$3:$W$100,FALSE)))</f>
        <v>85.94549560518729</v>
      </c>
      <c r="J59" s="7">
        <f ca="1">IF($A59="",J58,INDEX(Case4!$C$3:$C$100,MATCH(CELL("row",A59)-3,Case4!$W$3:$W$100,FALSE)))</f>
        <v>87.13965852425217</v>
      </c>
      <c r="K59" s="7">
        <f ca="1">IF($A59="",K58,INDEX(Case5!$C$3:$C$100,MATCH(CELL("row",A59)-3,Case5!$W$3:$W$100,FALSE)))</f>
        <v>84.954695179632026</v>
      </c>
      <c r="L59" s="7">
        <f ca="1">IF($A59="",L58,INDEX(Case6!$C$3:$C$100,MATCH(CELL("row",A59)-3,Case6!$W$3:$W$100,FALSE)))</f>
        <v>87.12963058522331</v>
      </c>
      <c r="M59" s="7">
        <f ca="1">IF($A59="",M58,INDEX(Case7!$C$3:$C$100,MATCH(CELL("row",A59)-3,Case7!$W$3:$W$100,FALSE)))</f>
        <v>84.984379822584387</v>
      </c>
      <c r="N59" s="7">
        <f ca="1">IF($A59="",N58,INDEX(Case8!$C$3:$C$100,MATCH(CELL("row",A59)-3,Case8!$W$3:$W$100,FALSE)))</f>
        <v>81.369673665797407</v>
      </c>
      <c r="O59" s="13">
        <f ca="1">IF($A59="",O58,INDEX(Case9!$C$3:$C$100,MATCH(CELL("row",A59)-3,Case9!$W$3:$W$100,FALSE)))</f>
        <v>95.674075374139719</v>
      </c>
      <c r="P59" s="13">
        <f ca="1">IF($A59="",P58,INDEX(Case10!$C$3:$C$100,MATCH(CELL("row",A59)-3,Case10!$W$3:$W$100,FALSE)))</f>
        <v>81.891164611657572</v>
      </c>
      <c r="Q59" s="7">
        <f ca="1">IF($A59="",Q58,INDEX(Case11!$C$3:$C$100,MATCH(CELL("row",A59)-3,Case11!$W$3:$W$100,FALSE)))</f>
        <v>114.62027704092176</v>
      </c>
      <c r="R59" s="13">
        <f ca="1">IF($A59="",R58,INDEX(Pi!$Q$3:$Q$100,MATCH(CELL("row",A59)-3,Pi!$W$3:$W$100,FALSE)))</f>
        <v>29.794450518706498</v>
      </c>
      <c r="S59" s="7">
        <f ca="1">IF($A59="",S58,INDEX(Patm!$Q$3:$Q$100,MATCH(CELL("row",A59)-3,Patm!$W$3:$W$100,FALSE)))</f>
        <v>2.3792277023415707E-2</v>
      </c>
      <c r="T59" s="7">
        <f ca="1">IF($A59="",T58,INDEX('Patm diff'!$Q$3:$Q$100,MATCH(CELL("row",Q59)-3,'Patm diff'!$W$3:$W$100,FALSE)))</f>
        <v>6.2202703539915166E-2</v>
      </c>
      <c r="U59" s="7">
        <f ca="1">IF($A59="",U58,INDEX('Patm nodiff'!$Q$3:$Q$100,MATCH(CELL("row",B59)-3,'Patm nodiff'!$W$3:$W$100,FALSE)))</f>
        <v>2.0542436967611172E-2</v>
      </c>
      <c r="V59" s="7">
        <f ca="1">IF($A59="",V58,INDEX(Case1!$Q$3:$Q$100,MATCH(CELL("row",A59)-3,Case1!$W$3:$W$100,FALSE)))</f>
        <v>1.4878784737120838</v>
      </c>
      <c r="W59" s="7">
        <f ca="1">IF($A59="",W58,INDEX(Case2!$Q$3:$Q$100,MATCH(CELL("row",A59)-3,Case2!$W$3:$W$100,FALSE)))</f>
        <v>1.446921097749136</v>
      </c>
      <c r="X59" s="7">
        <f ca="1">IF($A59="",X58,INDEX(Case3!$Q$3:$Q$100,MATCH(CELL("row",A59)-3,Case3!$W$3:$W$100,FALSE)))</f>
        <v>1.5285880538788204</v>
      </c>
      <c r="Y59" s="7">
        <f ca="1">IF($A59="",Y58,INDEX(Case4!$Q$3:$Q$100,MATCH(CELL("row",A59)-3,Case4!$W$3:$W$100,FALSE)))</f>
        <v>1.0579070728577094</v>
      </c>
      <c r="Z59" s="7">
        <f ca="1">IF($A59="",Z58,INDEX(Case5!$Q$3:$Q$100,MATCH(CELL("row",A59)-3,Case5!$W$3:$W$100,FALSE)))</f>
        <v>1.9272244615221858</v>
      </c>
      <c r="AA59" s="7">
        <f ca="1">IF($A59="",AA58,INDEX(Case6!$Q$3:$Q1085,MATCH(CELL("row",A59)-3,Case6!$W$3:$W$100,FALSE)))</f>
        <v>1.0618106506288232</v>
      </c>
      <c r="AB59" s="7">
        <f ca="1">IF($A59="",AB58,INDEX(Case7!$Q$3:$Q$100,MATCH(CELL("row",A59)-3,Case7!$W$3:$W$100,FALSE)))</f>
        <v>1.9151844211319389</v>
      </c>
      <c r="AC59" s="7">
        <f ca="1">IF($A59="",AC58,INDEX(Case8!$Q$3:$Q$100,MATCH(CELL("row",A59)-3,Case8!$W$3:$W$100,FALSE)))</f>
        <v>0.79189634622491278</v>
      </c>
      <c r="AD59" s="7">
        <f ca="1">IF($A59="",AD58,INDEX(Case9!$Q$3:$Q$100,MATCH(CELL("row",B59)-3,Case9!$W$3:$W$100,FALSE)))</f>
        <v>2.6473287873301667</v>
      </c>
      <c r="AE59" s="7">
        <f ca="1">IF($A59="",AE58,INDEX(Case10!$Q$3:$Q$100,MATCH(CELL("row",B59)-3,Case10!$W$3:$W$100,FALSE)))</f>
        <v>0.86678495706416436</v>
      </c>
      <c r="AF59" s="7">
        <f ca="1">IF($A59="",AF58,INDEX(Case11!$Q$3:$Q$100,MATCH(CELL("row",A59)-3,Case11!$W$3:$W$100,FALSE)))</f>
        <v>4.2509709826981465</v>
      </c>
      <c r="AH59" t="str">
        <f t="shared" si="10"/>
        <v/>
      </c>
      <c r="AI59" t="str">
        <f t="shared" si="11"/>
        <v/>
      </c>
      <c r="AJ59" t="str">
        <f t="shared" si="7"/>
        <v/>
      </c>
      <c r="AL59" s="7">
        <f t="shared" ca="1" si="12"/>
        <v>114.62027704092176</v>
      </c>
      <c r="AM59" s="7">
        <f t="shared" ca="1" si="13"/>
        <v>4.2509709826981465</v>
      </c>
      <c r="AN59" s="7">
        <f t="shared" ca="1" si="14"/>
        <v>76.895820853895302</v>
      </c>
      <c r="AO59" s="7">
        <f t="shared" ca="1" si="15"/>
        <v>2.0542436967611172E-2</v>
      </c>
      <c r="AQ59" s="7">
        <f t="shared" ca="1" si="8"/>
        <v>81.369673665797407</v>
      </c>
      <c r="AR59" s="7">
        <f t="shared" ca="1" si="9"/>
        <v>0.79189634622491278</v>
      </c>
    </row>
    <row r="60" spans="1:44" x14ac:dyDescent="0.2">
      <c r="A60" t="str">
        <f>IF(ROW()-3&gt;Control!$I$5,"",Control!B61)</f>
        <v/>
      </c>
      <c r="B60" s="7">
        <f ca="1">IF($A60="",B59,INDEX(Case1!$AB$3:$AB$100,MATCH(CELL("row",A60)-3,Case1!$W$3:$W$100,FALSE)))</f>
        <v>27.105862660254754</v>
      </c>
      <c r="C60" s="7">
        <f ca="1">IF($A60="",C59,INDEX(Pi!$C$3:$C$100,MATCH(CELL("row",A60)-3,Pi!$W$3:$W$100,FALSE)))</f>
        <v>76.784671382199065</v>
      </c>
      <c r="D60" s="13">
        <f ca="1">IF($A60="",D59,INDEX(Patm!$C$3:$C$100,MATCH(CELL("row",A60)-3,Patm!$W$3:$W$100,FALSE)))</f>
        <v>76.913139651557742</v>
      </c>
      <c r="E60" s="13">
        <f ca="1">IF($A60="",E59,INDEX('Patm diff'!$C$3:$C$100,MATCH(CELL("row",Q60)-3,'Patm diff'!$W$3:$W$100,FALSE)))</f>
        <v>77.118569953084247</v>
      </c>
      <c r="F60" s="13">
        <f ca="1">IF($A60="",F59,INDEX('Patm nodiff'!$C$3:$C$100,MATCH(CELL("row",B60)-3,'Patm nodiff'!$W$3:$W$100,FALSE)))</f>
        <v>76.895820853895302</v>
      </c>
      <c r="G60" s="13">
        <f ca="1">IF($A60="",G59,INDEX(Case1!$C$3:$C$100,MATCH(CELL("row",A60)-3,Case1!$W$3:$W$100,FALSE)))</f>
        <v>86.047723688321511</v>
      </c>
      <c r="H60" s="7">
        <f ca="1">IF($A60="",H59,INDEX(Case2!$C$3:$C$100,MATCH(CELL("row",A60)-3,Case2!$W$3:$W$100,FALSE)))</f>
        <v>86.150791184353409</v>
      </c>
      <c r="I60" s="7">
        <f ca="1">IF($A60="",I59,INDEX(Case3!$C$3:$C$100,MATCH(CELL("row",A60)-3,Case3!$W$3:$W$100,FALSE)))</f>
        <v>85.94549560518729</v>
      </c>
      <c r="J60" s="7">
        <f ca="1">IF($A60="",J59,INDEX(Case4!$C$3:$C$100,MATCH(CELL("row",A60)-3,Case4!$W$3:$W$100,FALSE)))</f>
        <v>87.13965852425217</v>
      </c>
      <c r="K60" s="7">
        <f ca="1">IF($A60="",K59,INDEX(Case5!$C$3:$C$100,MATCH(CELL("row",A60)-3,Case5!$W$3:$W$100,FALSE)))</f>
        <v>84.954695179632026</v>
      </c>
      <c r="L60" s="7">
        <f ca="1">IF($A60="",L59,INDEX(Case6!$C$3:$C$100,MATCH(CELL("row",A60)-3,Case6!$W$3:$W$100,FALSE)))</f>
        <v>87.12963058522331</v>
      </c>
      <c r="M60" s="7">
        <f ca="1">IF($A60="",M59,INDEX(Case7!$C$3:$C$100,MATCH(CELL("row",A60)-3,Case7!$W$3:$W$100,FALSE)))</f>
        <v>84.984379822584387</v>
      </c>
      <c r="N60" s="7">
        <f ca="1">IF($A60="",N59,INDEX(Case8!$C$3:$C$100,MATCH(CELL("row",A60)-3,Case8!$W$3:$W$100,FALSE)))</f>
        <v>81.369673665797407</v>
      </c>
      <c r="O60" s="13">
        <f ca="1">IF($A60="",O59,INDEX(Case9!$C$3:$C$100,MATCH(CELL("row",A60)-3,Case9!$W$3:$W$100,FALSE)))</f>
        <v>95.674075374139719</v>
      </c>
      <c r="P60" s="13">
        <f ca="1">IF($A60="",P59,INDEX(Case10!$C$3:$C$100,MATCH(CELL("row",A60)-3,Case10!$W$3:$W$100,FALSE)))</f>
        <v>81.891164611657572</v>
      </c>
      <c r="Q60" s="7">
        <f ca="1">IF($A60="",Q59,INDEX(Case11!$C$3:$C$100,MATCH(CELL("row",A60)-3,Case11!$W$3:$W$100,FALSE)))</f>
        <v>114.62027704092176</v>
      </c>
      <c r="R60" s="13">
        <f ca="1">IF($A60="",R59,INDEX(Pi!$Q$3:$Q$100,MATCH(CELL("row",A60)-3,Pi!$W$3:$W$100,FALSE)))</f>
        <v>29.794450518706498</v>
      </c>
      <c r="S60" s="7">
        <f ca="1">IF($A60="",S59,INDEX(Patm!$Q$3:$Q$100,MATCH(CELL("row",A60)-3,Patm!$W$3:$W$100,FALSE)))</f>
        <v>2.3792277023415707E-2</v>
      </c>
      <c r="T60" s="7">
        <f ca="1">IF($A60="",T59,INDEX('Patm diff'!$Q$3:$Q$100,MATCH(CELL("row",Q60)-3,'Patm diff'!$W$3:$W$100,FALSE)))</f>
        <v>6.2202703539915166E-2</v>
      </c>
      <c r="U60" s="7">
        <f ca="1">IF($A60="",U59,INDEX('Patm nodiff'!$Q$3:$Q$100,MATCH(CELL("row",B60)-3,'Patm nodiff'!$W$3:$W$100,FALSE)))</f>
        <v>2.0542436967611172E-2</v>
      </c>
      <c r="V60" s="7">
        <f ca="1">IF($A60="",V59,INDEX(Case1!$Q$3:$Q$100,MATCH(CELL("row",A60)-3,Case1!$W$3:$W$100,FALSE)))</f>
        <v>1.4878784737120838</v>
      </c>
      <c r="W60" s="7">
        <f ca="1">IF($A60="",W59,INDEX(Case2!$Q$3:$Q$100,MATCH(CELL("row",A60)-3,Case2!$W$3:$W$100,FALSE)))</f>
        <v>1.446921097749136</v>
      </c>
      <c r="X60" s="7">
        <f ca="1">IF($A60="",X59,INDEX(Case3!$Q$3:$Q$100,MATCH(CELL("row",A60)-3,Case3!$W$3:$W$100,FALSE)))</f>
        <v>1.5285880538788204</v>
      </c>
      <c r="Y60" s="7">
        <f ca="1">IF($A60="",Y59,INDEX(Case4!$Q$3:$Q$100,MATCH(CELL("row",A60)-3,Case4!$W$3:$W$100,FALSE)))</f>
        <v>1.0579070728577094</v>
      </c>
      <c r="Z60" s="7">
        <f ca="1">IF($A60="",Z59,INDEX(Case5!$Q$3:$Q$100,MATCH(CELL("row",A60)-3,Case5!$W$3:$W$100,FALSE)))</f>
        <v>1.9272244615221858</v>
      </c>
      <c r="AA60" s="7">
        <f ca="1">IF($A60="",AA59,INDEX(Case6!$Q$3:$Q1086,MATCH(CELL("row",A60)-3,Case6!$W$3:$W$100,FALSE)))</f>
        <v>1.0618106506288232</v>
      </c>
      <c r="AB60" s="7">
        <f ca="1">IF($A60="",AB59,INDEX(Case7!$Q$3:$Q$100,MATCH(CELL("row",A60)-3,Case7!$W$3:$W$100,FALSE)))</f>
        <v>1.9151844211319389</v>
      </c>
      <c r="AC60" s="7">
        <f ca="1">IF($A60="",AC59,INDEX(Case8!$Q$3:$Q$100,MATCH(CELL("row",A60)-3,Case8!$W$3:$W$100,FALSE)))</f>
        <v>0.79189634622491278</v>
      </c>
      <c r="AD60" s="7">
        <f ca="1">IF($A60="",AD59,INDEX(Case9!$Q$3:$Q$100,MATCH(CELL("row",B60)-3,Case9!$W$3:$W$100,FALSE)))</f>
        <v>2.6473287873301667</v>
      </c>
      <c r="AE60" s="7">
        <f ca="1">IF($A60="",AE59,INDEX(Case10!$Q$3:$Q$100,MATCH(CELL("row",B60)-3,Case10!$W$3:$W$100,FALSE)))</f>
        <v>0.86678495706416436</v>
      </c>
      <c r="AF60" s="7">
        <f ca="1">IF($A60="",AF59,INDEX(Case11!$Q$3:$Q$100,MATCH(CELL("row",A60)-3,Case11!$W$3:$W$100,FALSE)))</f>
        <v>4.2509709826981465</v>
      </c>
      <c r="AH60" t="str">
        <f t="shared" si="10"/>
        <v/>
      </c>
      <c r="AI60" t="str">
        <f t="shared" si="11"/>
        <v/>
      </c>
      <c r="AJ60" t="str">
        <f t="shared" si="7"/>
        <v/>
      </c>
      <c r="AL60" s="7">
        <f t="shared" ca="1" si="12"/>
        <v>114.62027704092176</v>
      </c>
      <c r="AM60" s="7">
        <f t="shared" ca="1" si="13"/>
        <v>4.2509709826981465</v>
      </c>
      <c r="AN60" s="7">
        <f t="shared" ca="1" si="14"/>
        <v>76.895820853895302</v>
      </c>
      <c r="AO60" s="7">
        <f t="shared" ca="1" si="15"/>
        <v>2.0542436967611172E-2</v>
      </c>
      <c r="AQ60" s="7">
        <f t="shared" ca="1" si="8"/>
        <v>81.369673665797407</v>
      </c>
      <c r="AR60" s="7">
        <f t="shared" ca="1" si="9"/>
        <v>0.79189634622491278</v>
      </c>
    </row>
    <row r="61" spans="1:44" x14ac:dyDescent="0.2">
      <c r="A61" t="str">
        <f>IF(ROW()-3&gt;Control!$I$5,"",Control!B62)</f>
        <v/>
      </c>
      <c r="B61" s="7">
        <f ca="1">IF($A61="",B60,INDEX(Case1!$AB$3:$AB$100,MATCH(CELL("row",A61)-3,Case1!$W$3:$W$100,FALSE)))</f>
        <v>27.105862660254754</v>
      </c>
      <c r="C61" s="7">
        <f ca="1">IF($A61="",C60,INDEX(Pi!$C$3:$C$100,MATCH(CELL("row",A61)-3,Pi!$W$3:$W$100,FALSE)))</f>
        <v>76.784671382199065</v>
      </c>
      <c r="D61" s="13">
        <f ca="1">IF($A61="",D60,INDEX(Patm!$C$3:$C$100,MATCH(CELL("row",A61)-3,Patm!$W$3:$W$100,FALSE)))</f>
        <v>76.913139651557742</v>
      </c>
      <c r="E61" s="13">
        <f ca="1">IF($A61="",E60,INDEX('Patm diff'!$C$3:$C$100,MATCH(CELL("row",Q61)-3,'Patm diff'!$W$3:$W$100,FALSE)))</f>
        <v>77.118569953084247</v>
      </c>
      <c r="F61" s="13">
        <f ca="1">IF($A61="",F60,INDEX('Patm nodiff'!$C$3:$C$100,MATCH(CELL("row",B61)-3,'Patm nodiff'!$W$3:$W$100,FALSE)))</f>
        <v>76.895820853895302</v>
      </c>
      <c r="G61" s="13">
        <f ca="1">IF($A61="",G60,INDEX(Case1!$C$3:$C$100,MATCH(CELL("row",A61)-3,Case1!$W$3:$W$100,FALSE)))</f>
        <v>86.047723688321511</v>
      </c>
      <c r="H61" s="7">
        <f ca="1">IF($A61="",H60,INDEX(Case2!$C$3:$C$100,MATCH(CELL("row",A61)-3,Case2!$W$3:$W$100,FALSE)))</f>
        <v>86.150791184353409</v>
      </c>
      <c r="I61" s="7">
        <f ca="1">IF($A61="",I60,INDEX(Case3!$C$3:$C$100,MATCH(CELL("row",A61)-3,Case3!$W$3:$W$100,FALSE)))</f>
        <v>85.94549560518729</v>
      </c>
      <c r="J61" s="7">
        <f ca="1">IF($A61="",J60,INDEX(Case4!$C$3:$C$100,MATCH(CELL("row",A61)-3,Case4!$W$3:$W$100,FALSE)))</f>
        <v>87.13965852425217</v>
      </c>
      <c r="K61" s="7">
        <f ca="1">IF($A61="",K60,INDEX(Case5!$C$3:$C$100,MATCH(CELL("row",A61)-3,Case5!$W$3:$W$100,FALSE)))</f>
        <v>84.954695179632026</v>
      </c>
      <c r="L61" s="7">
        <f ca="1">IF($A61="",L60,INDEX(Case6!$C$3:$C$100,MATCH(CELL("row",A61)-3,Case6!$W$3:$W$100,FALSE)))</f>
        <v>87.12963058522331</v>
      </c>
      <c r="M61" s="7">
        <f ca="1">IF($A61="",M60,INDEX(Case7!$C$3:$C$100,MATCH(CELL("row",A61)-3,Case7!$W$3:$W$100,FALSE)))</f>
        <v>84.984379822584387</v>
      </c>
      <c r="N61" s="7">
        <f ca="1">IF($A61="",N60,INDEX(Case8!$C$3:$C$100,MATCH(CELL("row",A61)-3,Case8!$W$3:$W$100,FALSE)))</f>
        <v>81.369673665797407</v>
      </c>
      <c r="O61" s="13">
        <f ca="1">IF($A61="",O60,INDEX(Case9!$C$3:$C$100,MATCH(CELL("row",A61)-3,Case9!$W$3:$W$100,FALSE)))</f>
        <v>95.674075374139719</v>
      </c>
      <c r="P61" s="13">
        <f ca="1">IF($A61="",P60,INDEX(Case10!$C$3:$C$100,MATCH(CELL("row",A61)-3,Case10!$W$3:$W$100,FALSE)))</f>
        <v>81.891164611657572</v>
      </c>
      <c r="Q61" s="7">
        <f ca="1">IF($A61="",Q60,INDEX(Case11!$C$3:$C$100,MATCH(CELL("row",A61)-3,Case11!$W$3:$W$100,FALSE)))</f>
        <v>114.62027704092176</v>
      </c>
      <c r="R61" s="13">
        <f ca="1">IF($A61="",R60,INDEX(Pi!$Q$3:$Q$100,MATCH(CELL("row",A61)-3,Pi!$W$3:$W$100,FALSE)))</f>
        <v>29.794450518706498</v>
      </c>
      <c r="S61" s="7">
        <f ca="1">IF($A61="",S60,INDEX(Patm!$Q$3:$Q$100,MATCH(CELL("row",A61)-3,Patm!$W$3:$W$100,FALSE)))</f>
        <v>2.3792277023415707E-2</v>
      </c>
      <c r="T61" s="7">
        <f ca="1">IF($A61="",T60,INDEX('Patm diff'!$Q$3:$Q$100,MATCH(CELL("row",Q61)-3,'Patm diff'!$W$3:$W$100,FALSE)))</f>
        <v>6.2202703539915166E-2</v>
      </c>
      <c r="U61" s="7">
        <f ca="1">IF($A61="",U60,INDEX('Patm nodiff'!$Q$3:$Q$100,MATCH(CELL("row",B61)-3,'Patm nodiff'!$W$3:$W$100,FALSE)))</f>
        <v>2.0542436967611172E-2</v>
      </c>
      <c r="V61" s="7">
        <f ca="1">IF($A61="",V60,INDEX(Case1!$Q$3:$Q$100,MATCH(CELL("row",A61)-3,Case1!$W$3:$W$100,FALSE)))</f>
        <v>1.4878784737120838</v>
      </c>
      <c r="W61" s="7">
        <f ca="1">IF($A61="",W60,INDEX(Case2!$Q$3:$Q$100,MATCH(CELL("row",A61)-3,Case2!$W$3:$W$100,FALSE)))</f>
        <v>1.446921097749136</v>
      </c>
      <c r="X61" s="7">
        <f ca="1">IF($A61="",X60,INDEX(Case3!$Q$3:$Q$100,MATCH(CELL("row",A61)-3,Case3!$W$3:$W$100,FALSE)))</f>
        <v>1.5285880538788204</v>
      </c>
      <c r="Y61" s="7">
        <f ca="1">IF($A61="",Y60,INDEX(Case4!$Q$3:$Q$100,MATCH(CELL("row",A61)-3,Case4!$W$3:$W$100,FALSE)))</f>
        <v>1.0579070728577094</v>
      </c>
      <c r="Z61" s="7">
        <f ca="1">IF($A61="",Z60,INDEX(Case5!$Q$3:$Q$100,MATCH(CELL("row",A61)-3,Case5!$W$3:$W$100,FALSE)))</f>
        <v>1.9272244615221858</v>
      </c>
      <c r="AA61" s="7">
        <f ca="1">IF($A61="",AA60,INDEX(Case6!$Q$3:$Q1087,MATCH(CELL("row",A61)-3,Case6!$W$3:$W$100,FALSE)))</f>
        <v>1.0618106506288232</v>
      </c>
      <c r="AB61" s="7">
        <f ca="1">IF($A61="",AB60,INDEX(Case7!$Q$3:$Q$100,MATCH(CELL("row",A61)-3,Case7!$W$3:$W$100,FALSE)))</f>
        <v>1.9151844211319389</v>
      </c>
      <c r="AC61" s="7">
        <f ca="1">IF($A61="",AC60,INDEX(Case8!$Q$3:$Q$100,MATCH(CELL("row",A61)-3,Case8!$W$3:$W$100,FALSE)))</f>
        <v>0.79189634622491278</v>
      </c>
      <c r="AD61" s="7">
        <f ca="1">IF($A61="",AD60,INDEX(Case9!$Q$3:$Q$100,MATCH(CELL("row",B61)-3,Case9!$W$3:$W$100,FALSE)))</f>
        <v>2.6473287873301667</v>
      </c>
      <c r="AE61" s="7">
        <f ca="1">IF($A61="",AE60,INDEX(Case10!$Q$3:$Q$100,MATCH(CELL("row",B61)-3,Case10!$W$3:$W$100,FALSE)))</f>
        <v>0.86678495706416436</v>
      </c>
      <c r="AF61" s="7">
        <f ca="1">IF($A61="",AF60,INDEX(Case11!$Q$3:$Q$100,MATCH(CELL("row",A61)-3,Case11!$W$3:$W$100,FALSE)))</f>
        <v>4.2509709826981465</v>
      </c>
      <c r="AH61" t="str">
        <f t="shared" si="10"/>
        <v/>
      </c>
      <c r="AI61" t="str">
        <f t="shared" si="11"/>
        <v/>
      </c>
      <c r="AJ61" t="str">
        <f t="shared" si="7"/>
        <v/>
      </c>
      <c r="AL61" s="7">
        <f t="shared" ca="1" si="12"/>
        <v>114.62027704092176</v>
      </c>
      <c r="AM61" s="7">
        <f t="shared" ca="1" si="13"/>
        <v>4.2509709826981465</v>
      </c>
      <c r="AN61" s="7">
        <f t="shared" ca="1" si="14"/>
        <v>76.895820853895302</v>
      </c>
      <c r="AO61" s="7">
        <f t="shared" ca="1" si="15"/>
        <v>2.0542436967611172E-2</v>
      </c>
      <c r="AQ61" s="7">
        <f t="shared" ca="1" si="8"/>
        <v>81.369673665797407</v>
      </c>
      <c r="AR61" s="7">
        <f t="shared" ca="1" si="9"/>
        <v>0.79189634622491278</v>
      </c>
    </row>
    <row r="62" spans="1:44" x14ac:dyDescent="0.2">
      <c r="A62" t="str">
        <f>IF(ROW()-3&gt;Control!$I$5,"",Control!B63)</f>
        <v/>
      </c>
      <c r="B62" s="7">
        <f ca="1">IF($A62="",B61,INDEX(Case1!$AB$3:$AB$100,MATCH(CELL("row",A62)-3,Case1!$W$3:$W$100,FALSE)))</f>
        <v>27.105862660254754</v>
      </c>
      <c r="C62" s="7">
        <f ca="1">IF($A62="",C61,INDEX(Pi!$C$3:$C$100,MATCH(CELL("row",A62)-3,Pi!$W$3:$W$100,FALSE)))</f>
        <v>76.784671382199065</v>
      </c>
      <c r="D62" s="13">
        <f ca="1">IF($A62="",D61,INDEX(Patm!$C$3:$C$100,MATCH(CELL("row",A62)-3,Patm!$W$3:$W$100,FALSE)))</f>
        <v>76.913139651557742</v>
      </c>
      <c r="E62" s="13">
        <f ca="1">IF($A62="",E61,INDEX('Patm diff'!$C$3:$C$100,MATCH(CELL("row",Q62)-3,'Patm diff'!$W$3:$W$100,FALSE)))</f>
        <v>77.118569953084247</v>
      </c>
      <c r="F62" s="13">
        <f ca="1">IF($A62="",F61,INDEX('Patm nodiff'!$C$3:$C$100,MATCH(CELL("row",B62)-3,'Patm nodiff'!$W$3:$W$100,FALSE)))</f>
        <v>76.895820853895302</v>
      </c>
      <c r="G62" s="13">
        <f ca="1">IF($A62="",G61,INDEX(Case1!$C$3:$C$100,MATCH(CELL("row",A62)-3,Case1!$W$3:$W$100,FALSE)))</f>
        <v>86.047723688321511</v>
      </c>
      <c r="H62" s="7">
        <f ca="1">IF($A62="",H61,INDEX(Case2!$C$3:$C$100,MATCH(CELL("row",A62)-3,Case2!$W$3:$W$100,FALSE)))</f>
        <v>86.150791184353409</v>
      </c>
      <c r="I62" s="7">
        <f ca="1">IF($A62="",I61,INDEX(Case3!$C$3:$C$100,MATCH(CELL("row",A62)-3,Case3!$W$3:$W$100,FALSE)))</f>
        <v>85.94549560518729</v>
      </c>
      <c r="J62" s="7">
        <f ca="1">IF($A62="",J61,INDEX(Case4!$C$3:$C$100,MATCH(CELL("row",A62)-3,Case4!$W$3:$W$100,FALSE)))</f>
        <v>87.13965852425217</v>
      </c>
      <c r="K62" s="7">
        <f ca="1">IF($A62="",K61,INDEX(Case5!$C$3:$C$100,MATCH(CELL("row",A62)-3,Case5!$W$3:$W$100,FALSE)))</f>
        <v>84.954695179632026</v>
      </c>
      <c r="L62" s="7">
        <f ca="1">IF($A62="",L61,INDEX(Case6!$C$3:$C$100,MATCH(CELL("row",A62)-3,Case6!$W$3:$W$100,FALSE)))</f>
        <v>87.12963058522331</v>
      </c>
      <c r="M62" s="7">
        <f ca="1">IF($A62="",M61,INDEX(Case7!$C$3:$C$100,MATCH(CELL("row",A62)-3,Case7!$W$3:$W$100,FALSE)))</f>
        <v>84.984379822584387</v>
      </c>
      <c r="N62" s="7">
        <f ca="1">IF($A62="",N61,INDEX(Case8!$C$3:$C$100,MATCH(CELL("row",A62)-3,Case8!$W$3:$W$100,FALSE)))</f>
        <v>81.369673665797407</v>
      </c>
      <c r="O62" s="13">
        <f ca="1">IF($A62="",O61,INDEX(Case9!$C$3:$C$100,MATCH(CELL("row",A62)-3,Case9!$W$3:$W$100,FALSE)))</f>
        <v>95.674075374139719</v>
      </c>
      <c r="P62" s="13">
        <f ca="1">IF($A62="",P61,INDEX(Case10!$C$3:$C$100,MATCH(CELL("row",A62)-3,Case10!$W$3:$W$100,FALSE)))</f>
        <v>81.891164611657572</v>
      </c>
      <c r="Q62" s="7">
        <f ca="1">IF($A62="",Q61,INDEX(Case11!$C$3:$C$100,MATCH(CELL("row",A62)-3,Case11!$W$3:$W$100,FALSE)))</f>
        <v>114.62027704092176</v>
      </c>
      <c r="R62" s="13">
        <f ca="1">IF($A62="",R61,INDEX(Pi!$Q$3:$Q$100,MATCH(CELL("row",A62)-3,Pi!$W$3:$W$100,FALSE)))</f>
        <v>29.794450518706498</v>
      </c>
      <c r="S62" s="7">
        <f ca="1">IF($A62="",S61,INDEX(Patm!$Q$3:$Q$100,MATCH(CELL("row",A62)-3,Patm!$W$3:$W$100,FALSE)))</f>
        <v>2.3792277023415707E-2</v>
      </c>
      <c r="T62" s="7">
        <f ca="1">IF($A62="",T61,INDEX('Patm diff'!$Q$3:$Q$100,MATCH(CELL("row",Q62)-3,'Patm diff'!$W$3:$W$100,FALSE)))</f>
        <v>6.2202703539915166E-2</v>
      </c>
      <c r="U62" s="7">
        <f ca="1">IF($A62="",U61,INDEX('Patm nodiff'!$Q$3:$Q$100,MATCH(CELL("row",B62)-3,'Patm nodiff'!$W$3:$W$100,FALSE)))</f>
        <v>2.0542436967611172E-2</v>
      </c>
      <c r="V62" s="7">
        <f ca="1">IF($A62="",V61,INDEX(Case1!$Q$3:$Q$100,MATCH(CELL("row",A62)-3,Case1!$W$3:$W$100,FALSE)))</f>
        <v>1.4878784737120838</v>
      </c>
      <c r="W62" s="7">
        <f ca="1">IF($A62="",W61,INDEX(Case2!$Q$3:$Q$100,MATCH(CELL("row",A62)-3,Case2!$W$3:$W$100,FALSE)))</f>
        <v>1.446921097749136</v>
      </c>
      <c r="X62" s="7">
        <f ca="1">IF($A62="",X61,INDEX(Case3!$Q$3:$Q$100,MATCH(CELL("row",A62)-3,Case3!$W$3:$W$100,FALSE)))</f>
        <v>1.5285880538788204</v>
      </c>
      <c r="Y62" s="7">
        <f ca="1">IF($A62="",Y61,INDEX(Case4!$Q$3:$Q$100,MATCH(CELL("row",A62)-3,Case4!$W$3:$W$100,FALSE)))</f>
        <v>1.0579070728577094</v>
      </c>
      <c r="Z62" s="7">
        <f ca="1">IF($A62="",Z61,INDEX(Case5!$Q$3:$Q$100,MATCH(CELL("row",A62)-3,Case5!$W$3:$W$100,FALSE)))</f>
        <v>1.9272244615221858</v>
      </c>
      <c r="AA62" s="7">
        <f ca="1">IF($A62="",AA61,INDEX(Case6!$Q$3:$Q1088,MATCH(CELL("row",A62)-3,Case6!$W$3:$W$100,FALSE)))</f>
        <v>1.0618106506288232</v>
      </c>
      <c r="AB62" s="7">
        <f ca="1">IF($A62="",AB61,INDEX(Case7!$Q$3:$Q$100,MATCH(CELL("row",A62)-3,Case7!$W$3:$W$100,FALSE)))</f>
        <v>1.9151844211319389</v>
      </c>
      <c r="AC62" s="7">
        <f ca="1">IF($A62="",AC61,INDEX(Case8!$Q$3:$Q$100,MATCH(CELL("row",A62)-3,Case8!$W$3:$W$100,FALSE)))</f>
        <v>0.79189634622491278</v>
      </c>
      <c r="AD62" s="7">
        <f ca="1">IF($A62="",AD61,INDEX(Case9!$Q$3:$Q$100,MATCH(CELL("row",B62)-3,Case9!$W$3:$W$100,FALSE)))</f>
        <v>2.6473287873301667</v>
      </c>
      <c r="AE62" s="7">
        <f ca="1">IF($A62="",AE61,INDEX(Case10!$Q$3:$Q$100,MATCH(CELL("row",B62)-3,Case10!$W$3:$W$100,FALSE)))</f>
        <v>0.86678495706416436</v>
      </c>
      <c r="AF62" s="7">
        <f ca="1">IF($A62="",AF61,INDEX(Case11!$Q$3:$Q$100,MATCH(CELL("row",A62)-3,Case11!$W$3:$W$100,FALSE)))</f>
        <v>4.2509709826981465</v>
      </c>
      <c r="AH62" t="str">
        <f t="shared" si="10"/>
        <v/>
      </c>
      <c r="AI62" t="str">
        <f t="shared" si="11"/>
        <v/>
      </c>
      <c r="AJ62" t="str">
        <f t="shared" si="7"/>
        <v/>
      </c>
      <c r="AL62" s="7">
        <f t="shared" ca="1" si="12"/>
        <v>114.62027704092176</v>
      </c>
      <c r="AM62" s="7">
        <f t="shared" ca="1" si="13"/>
        <v>4.2509709826981465</v>
      </c>
      <c r="AN62" s="7">
        <f t="shared" ca="1" si="14"/>
        <v>76.895820853895302</v>
      </c>
      <c r="AO62" s="7">
        <f t="shared" ca="1" si="15"/>
        <v>2.0542436967611172E-2</v>
      </c>
      <c r="AQ62" s="7">
        <f t="shared" ca="1" si="8"/>
        <v>81.369673665797407</v>
      </c>
      <c r="AR62" s="7">
        <f t="shared" ca="1" si="9"/>
        <v>0.79189634622491278</v>
      </c>
    </row>
    <row r="63" spans="1:44" x14ac:dyDescent="0.2">
      <c r="A63" t="str">
        <f>IF(ROW()-3&gt;Control!$I$5,"",Control!B64)</f>
        <v/>
      </c>
      <c r="B63" s="7">
        <f ca="1">IF($A63="",B62,INDEX(Case1!$AB$3:$AB$100,MATCH(CELL("row",A63)-3,Case1!$W$3:$W$100,FALSE)))</f>
        <v>27.105862660254754</v>
      </c>
      <c r="C63" s="7">
        <f ca="1">IF($A63="",C62,INDEX(Pi!$C$3:$C$100,MATCH(CELL("row",A63)-3,Pi!$W$3:$W$100,FALSE)))</f>
        <v>76.784671382199065</v>
      </c>
      <c r="D63" s="13">
        <f ca="1">IF($A63="",D62,INDEX(Patm!$C$3:$C$100,MATCH(CELL("row",A63)-3,Patm!$W$3:$W$100,FALSE)))</f>
        <v>76.913139651557742</v>
      </c>
      <c r="E63" s="13">
        <f ca="1">IF($A63="",E62,INDEX('Patm diff'!$C$3:$C$100,MATCH(CELL("row",Q63)-3,'Patm diff'!$W$3:$W$100,FALSE)))</f>
        <v>77.118569953084247</v>
      </c>
      <c r="F63" s="13">
        <f ca="1">IF($A63="",F62,INDEX('Patm nodiff'!$C$3:$C$100,MATCH(CELL("row",B63)-3,'Patm nodiff'!$W$3:$W$100,FALSE)))</f>
        <v>76.895820853895302</v>
      </c>
      <c r="G63" s="13">
        <f ca="1">IF($A63="",G62,INDEX(Case1!$C$3:$C$100,MATCH(CELL("row",A63)-3,Case1!$W$3:$W$100,FALSE)))</f>
        <v>86.047723688321511</v>
      </c>
      <c r="H63" s="7">
        <f ca="1">IF($A63="",H62,INDEX(Case2!$C$3:$C$100,MATCH(CELL("row",A63)-3,Case2!$W$3:$W$100,FALSE)))</f>
        <v>86.150791184353409</v>
      </c>
      <c r="I63" s="7">
        <f ca="1">IF($A63="",I62,INDEX(Case3!$C$3:$C$100,MATCH(CELL("row",A63)-3,Case3!$W$3:$W$100,FALSE)))</f>
        <v>85.94549560518729</v>
      </c>
      <c r="J63" s="7">
        <f ca="1">IF($A63="",J62,INDEX(Case4!$C$3:$C$100,MATCH(CELL("row",A63)-3,Case4!$W$3:$W$100,FALSE)))</f>
        <v>87.13965852425217</v>
      </c>
      <c r="K63" s="7">
        <f ca="1">IF($A63="",K62,INDEX(Case5!$C$3:$C$100,MATCH(CELL("row",A63)-3,Case5!$W$3:$W$100,FALSE)))</f>
        <v>84.954695179632026</v>
      </c>
      <c r="L63" s="7">
        <f ca="1">IF($A63="",L62,INDEX(Case6!$C$3:$C$100,MATCH(CELL("row",A63)-3,Case6!$W$3:$W$100,FALSE)))</f>
        <v>87.12963058522331</v>
      </c>
      <c r="M63" s="7">
        <f ca="1">IF($A63="",M62,INDEX(Case7!$C$3:$C$100,MATCH(CELL("row",A63)-3,Case7!$W$3:$W$100,FALSE)))</f>
        <v>84.984379822584387</v>
      </c>
      <c r="N63" s="7">
        <f ca="1">IF($A63="",N62,INDEX(Case8!$C$3:$C$100,MATCH(CELL("row",A63)-3,Case8!$W$3:$W$100,FALSE)))</f>
        <v>81.369673665797407</v>
      </c>
      <c r="O63" s="13">
        <f ca="1">IF($A63="",O62,INDEX(Case9!$C$3:$C$100,MATCH(CELL("row",A63)-3,Case9!$W$3:$W$100,FALSE)))</f>
        <v>95.674075374139719</v>
      </c>
      <c r="P63" s="13">
        <f ca="1">IF($A63="",P62,INDEX(Case10!$C$3:$C$100,MATCH(CELL("row",A63)-3,Case10!$W$3:$W$100,FALSE)))</f>
        <v>81.891164611657572</v>
      </c>
      <c r="Q63" s="7">
        <f ca="1">IF($A63="",Q62,INDEX(Case11!$C$3:$C$100,MATCH(CELL("row",A63)-3,Case11!$W$3:$W$100,FALSE)))</f>
        <v>114.62027704092176</v>
      </c>
      <c r="R63" s="13">
        <f ca="1">IF($A63="",R62,INDEX(Pi!$Q$3:$Q$100,MATCH(CELL("row",A63)-3,Pi!$W$3:$W$100,FALSE)))</f>
        <v>29.794450518706498</v>
      </c>
      <c r="S63" s="7">
        <f ca="1">IF($A63="",S62,INDEX(Patm!$Q$3:$Q$100,MATCH(CELL("row",A63)-3,Patm!$W$3:$W$100,FALSE)))</f>
        <v>2.3792277023415707E-2</v>
      </c>
      <c r="T63" s="7">
        <f ca="1">IF($A63="",T62,INDEX('Patm diff'!$Q$3:$Q$100,MATCH(CELL("row",Q63)-3,'Patm diff'!$W$3:$W$100,FALSE)))</f>
        <v>6.2202703539915166E-2</v>
      </c>
      <c r="U63" s="7">
        <f ca="1">IF($A63="",U62,INDEX('Patm nodiff'!$Q$3:$Q$100,MATCH(CELL("row",B63)-3,'Patm nodiff'!$W$3:$W$100,FALSE)))</f>
        <v>2.0542436967611172E-2</v>
      </c>
      <c r="V63" s="7">
        <f ca="1">IF($A63="",V62,INDEX(Case1!$Q$3:$Q$100,MATCH(CELL("row",A63)-3,Case1!$W$3:$W$100,FALSE)))</f>
        <v>1.4878784737120838</v>
      </c>
      <c r="W63" s="7">
        <f ca="1">IF($A63="",W62,INDEX(Case2!$Q$3:$Q$100,MATCH(CELL("row",A63)-3,Case2!$W$3:$W$100,FALSE)))</f>
        <v>1.446921097749136</v>
      </c>
      <c r="X63" s="7">
        <f ca="1">IF($A63="",X62,INDEX(Case3!$Q$3:$Q$100,MATCH(CELL("row",A63)-3,Case3!$W$3:$W$100,FALSE)))</f>
        <v>1.5285880538788204</v>
      </c>
      <c r="Y63" s="7">
        <f ca="1">IF($A63="",Y62,INDEX(Case4!$Q$3:$Q$100,MATCH(CELL("row",A63)-3,Case4!$W$3:$W$100,FALSE)))</f>
        <v>1.0579070728577094</v>
      </c>
      <c r="Z63" s="7">
        <f ca="1">IF($A63="",Z62,INDEX(Case5!$Q$3:$Q$100,MATCH(CELL("row",A63)-3,Case5!$W$3:$W$100,FALSE)))</f>
        <v>1.9272244615221858</v>
      </c>
      <c r="AA63" s="7">
        <f ca="1">IF($A63="",AA62,INDEX(Case6!$Q$3:$Q1089,MATCH(CELL("row",A63)-3,Case6!$W$3:$W$100,FALSE)))</f>
        <v>1.0618106506288232</v>
      </c>
      <c r="AB63" s="7">
        <f ca="1">IF($A63="",AB62,INDEX(Case7!$Q$3:$Q$100,MATCH(CELL("row",A63)-3,Case7!$W$3:$W$100,FALSE)))</f>
        <v>1.9151844211319389</v>
      </c>
      <c r="AC63" s="7">
        <f ca="1">IF($A63="",AC62,INDEX(Case8!$Q$3:$Q$100,MATCH(CELL("row",A63)-3,Case8!$W$3:$W$100,FALSE)))</f>
        <v>0.79189634622491278</v>
      </c>
      <c r="AD63" s="7">
        <f ca="1">IF($A63="",AD62,INDEX(Case9!$Q$3:$Q$100,MATCH(CELL("row",B63)-3,Case9!$W$3:$W$100,FALSE)))</f>
        <v>2.6473287873301667</v>
      </c>
      <c r="AE63" s="7">
        <f ca="1">IF($A63="",AE62,INDEX(Case10!$Q$3:$Q$100,MATCH(CELL("row",B63)-3,Case10!$W$3:$W$100,FALSE)))</f>
        <v>0.86678495706416436</v>
      </c>
      <c r="AF63" s="7">
        <f ca="1">IF($A63="",AF62,INDEX(Case11!$Q$3:$Q$100,MATCH(CELL("row",A63)-3,Case11!$W$3:$W$100,FALSE)))</f>
        <v>4.2509709826981465</v>
      </c>
      <c r="AH63" t="str">
        <f t="shared" si="10"/>
        <v/>
      </c>
      <c r="AI63" t="str">
        <f t="shared" si="11"/>
        <v/>
      </c>
      <c r="AJ63" t="str">
        <f t="shared" si="7"/>
        <v/>
      </c>
      <c r="AL63" s="7">
        <f t="shared" ca="1" si="12"/>
        <v>114.62027704092176</v>
      </c>
      <c r="AM63" s="7">
        <f t="shared" ca="1" si="13"/>
        <v>4.2509709826981465</v>
      </c>
      <c r="AN63" s="7">
        <f t="shared" ca="1" si="14"/>
        <v>76.895820853895302</v>
      </c>
      <c r="AO63" s="7">
        <f t="shared" ca="1" si="15"/>
        <v>2.0542436967611172E-2</v>
      </c>
      <c r="AQ63" s="7">
        <f t="shared" ca="1" si="8"/>
        <v>81.369673665797407</v>
      </c>
      <c r="AR63" s="7">
        <f t="shared" ca="1" si="9"/>
        <v>0.79189634622491278</v>
      </c>
    </row>
    <row r="64" spans="1:44" x14ac:dyDescent="0.2">
      <c r="A64" t="str">
        <f>IF(ROW()-3&gt;Control!$I$5,"",Control!B65)</f>
        <v/>
      </c>
      <c r="B64" s="7">
        <f ca="1">IF($A64="",B63,INDEX(Case1!$AB$3:$AB$100,MATCH(CELL("row",A64)-3,Case1!$W$3:$W$100,FALSE)))</f>
        <v>27.105862660254754</v>
      </c>
      <c r="C64" s="7">
        <f ca="1">IF($A64="",C63,INDEX(Pi!$C$3:$C$100,MATCH(CELL("row",A64)-3,Pi!$W$3:$W$100,FALSE)))</f>
        <v>76.784671382199065</v>
      </c>
      <c r="D64" s="13">
        <f ca="1">IF($A64="",D63,INDEX(Patm!$C$3:$C$100,MATCH(CELL("row",A64)-3,Patm!$W$3:$W$100,FALSE)))</f>
        <v>76.913139651557742</v>
      </c>
      <c r="E64" s="13">
        <f ca="1">IF($A64="",E63,INDEX('Patm diff'!$C$3:$C$100,MATCH(CELL("row",Q64)-3,'Patm diff'!$W$3:$W$100,FALSE)))</f>
        <v>77.118569953084247</v>
      </c>
      <c r="F64" s="13">
        <f ca="1">IF($A64="",F63,INDEX('Patm nodiff'!$C$3:$C$100,MATCH(CELL("row",B64)-3,'Patm nodiff'!$W$3:$W$100,FALSE)))</f>
        <v>76.895820853895302</v>
      </c>
      <c r="G64" s="13">
        <f ca="1">IF($A64="",G63,INDEX(Case1!$C$3:$C$100,MATCH(CELL("row",A64)-3,Case1!$W$3:$W$100,FALSE)))</f>
        <v>86.047723688321511</v>
      </c>
      <c r="H64" s="7">
        <f ca="1">IF($A64="",H63,INDEX(Case2!$C$3:$C$100,MATCH(CELL("row",A64)-3,Case2!$W$3:$W$100,FALSE)))</f>
        <v>86.150791184353409</v>
      </c>
      <c r="I64" s="7">
        <f ca="1">IF($A64="",I63,INDEX(Case3!$C$3:$C$100,MATCH(CELL("row",A64)-3,Case3!$W$3:$W$100,FALSE)))</f>
        <v>85.94549560518729</v>
      </c>
      <c r="J64" s="7">
        <f ca="1">IF($A64="",J63,INDEX(Case4!$C$3:$C$100,MATCH(CELL("row",A64)-3,Case4!$W$3:$W$100,FALSE)))</f>
        <v>87.13965852425217</v>
      </c>
      <c r="K64" s="7">
        <f ca="1">IF($A64="",K63,INDEX(Case5!$C$3:$C$100,MATCH(CELL("row",A64)-3,Case5!$W$3:$W$100,FALSE)))</f>
        <v>84.954695179632026</v>
      </c>
      <c r="L64" s="7">
        <f ca="1">IF($A64="",L63,INDEX(Case6!$C$3:$C$100,MATCH(CELL("row",A64)-3,Case6!$W$3:$W$100,FALSE)))</f>
        <v>87.12963058522331</v>
      </c>
      <c r="M64" s="7">
        <f ca="1">IF($A64="",M63,INDEX(Case7!$C$3:$C$100,MATCH(CELL("row",A64)-3,Case7!$W$3:$W$100,FALSE)))</f>
        <v>84.984379822584387</v>
      </c>
      <c r="N64" s="7">
        <f ca="1">IF($A64="",N63,INDEX(Case8!$C$3:$C$100,MATCH(CELL("row",A64)-3,Case8!$W$3:$W$100,FALSE)))</f>
        <v>81.369673665797407</v>
      </c>
      <c r="O64" s="13">
        <f ca="1">IF($A64="",O63,INDEX(Case9!$C$3:$C$100,MATCH(CELL("row",A64)-3,Case9!$W$3:$W$100,FALSE)))</f>
        <v>95.674075374139719</v>
      </c>
      <c r="P64" s="13">
        <f ca="1">IF($A64="",P63,INDEX(Case10!$C$3:$C$100,MATCH(CELL("row",A64)-3,Case10!$W$3:$W$100,FALSE)))</f>
        <v>81.891164611657572</v>
      </c>
      <c r="Q64" s="7">
        <f ca="1">IF($A64="",Q63,INDEX(Case11!$C$3:$C$100,MATCH(CELL("row",A64)-3,Case11!$W$3:$W$100,FALSE)))</f>
        <v>114.62027704092176</v>
      </c>
      <c r="R64" s="13">
        <f ca="1">IF($A64="",R63,INDEX(Pi!$Q$3:$Q$100,MATCH(CELL("row",A64)-3,Pi!$W$3:$W$100,FALSE)))</f>
        <v>29.794450518706498</v>
      </c>
      <c r="S64" s="7">
        <f ca="1">IF($A64="",S63,INDEX(Patm!$Q$3:$Q$100,MATCH(CELL("row",A64)-3,Patm!$W$3:$W$100,FALSE)))</f>
        <v>2.3792277023415707E-2</v>
      </c>
      <c r="T64" s="7">
        <f ca="1">IF($A64="",T63,INDEX('Patm diff'!$Q$3:$Q$100,MATCH(CELL("row",Q64)-3,'Patm diff'!$W$3:$W$100,FALSE)))</f>
        <v>6.2202703539915166E-2</v>
      </c>
      <c r="U64" s="7">
        <f ca="1">IF($A64="",U63,INDEX('Patm nodiff'!$Q$3:$Q$100,MATCH(CELL("row",B64)-3,'Patm nodiff'!$W$3:$W$100,FALSE)))</f>
        <v>2.0542436967611172E-2</v>
      </c>
      <c r="V64" s="7">
        <f ca="1">IF($A64="",V63,INDEX(Case1!$Q$3:$Q$100,MATCH(CELL("row",A64)-3,Case1!$W$3:$W$100,FALSE)))</f>
        <v>1.4878784737120838</v>
      </c>
      <c r="W64" s="7">
        <f ca="1">IF($A64="",W63,INDEX(Case2!$Q$3:$Q$100,MATCH(CELL("row",A64)-3,Case2!$W$3:$W$100,FALSE)))</f>
        <v>1.446921097749136</v>
      </c>
      <c r="X64" s="7">
        <f ca="1">IF($A64="",X63,INDEX(Case3!$Q$3:$Q$100,MATCH(CELL("row",A64)-3,Case3!$W$3:$W$100,FALSE)))</f>
        <v>1.5285880538788204</v>
      </c>
      <c r="Y64" s="7">
        <f ca="1">IF($A64="",Y63,INDEX(Case4!$Q$3:$Q$100,MATCH(CELL("row",A64)-3,Case4!$W$3:$W$100,FALSE)))</f>
        <v>1.0579070728577094</v>
      </c>
      <c r="Z64" s="7">
        <f ca="1">IF($A64="",Z63,INDEX(Case5!$Q$3:$Q$100,MATCH(CELL("row",A64)-3,Case5!$W$3:$W$100,FALSE)))</f>
        <v>1.9272244615221858</v>
      </c>
      <c r="AA64" s="7">
        <f ca="1">IF($A64="",AA63,INDEX(Case6!$Q$3:$Q1090,MATCH(CELL("row",A64)-3,Case6!$W$3:$W$100,FALSE)))</f>
        <v>1.0618106506288232</v>
      </c>
      <c r="AB64" s="7">
        <f ca="1">IF($A64="",AB63,INDEX(Case7!$Q$3:$Q$100,MATCH(CELL("row",A64)-3,Case7!$W$3:$W$100,FALSE)))</f>
        <v>1.9151844211319389</v>
      </c>
      <c r="AC64" s="7">
        <f ca="1">IF($A64="",AC63,INDEX(Case8!$Q$3:$Q$100,MATCH(CELL("row",A64)-3,Case8!$W$3:$W$100,FALSE)))</f>
        <v>0.79189634622491278</v>
      </c>
      <c r="AD64" s="7">
        <f ca="1">IF($A64="",AD63,INDEX(Case9!$Q$3:$Q$100,MATCH(CELL("row",B64)-3,Case9!$W$3:$W$100,FALSE)))</f>
        <v>2.6473287873301667</v>
      </c>
      <c r="AE64" s="7">
        <f ca="1">IF($A64="",AE63,INDEX(Case10!$Q$3:$Q$100,MATCH(CELL("row",B64)-3,Case10!$W$3:$W$100,FALSE)))</f>
        <v>0.86678495706416436</v>
      </c>
      <c r="AF64" s="7">
        <f ca="1">IF($A64="",AF63,INDEX(Case11!$Q$3:$Q$100,MATCH(CELL("row",A64)-3,Case11!$W$3:$W$100,FALSE)))</f>
        <v>4.2509709826981465</v>
      </c>
      <c r="AH64" t="str">
        <f t="shared" si="10"/>
        <v/>
      </c>
      <c r="AI64" t="str">
        <f t="shared" si="11"/>
        <v/>
      </c>
      <c r="AJ64" t="str">
        <f t="shared" si="7"/>
        <v/>
      </c>
      <c r="AL64" s="7">
        <f t="shared" ca="1" si="12"/>
        <v>114.62027704092176</v>
      </c>
      <c r="AM64" s="7">
        <f t="shared" ca="1" si="13"/>
        <v>4.2509709826981465</v>
      </c>
      <c r="AN64" s="7">
        <f t="shared" ca="1" si="14"/>
        <v>76.895820853895302</v>
      </c>
      <c r="AO64" s="7">
        <f t="shared" ca="1" si="15"/>
        <v>2.0542436967611172E-2</v>
      </c>
      <c r="AQ64" s="7">
        <f t="shared" ca="1" si="8"/>
        <v>81.369673665797407</v>
      </c>
      <c r="AR64" s="7">
        <f t="shared" ca="1" si="9"/>
        <v>0.79189634622491278</v>
      </c>
    </row>
    <row r="65" spans="1:44" x14ac:dyDescent="0.2">
      <c r="A65" t="str">
        <f>IF(ROW()-3&gt;Control!$I$5,"",Control!B66)</f>
        <v/>
      </c>
      <c r="B65" s="7">
        <f ca="1">IF($A65="",B64,INDEX(Case1!$AB$3:$AB$100,MATCH(CELL("row",A65)-3,Case1!$W$3:$W$100,FALSE)))</f>
        <v>27.105862660254754</v>
      </c>
      <c r="C65" s="7">
        <f ca="1">IF($A65="",C64,INDEX(Pi!$C$3:$C$100,MATCH(CELL("row",A65)-3,Pi!$W$3:$W$100,FALSE)))</f>
        <v>76.784671382199065</v>
      </c>
      <c r="D65" s="13">
        <f ca="1">IF($A65="",D64,INDEX(Patm!$C$3:$C$100,MATCH(CELL("row",A65)-3,Patm!$W$3:$W$100,FALSE)))</f>
        <v>76.913139651557742</v>
      </c>
      <c r="E65" s="13">
        <f ca="1">IF($A65="",E64,INDEX('Patm diff'!$C$3:$C$100,MATCH(CELL("row",Q65)-3,'Patm diff'!$W$3:$W$100,FALSE)))</f>
        <v>77.118569953084247</v>
      </c>
      <c r="F65" s="13">
        <f ca="1">IF($A65="",F64,INDEX('Patm nodiff'!$C$3:$C$100,MATCH(CELL("row",B65)-3,'Patm nodiff'!$W$3:$W$100,FALSE)))</f>
        <v>76.895820853895302</v>
      </c>
      <c r="G65" s="13">
        <f ca="1">IF($A65="",G64,INDEX(Case1!$C$3:$C$100,MATCH(CELL("row",A65)-3,Case1!$W$3:$W$100,FALSE)))</f>
        <v>86.047723688321511</v>
      </c>
      <c r="H65" s="7">
        <f ca="1">IF($A65="",H64,INDEX(Case2!$C$3:$C$100,MATCH(CELL("row",A65)-3,Case2!$W$3:$W$100,FALSE)))</f>
        <v>86.150791184353409</v>
      </c>
      <c r="I65" s="7">
        <f ca="1">IF($A65="",I64,INDEX(Case3!$C$3:$C$100,MATCH(CELL("row",A65)-3,Case3!$W$3:$W$100,FALSE)))</f>
        <v>85.94549560518729</v>
      </c>
      <c r="J65" s="7">
        <f ca="1">IF($A65="",J64,INDEX(Case4!$C$3:$C$100,MATCH(CELL("row",A65)-3,Case4!$W$3:$W$100,FALSE)))</f>
        <v>87.13965852425217</v>
      </c>
      <c r="K65" s="7">
        <f ca="1">IF($A65="",K64,INDEX(Case5!$C$3:$C$100,MATCH(CELL("row",A65)-3,Case5!$W$3:$W$100,FALSE)))</f>
        <v>84.954695179632026</v>
      </c>
      <c r="L65" s="7">
        <f ca="1">IF($A65="",L64,INDEX(Case6!$C$3:$C$100,MATCH(CELL("row",A65)-3,Case6!$W$3:$W$100,FALSE)))</f>
        <v>87.12963058522331</v>
      </c>
      <c r="M65" s="7">
        <f ca="1">IF($A65="",M64,INDEX(Case7!$C$3:$C$100,MATCH(CELL("row",A65)-3,Case7!$W$3:$W$100,FALSE)))</f>
        <v>84.984379822584387</v>
      </c>
      <c r="N65" s="7">
        <f ca="1">IF($A65="",N64,INDEX(Case8!$C$3:$C$100,MATCH(CELL("row",A65)-3,Case8!$W$3:$W$100,FALSE)))</f>
        <v>81.369673665797407</v>
      </c>
      <c r="O65" s="13">
        <f ca="1">IF($A65="",O64,INDEX(Case9!$C$3:$C$100,MATCH(CELL("row",A65)-3,Case9!$W$3:$W$100,FALSE)))</f>
        <v>95.674075374139719</v>
      </c>
      <c r="P65" s="13">
        <f ca="1">IF($A65="",P64,INDEX(Case10!$C$3:$C$100,MATCH(CELL("row",A65)-3,Case10!$W$3:$W$100,FALSE)))</f>
        <v>81.891164611657572</v>
      </c>
      <c r="Q65" s="7">
        <f ca="1">IF($A65="",Q64,INDEX(Case11!$C$3:$C$100,MATCH(CELL("row",A65)-3,Case11!$W$3:$W$100,FALSE)))</f>
        <v>114.62027704092176</v>
      </c>
      <c r="R65" s="13">
        <f ca="1">IF($A65="",R64,INDEX(Pi!$Q$3:$Q$100,MATCH(CELL("row",A65)-3,Pi!$W$3:$W$100,FALSE)))</f>
        <v>29.794450518706498</v>
      </c>
      <c r="S65" s="7">
        <f ca="1">IF($A65="",S64,INDEX(Patm!$Q$3:$Q$100,MATCH(CELL("row",A65)-3,Patm!$W$3:$W$100,FALSE)))</f>
        <v>2.3792277023415707E-2</v>
      </c>
      <c r="T65" s="7">
        <f ca="1">IF($A65="",T64,INDEX('Patm diff'!$Q$3:$Q$100,MATCH(CELL("row",Q65)-3,'Patm diff'!$W$3:$W$100,FALSE)))</f>
        <v>6.2202703539915166E-2</v>
      </c>
      <c r="U65" s="7">
        <f ca="1">IF($A65="",U64,INDEX('Patm nodiff'!$Q$3:$Q$100,MATCH(CELL("row",B65)-3,'Patm nodiff'!$W$3:$W$100,FALSE)))</f>
        <v>2.0542436967611172E-2</v>
      </c>
      <c r="V65" s="7">
        <f ca="1">IF($A65="",V64,INDEX(Case1!$Q$3:$Q$100,MATCH(CELL("row",A65)-3,Case1!$W$3:$W$100,FALSE)))</f>
        <v>1.4878784737120838</v>
      </c>
      <c r="W65" s="7">
        <f ca="1">IF($A65="",W64,INDEX(Case2!$Q$3:$Q$100,MATCH(CELL("row",A65)-3,Case2!$W$3:$W$100,FALSE)))</f>
        <v>1.446921097749136</v>
      </c>
      <c r="X65" s="7">
        <f ca="1">IF($A65="",X64,INDEX(Case3!$Q$3:$Q$100,MATCH(CELL("row",A65)-3,Case3!$W$3:$W$100,FALSE)))</f>
        <v>1.5285880538788204</v>
      </c>
      <c r="Y65" s="7">
        <f ca="1">IF($A65="",Y64,INDEX(Case4!$Q$3:$Q$100,MATCH(CELL("row",A65)-3,Case4!$W$3:$W$100,FALSE)))</f>
        <v>1.0579070728577094</v>
      </c>
      <c r="Z65" s="7">
        <f ca="1">IF($A65="",Z64,INDEX(Case5!$Q$3:$Q$100,MATCH(CELL("row",A65)-3,Case5!$W$3:$W$100,FALSE)))</f>
        <v>1.9272244615221858</v>
      </c>
      <c r="AA65" s="7">
        <f ca="1">IF($A65="",AA64,INDEX(Case6!$Q$3:$Q1091,MATCH(CELL("row",A65)-3,Case6!$W$3:$W$100,FALSE)))</f>
        <v>1.0618106506288232</v>
      </c>
      <c r="AB65" s="7">
        <f ca="1">IF($A65="",AB64,INDEX(Case7!$Q$3:$Q$100,MATCH(CELL("row",A65)-3,Case7!$W$3:$W$100,FALSE)))</f>
        <v>1.9151844211319389</v>
      </c>
      <c r="AC65" s="7">
        <f ca="1">IF($A65="",AC64,INDEX(Case8!$Q$3:$Q$100,MATCH(CELL("row",A65)-3,Case8!$W$3:$W$100,FALSE)))</f>
        <v>0.79189634622491278</v>
      </c>
      <c r="AD65" s="7">
        <f ca="1">IF($A65="",AD64,INDEX(Case9!$Q$3:$Q$100,MATCH(CELL("row",B65)-3,Case9!$W$3:$W$100,FALSE)))</f>
        <v>2.6473287873301667</v>
      </c>
      <c r="AE65" s="7">
        <f ca="1">IF($A65="",AE64,INDEX(Case10!$Q$3:$Q$100,MATCH(CELL("row",B65)-3,Case10!$W$3:$W$100,FALSE)))</f>
        <v>0.86678495706416436</v>
      </c>
      <c r="AF65" s="7">
        <f ca="1">IF($A65="",AF64,INDEX(Case11!$Q$3:$Q$100,MATCH(CELL("row",A65)-3,Case11!$W$3:$W$100,FALSE)))</f>
        <v>4.2509709826981465</v>
      </c>
      <c r="AH65" t="str">
        <f t="shared" si="10"/>
        <v/>
      </c>
      <c r="AI65" t="str">
        <f t="shared" si="11"/>
        <v/>
      </c>
      <c r="AJ65" t="str">
        <f t="shared" si="7"/>
        <v/>
      </c>
      <c r="AL65" s="7">
        <f t="shared" ca="1" si="12"/>
        <v>114.62027704092176</v>
      </c>
      <c r="AM65" s="7">
        <f t="shared" ca="1" si="13"/>
        <v>4.2509709826981465</v>
      </c>
      <c r="AN65" s="7">
        <f t="shared" ca="1" si="14"/>
        <v>76.895820853895302</v>
      </c>
      <c r="AO65" s="7">
        <f t="shared" ca="1" si="15"/>
        <v>2.0542436967611172E-2</v>
      </c>
      <c r="AQ65" s="7">
        <f t="shared" ca="1" si="8"/>
        <v>81.369673665797407</v>
      </c>
      <c r="AR65" s="7">
        <f t="shared" ca="1" si="9"/>
        <v>0.79189634622491278</v>
      </c>
    </row>
    <row r="66" spans="1:44" x14ac:dyDescent="0.2">
      <c r="A66" t="str">
        <f>IF(ROW()-3&gt;Control!$I$5,"",Control!B67)</f>
        <v/>
      </c>
      <c r="B66" s="7">
        <f ca="1">IF($A66="",B65,INDEX(Case1!$AB$3:$AB$100,MATCH(CELL("row",A66)-3,Case1!$W$3:$W$100,FALSE)))</f>
        <v>27.105862660254754</v>
      </c>
      <c r="C66" s="7">
        <f ca="1">IF($A66="",C65,INDEX(Pi!$C$3:$C$100,MATCH(CELL("row",A66)-3,Pi!$W$3:$W$100,FALSE)))</f>
        <v>76.784671382199065</v>
      </c>
      <c r="D66" s="13">
        <f ca="1">IF($A66="",D65,INDEX(Patm!$C$3:$C$100,MATCH(CELL("row",A66)-3,Patm!$W$3:$W$100,FALSE)))</f>
        <v>76.913139651557742</v>
      </c>
      <c r="E66" s="13">
        <f ca="1">IF($A66="",E65,INDEX('Patm diff'!$C$3:$C$100,MATCH(CELL("row",Q66)-3,'Patm diff'!$W$3:$W$100,FALSE)))</f>
        <v>77.118569953084247</v>
      </c>
      <c r="F66" s="13">
        <f ca="1">IF($A66="",F65,INDEX('Patm nodiff'!$C$3:$C$100,MATCH(CELL("row",B66)-3,'Patm nodiff'!$W$3:$W$100,FALSE)))</f>
        <v>76.895820853895302</v>
      </c>
      <c r="G66" s="13">
        <f ca="1">IF($A66="",G65,INDEX(Case1!$C$3:$C$100,MATCH(CELL("row",A66)-3,Case1!$W$3:$W$100,FALSE)))</f>
        <v>86.047723688321511</v>
      </c>
      <c r="H66" s="7">
        <f ca="1">IF($A66="",H65,INDEX(Case2!$C$3:$C$100,MATCH(CELL("row",A66)-3,Case2!$W$3:$W$100,FALSE)))</f>
        <v>86.150791184353409</v>
      </c>
      <c r="I66" s="7">
        <f ca="1">IF($A66="",I65,INDEX(Case3!$C$3:$C$100,MATCH(CELL("row",A66)-3,Case3!$W$3:$W$100,FALSE)))</f>
        <v>85.94549560518729</v>
      </c>
      <c r="J66" s="7">
        <f ca="1">IF($A66="",J65,INDEX(Case4!$C$3:$C$100,MATCH(CELL("row",A66)-3,Case4!$W$3:$W$100,FALSE)))</f>
        <v>87.13965852425217</v>
      </c>
      <c r="K66" s="7">
        <f ca="1">IF($A66="",K65,INDEX(Case5!$C$3:$C$100,MATCH(CELL("row",A66)-3,Case5!$W$3:$W$100,FALSE)))</f>
        <v>84.954695179632026</v>
      </c>
      <c r="L66" s="7">
        <f ca="1">IF($A66="",L65,INDEX(Case6!$C$3:$C$100,MATCH(CELL("row",A66)-3,Case6!$W$3:$W$100,FALSE)))</f>
        <v>87.12963058522331</v>
      </c>
      <c r="M66" s="7">
        <f ca="1">IF($A66="",M65,INDEX(Case7!$C$3:$C$100,MATCH(CELL("row",A66)-3,Case7!$W$3:$W$100,FALSE)))</f>
        <v>84.984379822584387</v>
      </c>
      <c r="N66" s="7">
        <f ca="1">IF($A66="",N65,INDEX(Case8!$C$3:$C$100,MATCH(CELL("row",A66)-3,Case8!$W$3:$W$100,FALSE)))</f>
        <v>81.369673665797407</v>
      </c>
      <c r="O66" s="13">
        <f ca="1">IF($A66="",O65,INDEX(Case9!$C$3:$C$100,MATCH(CELL("row",A66)-3,Case9!$W$3:$W$100,FALSE)))</f>
        <v>95.674075374139719</v>
      </c>
      <c r="P66" s="13">
        <f ca="1">IF($A66="",P65,INDEX(Case10!$C$3:$C$100,MATCH(CELL("row",A66)-3,Case10!$W$3:$W$100,FALSE)))</f>
        <v>81.891164611657572</v>
      </c>
      <c r="Q66" s="7">
        <f ca="1">IF($A66="",Q65,INDEX(Case11!$C$3:$C$100,MATCH(CELL("row",A66)-3,Case11!$W$3:$W$100,FALSE)))</f>
        <v>114.62027704092176</v>
      </c>
      <c r="R66" s="13">
        <f ca="1">IF($A66="",R65,INDEX(Pi!$Q$3:$Q$100,MATCH(CELL("row",A66)-3,Pi!$W$3:$W$100,FALSE)))</f>
        <v>29.794450518706498</v>
      </c>
      <c r="S66" s="7">
        <f ca="1">IF($A66="",S65,INDEX(Patm!$Q$3:$Q$100,MATCH(CELL("row",A66)-3,Patm!$W$3:$W$100,FALSE)))</f>
        <v>2.3792277023415707E-2</v>
      </c>
      <c r="T66" s="7">
        <f ca="1">IF($A66="",T65,INDEX('Patm diff'!$Q$3:$Q$100,MATCH(CELL("row",Q66)-3,'Patm diff'!$W$3:$W$100,FALSE)))</f>
        <v>6.2202703539915166E-2</v>
      </c>
      <c r="U66" s="7">
        <f ca="1">IF($A66="",U65,INDEX('Patm nodiff'!$Q$3:$Q$100,MATCH(CELL("row",B66)-3,'Patm nodiff'!$W$3:$W$100,FALSE)))</f>
        <v>2.0542436967611172E-2</v>
      </c>
      <c r="V66" s="7">
        <f ca="1">IF($A66="",V65,INDEX(Case1!$Q$3:$Q$100,MATCH(CELL("row",A66)-3,Case1!$W$3:$W$100,FALSE)))</f>
        <v>1.4878784737120838</v>
      </c>
      <c r="W66" s="7">
        <f ca="1">IF($A66="",W65,INDEX(Case2!$Q$3:$Q$100,MATCH(CELL("row",A66)-3,Case2!$W$3:$W$100,FALSE)))</f>
        <v>1.446921097749136</v>
      </c>
      <c r="X66" s="7">
        <f ca="1">IF($A66="",X65,INDEX(Case3!$Q$3:$Q$100,MATCH(CELL("row",A66)-3,Case3!$W$3:$W$100,FALSE)))</f>
        <v>1.5285880538788204</v>
      </c>
      <c r="Y66" s="7">
        <f ca="1">IF($A66="",Y65,INDEX(Case4!$Q$3:$Q$100,MATCH(CELL("row",A66)-3,Case4!$W$3:$W$100,FALSE)))</f>
        <v>1.0579070728577094</v>
      </c>
      <c r="Z66" s="7">
        <f ca="1">IF($A66="",Z65,INDEX(Case5!$Q$3:$Q$100,MATCH(CELL("row",A66)-3,Case5!$W$3:$W$100,FALSE)))</f>
        <v>1.9272244615221858</v>
      </c>
      <c r="AA66" s="7">
        <f ca="1">IF($A66="",AA65,INDEX(Case6!$Q$3:$Q1092,MATCH(CELL("row",A66)-3,Case6!$W$3:$W$100,FALSE)))</f>
        <v>1.0618106506288232</v>
      </c>
      <c r="AB66" s="7">
        <f ca="1">IF($A66="",AB65,INDEX(Case7!$Q$3:$Q$100,MATCH(CELL("row",A66)-3,Case7!$W$3:$W$100,FALSE)))</f>
        <v>1.9151844211319389</v>
      </c>
      <c r="AC66" s="7">
        <f ca="1">IF($A66="",AC65,INDEX(Case8!$Q$3:$Q$100,MATCH(CELL("row",A66)-3,Case8!$W$3:$W$100,FALSE)))</f>
        <v>0.79189634622491278</v>
      </c>
      <c r="AD66" s="7">
        <f ca="1">IF($A66="",AD65,INDEX(Case9!$Q$3:$Q$100,MATCH(CELL("row",B66)-3,Case9!$W$3:$W$100,FALSE)))</f>
        <v>2.6473287873301667</v>
      </c>
      <c r="AE66" s="7">
        <f ca="1">IF($A66="",AE65,INDEX(Case10!$Q$3:$Q$100,MATCH(CELL("row",B66)-3,Case10!$W$3:$W$100,FALSE)))</f>
        <v>0.86678495706416436</v>
      </c>
      <c r="AF66" s="7">
        <f ca="1">IF($A66="",AF65,INDEX(Case11!$Q$3:$Q$100,MATCH(CELL("row",A66)-3,Case11!$W$3:$W$100,FALSE)))</f>
        <v>4.2509709826981465</v>
      </c>
      <c r="AH66" t="str">
        <f t="shared" si="10"/>
        <v/>
      </c>
      <c r="AI66" t="str">
        <f t="shared" si="11"/>
        <v/>
      </c>
      <c r="AJ66" t="str">
        <f t="shared" si="7"/>
        <v/>
      </c>
      <c r="AL66" s="7">
        <f t="shared" ca="1" si="12"/>
        <v>114.62027704092176</v>
      </c>
      <c r="AM66" s="7">
        <f t="shared" ca="1" si="13"/>
        <v>4.2509709826981465</v>
      </c>
      <c r="AN66" s="7">
        <f t="shared" ca="1" si="14"/>
        <v>76.895820853895302</v>
      </c>
      <c r="AO66" s="7">
        <f t="shared" ca="1" si="15"/>
        <v>2.0542436967611172E-2</v>
      </c>
      <c r="AQ66" s="7">
        <f t="shared" ca="1" si="8"/>
        <v>81.369673665797407</v>
      </c>
      <c r="AR66" s="7">
        <f t="shared" ca="1" si="9"/>
        <v>0.79189634622491278</v>
      </c>
    </row>
    <row r="67" spans="1:44" x14ac:dyDescent="0.2">
      <c r="A67" t="str">
        <f>IF(ROW()-3&gt;Control!$I$5,"",Control!B68)</f>
        <v/>
      </c>
      <c r="B67" s="7">
        <f ca="1">IF($A67="",B66,INDEX(Case1!$AB$3:$AB$100,MATCH(CELL("row",A67)-3,Case1!$W$3:$W$100,FALSE)))</f>
        <v>27.105862660254754</v>
      </c>
      <c r="C67" s="7">
        <f ca="1">IF($A67="",C66,INDEX(Pi!$C$3:$C$100,MATCH(CELL("row",A67)-3,Pi!$W$3:$W$100,FALSE)))</f>
        <v>76.784671382199065</v>
      </c>
      <c r="D67" s="13">
        <f ca="1">IF($A67="",D66,INDEX(Patm!$C$3:$C$100,MATCH(CELL("row",A67)-3,Patm!$W$3:$W$100,FALSE)))</f>
        <v>76.913139651557742</v>
      </c>
      <c r="E67" s="13">
        <f ca="1">IF($A67="",E66,INDEX('Patm diff'!$C$3:$C$100,MATCH(CELL("row",Q67)-3,'Patm diff'!$W$3:$W$100,FALSE)))</f>
        <v>77.118569953084247</v>
      </c>
      <c r="F67" s="13">
        <f ca="1">IF($A67="",F66,INDEX('Patm nodiff'!$C$3:$C$100,MATCH(CELL("row",B67)-3,'Patm nodiff'!$W$3:$W$100,FALSE)))</f>
        <v>76.895820853895302</v>
      </c>
      <c r="G67" s="13">
        <f ca="1">IF($A67="",G66,INDEX(Case1!$C$3:$C$100,MATCH(CELL("row",A67)-3,Case1!$W$3:$W$100,FALSE)))</f>
        <v>86.047723688321511</v>
      </c>
      <c r="H67" s="7">
        <f ca="1">IF($A67="",H66,INDEX(Case2!$C$3:$C$100,MATCH(CELL("row",A67)-3,Case2!$W$3:$W$100,FALSE)))</f>
        <v>86.150791184353409</v>
      </c>
      <c r="I67" s="7">
        <f ca="1">IF($A67="",I66,INDEX(Case3!$C$3:$C$100,MATCH(CELL("row",A67)-3,Case3!$W$3:$W$100,FALSE)))</f>
        <v>85.94549560518729</v>
      </c>
      <c r="J67" s="7">
        <f ca="1">IF($A67="",J66,INDEX(Case4!$C$3:$C$100,MATCH(CELL("row",A67)-3,Case4!$W$3:$W$100,FALSE)))</f>
        <v>87.13965852425217</v>
      </c>
      <c r="K67" s="7">
        <f ca="1">IF($A67="",K66,INDEX(Case5!$C$3:$C$100,MATCH(CELL("row",A67)-3,Case5!$W$3:$W$100,FALSE)))</f>
        <v>84.954695179632026</v>
      </c>
      <c r="L67" s="7">
        <f ca="1">IF($A67="",L66,INDEX(Case6!$C$3:$C$100,MATCH(CELL("row",A67)-3,Case6!$W$3:$W$100,FALSE)))</f>
        <v>87.12963058522331</v>
      </c>
      <c r="M67" s="7">
        <f ca="1">IF($A67="",M66,INDEX(Case7!$C$3:$C$100,MATCH(CELL("row",A67)-3,Case7!$W$3:$W$100,FALSE)))</f>
        <v>84.984379822584387</v>
      </c>
      <c r="N67" s="7">
        <f ca="1">IF($A67="",N66,INDEX(Case8!$C$3:$C$100,MATCH(CELL("row",A67)-3,Case8!$W$3:$W$100,FALSE)))</f>
        <v>81.369673665797407</v>
      </c>
      <c r="O67" s="13">
        <f ca="1">IF($A67="",O66,INDEX(Case9!$C$3:$C$100,MATCH(CELL("row",A67)-3,Case9!$W$3:$W$100,FALSE)))</f>
        <v>95.674075374139719</v>
      </c>
      <c r="P67" s="13">
        <f ca="1">IF($A67="",P66,INDEX(Case10!$C$3:$C$100,MATCH(CELL("row",A67)-3,Case10!$W$3:$W$100,FALSE)))</f>
        <v>81.891164611657572</v>
      </c>
      <c r="Q67" s="7">
        <f ca="1">IF($A67="",Q66,INDEX(Case11!$C$3:$C$100,MATCH(CELL("row",A67)-3,Case11!$W$3:$W$100,FALSE)))</f>
        <v>114.62027704092176</v>
      </c>
      <c r="R67" s="13">
        <f ca="1">IF($A67="",R66,INDEX(Pi!$Q$3:$Q$100,MATCH(CELL("row",A67)-3,Pi!$W$3:$W$100,FALSE)))</f>
        <v>29.794450518706498</v>
      </c>
      <c r="S67" s="7">
        <f ca="1">IF($A67="",S66,INDEX(Patm!$Q$3:$Q$100,MATCH(CELL("row",A67)-3,Patm!$W$3:$W$100,FALSE)))</f>
        <v>2.3792277023415707E-2</v>
      </c>
      <c r="T67" s="7">
        <f ca="1">IF($A67="",T66,INDEX('Patm diff'!$Q$3:$Q$100,MATCH(CELL("row",Q67)-3,'Patm diff'!$W$3:$W$100,FALSE)))</f>
        <v>6.2202703539915166E-2</v>
      </c>
      <c r="U67" s="7">
        <f ca="1">IF($A67="",U66,INDEX('Patm nodiff'!$Q$3:$Q$100,MATCH(CELL("row",B67)-3,'Patm nodiff'!$W$3:$W$100,FALSE)))</f>
        <v>2.0542436967611172E-2</v>
      </c>
      <c r="V67" s="7">
        <f ca="1">IF($A67="",V66,INDEX(Case1!$Q$3:$Q$100,MATCH(CELL("row",A67)-3,Case1!$W$3:$W$100,FALSE)))</f>
        <v>1.4878784737120838</v>
      </c>
      <c r="W67" s="7">
        <f ca="1">IF($A67="",W66,INDEX(Case2!$Q$3:$Q$100,MATCH(CELL("row",A67)-3,Case2!$W$3:$W$100,FALSE)))</f>
        <v>1.446921097749136</v>
      </c>
      <c r="X67" s="7">
        <f ca="1">IF($A67="",X66,INDEX(Case3!$Q$3:$Q$100,MATCH(CELL("row",A67)-3,Case3!$W$3:$W$100,FALSE)))</f>
        <v>1.5285880538788204</v>
      </c>
      <c r="Y67" s="7">
        <f ca="1">IF($A67="",Y66,INDEX(Case4!$Q$3:$Q$100,MATCH(CELL("row",A67)-3,Case4!$W$3:$W$100,FALSE)))</f>
        <v>1.0579070728577094</v>
      </c>
      <c r="Z67" s="7">
        <f ca="1">IF($A67="",Z66,INDEX(Case5!$Q$3:$Q$100,MATCH(CELL("row",A67)-3,Case5!$W$3:$W$100,FALSE)))</f>
        <v>1.9272244615221858</v>
      </c>
      <c r="AA67" s="7">
        <f ca="1">IF($A67="",AA66,INDEX(Case6!$Q$3:$Q1093,MATCH(CELL("row",A67)-3,Case6!$W$3:$W$100,FALSE)))</f>
        <v>1.0618106506288232</v>
      </c>
      <c r="AB67" s="7">
        <f ca="1">IF($A67="",AB66,INDEX(Case7!$Q$3:$Q$100,MATCH(CELL("row",A67)-3,Case7!$W$3:$W$100,FALSE)))</f>
        <v>1.9151844211319389</v>
      </c>
      <c r="AC67" s="7">
        <f ca="1">IF($A67="",AC66,INDEX(Case8!$Q$3:$Q$100,MATCH(CELL("row",A67)-3,Case8!$W$3:$W$100,FALSE)))</f>
        <v>0.79189634622491278</v>
      </c>
      <c r="AD67" s="7">
        <f ca="1">IF($A67="",AD66,INDEX(Case9!$Q$3:$Q$100,MATCH(CELL("row",B67)-3,Case9!$W$3:$W$100,FALSE)))</f>
        <v>2.6473287873301667</v>
      </c>
      <c r="AE67" s="7">
        <f ca="1">IF($A67="",AE66,INDEX(Case10!$Q$3:$Q$100,MATCH(CELL("row",B67)-3,Case10!$W$3:$W$100,FALSE)))</f>
        <v>0.86678495706416436</v>
      </c>
      <c r="AF67" s="7">
        <f ca="1">IF($A67="",AF66,INDEX(Case11!$Q$3:$Q$100,MATCH(CELL("row",A67)-3,Case11!$W$3:$W$100,FALSE)))</f>
        <v>4.2509709826981465</v>
      </c>
      <c r="AH67" t="str">
        <f t="shared" si="10"/>
        <v/>
      </c>
      <c r="AI67" t="str">
        <f t="shared" si="11"/>
        <v/>
      </c>
      <c r="AJ67" t="str">
        <f t="shared" si="7"/>
        <v/>
      </c>
      <c r="AL67" s="7">
        <f t="shared" ca="1" si="12"/>
        <v>114.62027704092176</v>
      </c>
      <c r="AM67" s="7">
        <f t="shared" ca="1" si="13"/>
        <v>4.2509709826981465</v>
      </c>
      <c r="AN67" s="7">
        <f t="shared" ca="1" si="14"/>
        <v>76.895820853895302</v>
      </c>
      <c r="AO67" s="7">
        <f t="shared" ca="1" si="15"/>
        <v>2.0542436967611172E-2</v>
      </c>
      <c r="AQ67" s="7">
        <f t="shared" ca="1" si="8"/>
        <v>81.369673665797407</v>
      </c>
      <c r="AR67" s="7">
        <f t="shared" ca="1" si="9"/>
        <v>0.79189634622491278</v>
      </c>
    </row>
    <row r="68" spans="1:44" x14ac:dyDescent="0.2">
      <c r="A68" t="str">
        <f>IF(ROW()-3&gt;Control!$I$5,"",Control!B69)</f>
        <v/>
      </c>
      <c r="B68" s="7">
        <f ca="1">IF($A68="",B67,INDEX(Case1!$AB$3:$AB$100,MATCH(CELL("row",A68)-3,Case1!$W$3:$W$100,FALSE)))</f>
        <v>27.105862660254754</v>
      </c>
      <c r="C68" s="7">
        <f ca="1">IF($A68="",C67,INDEX(Pi!$C$3:$C$100,MATCH(CELL("row",A68)-3,Pi!$W$3:$W$100,FALSE)))</f>
        <v>76.784671382199065</v>
      </c>
      <c r="D68" s="13">
        <f ca="1">IF($A68="",D67,INDEX(Patm!$C$3:$C$100,MATCH(CELL("row",A68)-3,Patm!$W$3:$W$100,FALSE)))</f>
        <v>76.913139651557742</v>
      </c>
      <c r="E68" s="13">
        <f ca="1">IF($A68="",E67,INDEX('Patm diff'!$C$3:$C$100,MATCH(CELL("row",Q68)-3,'Patm diff'!$W$3:$W$100,FALSE)))</f>
        <v>77.118569953084247</v>
      </c>
      <c r="F68" s="13">
        <f ca="1">IF($A68="",F67,INDEX('Patm nodiff'!$C$3:$C$100,MATCH(CELL("row",B68)-3,'Patm nodiff'!$W$3:$W$100,FALSE)))</f>
        <v>76.895820853895302</v>
      </c>
      <c r="G68" s="13">
        <f ca="1">IF($A68="",G67,INDEX(Case1!$C$3:$C$100,MATCH(CELL("row",A68)-3,Case1!$W$3:$W$100,FALSE)))</f>
        <v>86.047723688321511</v>
      </c>
      <c r="H68" s="7">
        <f ca="1">IF($A68="",H67,INDEX(Case2!$C$3:$C$100,MATCH(CELL("row",A68)-3,Case2!$W$3:$W$100,FALSE)))</f>
        <v>86.150791184353409</v>
      </c>
      <c r="I68" s="7">
        <f ca="1">IF($A68="",I67,INDEX(Case3!$C$3:$C$100,MATCH(CELL("row",A68)-3,Case3!$W$3:$W$100,FALSE)))</f>
        <v>85.94549560518729</v>
      </c>
      <c r="J68" s="7">
        <f ca="1">IF($A68="",J67,INDEX(Case4!$C$3:$C$100,MATCH(CELL("row",A68)-3,Case4!$W$3:$W$100,FALSE)))</f>
        <v>87.13965852425217</v>
      </c>
      <c r="K68" s="7">
        <f ca="1">IF($A68="",K67,INDEX(Case5!$C$3:$C$100,MATCH(CELL("row",A68)-3,Case5!$W$3:$W$100,FALSE)))</f>
        <v>84.954695179632026</v>
      </c>
      <c r="L68" s="7">
        <f ca="1">IF($A68="",L67,INDEX(Case6!$C$3:$C$100,MATCH(CELL("row",A68)-3,Case6!$W$3:$W$100,FALSE)))</f>
        <v>87.12963058522331</v>
      </c>
      <c r="M68" s="7">
        <f ca="1">IF($A68="",M67,INDEX(Case7!$C$3:$C$100,MATCH(CELL("row",A68)-3,Case7!$W$3:$W$100,FALSE)))</f>
        <v>84.984379822584387</v>
      </c>
      <c r="N68" s="7">
        <f ca="1">IF($A68="",N67,INDEX(Case8!$C$3:$C$100,MATCH(CELL("row",A68)-3,Case8!$W$3:$W$100,FALSE)))</f>
        <v>81.369673665797407</v>
      </c>
      <c r="O68" s="13">
        <f ca="1">IF($A68="",O67,INDEX(Case9!$C$3:$C$100,MATCH(CELL("row",A68)-3,Case9!$W$3:$W$100,FALSE)))</f>
        <v>95.674075374139719</v>
      </c>
      <c r="P68" s="13">
        <f ca="1">IF($A68="",P67,INDEX(Case10!$C$3:$C$100,MATCH(CELL("row",A68)-3,Case10!$W$3:$W$100,FALSE)))</f>
        <v>81.891164611657572</v>
      </c>
      <c r="Q68" s="7">
        <f ca="1">IF($A68="",Q67,INDEX(Case11!$C$3:$C$100,MATCH(CELL("row",A68)-3,Case11!$W$3:$W$100,FALSE)))</f>
        <v>114.62027704092176</v>
      </c>
      <c r="R68" s="13">
        <f ca="1">IF($A68="",R67,INDEX(Pi!$Q$3:$Q$100,MATCH(CELL("row",A68)-3,Pi!$W$3:$W$100,FALSE)))</f>
        <v>29.794450518706498</v>
      </c>
      <c r="S68" s="7">
        <f ca="1">IF($A68="",S67,INDEX(Patm!$Q$3:$Q$100,MATCH(CELL("row",A68)-3,Patm!$W$3:$W$100,FALSE)))</f>
        <v>2.3792277023415707E-2</v>
      </c>
      <c r="T68" s="7">
        <f ca="1">IF($A68="",T67,INDEX('Patm diff'!$Q$3:$Q$100,MATCH(CELL("row",Q68)-3,'Patm diff'!$W$3:$W$100,FALSE)))</f>
        <v>6.2202703539915166E-2</v>
      </c>
      <c r="U68" s="7">
        <f ca="1">IF($A68="",U67,INDEX('Patm nodiff'!$Q$3:$Q$100,MATCH(CELL("row",B68)-3,'Patm nodiff'!$W$3:$W$100,FALSE)))</f>
        <v>2.0542436967611172E-2</v>
      </c>
      <c r="V68" s="7">
        <f ca="1">IF($A68="",V67,INDEX(Case1!$Q$3:$Q$100,MATCH(CELL("row",A68)-3,Case1!$W$3:$W$100,FALSE)))</f>
        <v>1.4878784737120838</v>
      </c>
      <c r="W68" s="7">
        <f ca="1">IF($A68="",W67,INDEX(Case2!$Q$3:$Q$100,MATCH(CELL("row",A68)-3,Case2!$W$3:$W$100,FALSE)))</f>
        <v>1.446921097749136</v>
      </c>
      <c r="X68" s="7">
        <f ca="1">IF($A68="",X67,INDEX(Case3!$Q$3:$Q$100,MATCH(CELL("row",A68)-3,Case3!$W$3:$W$100,FALSE)))</f>
        <v>1.5285880538788204</v>
      </c>
      <c r="Y68" s="7">
        <f ca="1">IF($A68="",Y67,INDEX(Case4!$Q$3:$Q$100,MATCH(CELL("row",A68)-3,Case4!$W$3:$W$100,FALSE)))</f>
        <v>1.0579070728577094</v>
      </c>
      <c r="Z68" s="7">
        <f ca="1">IF($A68="",Z67,INDEX(Case5!$Q$3:$Q$100,MATCH(CELL("row",A68)-3,Case5!$W$3:$W$100,FALSE)))</f>
        <v>1.9272244615221858</v>
      </c>
      <c r="AA68" s="7">
        <f ca="1">IF($A68="",AA67,INDEX(Case6!$Q$3:$Q1094,MATCH(CELL("row",A68)-3,Case6!$W$3:$W$100,FALSE)))</f>
        <v>1.0618106506288232</v>
      </c>
      <c r="AB68" s="7">
        <f ca="1">IF($A68="",AB67,INDEX(Case7!$Q$3:$Q$100,MATCH(CELL("row",A68)-3,Case7!$W$3:$W$100,FALSE)))</f>
        <v>1.9151844211319389</v>
      </c>
      <c r="AC68" s="7">
        <f ca="1">IF($A68="",AC67,INDEX(Case8!$Q$3:$Q$100,MATCH(CELL("row",A68)-3,Case8!$W$3:$W$100,FALSE)))</f>
        <v>0.79189634622491278</v>
      </c>
      <c r="AD68" s="7">
        <f ca="1">IF($A68="",AD67,INDEX(Case9!$Q$3:$Q$100,MATCH(CELL("row",B68)-3,Case9!$W$3:$W$100,FALSE)))</f>
        <v>2.6473287873301667</v>
      </c>
      <c r="AE68" s="7">
        <f ca="1">IF($A68="",AE67,INDEX(Case10!$Q$3:$Q$100,MATCH(CELL("row",B68)-3,Case10!$W$3:$W$100,FALSE)))</f>
        <v>0.86678495706416436</v>
      </c>
      <c r="AF68" s="7">
        <f ca="1">IF($A68="",AF67,INDEX(Case11!$Q$3:$Q$100,MATCH(CELL("row",A68)-3,Case11!$W$3:$W$100,FALSE)))</f>
        <v>4.2509709826981465</v>
      </c>
      <c r="AH68" t="str">
        <f t="shared" si="10"/>
        <v/>
      </c>
      <c r="AI68" t="str">
        <f t="shared" si="11"/>
        <v/>
      </c>
      <c r="AJ68" t="str">
        <f t="shared" si="7"/>
        <v/>
      </c>
      <c r="AL68" s="7">
        <f t="shared" ca="1" si="12"/>
        <v>114.62027704092176</v>
      </c>
      <c r="AM68" s="7">
        <f t="shared" ca="1" si="13"/>
        <v>4.2509709826981465</v>
      </c>
      <c r="AN68" s="7">
        <f t="shared" ca="1" si="14"/>
        <v>76.895820853895302</v>
      </c>
      <c r="AO68" s="7">
        <f t="shared" ca="1" si="15"/>
        <v>2.0542436967611172E-2</v>
      </c>
      <c r="AQ68" s="7">
        <f t="shared" ca="1" si="8"/>
        <v>81.369673665797407</v>
      </c>
      <c r="AR68" s="7">
        <f t="shared" ca="1" si="9"/>
        <v>0.79189634622491278</v>
      </c>
    </row>
    <row r="69" spans="1:44" x14ac:dyDescent="0.2">
      <c r="A69" t="str">
        <f>IF(ROW()-3&gt;Control!$I$5,"",Control!B70)</f>
        <v/>
      </c>
      <c r="B69" s="7">
        <f ca="1">IF($A69="",B68,INDEX(Case1!$AB$3:$AB$100,MATCH(CELL("row",A69)-3,Case1!$W$3:$W$100,FALSE)))</f>
        <v>27.105862660254754</v>
      </c>
      <c r="C69" s="7">
        <f ca="1">IF($A69="",C68,INDEX(Pi!$C$3:$C$100,MATCH(CELL("row",A69)-3,Pi!$W$3:$W$100,FALSE)))</f>
        <v>76.784671382199065</v>
      </c>
      <c r="D69" s="13">
        <f ca="1">IF($A69="",D68,INDEX(Patm!$C$3:$C$100,MATCH(CELL("row",A69)-3,Patm!$W$3:$W$100,FALSE)))</f>
        <v>76.913139651557742</v>
      </c>
      <c r="E69" s="13">
        <f ca="1">IF($A69="",E68,INDEX('Patm diff'!$C$3:$C$100,MATCH(CELL("row",Q69)-3,'Patm diff'!$W$3:$W$100,FALSE)))</f>
        <v>77.118569953084247</v>
      </c>
      <c r="F69" s="13">
        <f ca="1">IF($A69="",F68,INDEX('Patm nodiff'!$C$3:$C$100,MATCH(CELL("row",B69)-3,'Patm nodiff'!$W$3:$W$100,FALSE)))</f>
        <v>76.895820853895302</v>
      </c>
      <c r="G69" s="13">
        <f ca="1">IF($A69="",G68,INDEX(Case1!$C$3:$C$100,MATCH(CELL("row",A69)-3,Case1!$W$3:$W$100,FALSE)))</f>
        <v>86.047723688321511</v>
      </c>
      <c r="H69" s="7">
        <f ca="1">IF($A69="",H68,INDEX(Case2!$C$3:$C$100,MATCH(CELL("row",A69)-3,Case2!$W$3:$W$100,FALSE)))</f>
        <v>86.150791184353409</v>
      </c>
      <c r="I69" s="7">
        <f ca="1">IF($A69="",I68,INDEX(Case3!$C$3:$C$100,MATCH(CELL("row",A69)-3,Case3!$W$3:$W$100,FALSE)))</f>
        <v>85.94549560518729</v>
      </c>
      <c r="J69" s="7">
        <f ca="1">IF($A69="",J68,INDEX(Case4!$C$3:$C$100,MATCH(CELL("row",A69)-3,Case4!$W$3:$W$100,FALSE)))</f>
        <v>87.13965852425217</v>
      </c>
      <c r="K69" s="7">
        <f ca="1">IF($A69="",K68,INDEX(Case5!$C$3:$C$100,MATCH(CELL("row",A69)-3,Case5!$W$3:$W$100,FALSE)))</f>
        <v>84.954695179632026</v>
      </c>
      <c r="L69" s="7">
        <f ca="1">IF($A69="",L68,INDEX(Case6!$C$3:$C$100,MATCH(CELL("row",A69)-3,Case6!$W$3:$W$100,FALSE)))</f>
        <v>87.12963058522331</v>
      </c>
      <c r="M69" s="7">
        <f ca="1">IF($A69="",M68,INDEX(Case7!$C$3:$C$100,MATCH(CELL("row",A69)-3,Case7!$W$3:$W$100,FALSE)))</f>
        <v>84.984379822584387</v>
      </c>
      <c r="N69" s="7">
        <f ca="1">IF($A69="",N68,INDEX(Case8!$C$3:$C$100,MATCH(CELL("row",A69)-3,Case8!$W$3:$W$100,FALSE)))</f>
        <v>81.369673665797407</v>
      </c>
      <c r="O69" s="13">
        <f ca="1">IF($A69="",O68,INDEX(Case9!$C$3:$C$100,MATCH(CELL("row",A69)-3,Case9!$W$3:$W$100,FALSE)))</f>
        <v>95.674075374139719</v>
      </c>
      <c r="P69" s="13">
        <f ca="1">IF($A69="",P68,INDEX(Case10!$C$3:$C$100,MATCH(CELL("row",A69)-3,Case10!$W$3:$W$100,FALSE)))</f>
        <v>81.891164611657572</v>
      </c>
      <c r="Q69" s="7">
        <f ca="1">IF($A69="",Q68,INDEX(Case11!$C$3:$C$100,MATCH(CELL("row",A69)-3,Case11!$W$3:$W$100,FALSE)))</f>
        <v>114.62027704092176</v>
      </c>
      <c r="R69" s="13">
        <f ca="1">IF($A69="",R68,INDEX(Pi!$Q$3:$Q$100,MATCH(CELL("row",A69)-3,Pi!$W$3:$W$100,FALSE)))</f>
        <v>29.794450518706498</v>
      </c>
      <c r="S69" s="7">
        <f ca="1">IF($A69="",S68,INDEX(Patm!$Q$3:$Q$100,MATCH(CELL("row",A69)-3,Patm!$W$3:$W$100,FALSE)))</f>
        <v>2.3792277023415707E-2</v>
      </c>
      <c r="T69" s="7">
        <f ca="1">IF($A69="",T68,INDEX('Patm diff'!$Q$3:$Q$100,MATCH(CELL("row",Q69)-3,'Patm diff'!$W$3:$W$100,FALSE)))</f>
        <v>6.2202703539915166E-2</v>
      </c>
      <c r="U69" s="7">
        <f ca="1">IF($A69="",U68,INDEX('Patm nodiff'!$Q$3:$Q$100,MATCH(CELL("row",B69)-3,'Patm nodiff'!$W$3:$W$100,FALSE)))</f>
        <v>2.0542436967611172E-2</v>
      </c>
      <c r="V69" s="7">
        <f ca="1">IF($A69="",V68,INDEX(Case1!$Q$3:$Q$100,MATCH(CELL("row",A69)-3,Case1!$W$3:$W$100,FALSE)))</f>
        <v>1.4878784737120838</v>
      </c>
      <c r="W69" s="7">
        <f ca="1">IF($A69="",W68,INDEX(Case2!$Q$3:$Q$100,MATCH(CELL("row",A69)-3,Case2!$W$3:$W$100,FALSE)))</f>
        <v>1.446921097749136</v>
      </c>
      <c r="X69" s="7">
        <f ca="1">IF($A69="",X68,INDEX(Case3!$Q$3:$Q$100,MATCH(CELL("row",A69)-3,Case3!$W$3:$W$100,FALSE)))</f>
        <v>1.5285880538788204</v>
      </c>
      <c r="Y69" s="7">
        <f ca="1">IF($A69="",Y68,INDEX(Case4!$Q$3:$Q$100,MATCH(CELL("row",A69)-3,Case4!$W$3:$W$100,FALSE)))</f>
        <v>1.0579070728577094</v>
      </c>
      <c r="Z69" s="7">
        <f ca="1">IF($A69="",Z68,INDEX(Case5!$Q$3:$Q$100,MATCH(CELL("row",A69)-3,Case5!$W$3:$W$100,FALSE)))</f>
        <v>1.9272244615221858</v>
      </c>
      <c r="AA69" s="7">
        <f ca="1">IF($A69="",AA68,INDEX(Case6!$Q$3:$Q1095,MATCH(CELL("row",A69)-3,Case6!$W$3:$W$100,FALSE)))</f>
        <v>1.0618106506288232</v>
      </c>
      <c r="AB69" s="7">
        <f ca="1">IF($A69="",AB68,INDEX(Case7!$Q$3:$Q$100,MATCH(CELL("row",A69)-3,Case7!$W$3:$W$100,FALSE)))</f>
        <v>1.9151844211319389</v>
      </c>
      <c r="AC69" s="7">
        <f ca="1">IF($A69="",AC68,INDEX(Case8!$Q$3:$Q$100,MATCH(CELL("row",A69)-3,Case8!$W$3:$W$100,FALSE)))</f>
        <v>0.79189634622491278</v>
      </c>
      <c r="AD69" s="7">
        <f ca="1">IF($A69="",AD68,INDEX(Case9!$Q$3:$Q$100,MATCH(CELL("row",B69)-3,Case9!$W$3:$W$100,FALSE)))</f>
        <v>2.6473287873301667</v>
      </c>
      <c r="AE69" s="7">
        <f ca="1">IF($A69="",AE68,INDEX(Case10!$Q$3:$Q$100,MATCH(CELL("row",B69)-3,Case10!$W$3:$W$100,FALSE)))</f>
        <v>0.86678495706416436</v>
      </c>
      <c r="AF69" s="7">
        <f ca="1">IF($A69="",AF68,INDEX(Case11!$Q$3:$Q$100,MATCH(CELL("row",A69)-3,Case11!$W$3:$W$100,FALSE)))</f>
        <v>4.2509709826981465</v>
      </c>
      <c r="AH69" t="str">
        <f t="shared" si="10"/>
        <v/>
      </c>
      <c r="AI69" t="str">
        <f t="shared" si="11"/>
        <v/>
      </c>
      <c r="AJ69" t="str">
        <f t="shared" ref="AJ69:AJ100" si="16">IF($A69="","",MATCH(MIN(V69:AF69),V69:AF69,0))</f>
        <v/>
      </c>
      <c r="AL69" s="7">
        <f t="shared" ca="1" si="12"/>
        <v>114.62027704092176</v>
      </c>
      <c r="AM69" s="7">
        <f t="shared" ca="1" si="13"/>
        <v>4.2509709826981465</v>
      </c>
      <c r="AN69" s="7">
        <f t="shared" ca="1" si="14"/>
        <v>76.895820853895302</v>
      </c>
      <c r="AO69" s="7">
        <f t="shared" ca="1" si="15"/>
        <v>2.0542436967611172E-2</v>
      </c>
      <c r="AQ69" s="7">
        <f t="shared" ref="AQ69:AQ100" ca="1" si="17">IF($A69="",AQ68,INDEX($G69:$Q69,1,$AJ$3))</f>
        <v>81.369673665797407</v>
      </c>
      <c r="AR69" s="7">
        <f t="shared" ref="AR69:AR100" ca="1" si="18">IF($A69="",AR68,INDEX($V69:$AF69,1,$AJ$3))</f>
        <v>0.79189634622491278</v>
      </c>
    </row>
    <row r="70" spans="1:44" x14ac:dyDescent="0.2">
      <c r="A70" t="str">
        <f>IF(ROW()-3&gt;Control!$I$5,"",Control!B71)</f>
        <v/>
      </c>
      <c r="B70" s="7">
        <f ca="1">IF($A70="",B69,INDEX(Case1!$AB$3:$AB$100,MATCH(CELL("row",A70)-3,Case1!$W$3:$W$100,FALSE)))</f>
        <v>27.105862660254754</v>
      </c>
      <c r="C70" s="7">
        <f ca="1">IF($A70="",C69,INDEX(Pi!$C$3:$C$100,MATCH(CELL("row",A70)-3,Pi!$W$3:$W$100,FALSE)))</f>
        <v>76.784671382199065</v>
      </c>
      <c r="D70" s="13">
        <f ca="1">IF($A70="",D69,INDEX(Patm!$C$3:$C$100,MATCH(CELL("row",A70)-3,Patm!$W$3:$W$100,FALSE)))</f>
        <v>76.913139651557742</v>
      </c>
      <c r="E70" s="13">
        <f ca="1">IF($A70="",E69,INDEX('Patm diff'!$C$3:$C$100,MATCH(CELL("row",Q70)-3,'Patm diff'!$W$3:$W$100,FALSE)))</f>
        <v>77.118569953084247</v>
      </c>
      <c r="F70" s="13">
        <f ca="1">IF($A70="",F69,INDEX('Patm nodiff'!$C$3:$C$100,MATCH(CELL("row",B70)-3,'Patm nodiff'!$W$3:$W$100,FALSE)))</f>
        <v>76.895820853895302</v>
      </c>
      <c r="G70" s="13">
        <f ca="1">IF($A70="",G69,INDEX(Case1!$C$3:$C$100,MATCH(CELL("row",A70)-3,Case1!$W$3:$W$100,FALSE)))</f>
        <v>86.047723688321511</v>
      </c>
      <c r="H70" s="7">
        <f ca="1">IF($A70="",H69,INDEX(Case2!$C$3:$C$100,MATCH(CELL("row",A70)-3,Case2!$W$3:$W$100,FALSE)))</f>
        <v>86.150791184353409</v>
      </c>
      <c r="I70" s="7">
        <f ca="1">IF($A70="",I69,INDEX(Case3!$C$3:$C$100,MATCH(CELL("row",A70)-3,Case3!$W$3:$W$100,FALSE)))</f>
        <v>85.94549560518729</v>
      </c>
      <c r="J70" s="7">
        <f ca="1">IF($A70="",J69,INDEX(Case4!$C$3:$C$100,MATCH(CELL("row",A70)-3,Case4!$W$3:$W$100,FALSE)))</f>
        <v>87.13965852425217</v>
      </c>
      <c r="K70" s="7">
        <f ca="1">IF($A70="",K69,INDEX(Case5!$C$3:$C$100,MATCH(CELL("row",A70)-3,Case5!$W$3:$W$100,FALSE)))</f>
        <v>84.954695179632026</v>
      </c>
      <c r="L70" s="7">
        <f ca="1">IF($A70="",L69,INDEX(Case6!$C$3:$C$100,MATCH(CELL("row",A70)-3,Case6!$W$3:$W$100,FALSE)))</f>
        <v>87.12963058522331</v>
      </c>
      <c r="M70" s="7">
        <f ca="1">IF($A70="",M69,INDEX(Case7!$C$3:$C$100,MATCH(CELL("row",A70)-3,Case7!$W$3:$W$100,FALSE)))</f>
        <v>84.984379822584387</v>
      </c>
      <c r="N70" s="7">
        <f ca="1">IF($A70="",N69,INDEX(Case8!$C$3:$C$100,MATCH(CELL("row",A70)-3,Case8!$W$3:$W$100,FALSE)))</f>
        <v>81.369673665797407</v>
      </c>
      <c r="O70" s="13">
        <f ca="1">IF($A70="",O69,INDEX(Case9!$C$3:$C$100,MATCH(CELL("row",A70)-3,Case9!$W$3:$W$100,FALSE)))</f>
        <v>95.674075374139719</v>
      </c>
      <c r="P70" s="13">
        <f ca="1">IF($A70="",P69,INDEX(Case10!$C$3:$C$100,MATCH(CELL("row",A70)-3,Case10!$W$3:$W$100,FALSE)))</f>
        <v>81.891164611657572</v>
      </c>
      <c r="Q70" s="7">
        <f ca="1">IF($A70="",Q69,INDEX(Case11!$C$3:$C$100,MATCH(CELL("row",A70)-3,Case11!$W$3:$W$100,FALSE)))</f>
        <v>114.62027704092176</v>
      </c>
      <c r="R70" s="13">
        <f ca="1">IF($A70="",R69,INDEX(Pi!$Q$3:$Q$100,MATCH(CELL("row",A70)-3,Pi!$W$3:$W$100,FALSE)))</f>
        <v>29.794450518706498</v>
      </c>
      <c r="S70" s="7">
        <f ca="1">IF($A70="",S69,INDEX(Patm!$Q$3:$Q$100,MATCH(CELL("row",A70)-3,Patm!$W$3:$W$100,FALSE)))</f>
        <v>2.3792277023415707E-2</v>
      </c>
      <c r="T70" s="7">
        <f ca="1">IF($A70="",T69,INDEX('Patm diff'!$Q$3:$Q$100,MATCH(CELL("row",Q70)-3,'Patm diff'!$W$3:$W$100,FALSE)))</f>
        <v>6.2202703539915166E-2</v>
      </c>
      <c r="U70" s="7">
        <f ca="1">IF($A70="",U69,INDEX('Patm nodiff'!$Q$3:$Q$100,MATCH(CELL("row",B70)-3,'Patm nodiff'!$W$3:$W$100,FALSE)))</f>
        <v>2.0542436967611172E-2</v>
      </c>
      <c r="V70" s="7">
        <f ca="1">IF($A70="",V69,INDEX(Case1!$Q$3:$Q$100,MATCH(CELL("row",A70)-3,Case1!$W$3:$W$100,FALSE)))</f>
        <v>1.4878784737120838</v>
      </c>
      <c r="W70" s="7">
        <f ca="1">IF($A70="",W69,INDEX(Case2!$Q$3:$Q$100,MATCH(CELL("row",A70)-3,Case2!$W$3:$W$100,FALSE)))</f>
        <v>1.446921097749136</v>
      </c>
      <c r="X70" s="7">
        <f ca="1">IF($A70="",X69,INDEX(Case3!$Q$3:$Q$100,MATCH(CELL("row",A70)-3,Case3!$W$3:$W$100,FALSE)))</f>
        <v>1.5285880538788204</v>
      </c>
      <c r="Y70" s="7">
        <f ca="1">IF($A70="",Y69,INDEX(Case4!$Q$3:$Q$100,MATCH(CELL("row",A70)-3,Case4!$W$3:$W$100,FALSE)))</f>
        <v>1.0579070728577094</v>
      </c>
      <c r="Z70" s="7">
        <f ca="1">IF($A70="",Z69,INDEX(Case5!$Q$3:$Q$100,MATCH(CELL("row",A70)-3,Case5!$W$3:$W$100,FALSE)))</f>
        <v>1.9272244615221858</v>
      </c>
      <c r="AA70" s="7">
        <f ca="1">IF($A70="",AA69,INDEX(Case6!$Q$3:$Q1096,MATCH(CELL("row",A70)-3,Case6!$W$3:$W$100,FALSE)))</f>
        <v>1.0618106506288232</v>
      </c>
      <c r="AB70" s="7">
        <f ca="1">IF($A70="",AB69,INDEX(Case7!$Q$3:$Q$100,MATCH(CELL("row",A70)-3,Case7!$W$3:$W$100,FALSE)))</f>
        <v>1.9151844211319389</v>
      </c>
      <c r="AC70" s="7">
        <f ca="1">IF($A70="",AC69,INDEX(Case8!$Q$3:$Q$100,MATCH(CELL("row",A70)-3,Case8!$W$3:$W$100,FALSE)))</f>
        <v>0.79189634622491278</v>
      </c>
      <c r="AD70" s="7">
        <f ca="1">IF($A70="",AD69,INDEX(Case9!$Q$3:$Q$100,MATCH(CELL("row",B70)-3,Case9!$W$3:$W$100,FALSE)))</f>
        <v>2.6473287873301667</v>
      </c>
      <c r="AE70" s="7">
        <f ca="1">IF($A70="",AE69,INDEX(Case10!$Q$3:$Q$100,MATCH(CELL("row",B70)-3,Case10!$W$3:$W$100,FALSE)))</f>
        <v>0.86678495706416436</v>
      </c>
      <c r="AF70" s="7">
        <f ca="1">IF($A70="",AF69,INDEX(Case11!$Q$3:$Q$100,MATCH(CELL("row",A70)-3,Case11!$W$3:$W$100,FALSE)))</f>
        <v>4.2509709826981465</v>
      </c>
      <c r="AH70" t="str">
        <f t="shared" si="10"/>
        <v/>
      </c>
      <c r="AI70" t="str">
        <f t="shared" si="11"/>
        <v/>
      </c>
      <c r="AJ70" t="str">
        <f t="shared" si="16"/>
        <v/>
      </c>
      <c r="AL70" s="7">
        <f t="shared" ca="1" si="12"/>
        <v>114.62027704092176</v>
      </c>
      <c r="AM70" s="7">
        <f t="shared" ca="1" si="13"/>
        <v>4.2509709826981465</v>
      </c>
      <c r="AN70" s="7">
        <f t="shared" ca="1" si="14"/>
        <v>76.895820853895302</v>
      </c>
      <c r="AO70" s="7">
        <f t="shared" ca="1" si="15"/>
        <v>2.0542436967611172E-2</v>
      </c>
      <c r="AQ70" s="7">
        <f t="shared" ca="1" si="17"/>
        <v>81.369673665797407</v>
      </c>
      <c r="AR70" s="7">
        <f t="shared" ca="1" si="18"/>
        <v>0.79189634622491278</v>
      </c>
    </row>
    <row r="71" spans="1:44" x14ac:dyDescent="0.2">
      <c r="A71" t="str">
        <f>IF(ROW()-3&gt;Control!$I$5,"",Control!B72)</f>
        <v/>
      </c>
      <c r="B71" s="7">
        <f ca="1">IF($A71="",B70,INDEX(Case1!$AB$3:$AB$100,MATCH(CELL("row",A71)-3,Case1!$W$3:$W$100,FALSE)))</f>
        <v>27.105862660254754</v>
      </c>
      <c r="C71" s="7">
        <f ca="1">IF($A71="",C70,INDEX(Pi!$C$3:$C$100,MATCH(CELL("row",A71)-3,Pi!$W$3:$W$100,FALSE)))</f>
        <v>76.784671382199065</v>
      </c>
      <c r="D71" s="13">
        <f ca="1">IF($A71="",D70,INDEX(Patm!$C$3:$C$100,MATCH(CELL("row",A71)-3,Patm!$W$3:$W$100,FALSE)))</f>
        <v>76.913139651557742</v>
      </c>
      <c r="E71" s="13">
        <f ca="1">IF($A71="",E70,INDEX('Patm diff'!$C$3:$C$100,MATCH(CELL("row",Q71)-3,'Patm diff'!$W$3:$W$100,FALSE)))</f>
        <v>77.118569953084247</v>
      </c>
      <c r="F71" s="13">
        <f ca="1">IF($A71="",F70,INDEX('Patm nodiff'!$C$3:$C$100,MATCH(CELL("row",B71)-3,'Patm nodiff'!$W$3:$W$100,FALSE)))</f>
        <v>76.895820853895302</v>
      </c>
      <c r="G71" s="13">
        <f ca="1">IF($A71="",G70,INDEX(Case1!$C$3:$C$100,MATCH(CELL("row",A71)-3,Case1!$W$3:$W$100,FALSE)))</f>
        <v>86.047723688321511</v>
      </c>
      <c r="H71" s="7">
        <f ca="1">IF($A71="",H70,INDEX(Case2!$C$3:$C$100,MATCH(CELL("row",A71)-3,Case2!$W$3:$W$100,FALSE)))</f>
        <v>86.150791184353409</v>
      </c>
      <c r="I71" s="7">
        <f ca="1">IF($A71="",I70,INDEX(Case3!$C$3:$C$100,MATCH(CELL("row",A71)-3,Case3!$W$3:$W$100,FALSE)))</f>
        <v>85.94549560518729</v>
      </c>
      <c r="J71" s="7">
        <f ca="1">IF($A71="",J70,INDEX(Case4!$C$3:$C$100,MATCH(CELL("row",A71)-3,Case4!$W$3:$W$100,FALSE)))</f>
        <v>87.13965852425217</v>
      </c>
      <c r="K71" s="7">
        <f ca="1">IF($A71="",K70,INDEX(Case5!$C$3:$C$100,MATCH(CELL("row",A71)-3,Case5!$W$3:$W$100,FALSE)))</f>
        <v>84.954695179632026</v>
      </c>
      <c r="L71" s="7">
        <f ca="1">IF($A71="",L70,INDEX(Case6!$C$3:$C$100,MATCH(CELL("row",A71)-3,Case6!$W$3:$W$100,FALSE)))</f>
        <v>87.12963058522331</v>
      </c>
      <c r="M71" s="7">
        <f ca="1">IF($A71="",M70,INDEX(Case7!$C$3:$C$100,MATCH(CELL("row",A71)-3,Case7!$W$3:$W$100,FALSE)))</f>
        <v>84.984379822584387</v>
      </c>
      <c r="N71" s="7">
        <f ca="1">IF($A71="",N70,INDEX(Case8!$C$3:$C$100,MATCH(CELL("row",A71)-3,Case8!$W$3:$W$100,FALSE)))</f>
        <v>81.369673665797407</v>
      </c>
      <c r="O71" s="13">
        <f ca="1">IF($A71="",O70,INDEX(Case9!$C$3:$C$100,MATCH(CELL("row",A71)-3,Case9!$W$3:$W$100,FALSE)))</f>
        <v>95.674075374139719</v>
      </c>
      <c r="P71" s="13">
        <f ca="1">IF($A71="",P70,INDEX(Case10!$C$3:$C$100,MATCH(CELL("row",A71)-3,Case10!$W$3:$W$100,FALSE)))</f>
        <v>81.891164611657572</v>
      </c>
      <c r="Q71" s="7">
        <f ca="1">IF($A71="",Q70,INDEX(Case11!$C$3:$C$100,MATCH(CELL("row",A71)-3,Case11!$W$3:$W$100,FALSE)))</f>
        <v>114.62027704092176</v>
      </c>
      <c r="R71" s="13">
        <f ca="1">IF($A71="",R70,INDEX(Pi!$Q$3:$Q$100,MATCH(CELL("row",A71)-3,Pi!$W$3:$W$100,FALSE)))</f>
        <v>29.794450518706498</v>
      </c>
      <c r="S71" s="7">
        <f ca="1">IF($A71="",S70,INDEX(Patm!$Q$3:$Q$100,MATCH(CELL("row",A71)-3,Patm!$W$3:$W$100,FALSE)))</f>
        <v>2.3792277023415707E-2</v>
      </c>
      <c r="T71" s="7">
        <f ca="1">IF($A71="",T70,INDEX('Patm diff'!$Q$3:$Q$100,MATCH(CELL("row",Q71)-3,'Patm diff'!$W$3:$W$100,FALSE)))</f>
        <v>6.2202703539915166E-2</v>
      </c>
      <c r="U71" s="7">
        <f ca="1">IF($A71="",U70,INDEX('Patm nodiff'!$Q$3:$Q$100,MATCH(CELL("row",B71)-3,'Patm nodiff'!$W$3:$W$100,FALSE)))</f>
        <v>2.0542436967611172E-2</v>
      </c>
      <c r="V71" s="7">
        <f ca="1">IF($A71="",V70,INDEX(Case1!$Q$3:$Q$100,MATCH(CELL("row",A71)-3,Case1!$W$3:$W$100,FALSE)))</f>
        <v>1.4878784737120838</v>
      </c>
      <c r="W71" s="7">
        <f ca="1">IF($A71="",W70,INDEX(Case2!$Q$3:$Q$100,MATCH(CELL("row",A71)-3,Case2!$W$3:$W$100,FALSE)))</f>
        <v>1.446921097749136</v>
      </c>
      <c r="X71" s="7">
        <f ca="1">IF($A71="",X70,INDEX(Case3!$Q$3:$Q$100,MATCH(CELL("row",A71)-3,Case3!$W$3:$W$100,FALSE)))</f>
        <v>1.5285880538788204</v>
      </c>
      <c r="Y71" s="7">
        <f ca="1">IF($A71="",Y70,INDEX(Case4!$Q$3:$Q$100,MATCH(CELL("row",A71)-3,Case4!$W$3:$W$100,FALSE)))</f>
        <v>1.0579070728577094</v>
      </c>
      <c r="Z71" s="7">
        <f ca="1">IF($A71="",Z70,INDEX(Case5!$Q$3:$Q$100,MATCH(CELL("row",A71)-3,Case5!$W$3:$W$100,FALSE)))</f>
        <v>1.9272244615221858</v>
      </c>
      <c r="AA71" s="7">
        <f ca="1">IF($A71="",AA70,INDEX(Case6!$Q$3:$Q1097,MATCH(CELL("row",A71)-3,Case6!$W$3:$W$100,FALSE)))</f>
        <v>1.0618106506288232</v>
      </c>
      <c r="AB71" s="7">
        <f ca="1">IF($A71="",AB70,INDEX(Case7!$Q$3:$Q$100,MATCH(CELL("row",A71)-3,Case7!$W$3:$W$100,FALSE)))</f>
        <v>1.9151844211319389</v>
      </c>
      <c r="AC71" s="7">
        <f ca="1">IF($A71="",AC70,INDEX(Case8!$Q$3:$Q$100,MATCH(CELL("row",A71)-3,Case8!$W$3:$W$100,FALSE)))</f>
        <v>0.79189634622491278</v>
      </c>
      <c r="AD71" s="7">
        <f ca="1">IF($A71="",AD70,INDEX(Case9!$Q$3:$Q$100,MATCH(CELL("row",B71)-3,Case9!$W$3:$W$100,FALSE)))</f>
        <v>2.6473287873301667</v>
      </c>
      <c r="AE71" s="7">
        <f ca="1">IF($A71="",AE70,INDEX(Case10!$Q$3:$Q$100,MATCH(CELL("row",B71)-3,Case10!$W$3:$W$100,FALSE)))</f>
        <v>0.86678495706416436</v>
      </c>
      <c r="AF71" s="7">
        <f ca="1">IF($A71="",AF70,INDEX(Case11!$Q$3:$Q$100,MATCH(CELL("row",A71)-3,Case11!$W$3:$W$100,FALSE)))</f>
        <v>4.2509709826981465</v>
      </c>
      <c r="AH71" t="str">
        <f t="shared" si="10"/>
        <v/>
      </c>
      <c r="AI71" t="str">
        <f t="shared" si="11"/>
        <v/>
      </c>
      <c r="AJ71" t="str">
        <f t="shared" si="16"/>
        <v/>
      </c>
      <c r="AL71" s="7">
        <f t="shared" ca="1" si="12"/>
        <v>114.62027704092176</v>
      </c>
      <c r="AM71" s="7">
        <f t="shared" ca="1" si="13"/>
        <v>4.2509709826981465</v>
      </c>
      <c r="AN71" s="7">
        <f t="shared" ca="1" si="14"/>
        <v>76.895820853895302</v>
      </c>
      <c r="AO71" s="7">
        <f t="shared" ca="1" si="15"/>
        <v>2.0542436967611172E-2</v>
      </c>
      <c r="AQ71" s="7">
        <f t="shared" ca="1" si="17"/>
        <v>81.369673665797407</v>
      </c>
      <c r="AR71" s="7">
        <f t="shared" ca="1" si="18"/>
        <v>0.79189634622491278</v>
      </c>
    </row>
    <row r="72" spans="1:44" x14ac:dyDescent="0.2">
      <c r="A72" t="str">
        <f>IF(ROW()-3&gt;Control!$I$5,"",Control!B73)</f>
        <v/>
      </c>
      <c r="B72" s="7">
        <f ca="1">IF($A72="",B71,INDEX(Case1!$AB$3:$AB$100,MATCH(CELL("row",A72)-3,Case1!$W$3:$W$100,FALSE)))</f>
        <v>27.105862660254754</v>
      </c>
      <c r="C72" s="7">
        <f ca="1">IF($A72="",C71,INDEX(Pi!$C$3:$C$100,MATCH(CELL("row",A72)-3,Pi!$W$3:$W$100,FALSE)))</f>
        <v>76.784671382199065</v>
      </c>
      <c r="D72" s="13">
        <f ca="1">IF($A72="",D71,INDEX(Patm!$C$3:$C$100,MATCH(CELL("row",A72)-3,Patm!$W$3:$W$100,FALSE)))</f>
        <v>76.913139651557742</v>
      </c>
      <c r="E72" s="13">
        <f ca="1">IF($A72="",E71,INDEX('Patm diff'!$C$3:$C$100,MATCH(CELL("row",Q72)-3,'Patm diff'!$W$3:$W$100,FALSE)))</f>
        <v>77.118569953084247</v>
      </c>
      <c r="F72" s="13">
        <f ca="1">IF($A72="",F71,INDEX('Patm nodiff'!$C$3:$C$100,MATCH(CELL("row",B72)-3,'Patm nodiff'!$W$3:$W$100,FALSE)))</f>
        <v>76.895820853895302</v>
      </c>
      <c r="G72" s="13">
        <f ca="1">IF($A72="",G71,INDEX(Case1!$C$3:$C$100,MATCH(CELL("row",A72)-3,Case1!$W$3:$W$100,FALSE)))</f>
        <v>86.047723688321511</v>
      </c>
      <c r="H72" s="7">
        <f ca="1">IF($A72="",H71,INDEX(Case2!$C$3:$C$100,MATCH(CELL("row",A72)-3,Case2!$W$3:$W$100,FALSE)))</f>
        <v>86.150791184353409</v>
      </c>
      <c r="I72" s="7">
        <f ca="1">IF($A72="",I71,INDEX(Case3!$C$3:$C$100,MATCH(CELL("row",A72)-3,Case3!$W$3:$W$100,FALSE)))</f>
        <v>85.94549560518729</v>
      </c>
      <c r="J72" s="7">
        <f ca="1">IF($A72="",J71,INDEX(Case4!$C$3:$C$100,MATCH(CELL("row",A72)-3,Case4!$W$3:$W$100,FALSE)))</f>
        <v>87.13965852425217</v>
      </c>
      <c r="K72" s="7">
        <f ca="1">IF($A72="",K71,INDEX(Case5!$C$3:$C$100,MATCH(CELL("row",A72)-3,Case5!$W$3:$W$100,FALSE)))</f>
        <v>84.954695179632026</v>
      </c>
      <c r="L72" s="7">
        <f ca="1">IF($A72="",L71,INDEX(Case6!$C$3:$C$100,MATCH(CELL("row",A72)-3,Case6!$W$3:$W$100,FALSE)))</f>
        <v>87.12963058522331</v>
      </c>
      <c r="M72" s="7">
        <f ca="1">IF($A72="",M71,INDEX(Case7!$C$3:$C$100,MATCH(CELL("row",A72)-3,Case7!$W$3:$W$100,FALSE)))</f>
        <v>84.984379822584387</v>
      </c>
      <c r="N72" s="7">
        <f ca="1">IF($A72="",N71,INDEX(Case8!$C$3:$C$100,MATCH(CELL("row",A72)-3,Case8!$W$3:$W$100,FALSE)))</f>
        <v>81.369673665797407</v>
      </c>
      <c r="O72" s="13">
        <f ca="1">IF($A72="",O71,INDEX(Case9!$C$3:$C$100,MATCH(CELL("row",A72)-3,Case9!$W$3:$W$100,FALSE)))</f>
        <v>95.674075374139719</v>
      </c>
      <c r="P72" s="13">
        <f ca="1">IF($A72="",P71,INDEX(Case10!$C$3:$C$100,MATCH(CELL("row",A72)-3,Case10!$W$3:$W$100,FALSE)))</f>
        <v>81.891164611657572</v>
      </c>
      <c r="Q72" s="7">
        <f ca="1">IF($A72="",Q71,INDEX(Case11!$C$3:$C$100,MATCH(CELL("row",A72)-3,Case11!$W$3:$W$100,FALSE)))</f>
        <v>114.62027704092176</v>
      </c>
      <c r="R72" s="13">
        <f ca="1">IF($A72="",R71,INDEX(Pi!$Q$3:$Q$100,MATCH(CELL("row",A72)-3,Pi!$W$3:$W$100,FALSE)))</f>
        <v>29.794450518706498</v>
      </c>
      <c r="S72" s="7">
        <f ca="1">IF($A72="",S71,INDEX(Patm!$Q$3:$Q$100,MATCH(CELL("row",A72)-3,Patm!$W$3:$W$100,FALSE)))</f>
        <v>2.3792277023415707E-2</v>
      </c>
      <c r="T72" s="7">
        <f ca="1">IF($A72="",T71,INDEX('Patm diff'!$Q$3:$Q$100,MATCH(CELL("row",Q72)-3,'Patm diff'!$W$3:$W$100,FALSE)))</f>
        <v>6.2202703539915166E-2</v>
      </c>
      <c r="U72" s="7">
        <f ca="1">IF($A72="",U71,INDEX('Patm nodiff'!$Q$3:$Q$100,MATCH(CELL("row",B72)-3,'Patm nodiff'!$W$3:$W$100,FALSE)))</f>
        <v>2.0542436967611172E-2</v>
      </c>
      <c r="V72" s="7">
        <f ca="1">IF($A72="",V71,INDEX(Case1!$Q$3:$Q$100,MATCH(CELL("row",A72)-3,Case1!$W$3:$W$100,FALSE)))</f>
        <v>1.4878784737120838</v>
      </c>
      <c r="W72" s="7">
        <f ca="1">IF($A72="",W71,INDEX(Case2!$Q$3:$Q$100,MATCH(CELL("row",A72)-3,Case2!$W$3:$W$100,FALSE)))</f>
        <v>1.446921097749136</v>
      </c>
      <c r="X72" s="7">
        <f ca="1">IF($A72="",X71,INDEX(Case3!$Q$3:$Q$100,MATCH(CELL("row",A72)-3,Case3!$W$3:$W$100,FALSE)))</f>
        <v>1.5285880538788204</v>
      </c>
      <c r="Y72" s="7">
        <f ca="1">IF($A72="",Y71,INDEX(Case4!$Q$3:$Q$100,MATCH(CELL("row",A72)-3,Case4!$W$3:$W$100,FALSE)))</f>
        <v>1.0579070728577094</v>
      </c>
      <c r="Z72" s="7">
        <f ca="1">IF($A72="",Z71,INDEX(Case5!$Q$3:$Q$100,MATCH(CELL("row",A72)-3,Case5!$W$3:$W$100,FALSE)))</f>
        <v>1.9272244615221858</v>
      </c>
      <c r="AA72" s="7">
        <f ca="1">IF($A72="",AA71,INDEX(Case6!$Q$3:$Q1098,MATCH(CELL("row",A72)-3,Case6!$W$3:$W$100,FALSE)))</f>
        <v>1.0618106506288232</v>
      </c>
      <c r="AB72" s="7">
        <f ca="1">IF($A72="",AB71,INDEX(Case7!$Q$3:$Q$100,MATCH(CELL("row",A72)-3,Case7!$W$3:$W$100,FALSE)))</f>
        <v>1.9151844211319389</v>
      </c>
      <c r="AC72" s="7">
        <f ca="1">IF($A72="",AC71,INDEX(Case8!$Q$3:$Q$100,MATCH(CELL("row",A72)-3,Case8!$W$3:$W$100,FALSE)))</f>
        <v>0.79189634622491278</v>
      </c>
      <c r="AD72" s="7">
        <f ca="1">IF($A72="",AD71,INDEX(Case9!$Q$3:$Q$100,MATCH(CELL("row",B72)-3,Case9!$W$3:$W$100,FALSE)))</f>
        <v>2.6473287873301667</v>
      </c>
      <c r="AE72" s="7">
        <f ca="1">IF($A72="",AE71,INDEX(Case10!$Q$3:$Q$100,MATCH(CELL("row",B72)-3,Case10!$W$3:$W$100,FALSE)))</f>
        <v>0.86678495706416436</v>
      </c>
      <c r="AF72" s="7">
        <f ca="1">IF($A72="",AF71,INDEX(Case11!$Q$3:$Q$100,MATCH(CELL("row",A72)-3,Case11!$W$3:$W$100,FALSE)))</f>
        <v>4.2509709826981465</v>
      </c>
      <c r="AH72" t="str">
        <f t="shared" si="10"/>
        <v/>
      </c>
      <c r="AI72" t="str">
        <f t="shared" si="11"/>
        <v/>
      </c>
      <c r="AJ72" t="str">
        <f t="shared" si="16"/>
        <v/>
      </c>
      <c r="AL72" s="7">
        <f t="shared" ca="1" si="12"/>
        <v>114.62027704092176</v>
      </c>
      <c r="AM72" s="7">
        <f t="shared" ca="1" si="13"/>
        <v>4.2509709826981465</v>
      </c>
      <c r="AN72" s="7">
        <f t="shared" ca="1" si="14"/>
        <v>76.895820853895302</v>
      </c>
      <c r="AO72" s="7">
        <f t="shared" ca="1" si="15"/>
        <v>2.0542436967611172E-2</v>
      </c>
      <c r="AQ72" s="7">
        <f t="shared" ca="1" si="17"/>
        <v>81.369673665797407</v>
      </c>
      <c r="AR72" s="7">
        <f t="shared" ca="1" si="18"/>
        <v>0.79189634622491278</v>
      </c>
    </row>
    <row r="73" spans="1:44" x14ac:dyDescent="0.2">
      <c r="A73" t="str">
        <f>IF(ROW()-3&gt;Control!$I$5,"",Control!B74)</f>
        <v/>
      </c>
      <c r="B73" s="7">
        <f ca="1">IF($A73="",B72,INDEX(Case1!$AB$3:$AB$100,MATCH(CELL("row",A73)-3,Case1!$W$3:$W$100,FALSE)))</f>
        <v>27.105862660254754</v>
      </c>
      <c r="C73" s="7">
        <f ca="1">IF($A73="",C72,INDEX(Pi!$C$3:$C$100,MATCH(CELL("row",A73)-3,Pi!$W$3:$W$100,FALSE)))</f>
        <v>76.784671382199065</v>
      </c>
      <c r="D73" s="13">
        <f ca="1">IF($A73="",D72,INDEX(Patm!$C$3:$C$100,MATCH(CELL("row",A73)-3,Patm!$W$3:$W$100,FALSE)))</f>
        <v>76.913139651557742</v>
      </c>
      <c r="E73" s="13">
        <f ca="1">IF($A73="",E72,INDEX('Patm diff'!$C$3:$C$100,MATCH(CELL("row",Q73)-3,'Patm diff'!$W$3:$W$100,FALSE)))</f>
        <v>77.118569953084247</v>
      </c>
      <c r="F73" s="13">
        <f ca="1">IF($A73="",F72,INDEX('Patm nodiff'!$C$3:$C$100,MATCH(CELL("row",B73)-3,'Patm nodiff'!$W$3:$W$100,FALSE)))</f>
        <v>76.895820853895302</v>
      </c>
      <c r="G73" s="13">
        <f ca="1">IF($A73="",G72,INDEX(Case1!$C$3:$C$100,MATCH(CELL("row",A73)-3,Case1!$W$3:$W$100,FALSE)))</f>
        <v>86.047723688321511</v>
      </c>
      <c r="H73" s="7">
        <f ca="1">IF($A73="",H72,INDEX(Case2!$C$3:$C$100,MATCH(CELL("row",A73)-3,Case2!$W$3:$W$100,FALSE)))</f>
        <v>86.150791184353409</v>
      </c>
      <c r="I73" s="7">
        <f ca="1">IF($A73="",I72,INDEX(Case3!$C$3:$C$100,MATCH(CELL("row",A73)-3,Case3!$W$3:$W$100,FALSE)))</f>
        <v>85.94549560518729</v>
      </c>
      <c r="J73" s="7">
        <f ca="1">IF($A73="",J72,INDEX(Case4!$C$3:$C$100,MATCH(CELL("row",A73)-3,Case4!$W$3:$W$100,FALSE)))</f>
        <v>87.13965852425217</v>
      </c>
      <c r="K73" s="7">
        <f ca="1">IF($A73="",K72,INDEX(Case5!$C$3:$C$100,MATCH(CELL("row",A73)-3,Case5!$W$3:$W$100,FALSE)))</f>
        <v>84.954695179632026</v>
      </c>
      <c r="L73" s="7">
        <f ca="1">IF($A73="",L72,INDEX(Case6!$C$3:$C$100,MATCH(CELL("row",A73)-3,Case6!$W$3:$W$100,FALSE)))</f>
        <v>87.12963058522331</v>
      </c>
      <c r="M73" s="7">
        <f ca="1">IF($A73="",M72,INDEX(Case7!$C$3:$C$100,MATCH(CELL("row",A73)-3,Case7!$W$3:$W$100,FALSE)))</f>
        <v>84.984379822584387</v>
      </c>
      <c r="N73" s="7">
        <f ca="1">IF($A73="",N72,INDEX(Case8!$C$3:$C$100,MATCH(CELL("row",A73)-3,Case8!$W$3:$W$100,FALSE)))</f>
        <v>81.369673665797407</v>
      </c>
      <c r="O73" s="13">
        <f ca="1">IF($A73="",O72,INDEX(Case9!$C$3:$C$100,MATCH(CELL("row",A73)-3,Case9!$W$3:$W$100,FALSE)))</f>
        <v>95.674075374139719</v>
      </c>
      <c r="P73" s="13">
        <f ca="1">IF($A73="",P72,INDEX(Case10!$C$3:$C$100,MATCH(CELL("row",A73)-3,Case10!$W$3:$W$100,FALSE)))</f>
        <v>81.891164611657572</v>
      </c>
      <c r="Q73" s="7">
        <f ca="1">IF($A73="",Q72,INDEX(Case11!$C$3:$C$100,MATCH(CELL("row",A73)-3,Case11!$W$3:$W$100,FALSE)))</f>
        <v>114.62027704092176</v>
      </c>
      <c r="R73" s="13">
        <f ca="1">IF($A73="",R72,INDEX(Pi!$Q$3:$Q$100,MATCH(CELL("row",A73)-3,Pi!$W$3:$W$100,FALSE)))</f>
        <v>29.794450518706498</v>
      </c>
      <c r="S73" s="7">
        <f ca="1">IF($A73="",S72,INDEX(Patm!$Q$3:$Q$100,MATCH(CELL("row",A73)-3,Patm!$W$3:$W$100,FALSE)))</f>
        <v>2.3792277023415707E-2</v>
      </c>
      <c r="T73" s="7">
        <f ca="1">IF($A73="",T72,INDEX('Patm diff'!$Q$3:$Q$100,MATCH(CELL("row",Q73)-3,'Patm diff'!$W$3:$W$100,FALSE)))</f>
        <v>6.2202703539915166E-2</v>
      </c>
      <c r="U73" s="7">
        <f ca="1">IF($A73="",U72,INDEX('Patm nodiff'!$Q$3:$Q$100,MATCH(CELL("row",B73)-3,'Patm nodiff'!$W$3:$W$100,FALSE)))</f>
        <v>2.0542436967611172E-2</v>
      </c>
      <c r="V73" s="7">
        <f ca="1">IF($A73="",V72,INDEX(Case1!$Q$3:$Q$100,MATCH(CELL("row",A73)-3,Case1!$W$3:$W$100,FALSE)))</f>
        <v>1.4878784737120838</v>
      </c>
      <c r="W73" s="7">
        <f ca="1">IF($A73="",W72,INDEX(Case2!$Q$3:$Q$100,MATCH(CELL("row",A73)-3,Case2!$W$3:$W$100,FALSE)))</f>
        <v>1.446921097749136</v>
      </c>
      <c r="X73" s="7">
        <f ca="1">IF($A73="",X72,INDEX(Case3!$Q$3:$Q$100,MATCH(CELL("row",A73)-3,Case3!$W$3:$W$100,FALSE)))</f>
        <v>1.5285880538788204</v>
      </c>
      <c r="Y73" s="7">
        <f ca="1">IF($A73="",Y72,INDEX(Case4!$Q$3:$Q$100,MATCH(CELL("row",A73)-3,Case4!$W$3:$W$100,FALSE)))</f>
        <v>1.0579070728577094</v>
      </c>
      <c r="Z73" s="7">
        <f ca="1">IF($A73="",Z72,INDEX(Case5!$Q$3:$Q$100,MATCH(CELL("row",A73)-3,Case5!$W$3:$W$100,FALSE)))</f>
        <v>1.9272244615221858</v>
      </c>
      <c r="AA73" s="7">
        <f ca="1">IF($A73="",AA72,INDEX(Case6!$Q$3:$Q1099,MATCH(CELL("row",A73)-3,Case6!$W$3:$W$100,FALSE)))</f>
        <v>1.0618106506288232</v>
      </c>
      <c r="AB73" s="7">
        <f ca="1">IF($A73="",AB72,INDEX(Case7!$Q$3:$Q$100,MATCH(CELL("row",A73)-3,Case7!$W$3:$W$100,FALSE)))</f>
        <v>1.9151844211319389</v>
      </c>
      <c r="AC73" s="7">
        <f ca="1">IF($A73="",AC72,INDEX(Case8!$Q$3:$Q$100,MATCH(CELL("row",A73)-3,Case8!$W$3:$W$100,FALSE)))</f>
        <v>0.79189634622491278</v>
      </c>
      <c r="AD73" s="7">
        <f ca="1">IF($A73="",AD72,INDEX(Case9!$Q$3:$Q$100,MATCH(CELL("row",B73)-3,Case9!$W$3:$W$100,FALSE)))</f>
        <v>2.6473287873301667</v>
      </c>
      <c r="AE73" s="7">
        <f ca="1">IF($A73="",AE72,INDEX(Case10!$Q$3:$Q$100,MATCH(CELL("row",B73)-3,Case10!$W$3:$W$100,FALSE)))</f>
        <v>0.86678495706416436</v>
      </c>
      <c r="AF73" s="7">
        <f ca="1">IF($A73="",AF72,INDEX(Case11!$Q$3:$Q$100,MATCH(CELL("row",A73)-3,Case11!$W$3:$W$100,FALSE)))</f>
        <v>4.2509709826981465</v>
      </c>
      <c r="AH73" t="str">
        <f t="shared" si="10"/>
        <v/>
      </c>
      <c r="AI73" t="str">
        <f t="shared" si="11"/>
        <v/>
      </c>
      <c r="AJ73" t="str">
        <f t="shared" si="16"/>
        <v/>
      </c>
      <c r="AL73" s="7">
        <f t="shared" ca="1" si="12"/>
        <v>114.62027704092176</v>
      </c>
      <c r="AM73" s="7">
        <f t="shared" ca="1" si="13"/>
        <v>4.2509709826981465</v>
      </c>
      <c r="AN73" s="7">
        <f t="shared" ca="1" si="14"/>
        <v>76.895820853895302</v>
      </c>
      <c r="AO73" s="7">
        <f t="shared" ca="1" si="15"/>
        <v>2.0542436967611172E-2</v>
      </c>
      <c r="AQ73" s="7">
        <f t="shared" ca="1" si="17"/>
        <v>81.369673665797407</v>
      </c>
      <c r="AR73" s="7">
        <f t="shared" ca="1" si="18"/>
        <v>0.79189634622491278</v>
      </c>
    </row>
    <row r="74" spans="1:44" x14ac:dyDescent="0.2">
      <c r="A74" t="str">
        <f>IF(ROW()-3&gt;Control!$I$5,"",Control!B75)</f>
        <v/>
      </c>
      <c r="B74" s="7">
        <f ca="1">IF($A74="",B73,INDEX(Case1!$AB$3:$AB$100,MATCH(CELL("row",A74)-3,Case1!$W$3:$W$100,FALSE)))</f>
        <v>27.105862660254754</v>
      </c>
      <c r="C74" s="7">
        <f ca="1">IF($A74="",C73,INDEX(Pi!$C$3:$C$100,MATCH(CELL("row",A74)-3,Pi!$W$3:$W$100,FALSE)))</f>
        <v>76.784671382199065</v>
      </c>
      <c r="D74" s="13">
        <f ca="1">IF($A74="",D73,INDEX(Patm!$C$3:$C$100,MATCH(CELL("row",A74)-3,Patm!$W$3:$W$100,FALSE)))</f>
        <v>76.913139651557742</v>
      </c>
      <c r="E74" s="13">
        <f ca="1">IF($A74="",E73,INDEX('Patm diff'!$C$3:$C$100,MATCH(CELL("row",Q74)-3,'Patm diff'!$W$3:$W$100,FALSE)))</f>
        <v>77.118569953084247</v>
      </c>
      <c r="F74" s="13">
        <f ca="1">IF($A74="",F73,INDEX('Patm nodiff'!$C$3:$C$100,MATCH(CELL("row",B74)-3,'Patm nodiff'!$W$3:$W$100,FALSE)))</f>
        <v>76.895820853895302</v>
      </c>
      <c r="G74" s="13">
        <f ca="1">IF($A74="",G73,INDEX(Case1!$C$3:$C$100,MATCH(CELL("row",A74)-3,Case1!$W$3:$W$100,FALSE)))</f>
        <v>86.047723688321511</v>
      </c>
      <c r="H74" s="7">
        <f ca="1">IF($A74="",H73,INDEX(Case2!$C$3:$C$100,MATCH(CELL("row",A74)-3,Case2!$W$3:$W$100,FALSE)))</f>
        <v>86.150791184353409</v>
      </c>
      <c r="I74" s="7">
        <f ca="1">IF($A74="",I73,INDEX(Case3!$C$3:$C$100,MATCH(CELL("row",A74)-3,Case3!$W$3:$W$100,FALSE)))</f>
        <v>85.94549560518729</v>
      </c>
      <c r="J74" s="7">
        <f ca="1">IF($A74="",J73,INDEX(Case4!$C$3:$C$100,MATCH(CELL("row",A74)-3,Case4!$W$3:$W$100,FALSE)))</f>
        <v>87.13965852425217</v>
      </c>
      <c r="K74" s="7">
        <f ca="1">IF($A74="",K73,INDEX(Case5!$C$3:$C$100,MATCH(CELL("row",A74)-3,Case5!$W$3:$W$100,FALSE)))</f>
        <v>84.954695179632026</v>
      </c>
      <c r="L74" s="7">
        <f ca="1">IF($A74="",L73,INDEX(Case6!$C$3:$C$100,MATCH(CELL("row",A74)-3,Case6!$W$3:$W$100,FALSE)))</f>
        <v>87.12963058522331</v>
      </c>
      <c r="M74" s="7">
        <f ca="1">IF($A74="",M73,INDEX(Case7!$C$3:$C$100,MATCH(CELL("row",A74)-3,Case7!$W$3:$W$100,FALSE)))</f>
        <v>84.984379822584387</v>
      </c>
      <c r="N74" s="7">
        <f ca="1">IF($A74="",N73,INDEX(Case8!$C$3:$C$100,MATCH(CELL("row",A74)-3,Case8!$W$3:$W$100,FALSE)))</f>
        <v>81.369673665797407</v>
      </c>
      <c r="O74" s="13">
        <f ca="1">IF($A74="",O73,INDEX(Case9!$C$3:$C$100,MATCH(CELL("row",A74)-3,Case9!$W$3:$W$100,FALSE)))</f>
        <v>95.674075374139719</v>
      </c>
      <c r="P74" s="13">
        <f ca="1">IF($A74="",P73,INDEX(Case10!$C$3:$C$100,MATCH(CELL("row",A74)-3,Case10!$W$3:$W$100,FALSE)))</f>
        <v>81.891164611657572</v>
      </c>
      <c r="Q74" s="7">
        <f ca="1">IF($A74="",Q73,INDEX(Case11!$C$3:$C$100,MATCH(CELL("row",A74)-3,Case11!$W$3:$W$100,FALSE)))</f>
        <v>114.62027704092176</v>
      </c>
      <c r="R74" s="13">
        <f ca="1">IF($A74="",R73,INDEX(Pi!$Q$3:$Q$100,MATCH(CELL("row",A74)-3,Pi!$W$3:$W$100,FALSE)))</f>
        <v>29.794450518706498</v>
      </c>
      <c r="S74" s="7">
        <f ca="1">IF($A74="",S73,INDEX(Patm!$Q$3:$Q$100,MATCH(CELL("row",A74)-3,Patm!$W$3:$W$100,FALSE)))</f>
        <v>2.3792277023415707E-2</v>
      </c>
      <c r="T74" s="7">
        <f ca="1">IF($A74="",T73,INDEX('Patm diff'!$Q$3:$Q$100,MATCH(CELL("row",Q74)-3,'Patm diff'!$W$3:$W$100,FALSE)))</f>
        <v>6.2202703539915166E-2</v>
      </c>
      <c r="U74" s="7">
        <f ca="1">IF($A74="",U73,INDEX('Patm nodiff'!$Q$3:$Q$100,MATCH(CELL("row",B74)-3,'Patm nodiff'!$W$3:$W$100,FALSE)))</f>
        <v>2.0542436967611172E-2</v>
      </c>
      <c r="V74" s="7">
        <f ca="1">IF($A74="",V73,INDEX(Case1!$Q$3:$Q$100,MATCH(CELL("row",A74)-3,Case1!$W$3:$W$100,FALSE)))</f>
        <v>1.4878784737120838</v>
      </c>
      <c r="W74" s="7">
        <f ca="1">IF($A74="",W73,INDEX(Case2!$Q$3:$Q$100,MATCH(CELL("row",A74)-3,Case2!$W$3:$W$100,FALSE)))</f>
        <v>1.446921097749136</v>
      </c>
      <c r="X74" s="7">
        <f ca="1">IF($A74="",X73,INDEX(Case3!$Q$3:$Q$100,MATCH(CELL("row",A74)-3,Case3!$W$3:$W$100,FALSE)))</f>
        <v>1.5285880538788204</v>
      </c>
      <c r="Y74" s="7">
        <f ca="1">IF($A74="",Y73,INDEX(Case4!$Q$3:$Q$100,MATCH(CELL("row",A74)-3,Case4!$W$3:$W$100,FALSE)))</f>
        <v>1.0579070728577094</v>
      </c>
      <c r="Z74" s="7">
        <f ca="1">IF($A74="",Z73,INDEX(Case5!$Q$3:$Q$100,MATCH(CELL("row",A74)-3,Case5!$W$3:$W$100,FALSE)))</f>
        <v>1.9272244615221858</v>
      </c>
      <c r="AA74" s="7">
        <f ca="1">IF($A74="",AA73,INDEX(Case6!$Q$3:$Q1100,MATCH(CELL("row",A74)-3,Case6!$W$3:$W$100,FALSE)))</f>
        <v>1.0618106506288232</v>
      </c>
      <c r="AB74" s="7">
        <f ca="1">IF($A74="",AB73,INDEX(Case7!$Q$3:$Q$100,MATCH(CELL("row",A74)-3,Case7!$W$3:$W$100,FALSE)))</f>
        <v>1.9151844211319389</v>
      </c>
      <c r="AC74" s="7">
        <f ca="1">IF($A74="",AC73,INDEX(Case8!$Q$3:$Q$100,MATCH(CELL("row",A74)-3,Case8!$W$3:$W$100,FALSE)))</f>
        <v>0.79189634622491278</v>
      </c>
      <c r="AD74" s="7">
        <f ca="1">IF($A74="",AD73,INDEX(Case9!$Q$3:$Q$100,MATCH(CELL("row",B74)-3,Case9!$W$3:$W$100,FALSE)))</f>
        <v>2.6473287873301667</v>
      </c>
      <c r="AE74" s="7">
        <f ca="1">IF($A74="",AE73,INDEX(Case10!$Q$3:$Q$100,MATCH(CELL("row",B74)-3,Case10!$W$3:$W$100,FALSE)))</f>
        <v>0.86678495706416436</v>
      </c>
      <c r="AF74" s="7">
        <f ca="1">IF($A74="",AF73,INDEX(Case11!$Q$3:$Q$100,MATCH(CELL("row",A74)-3,Case11!$W$3:$W$100,FALSE)))</f>
        <v>4.2509709826981465</v>
      </c>
      <c r="AH74" t="str">
        <f t="shared" si="10"/>
        <v/>
      </c>
      <c r="AI74" t="str">
        <f t="shared" si="11"/>
        <v/>
      </c>
      <c r="AJ74" t="str">
        <f t="shared" si="16"/>
        <v/>
      </c>
      <c r="AL74" s="7">
        <f t="shared" ca="1" si="12"/>
        <v>114.62027704092176</v>
      </c>
      <c r="AM74" s="7">
        <f t="shared" ca="1" si="13"/>
        <v>4.2509709826981465</v>
      </c>
      <c r="AN74" s="7">
        <f t="shared" ca="1" si="14"/>
        <v>76.895820853895302</v>
      </c>
      <c r="AO74" s="7">
        <f t="shared" ca="1" si="15"/>
        <v>2.0542436967611172E-2</v>
      </c>
      <c r="AQ74" s="7">
        <f t="shared" ca="1" si="17"/>
        <v>81.369673665797407</v>
      </c>
      <c r="AR74" s="7">
        <f t="shared" ca="1" si="18"/>
        <v>0.79189634622491278</v>
      </c>
    </row>
    <row r="75" spans="1:44" x14ac:dyDescent="0.2">
      <c r="A75" t="str">
        <f>IF(ROW()-3&gt;Control!$I$5,"",Control!B76)</f>
        <v/>
      </c>
      <c r="B75" s="7">
        <f ca="1">IF($A75="",B74,INDEX(Case1!$AB$3:$AB$100,MATCH(CELL("row",A75)-3,Case1!$W$3:$W$100,FALSE)))</f>
        <v>27.105862660254754</v>
      </c>
      <c r="C75" s="7">
        <f ca="1">IF($A75="",C74,INDEX(Pi!$C$3:$C$100,MATCH(CELL("row",A75)-3,Pi!$W$3:$W$100,FALSE)))</f>
        <v>76.784671382199065</v>
      </c>
      <c r="D75" s="13">
        <f ca="1">IF($A75="",D74,INDEX(Patm!$C$3:$C$100,MATCH(CELL("row",A75)-3,Patm!$W$3:$W$100,FALSE)))</f>
        <v>76.913139651557742</v>
      </c>
      <c r="E75" s="13">
        <f ca="1">IF($A75="",E74,INDEX('Patm diff'!$C$3:$C$100,MATCH(CELL("row",Q75)-3,'Patm diff'!$W$3:$W$100,FALSE)))</f>
        <v>77.118569953084247</v>
      </c>
      <c r="F75" s="13">
        <f ca="1">IF($A75="",F74,INDEX('Patm nodiff'!$C$3:$C$100,MATCH(CELL("row",B75)-3,'Patm nodiff'!$W$3:$W$100,FALSE)))</f>
        <v>76.895820853895302</v>
      </c>
      <c r="G75" s="13">
        <f ca="1">IF($A75="",G74,INDEX(Case1!$C$3:$C$100,MATCH(CELL("row",A75)-3,Case1!$W$3:$W$100,FALSE)))</f>
        <v>86.047723688321511</v>
      </c>
      <c r="H75" s="7">
        <f ca="1">IF($A75="",H74,INDEX(Case2!$C$3:$C$100,MATCH(CELL("row",A75)-3,Case2!$W$3:$W$100,FALSE)))</f>
        <v>86.150791184353409</v>
      </c>
      <c r="I75" s="7">
        <f ca="1">IF($A75="",I74,INDEX(Case3!$C$3:$C$100,MATCH(CELL("row",A75)-3,Case3!$W$3:$W$100,FALSE)))</f>
        <v>85.94549560518729</v>
      </c>
      <c r="J75" s="7">
        <f ca="1">IF($A75="",J74,INDEX(Case4!$C$3:$C$100,MATCH(CELL("row",A75)-3,Case4!$W$3:$W$100,FALSE)))</f>
        <v>87.13965852425217</v>
      </c>
      <c r="K75" s="7">
        <f ca="1">IF($A75="",K74,INDEX(Case5!$C$3:$C$100,MATCH(CELL("row",A75)-3,Case5!$W$3:$W$100,FALSE)))</f>
        <v>84.954695179632026</v>
      </c>
      <c r="L75" s="7">
        <f ca="1">IF($A75="",L74,INDEX(Case6!$C$3:$C$100,MATCH(CELL("row",A75)-3,Case6!$W$3:$W$100,FALSE)))</f>
        <v>87.12963058522331</v>
      </c>
      <c r="M75" s="7">
        <f ca="1">IF($A75="",M74,INDEX(Case7!$C$3:$C$100,MATCH(CELL("row",A75)-3,Case7!$W$3:$W$100,FALSE)))</f>
        <v>84.984379822584387</v>
      </c>
      <c r="N75" s="7">
        <f ca="1">IF($A75="",N74,INDEX(Case8!$C$3:$C$100,MATCH(CELL("row",A75)-3,Case8!$W$3:$W$100,FALSE)))</f>
        <v>81.369673665797407</v>
      </c>
      <c r="O75" s="13">
        <f ca="1">IF($A75="",O74,INDEX(Case9!$C$3:$C$100,MATCH(CELL("row",A75)-3,Case9!$W$3:$W$100,FALSE)))</f>
        <v>95.674075374139719</v>
      </c>
      <c r="P75" s="13">
        <f ca="1">IF($A75="",P74,INDEX(Case10!$C$3:$C$100,MATCH(CELL("row",A75)-3,Case10!$W$3:$W$100,FALSE)))</f>
        <v>81.891164611657572</v>
      </c>
      <c r="Q75" s="7">
        <f ca="1">IF($A75="",Q74,INDEX(Case11!$C$3:$C$100,MATCH(CELL("row",A75)-3,Case11!$W$3:$W$100,FALSE)))</f>
        <v>114.62027704092176</v>
      </c>
      <c r="R75" s="13">
        <f ca="1">IF($A75="",R74,INDEX(Pi!$Q$3:$Q$100,MATCH(CELL("row",A75)-3,Pi!$W$3:$W$100,FALSE)))</f>
        <v>29.794450518706498</v>
      </c>
      <c r="S75" s="7">
        <f ca="1">IF($A75="",S74,INDEX(Patm!$Q$3:$Q$100,MATCH(CELL("row",A75)-3,Patm!$W$3:$W$100,FALSE)))</f>
        <v>2.3792277023415707E-2</v>
      </c>
      <c r="T75" s="7">
        <f ca="1">IF($A75="",T74,INDEX('Patm diff'!$Q$3:$Q$100,MATCH(CELL("row",Q75)-3,'Patm diff'!$W$3:$W$100,FALSE)))</f>
        <v>6.2202703539915166E-2</v>
      </c>
      <c r="U75" s="7">
        <f ca="1">IF($A75="",U74,INDEX('Patm nodiff'!$Q$3:$Q$100,MATCH(CELL("row",B75)-3,'Patm nodiff'!$W$3:$W$100,FALSE)))</f>
        <v>2.0542436967611172E-2</v>
      </c>
      <c r="V75" s="7">
        <f ca="1">IF($A75="",V74,INDEX(Case1!$Q$3:$Q$100,MATCH(CELL("row",A75)-3,Case1!$W$3:$W$100,FALSE)))</f>
        <v>1.4878784737120838</v>
      </c>
      <c r="W75" s="7">
        <f ca="1">IF($A75="",W74,INDEX(Case2!$Q$3:$Q$100,MATCH(CELL("row",A75)-3,Case2!$W$3:$W$100,FALSE)))</f>
        <v>1.446921097749136</v>
      </c>
      <c r="X75" s="7">
        <f ca="1">IF($A75="",X74,INDEX(Case3!$Q$3:$Q$100,MATCH(CELL("row",A75)-3,Case3!$W$3:$W$100,FALSE)))</f>
        <v>1.5285880538788204</v>
      </c>
      <c r="Y75" s="7">
        <f ca="1">IF($A75="",Y74,INDEX(Case4!$Q$3:$Q$100,MATCH(CELL("row",A75)-3,Case4!$W$3:$W$100,FALSE)))</f>
        <v>1.0579070728577094</v>
      </c>
      <c r="Z75" s="7">
        <f ca="1">IF($A75="",Z74,INDEX(Case5!$Q$3:$Q$100,MATCH(CELL("row",A75)-3,Case5!$W$3:$W$100,FALSE)))</f>
        <v>1.9272244615221858</v>
      </c>
      <c r="AA75" s="7">
        <f ca="1">IF($A75="",AA74,INDEX(Case6!$Q$3:$Q1101,MATCH(CELL("row",A75)-3,Case6!$W$3:$W$100,FALSE)))</f>
        <v>1.0618106506288232</v>
      </c>
      <c r="AB75" s="7">
        <f ca="1">IF($A75="",AB74,INDEX(Case7!$Q$3:$Q$100,MATCH(CELL("row",A75)-3,Case7!$W$3:$W$100,FALSE)))</f>
        <v>1.9151844211319389</v>
      </c>
      <c r="AC75" s="7">
        <f ca="1">IF($A75="",AC74,INDEX(Case8!$Q$3:$Q$100,MATCH(CELL("row",A75)-3,Case8!$W$3:$W$100,FALSE)))</f>
        <v>0.79189634622491278</v>
      </c>
      <c r="AD75" s="7">
        <f ca="1">IF($A75="",AD74,INDEX(Case9!$Q$3:$Q$100,MATCH(CELL("row",B75)-3,Case9!$W$3:$W$100,FALSE)))</f>
        <v>2.6473287873301667</v>
      </c>
      <c r="AE75" s="7">
        <f ca="1">IF($A75="",AE74,INDEX(Case10!$Q$3:$Q$100,MATCH(CELL("row",B75)-3,Case10!$W$3:$W$100,FALSE)))</f>
        <v>0.86678495706416436</v>
      </c>
      <c r="AF75" s="7">
        <f ca="1">IF($A75="",AF74,INDEX(Case11!$Q$3:$Q$100,MATCH(CELL("row",A75)-3,Case11!$W$3:$W$100,FALSE)))</f>
        <v>4.2509709826981465</v>
      </c>
      <c r="AH75" t="str">
        <f t="shared" si="10"/>
        <v/>
      </c>
      <c r="AI75" t="str">
        <f t="shared" si="11"/>
        <v/>
      </c>
      <c r="AJ75" t="str">
        <f t="shared" si="16"/>
        <v/>
      </c>
      <c r="AL75" s="7">
        <f t="shared" ca="1" si="12"/>
        <v>114.62027704092176</v>
      </c>
      <c r="AM75" s="7">
        <f t="shared" ca="1" si="13"/>
        <v>4.2509709826981465</v>
      </c>
      <c r="AN75" s="7">
        <f t="shared" ca="1" si="14"/>
        <v>76.895820853895302</v>
      </c>
      <c r="AO75" s="7">
        <f t="shared" ca="1" si="15"/>
        <v>2.0542436967611172E-2</v>
      </c>
      <c r="AQ75" s="7">
        <f t="shared" ca="1" si="17"/>
        <v>81.369673665797407</v>
      </c>
      <c r="AR75" s="7">
        <f t="shared" ca="1" si="18"/>
        <v>0.79189634622491278</v>
      </c>
    </row>
    <row r="76" spans="1:44" x14ac:dyDescent="0.2">
      <c r="A76" t="str">
        <f>IF(ROW()-3&gt;Control!$I$5,"",Control!B77)</f>
        <v/>
      </c>
      <c r="B76" s="7">
        <f ca="1">IF($A76="",B75,INDEX(Case1!$AB$3:$AB$100,MATCH(CELL("row",A76)-3,Case1!$W$3:$W$100,FALSE)))</f>
        <v>27.105862660254754</v>
      </c>
      <c r="C76" s="7">
        <f ca="1">IF($A76="",C75,INDEX(Pi!$C$3:$C$100,MATCH(CELL("row",A76)-3,Pi!$W$3:$W$100,FALSE)))</f>
        <v>76.784671382199065</v>
      </c>
      <c r="D76" s="13">
        <f ca="1">IF($A76="",D75,INDEX(Patm!$C$3:$C$100,MATCH(CELL("row",A76)-3,Patm!$W$3:$W$100,FALSE)))</f>
        <v>76.913139651557742</v>
      </c>
      <c r="E76" s="13">
        <f ca="1">IF($A76="",E75,INDEX('Patm diff'!$C$3:$C$100,MATCH(CELL("row",Q76)-3,'Patm diff'!$W$3:$W$100,FALSE)))</f>
        <v>77.118569953084247</v>
      </c>
      <c r="F76" s="13">
        <f ca="1">IF($A76="",F75,INDEX('Patm nodiff'!$C$3:$C$100,MATCH(CELL("row",B76)-3,'Patm nodiff'!$W$3:$W$100,FALSE)))</f>
        <v>76.895820853895302</v>
      </c>
      <c r="G76" s="13">
        <f ca="1">IF($A76="",G75,INDEX(Case1!$C$3:$C$100,MATCH(CELL("row",A76)-3,Case1!$W$3:$W$100,FALSE)))</f>
        <v>86.047723688321511</v>
      </c>
      <c r="H76" s="7">
        <f ca="1">IF($A76="",H75,INDEX(Case2!$C$3:$C$100,MATCH(CELL("row",A76)-3,Case2!$W$3:$W$100,FALSE)))</f>
        <v>86.150791184353409</v>
      </c>
      <c r="I76" s="7">
        <f ca="1">IF($A76="",I75,INDEX(Case3!$C$3:$C$100,MATCH(CELL("row",A76)-3,Case3!$W$3:$W$100,FALSE)))</f>
        <v>85.94549560518729</v>
      </c>
      <c r="J76" s="7">
        <f ca="1">IF($A76="",J75,INDEX(Case4!$C$3:$C$100,MATCH(CELL("row",A76)-3,Case4!$W$3:$W$100,FALSE)))</f>
        <v>87.13965852425217</v>
      </c>
      <c r="K76" s="7">
        <f ca="1">IF($A76="",K75,INDEX(Case5!$C$3:$C$100,MATCH(CELL("row",A76)-3,Case5!$W$3:$W$100,FALSE)))</f>
        <v>84.954695179632026</v>
      </c>
      <c r="L76" s="7">
        <f ca="1">IF($A76="",L75,INDEX(Case6!$C$3:$C$100,MATCH(CELL("row",A76)-3,Case6!$W$3:$W$100,FALSE)))</f>
        <v>87.12963058522331</v>
      </c>
      <c r="M76" s="7">
        <f ca="1">IF($A76="",M75,INDEX(Case7!$C$3:$C$100,MATCH(CELL("row",A76)-3,Case7!$W$3:$W$100,FALSE)))</f>
        <v>84.984379822584387</v>
      </c>
      <c r="N76" s="7">
        <f ca="1">IF($A76="",N75,INDEX(Case8!$C$3:$C$100,MATCH(CELL("row",A76)-3,Case8!$W$3:$W$100,FALSE)))</f>
        <v>81.369673665797407</v>
      </c>
      <c r="O76" s="13">
        <f ca="1">IF($A76="",O75,INDEX(Case9!$C$3:$C$100,MATCH(CELL("row",A76)-3,Case9!$W$3:$W$100,FALSE)))</f>
        <v>95.674075374139719</v>
      </c>
      <c r="P76" s="13">
        <f ca="1">IF($A76="",P75,INDEX(Case10!$C$3:$C$100,MATCH(CELL("row",A76)-3,Case10!$W$3:$W$100,FALSE)))</f>
        <v>81.891164611657572</v>
      </c>
      <c r="Q76" s="7">
        <f ca="1">IF($A76="",Q75,INDEX(Case11!$C$3:$C$100,MATCH(CELL("row",A76)-3,Case11!$W$3:$W$100,FALSE)))</f>
        <v>114.62027704092176</v>
      </c>
      <c r="R76" s="13">
        <f ca="1">IF($A76="",R75,INDEX(Pi!$Q$3:$Q$100,MATCH(CELL("row",A76)-3,Pi!$W$3:$W$100,FALSE)))</f>
        <v>29.794450518706498</v>
      </c>
      <c r="S76" s="7">
        <f ca="1">IF($A76="",S75,INDEX(Patm!$Q$3:$Q$100,MATCH(CELL("row",A76)-3,Patm!$W$3:$W$100,FALSE)))</f>
        <v>2.3792277023415707E-2</v>
      </c>
      <c r="T76" s="7">
        <f ca="1">IF($A76="",T75,INDEX('Patm diff'!$Q$3:$Q$100,MATCH(CELL("row",Q76)-3,'Patm diff'!$W$3:$W$100,FALSE)))</f>
        <v>6.2202703539915166E-2</v>
      </c>
      <c r="U76" s="7">
        <f ca="1">IF($A76="",U75,INDEX('Patm nodiff'!$Q$3:$Q$100,MATCH(CELL("row",B76)-3,'Patm nodiff'!$W$3:$W$100,FALSE)))</f>
        <v>2.0542436967611172E-2</v>
      </c>
      <c r="V76" s="7">
        <f ca="1">IF($A76="",V75,INDEX(Case1!$Q$3:$Q$100,MATCH(CELL("row",A76)-3,Case1!$W$3:$W$100,FALSE)))</f>
        <v>1.4878784737120838</v>
      </c>
      <c r="W76" s="7">
        <f ca="1">IF($A76="",W75,INDEX(Case2!$Q$3:$Q$100,MATCH(CELL("row",A76)-3,Case2!$W$3:$W$100,FALSE)))</f>
        <v>1.446921097749136</v>
      </c>
      <c r="X76" s="7">
        <f ca="1">IF($A76="",X75,INDEX(Case3!$Q$3:$Q$100,MATCH(CELL("row",A76)-3,Case3!$W$3:$W$100,FALSE)))</f>
        <v>1.5285880538788204</v>
      </c>
      <c r="Y76" s="7">
        <f ca="1">IF($A76="",Y75,INDEX(Case4!$Q$3:$Q$100,MATCH(CELL("row",A76)-3,Case4!$W$3:$W$100,FALSE)))</f>
        <v>1.0579070728577094</v>
      </c>
      <c r="Z76" s="7">
        <f ca="1">IF($A76="",Z75,INDEX(Case5!$Q$3:$Q$100,MATCH(CELL("row",A76)-3,Case5!$W$3:$W$100,FALSE)))</f>
        <v>1.9272244615221858</v>
      </c>
      <c r="AA76" s="7">
        <f ca="1">IF($A76="",AA75,INDEX(Case6!$Q$3:$Q1102,MATCH(CELL("row",A76)-3,Case6!$W$3:$W$100,FALSE)))</f>
        <v>1.0618106506288232</v>
      </c>
      <c r="AB76" s="7">
        <f ca="1">IF($A76="",AB75,INDEX(Case7!$Q$3:$Q$100,MATCH(CELL("row",A76)-3,Case7!$W$3:$W$100,FALSE)))</f>
        <v>1.9151844211319389</v>
      </c>
      <c r="AC76" s="7">
        <f ca="1">IF($A76="",AC75,INDEX(Case8!$Q$3:$Q$100,MATCH(CELL("row",A76)-3,Case8!$W$3:$W$100,FALSE)))</f>
        <v>0.79189634622491278</v>
      </c>
      <c r="AD76" s="7">
        <f ca="1">IF($A76="",AD75,INDEX(Case9!$Q$3:$Q$100,MATCH(CELL("row",B76)-3,Case9!$W$3:$W$100,FALSE)))</f>
        <v>2.6473287873301667</v>
      </c>
      <c r="AE76" s="7">
        <f ca="1">IF($A76="",AE75,INDEX(Case10!$Q$3:$Q$100,MATCH(CELL("row",B76)-3,Case10!$W$3:$W$100,FALSE)))</f>
        <v>0.86678495706416436</v>
      </c>
      <c r="AF76" s="7">
        <f ca="1">IF($A76="",AF75,INDEX(Case11!$Q$3:$Q$100,MATCH(CELL("row",A76)-3,Case11!$W$3:$W$100,FALSE)))</f>
        <v>4.2509709826981465</v>
      </c>
      <c r="AH76" t="str">
        <f t="shared" si="10"/>
        <v/>
      </c>
      <c r="AI76" t="str">
        <f t="shared" si="11"/>
        <v/>
      </c>
      <c r="AJ76" t="str">
        <f t="shared" si="16"/>
        <v/>
      </c>
      <c r="AL76" s="7">
        <f t="shared" ca="1" si="12"/>
        <v>114.62027704092176</v>
      </c>
      <c r="AM76" s="7">
        <f t="shared" ca="1" si="13"/>
        <v>4.2509709826981465</v>
      </c>
      <c r="AN76" s="7">
        <f t="shared" ca="1" si="14"/>
        <v>76.895820853895302</v>
      </c>
      <c r="AO76" s="7">
        <f t="shared" ca="1" si="15"/>
        <v>2.0542436967611172E-2</v>
      </c>
      <c r="AQ76" s="7">
        <f t="shared" ca="1" si="17"/>
        <v>81.369673665797407</v>
      </c>
      <c r="AR76" s="7">
        <f t="shared" ca="1" si="18"/>
        <v>0.79189634622491278</v>
      </c>
    </row>
    <row r="77" spans="1:44" x14ac:dyDescent="0.2">
      <c r="A77" t="str">
        <f>IF(ROW()-3&gt;Control!$I$5,"",Control!B78)</f>
        <v/>
      </c>
      <c r="B77" s="7">
        <f ca="1">IF($A77="",B76,INDEX(Case1!$AB$3:$AB$100,MATCH(CELL("row",A77)-3,Case1!$W$3:$W$100,FALSE)))</f>
        <v>27.105862660254754</v>
      </c>
      <c r="C77" s="7">
        <f ca="1">IF($A77="",C76,INDEX(Pi!$C$3:$C$100,MATCH(CELL("row",A77)-3,Pi!$W$3:$W$100,FALSE)))</f>
        <v>76.784671382199065</v>
      </c>
      <c r="D77" s="13">
        <f ca="1">IF($A77="",D76,INDEX(Patm!$C$3:$C$100,MATCH(CELL("row",A77)-3,Patm!$W$3:$W$100,FALSE)))</f>
        <v>76.913139651557742</v>
      </c>
      <c r="E77" s="13">
        <f ca="1">IF($A77="",E76,INDEX('Patm diff'!$C$3:$C$100,MATCH(CELL("row",Q77)-3,'Patm diff'!$W$3:$W$100,FALSE)))</f>
        <v>77.118569953084247</v>
      </c>
      <c r="F77" s="13">
        <f ca="1">IF($A77="",F76,INDEX('Patm nodiff'!$C$3:$C$100,MATCH(CELL("row",B77)-3,'Patm nodiff'!$W$3:$W$100,FALSE)))</f>
        <v>76.895820853895302</v>
      </c>
      <c r="G77" s="13">
        <f ca="1">IF($A77="",G76,INDEX(Case1!$C$3:$C$100,MATCH(CELL("row",A77)-3,Case1!$W$3:$W$100,FALSE)))</f>
        <v>86.047723688321511</v>
      </c>
      <c r="H77" s="7">
        <f ca="1">IF($A77="",H76,INDEX(Case2!$C$3:$C$100,MATCH(CELL("row",A77)-3,Case2!$W$3:$W$100,FALSE)))</f>
        <v>86.150791184353409</v>
      </c>
      <c r="I77" s="7">
        <f ca="1">IF($A77="",I76,INDEX(Case3!$C$3:$C$100,MATCH(CELL("row",A77)-3,Case3!$W$3:$W$100,FALSE)))</f>
        <v>85.94549560518729</v>
      </c>
      <c r="J77" s="7">
        <f ca="1">IF($A77="",J76,INDEX(Case4!$C$3:$C$100,MATCH(CELL("row",A77)-3,Case4!$W$3:$W$100,FALSE)))</f>
        <v>87.13965852425217</v>
      </c>
      <c r="K77" s="7">
        <f ca="1">IF($A77="",K76,INDEX(Case5!$C$3:$C$100,MATCH(CELL("row",A77)-3,Case5!$W$3:$W$100,FALSE)))</f>
        <v>84.954695179632026</v>
      </c>
      <c r="L77" s="7">
        <f ca="1">IF($A77="",L76,INDEX(Case6!$C$3:$C$100,MATCH(CELL("row",A77)-3,Case6!$W$3:$W$100,FALSE)))</f>
        <v>87.12963058522331</v>
      </c>
      <c r="M77" s="7">
        <f ca="1">IF($A77="",M76,INDEX(Case7!$C$3:$C$100,MATCH(CELL("row",A77)-3,Case7!$W$3:$W$100,FALSE)))</f>
        <v>84.984379822584387</v>
      </c>
      <c r="N77" s="7">
        <f ca="1">IF($A77="",N76,INDEX(Case8!$C$3:$C$100,MATCH(CELL("row",A77)-3,Case8!$W$3:$W$100,FALSE)))</f>
        <v>81.369673665797407</v>
      </c>
      <c r="O77" s="13">
        <f ca="1">IF($A77="",O76,INDEX(Case9!$C$3:$C$100,MATCH(CELL("row",A77)-3,Case9!$W$3:$W$100,FALSE)))</f>
        <v>95.674075374139719</v>
      </c>
      <c r="P77" s="13">
        <f ca="1">IF($A77="",P76,INDEX(Case10!$C$3:$C$100,MATCH(CELL("row",A77)-3,Case10!$W$3:$W$100,FALSE)))</f>
        <v>81.891164611657572</v>
      </c>
      <c r="Q77" s="7">
        <f ca="1">IF($A77="",Q76,INDEX(Case11!$C$3:$C$100,MATCH(CELL("row",A77)-3,Case11!$W$3:$W$100,FALSE)))</f>
        <v>114.62027704092176</v>
      </c>
      <c r="R77" s="13">
        <f ca="1">IF($A77="",R76,INDEX(Pi!$Q$3:$Q$100,MATCH(CELL("row",A77)-3,Pi!$W$3:$W$100,FALSE)))</f>
        <v>29.794450518706498</v>
      </c>
      <c r="S77" s="7">
        <f ca="1">IF($A77="",S76,INDEX(Patm!$Q$3:$Q$100,MATCH(CELL("row",A77)-3,Patm!$W$3:$W$100,FALSE)))</f>
        <v>2.3792277023415707E-2</v>
      </c>
      <c r="T77" s="7">
        <f ca="1">IF($A77="",T76,INDEX('Patm diff'!$Q$3:$Q$100,MATCH(CELL("row",Q77)-3,'Patm diff'!$W$3:$W$100,FALSE)))</f>
        <v>6.2202703539915166E-2</v>
      </c>
      <c r="U77" s="7">
        <f ca="1">IF($A77="",U76,INDEX('Patm nodiff'!$Q$3:$Q$100,MATCH(CELL("row",B77)-3,'Patm nodiff'!$W$3:$W$100,FALSE)))</f>
        <v>2.0542436967611172E-2</v>
      </c>
      <c r="V77" s="7">
        <f ca="1">IF($A77="",V76,INDEX(Case1!$Q$3:$Q$100,MATCH(CELL("row",A77)-3,Case1!$W$3:$W$100,FALSE)))</f>
        <v>1.4878784737120838</v>
      </c>
      <c r="W77" s="7">
        <f ca="1">IF($A77="",W76,INDEX(Case2!$Q$3:$Q$100,MATCH(CELL("row",A77)-3,Case2!$W$3:$W$100,FALSE)))</f>
        <v>1.446921097749136</v>
      </c>
      <c r="X77" s="7">
        <f ca="1">IF($A77="",X76,INDEX(Case3!$Q$3:$Q$100,MATCH(CELL("row",A77)-3,Case3!$W$3:$W$100,FALSE)))</f>
        <v>1.5285880538788204</v>
      </c>
      <c r="Y77" s="7">
        <f ca="1">IF($A77="",Y76,INDEX(Case4!$Q$3:$Q$100,MATCH(CELL("row",A77)-3,Case4!$W$3:$W$100,FALSE)))</f>
        <v>1.0579070728577094</v>
      </c>
      <c r="Z77" s="7">
        <f ca="1">IF($A77="",Z76,INDEX(Case5!$Q$3:$Q$100,MATCH(CELL("row",A77)-3,Case5!$W$3:$W$100,FALSE)))</f>
        <v>1.9272244615221858</v>
      </c>
      <c r="AA77" s="7">
        <f ca="1">IF($A77="",AA76,INDEX(Case6!$Q$3:$Q1103,MATCH(CELL("row",A77)-3,Case6!$W$3:$W$100,FALSE)))</f>
        <v>1.0618106506288232</v>
      </c>
      <c r="AB77" s="7">
        <f ca="1">IF($A77="",AB76,INDEX(Case7!$Q$3:$Q$100,MATCH(CELL("row",A77)-3,Case7!$W$3:$W$100,FALSE)))</f>
        <v>1.9151844211319389</v>
      </c>
      <c r="AC77" s="7">
        <f ca="1">IF($A77="",AC76,INDEX(Case8!$Q$3:$Q$100,MATCH(CELL("row",A77)-3,Case8!$W$3:$W$100,FALSE)))</f>
        <v>0.79189634622491278</v>
      </c>
      <c r="AD77" s="7">
        <f ca="1">IF($A77="",AD76,INDEX(Case9!$Q$3:$Q$100,MATCH(CELL("row",B77)-3,Case9!$W$3:$W$100,FALSE)))</f>
        <v>2.6473287873301667</v>
      </c>
      <c r="AE77" s="7">
        <f ca="1">IF($A77="",AE76,INDEX(Case10!$Q$3:$Q$100,MATCH(CELL("row",B77)-3,Case10!$W$3:$W$100,FALSE)))</f>
        <v>0.86678495706416436</v>
      </c>
      <c r="AF77" s="7">
        <f ca="1">IF($A77="",AF76,INDEX(Case11!$Q$3:$Q$100,MATCH(CELL("row",A77)-3,Case11!$W$3:$W$100,FALSE)))</f>
        <v>4.2509709826981465</v>
      </c>
      <c r="AH77" t="str">
        <f t="shared" si="10"/>
        <v/>
      </c>
      <c r="AI77" t="str">
        <f t="shared" si="11"/>
        <v/>
      </c>
      <c r="AJ77" t="str">
        <f t="shared" si="16"/>
        <v/>
      </c>
      <c r="AL77" s="7">
        <f t="shared" ca="1" si="12"/>
        <v>114.62027704092176</v>
      </c>
      <c r="AM77" s="7">
        <f t="shared" ca="1" si="13"/>
        <v>4.2509709826981465</v>
      </c>
      <c r="AN77" s="7">
        <f t="shared" ca="1" si="14"/>
        <v>76.895820853895302</v>
      </c>
      <c r="AO77" s="7">
        <f t="shared" ca="1" si="15"/>
        <v>2.0542436967611172E-2</v>
      </c>
      <c r="AQ77" s="7">
        <f t="shared" ca="1" si="17"/>
        <v>81.369673665797407</v>
      </c>
      <c r="AR77" s="7">
        <f t="shared" ca="1" si="18"/>
        <v>0.79189634622491278</v>
      </c>
    </row>
    <row r="78" spans="1:44" x14ac:dyDescent="0.2">
      <c r="A78" t="str">
        <f>IF(ROW()-3&gt;Control!$I$5,"",Control!B79)</f>
        <v/>
      </c>
      <c r="B78" s="7">
        <f ca="1">IF($A78="",B77,INDEX(Case1!$AB$3:$AB$100,MATCH(CELL("row",A78)-3,Case1!$W$3:$W$100,FALSE)))</f>
        <v>27.105862660254754</v>
      </c>
      <c r="C78" s="7">
        <f ca="1">IF($A78="",C77,INDEX(Pi!$C$3:$C$100,MATCH(CELL("row",A78)-3,Pi!$W$3:$W$100,FALSE)))</f>
        <v>76.784671382199065</v>
      </c>
      <c r="D78" s="13">
        <f ca="1">IF($A78="",D77,INDEX(Patm!$C$3:$C$100,MATCH(CELL("row",A78)-3,Patm!$W$3:$W$100,FALSE)))</f>
        <v>76.913139651557742</v>
      </c>
      <c r="E78" s="13">
        <f ca="1">IF($A78="",E77,INDEX('Patm diff'!$C$3:$C$100,MATCH(CELL("row",Q78)-3,'Patm diff'!$W$3:$W$100,FALSE)))</f>
        <v>77.118569953084247</v>
      </c>
      <c r="F78" s="13">
        <f ca="1">IF($A78="",F77,INDEX('Patm nodiff'!$C$3:$C$100,MATCH(CELL("row",B78)-3,'Patm nodiff'!$W$3:$W$100,FALSE)))</f>
        <v>76.895820853895302</v>
      </c>
      <c r="G78" s="13">
        <f ca="1">IF($A78="",G77,INDEX(Case1!$C$3:$C$100,MATCH(CELL("row",A78)-3,Case1!$W$3:$W$100,FALSE)))</f>
        <v>86.047723688321511</v>
      </c>
      <c r="H78" s="7">
        <f ca="1">IF($A78="",H77,INDEX(Case2!$C$3:$C$100,MATCH(CELL("row",A78)-3,Case2!$W$3:$W$100,FALSE)))</f>
        <v>86.150791184353409</v>
      </c>
      <c r="I78" s="7">
        <f ca="1">IF($A78="",I77,INDEX(Case3!$C$3:$C$100,MATCH(CELL("row",A78)-3,Case3!$W$3:$W$100,FALSE)))</f>
        <v>85.94549560518729</v>
      </c>
      <c r="J78" s="7">
        <f ca="1">IF($A78="",J77,INDEX(Case4!$C$3:$C$100,MATCH(CELL("row",A78)-3,Case4!$W$3:$W$100,FALSE)))</f>
        <v>87.13965852425217</v>
      </c>
      <c r="K78" s="7">
        <f ca="1">IF($A78="",K77,INDEX(Case5!$C$3:$C$100,MATCH(CELL("row",A78)-3,Case5!$W$3:$W$100,FALSE)))</f>
        <v>84.954695179632026</v>
      </c>
      <c r="L78" s="7">
        <f ca="1">IF($A78="",L77,INDEX(Case6!$C$3:$C$100,MATCH(CELL("row",A78)-3,Case6!$W$3:$W$100,FALSE)))</f>
        <v>87.12963058522331</v>
      </c>
      <c r="M78" s="7">
        <f ca="1">IF($A78="",M77,INDEX(Case7!$C$3:$C$100,MATCH(CELL("row",A78)-3,Case7!$W$3:$W$100,FALSE)))</f>
        <v>84.984379822584387</v>
      </c>
      <c r="N78" s="7">
        <f ca="1">IF($A78="",N77,INDEX(Case8!$C$3:$C$100,MATCH(CELL("row",A78)-3,Case8!$W$3:$W$100,FALSE)))</f>
        <v>81.369673665797407</v>
      </c>
      <c r="O78" s="13">
        <f ca="1">IF($A78="",O77,INDEX(Case9!$C$3:$C$100,MATCH(CELL("row",A78)-3,Case9!$W$3:$W$100,FALSE)))</f>
        <v>95.674075374139719</v>
      </c>
      <c r="P78" s="13">
        <f ca="1">IF($A78="",P77,INDEX(Case10!$C$3:$C$100,MATCH(CELL("row",A78)-3,Case10!$W$3:$W$100,FALSE)))</f>
        <v>81.891164611657572</v>
      </c>
      <c r="Q78" s="7">
        <f ca="1">IF($A78="",Q77,INDEX(Case11!$C$3:$C$100,MATCH(CELL("row",A78)-3,Case11!$W$3:$W$100,FALSE)))</f>
        <v>114.62027704092176</v>
      </c>
      <c r="R78" s="13">
        <f ca="1">IF($A78="",R77,INDEX(Pi!$Q$3:$Q$100,MATCH(CELL("row",A78)-3,Pi!$W$3:$W$100,FALSE)))</f>
        <v>29.794450518706498</v>
      </c>
      <c r="S78" s="7">
        <f ca="1">IF($A78="",S77,INDEX(Patm!$Q$3:$Q$100,MATCH(CELL("row",A78)-3,Patm!$W$3:$W$100,FALSE)))</f>
        <v>2.3792277023415707E-2</v>
      </c>
      <c r="T78" s="7">
        <f ca="1">IF($A78="",T77,INDEX('Patm diff'!$Q$3:$Q$100,MATCH(CELL("row",Q78)-3,'Patm diff'!$W$3:$W$100,FALSE)))</f>
        <v>6.2202703539915166E-2</v>
      </c>
      <c r="U78" s="7">
        <f ca="1">IF($A78="",U77,INDEX('Patm nodiff'!$Q$3:$Q$100,MATCH(CELL("row",B78)-3,'Patm nodiff'!$W$3:$W$100,FALSE)))</f>
        <v>2.0542436967611172E-2</v>
      </c>
      <c r="V78" s="7">
        <f ca="1">IF($A78="",V77,INDEX(Case1!$Q$3:$Q$100,MATCH(CELL("row",A78)-3,Case1!$W$3:$W$100,FALSE)))</f>
        <v>1.4878784737120838</v>
      </c>
      <c r="W78" s="7">
        <f ca="1">IF($A78="",W77,INDEX(Case2!$Q$3:$Q$100,MATCH(CELL("row",A78)-3,Case2!$W$3:$W$100,FALSE)))</f>
        <v>1.446921097749136</v>
      </c>
      <c r="X78" s="7">
        <f ca="1">IF($A78="",X77,INDEX(Case3!$Q$3:$Q$100,MATCH(CELL("row",A78)-3,Case3!$W$3:$W$100,FALSE)))</f>
        <v>1.5285880538788204</v>
      </c>
      <c r="Y78" s="7">
        <f ca="1">IF($A78="",Y77,INDEX(Case4!$Q$3:$Q$100,MATCH(CELL("row",A78)-3,Case4!$W$3:$W$100,FALSE)))</f>
        <v>1.0579070728577094</v>
      </c>
      <c r="Z78" s="7">
        <f ca="1">IF($A78="",Z77,INDEX(Case5!$Q$3:$Q$100,MATCH(CELL("row",A78)-3,Case5!$W$3:$W$100,FALSE)))</f>
        <v>1.9272244615221858</v>
      </c>
      <c r="AA78" s="7">
        <f ca="1">IF($A78="",AA77,INDEX(Case6!$Q$3:$Q1104,MATCH(CELL("row",A78)-3,Case6!$W$3:$W$100,FALSE)))</f>
        <v>1.0618106506288232</v>
      </c>
      <c r="AB78" s="7">
        <f ca="1">IF($A78="",AB77,INDEX(Case7!$Q$3:$Q$100,MATCH(CELL("row",A78)-3,Case7!$W$3:$W$100,FALSE)))</f>
        <v>1.9151844211319389</v>
      </c>
      <c r="AC78" s="7">
        <f ca="1">IF($A78="",AC77,INDEX(Case8!$Q$3:$Q$100,MATCH(CELL("row",A78)-3,Case8!$W$3:$W$100,FALSE)))</f>
        <v>0.79189634622491278</v>
      </c>
      <c r="AD78" s="7">
        <f ca="1">IF($A78="",AD77,INDEX(Case9!$Q$3:$Q$100,MATCH(CELL("row",B78)-3,Case9!$W$3:$W$100,FALSE)))</f>
        <v>2.6473287873301667</v>
      </c>
      <c r="AE78" s="7">
        <f ca="1">IF($A78="",AE77,INDEX(Case10!$Q$3:$Q$100,MATCH(CELL("row",B78)-3,Case10!$W$3:$W$100,FALSE)))</f>
        <v>0.86678495706416436</v>
      </c>
      <c r="AF78" s="7">
        <f ca="1">IF($A78="",AF77,INDEX(Case11!$Q$3:$Q$100,MATCH(CELL("row",A78)-3,Case11!$W$3:$W$100,FALSE)))</f>
        <v>4.2509709826981465</v>
      </c>
      <c r="AH78" t="str">
        <f t="shared" si="10"/>
        <v/>
      </c>
      <c r="AI78" t="str">
        <f t="shared" si="11"/>
        <v/>
      </c>
      <c r="AJ78" t="str">
        <f t="shared" si="16"/>
        <v/>
      </c>
      <c r="AL78" s="7">
        <f t="shared" ca="1" si="12"/>
        <v>114.62027704092176</v>
      </c>
      <c r="AM78" s="7">
        <f t="shared" ca="1" si="13"/>
        <v>4.2509709826981465</v>
      </c>
      <c r="AN78" s="7">
        <f t="shared" ca="1" si="14"/>
        <v>76.895820853895302</v>
      </c>
      <c r="AO78" s="7">
        <f t="shared" ca="1" si="15"/>
        <v>2.0542436967611172E-2</v>
      </c>
      <c r="AQ78" s="7">
        <f t="shared" ca="1" si="17"/>
        <v>81.369673665797407</v>
      </c>
      <c r="AR78" s="7">
        <f t="shared" ca="1" si="18"/>
        <v>0.79189634622491278</v>
      </c>
    </row>
    <row r="79" spans="1:44" x14ac:dyDescent="0.2">
      <c r="A79" t="str">
        <f>IF(ROW()-3&gt;Control!$I$5,"",Control!B80)</f>
        <v/>
      </c>
      <c r="B79" s="7">
        <f ca="1">IF($A79="",B78,INDEX(Case1!$AB$3:$AB$100,MATCH(CELL("row",A79)-3,Case1!$W$3:$W$100,FALSE)))</f>
        <v>27.105862660254754</v>
      </c>
      <c r="C79" s="7">
        <f ca="1">IF($A79="",C78,INDEX(Pi!$C$3:$C$100,MATCH(CELL("row",A79)-3,Pi!$W$3:$W$100,FALSE)))</f>
        <v>76.784671382199065</v>
      </c>
      <c r="D79" s="13">
        <f ca="1">IF($A79="",D78,INDEX(Patm!$C$3:$C$100,MATCH(CELL("row",A79)-3,Patm!$W$3:$W$100,FALSE)))</f>
        <v>76.913139651557742</v>
      </c>
      <c r="E79" s="13">
        <f ca="1">IF($A79="",E78,INDEX('Patm diff'!$C$3:$C$100,MATCH(CELL("row",Q79)-3,'Patm diff'!$W$3:$W$100,FALSE)))</f>
        <v>77.118569953084247</v>
      </c>
      <c r="F79" s="13">
        <f ca="1">IF($A79="",F78,INDEX('Patm nodiff'!$C$3:$C$100,MATCH(CELL("row",B79)-3,'Patm nodiff'!$W$3:$W$100,FALSE)))</f>
        <v>76.895820853895302</v>
      </c>
      <c r="G79" s="13">
        <f ca="1">IF($A79="",G78,INDEX(Case1!$C$3:$C$100,MATCH(CELL("row",A79)-3,Case1!$W$3:$W$100,FALSE)))</f>
        <v>86.047723688321511</v>
      </c>
      <c r="H79" s="7">
        <f ca="1">IF($A79="",H78,INDEX(Case2!$C$3:$C$100,MATCH(CELL("row",A79)-3,Case2!$W$3:$W$100,FALSE)))</f>
        <v>86.150791184353409</v>
      </c>
      <c r="I79" s="7">
        <f ca="1">IF($A79="",I78,INDEX(Case3!$C$3:$C$100,MATCH(CELL("row",A79)-3,Case3!$W$3:$W$100,FALSE)))</f>
        <v>85.94549560518729</v>
      </c>
      <c r="J79" s="7">
        <f ca="1">IF($A79="",J78,INDEX(Case4!$C$3:$C$100,MATCH(CELL("row",A79)-3,Case4!$W$3:$W$100,FALSE)))</f>
        <v>87.13965852425217</v>
      </c>
      <c r="K79" s="7">
        <f ca="1">IF($A79="",K78,INDEX(Case5!$C$3:$C$100,MATCH(CELL("row",A79)-3,Case5!$W$3:$W$100,FALSE)))</f>
        <v>84.954695179632026</v>
      </c>
      <c r="L79" s="7">
        <f ca="1">IF($A79="",L78,INDEX(Case6!$C$3:$C$100,MATCH(CELL("row",A79)-3,Case6!$W$3:$W$100,FALSE)))</f>
        <v>87.12963058522331</v>
      </c>
      <c r="M79" s="7">
        <f ca="1">IF($A79="",M78,INDEX(Case7!$C$3:$C$100,MATCH(CELL("row",A79)-3,Case7!$W$3:$W$100,FALSE)))</f>
        <v>84.984379822584387</v>
      </c>
      <c r="N79" s="7">
        <f ca="1">IF($A79="",N78,INDEX(Case8!$C$3:$C$100,MATCH(CELL("row",A79)-3,Case8!$W$3:$W$100,FALSE)))</f>
        <v>81.369673665797407</v>
      </c>
      <c r="O79" s="13">
        <f ca="1">IF($A79="",O78,INDEX(Case9!$C$3:$C$100,MATCH(CELL("row",A79)-3,Case9!$W$3:$W$100,FALSE)))</f>
        <v>95.674075374139719</v>
      </c>
      <c r="P79" s="13">
        <f ca="1">IF($A79="",P78,INDEX(Case10!$C$3:$C$100,MATCH(CELL("row",A79)-3,Case10!$W$3:$W$100,FALSE)))</f>
        <v>81.891164611657572</v>
      </c>
      <c r="Q79" s="7">
        <f ca="1">IF($A79="",Q78,INDEX(Case11!$C$3:$C$100,MATCH(CELL("row",A79)-3,Case11!$W$3:$W$100,FALSE)))</f>
        <v>114.62027704092176</v>
      </c>
      <c r="R79" s="13">
        <f ca="1">IF($A79="",R78,INDEX(Pi!$Q$3:$Q$100,MATCH(CELL("row",A79)-3,Pi!$W$3:$W$100,FALSE)))</f>
        <v>29.794450518706498</v>
      </c>
      <c r="S79" s="7">
        <f ca="1">IF($A79="",S78,INDEX(Patm!$Q$3:$Q$100,MATCH(CELL("row",A79)-3,Patm!$W$3:$W$100,FALSE)))</f>
        <v>2.3792277023415707E-2</v>
      </c>
      <c r="T79" s="7">
        <f ca="1">IF($A79="",T78,INDEX('Patm diff'!$Q$3:$Q$100,MATCH(CELL("row",Q79)-3,'Patm diff'!$W$3:$W$100,FALSE)))</f>
        <v>6.2202703539915166E-2</v>
      </c>
      <c r="U79" s="7">
        <f ca="1">IF($A79="",U78,INDEX('Patm nodiff'!$Q$3:$Q$100,MATCH(CELL("row",B79)-3,'Patm nodiff'!$W$3:$W$100,FALSE)))</f>
        <v>2.0542436967611172E-2</v>
      </c>
      <c r="V79" s="7">
        <f ca="1">IF($A79="",V78,INDEX(Case1!$Q$3:$Q$100,MATCH(CELL("row",A79)-3,Case1!$W$3:$W$100,FALSE)))</f>
        <v>1.4878784737120838</v>
      </c>
      <c r="W79" s="7">
        <f ca="1">IF($A79="",W78,INDEX(Case2!$Q$3:$Q$100,MATCH(CELL("row",A79)-3,Case2!$W$3:$W$100,FALSE)))</f>
        <v>1.446921097749136</v>
      </c>
      <c r="X79" s="7">
        <f ca="1">IF($A79="",X78,INDEX(Case3!$Q$3:$Q$100,MATCH(CELL("row",A79)-3,Case3!$W$3:$W$100,FALSE)))</f>
        <v>1.5285880538788204</v>
      </c>
      <c r="Y79" s="7">
        <f ca="1">IF($A79="",Y78,INDEX(Case4!$Q$3:$Q$100,MATCH(CELL("row",A79)-3,Case4!$W$3:$W$100,FALSE)))</f>
        <v>1.0579070728577094</v>
      </c>
      <c r="Z79" s="7">
        <f ca="1">IF($A79="",Z78,INDEX(Case5!$Q$3:$Q$100,MATCH(CELL("row",A79)-3,Case5!$W$3:$W$100,FALSE)))</f>
        <v>1.9272244615221858</v>
      </c>
      <c r="AA79" s="7">
        <f ca="1">IF($A79="",AA78,INDEX(Case6!$Q$3:$Q1105,MATCH(CELL("row",A79)-3,Case6!$W$3:$W$100,FALSE)))</f>
        <v>1.0618106506288232</v>
      </c>
      <c r="AB79" s="7">
        <f ca="1">IF($A79="",AB78,INDEX(Case7!$Q$3:$Q$100,MATCH(CELL("row",A79)-3,Case7!$W$3:$W$100,FALSE)))</f>
        <v>1.9151844211319389</v>
      </c>
      <c r="AC79" s="7">
        <f ca="1">IF($A79="",AC78,INDEX(Case8!$Q$3:$Q$100,MATCH(CELL("row",A79)-3,Case8!$W$3:$W$100,FALSE)))</f>
        <v>0.79189634622491278</v>
      </c>
      <c r="AD79" s="7">
        <f ca="1">IF($A79="",AD78,INDEX(Case9!$Q$3:$Q$100,MATCH(CELL("row",B79)-3,Case9!$W$3:$W$100,FALSE)))</f>
        <v>2.6473287873301667</v>
      </c>
      <c r="AE79" s="7">
        <f ca="1">IF($A79="",AE78,INDEX(Case10!$Q$3:$Q$100,MATCH(CELL("row",B79)-3,Case10!$W$3:$W$100,FALSE)))</f>
        <v>0.86678495706416436</v>
      </c>
      <c r="AF79" s="7">
        <f ca="1">IF($A79="",AF78,INDEX(Case11!$Q$3:$Q$100,MATCH(CELL("row",A79)-3,Case11!$W$3:$W$100,FALSE)))</f>
        <v>4.2509709826981465</v>
      </c>
      <c r="AH79" t="str">
        <f t="shared" si="10"/>
        <v/>
      </c>
      <c r="AI79" t="str">
        <f t="shared" si="11"/>
        <v/>
      </c>
      <c r="AJ79" t="str">
        <f t="shared" si="16"/>
        <v/>
      </c>
      <c r="AL79" s="7">
        <f t="shared" ca="1" si="12"/>
        <v>114.62027704092176</v>
      </c>
      <c r="AM79" s="7">
        <f t="shared" ca="1" si="13"/>
        <v>4.2509709826981465</v>
      </c>
      <c r="AN79" s="7">
        <f t="shared" ca="1" si="14"/>
        <v>76.895820853895302</v>
      </c>
      <c r="AO79" s="7">
        <f t="shared" ca="1" si="15"/>
        <v>2.0542436967611172E-2</v>
      </c>
      <c r="AQ79" s="7">
        <f t="shared" ca="1" si="17"/>
        <v>81.369673665797407</v>
      </c>
      <c r="AR79" s="7">
        <f t="shared" ca="1" si="18"/>
        <v>0.79189634622491278</v>
      </c>
    </row>
    <row r="80" spans="1:44" x14ac:dyDescent="0.2">
      <c r="A80" t="str">
        <f>IF(ROW()-3&gt;Control!$I$5,"",Control!B81)</f>
        <v/>
      </c>
      <c r="B80" s="7">
        <f ca="1">IF($A80="",B79,INDEX(Case1!$AB$3:$AB$100,MATCH(CELL("row",A80)-3,Case1!$W$3:$W$100,FALSE)))</f>
        <v>27.105862660254754</v>
      </c>
      <c r="C80" s="7">
        <f ca="1">IF($A80="",C79,INDEX(Pi!$C$3:$C$100,MATCH(CELL("row",A80)-3,Pi!$W$3:$W$100,FALSE)))</f>
        <v>76.784671382199065</v>
      </c>
      <c r="D80" s="13">
        <f ca="1">IF($A80="",D79,INDEX(Patm!$C$3:$C$100,MATCH(CELL("row",A80)-3,Patm!$W$3:$W$100,FALSE)))</f>
        <v>76.913139651557742</v>
      </c>
      <c r="E80" s="13">
        <f ca="1">IF($A80="",E79,INDEX('Patm diff'!$C$3:$C$100,MATCH(CELL("row",Q80)-3,'Patm diff'!$W$3:$W$100,FALSE)))</f>
        <v>77.118569953084247</v>
      </c>
      <c r="F80" s="13">
        <f ca="1">IF($A80="",F79,INDEX('Patm nodiff'!$C$3:$C$100,MATCH(CELL("row",B80)-3,'Patm nodiff'!$W$3:$W$100,FALSE)))</f>
        <v>76.895820853895302</v>
      </c>
      <c r="G80" s="13">
        <f ca="1">IF($A80="",G79,INDEX(Case1!$C$3:$C$100,MATCH(CELL("row",A80)-3,Case1!$W$3:$W$100,FALSE)))</f>
        <v>86.047723688321511</v>
      </c>
      <c r="H80" s="7">
        <f ca="1">IF($A80="",H79,INDEX(Case2!$C$3:$C$100,MATCH(CELL("row",A80)-3,Case2!$W$3:$W$100,FALSE)))</f>
        <v>86.150791184353409</v>
      </c>
      <c r="I80" s="7">
        <f ca="1">IF($A80="",I79,INDEX(Case3!$C$3:$C$100,MATCH(CELL("row",A80)-3,Case3!$W$3:$W$100,FALSE)))</f>
        <v>85.94549560518729</v>
      </c>
      <c r="J80" s="7">
        <f ca="1">IF($A80="",J79,INDEX(Case4!$C$3:$C$100,MATCH(CELL("row",A80)-3,Case4!$W$3:$W$100,FALSE)))</f>
        <v>87.13965852425217</v>
      </c>
      <c r="K80" s="7">
        <f ca="1">IF($A80="",K79,INDEX(Case5!$C$3:$C$100,MATCH(CELL("row",A80)-3,Case5!$W$3:$W$100,FALSE)))</f>
        <v>84.954695179632026</v>
      </c>
      <c r="L80" s="7">
        <f ca="1">IF($A80="",L79,INDEX(Case6!$C$3:$C$100,MATCH(CELL("row",A80)-3,Case6!$W$3:$W$100,FALSE)))</f>
        <v>87.12963058522331</v>
      </c>
      <c r="M80" s="7">
        <f ca="1">IF($A80="",M79,INDEX(Case7!$C$3:$C$100,MATCH(CELL("row",A80)-3,Case7!$W$3:$W$100,FALSE)))</f>
        <v>84.984379822584387</v>
      </c>
      <c r="N80" s="7">
        <f ca="1">IF($A80="",N79,INDEX(Case8!$C$3:$C$100,MATCH(CELL("row",A80)-3,Case8!$W$3:$W$100,FALSE)))</f>
        <v>81.369673665797407</v>
      </c>
      <c r="O80" s="13">
        <f ca="1">IF($A80="",O79,INDEX(Case9!$C$3:$C$100,MATCH(CELL("row",A80)-3,Case9!$W$3:$W$100,FALSE)))</f>
        <v>95.674075374139719</v>
      </c>
      <c r="P80" s="13">
        <f ca="1">IF($A80="",P79,INDEX(Case10!$C$3:$C$100,MATCH(CELL("row",A80)-3,Case10!$W$3:$W$100,FALSE)))</f>
        <v>81.891164611657572</v>
      </c>
      <c r="Q80" s="7">
        <f ca="1">IF($A80="",Q79,INDEX(Case11!$C$3:$C$100,MATCH(CELL("row",A80)-3,Case11!$W$3:$W$100,FALSE)))</f>
        <v>114.62027704092176</v>
      </c>
      <c r="R80" s="13">
        <f ca="1">IF($A80="",R79,INDEX(Pi!$Q$3:$Q$100,MATCH(CELL("row",A80)-3,Pi!$W$3:$W$100,FALSE)))</f>
        <v>29.794450518706498</v>
      </c>
      <c r="S80" s="7">
        <f ca="1">IF($A80="",S79,INDEX(Patm!$Q$3:$Q$100,MATCH(CELL("row",A80)-3,Patm!$W$3:$W$100,FALSE)))</f>
        <v>2.3792277023415707E-2</v>
      </c>
      <c r="T80" s="7">
        <f ca="1">IF($A80="",T79,INDEX('Patm diff'!$Q$3:$Q$100,MATCH(CELL("row",Q80)-3,'Patm diff'!$W$3:$W$100,FALSE)))</f>
        <v>6.2202703539915166E-2</v>
      </c>
      <c r="U80" s="7">
        <f ca="1">IF($A80="",U79,INDEX('Patm nodiff'!$Q$3:$Q$100,MATCH(CELL("row",B80)-3,'Patm nodiff'!$W$3:$W$100,FALSE)))</f>
        <v>2.0542436967611172E-2</v>
      </c>
      <c r="V80" s="7">
        <f ca="1">IF($A80="",V79,INDEX(Case1!$Q$3:$Q$100,MATCH(CELL("row",A80)-3,Case1!$W$3:$W$100,FALSE)))</f>
        <v>1.4878784737120838</v>
      </c>
      <c r="W80" s="7">
        <f ca="1">IF($A80="",W79,INDEX(Case2!$Q$3:$Q$100,MATCH(CELL("row",A80)-3,Case2!$W$3:$W$100,FALSE)))</f>
        <v>1.446921097749136</v>
      </c>
      <c r="X80" s="7">
        <f ca="1">IF($A80="",X79,INDEX(Case3!$Q$3:$Q$100,MATCH(CELL("row",A80)-3,Case3!$W$3:$W$100,FALSE)))</f>
        <v>1.5285880538788204</v>
      </c>
      <c r="Y80" s="7">
        <f ca="1">IF($A80="",Y79,INDEX(Case4!$Q$3:$Q$100,MATCH(CELL("row",A80)-3,Case4!$W$3:$W$100,FALSE)))</f>
        <v>1.0579070728577094</v>
      </c>
      <c r="Z80" s="7">
        <f ca="1">IF($A80="",Z79,INDEX(Case5!$Q$3:$Q$100,MATCH(CELL("row",A80)-3,Case5!$W$3:$W$100,FALSE)))</f>
        <v>1.9272244615221858</v>
      </c>
      <c r="AA80" s="7">
        <f ca="1">IF($A80="",AA79,INDEX(Case6!$Q$3:$Q1106,MATCH(CELL("row",A80)-3,Case6!$W$3:$W$100,FALSE)))</f>
        <v>1.0618106506288232</v>
      </c>
      <c r="AB80" s="7">
        <f ca="1">IF($A80="",AB79,INDEX(Case7!$Q$3:$Q$100,MATCH(CELL("row",A80)-3,Case7!$W$3:$W$100,FALSE)))</f>
        <v>1.9151844211319389</v>
      </c>
      <c r="AC80" s="7">
        <f ca="1">IF($A80="",AC79,INDEX(Case8!$Q$3:$Q$100,MATCH(CELL("row",A80)-3,Case8!$W$3:$W$100,FALSE)))</f>
        <v>0.79189634622491278</v>
      </c>
      <c r="AD80" s="7">
        <f ca="1">IF($A80="",AD79,INDEX(Case9!$Q$3:$Q$100,MATCH(CELL("row",B80)-3,Case9!$W$3:$W$100,FALSE)))</f>
        <v>2.6473287873301667</v>
      </c>
      <c r="AE80" s="7">
        <f ca="1">IF($A80="",AE79,INDEX(Case10!$Q$3:$Q$100,MATCH(CELL("row",B80)-3,Case10!$W$3:$W$100,FALSE)))</f>
        <v>0.86678495706416436</v>
      </c>
      <c r="AF80" s="7">
        <f ca="1">IF($A80="",AF79,INDEX(Case11!$Q$3:$Q$100,MATCH(CELL("row",A80)-3,Case11!$W$3:$W$100,FALSE)))</f>
        <v>4.2509709826981465</v>
      </c>
      <c r="AH80" t="str">
        <f t="shared" si="10"/>
        <v/>
      </c>
      <c r="AI80" t="str">
        <f t="shared" si="11"/>
        <v/>
      </c>
      <c r="AJ80" t="str">
        <f t="shared" si="16"/>
        <v/>
      </c>
      <c r="AL80" s="7">
        <f t="shared" ca="1" si="12"/>
        <v>114.62027704092176</v>
      </c>
      <c r="AM80" s="7">
        <f t="shared" ca="1" si="13"/>
        <v>4.2509709826981465</v>
      </c>
      <c r="AN80" s="7">
        <f t="shared" ca="1" si="14"/>
        <v>76.895820853895302</v>
      </c>
      <c r="AO80" s="7">
        <f t="shared" ca="1" si="15"/>
        <v>2.0542436967611172E-2</v>
      </c>
      <c r="AQ80" s="7">
        <f t="shared" ca="1" si="17"/>
        <v>81.369673665797407</v>
      </c>
      <c r="AR80" s="7">
        <f t="shared" ca="1" si="18"/>
        <v>0.79189634622491278</v>
      </c>
    </row>
    <row r="81" spans="1:44" x14ac:dyDescent="0.2">
      <c r="A81" t="str">
        <f>IF(ROW()-3&gt;Control!$I$5,"",Control!B82)</f>
        <v/>
      </c>
      <c r="B81" s="7">
        <f ca="1">IF($A81="",B80,INDEX(Case1!$AB$3:$AB$100,MATCH(CELL("row",A81)-3,Case1!$W$3:$W$100,FALSE)))</f>
        <v>27.105862660254754</v>
      </c>
      <c r="C81" s="7">
        <f ca="1">IF($A81="",C80,INDEX(Pi!$C$3:$C$100,MATCH(CELL("row",A81)-3,Pi!$W$3:$W$100,FALSE)))</f>
        <v>76.784671382199065</v>
      </c>
      <c r="D81" s="13">
        <f ca="1">IF($A81="",D80,INDEX(Patm!$C$3:$C$100,MATCH(CELL("row",A81)-3,Patm!$W$3:$W$100,FALSE)))</f>
        <v>76.913139651557742</v>
      </c>
      <c r="E81" s="13">
        <f ca="1">IF($A81="",E80,INDEX('Patm diff'!$C$3:$C$100,MATCH(CELL("row",Q81)-3,'Patm diff'!$W$3:$W$100,FALSE)))</f>
        <v>77.118569953084247</v>
      </c>
      <c r="F81" s="13">
        <f ca="1">IF($A81="",F80,INDEX('Patm nodiff'!$C$3:$C$100,MATCH(CELL("row",B81)-3,'Patm nodiff'!$W$3:$W$100,FALSE)))</f>
        <v>76.895820853895302</v>
      </c>
      <c r="G81" s="13">
        <f ca="1">IF($A81="",G80,INDEX(Case1!$C$3:$C$100,MATCH(CELL("row",A81)-3,Case1!$W$3:$W$100,FALSE)))</f>
        <v>86.047723688321511</v>
      </c>
      <c r="H81" s="7">
        <f ca="1">IF($A81="",H80,INDEX(Case2!$C$3:$C$100,MATCH(CELL("row",A81)-3,Case2!$W$3:$W$100,FALSE)))</f>
        <v>86.150791184353409</v>
      </c>
      <c r="I81" s="7">
        <f ca="1">IF($A81="",I80,INDEX(Case3!$C$3:$C$100,MATCH(CELL("row",A81)-3,Case3!$W$3:$W$100,FALSE)))</f>
        <v>85.94549560518729</v>
      </c>
      <c r="J81" s="7">
        <f ca="1">IF($A81="",J80,INDEX(Case4!$C$3:$C$100,MATCH(CELL("row",A81)-3,Case4!$W$3:$W$100,FALSE)))</f>
        <v>87.13965852425217</v>
      </c>
      <c r="K81" s="7">
        <f ca="1">IF($A81="",K80,INDEX(Case5!$C$3:$C$100,MATCH(CELL("row",A81)-3,Case5!$W$3:$W$100,FALSE)))</f>
        <v>84.954695179632026</v>
      </c>
      <c r="L81" s="7">
        <f ca="1">IF($A81="",L80,INDEX(Case6!$C$3:$C$100,MATCH(CELL("row",A81)-3,Case6!$W$3:$W$100,FALSE)))</f>
        <v>87.12963058522331</v>
      </c>
      <c r="M81" s="7">
        <f ca="1">IF($A81="",M80,INDEX(Case7!$C$3:$C$100,MATCH(CELL("row",A81)-3,Case7!$W$3:$W$100,FALSE)))</f>
        <v>84.984379822584387</v>
      </c>
      <c r="N81" s="7">
        <f ca="1">IF($A81="",N80,INDEX(Case8!$C$3:$C$100,MATCH(CELL("row",A81)-3,Case8!$W$3:$W$100,FALSE)))</f>
        <v>81.369673665797407</v>
      </c>
      <c r="O81" s="13">
        <f ca="1">IF($A81="",O80,INDEX(Case9!$C$3:$C$100,MATCH(CELL("row",A81)-3,Case9!$W$3:$W$100,FALSE)))</f>
        <v>95.674075374139719</v>
      </c>
      <c r="P81" s="13">
        <f ca="1">IF($A81="",P80,INDEX(Case10!$C$3:$C$100,MATCH(CELL("row",A81)-3,Case10!$W$3:$W$100,FALSE)))</f>
        <v>81.891164611657572</v>
      </c>
      <c r="Q81" s="7">
        <f ca="1">IF($A81="",Q80,INDEX(Case11!$C$3:$C$100,MATCH(CELL("row",A81)-3,Case11!$W$3:$W$100,FALSE)))</f>
        <v>114.62027704092176</v>
      </c>
      <c r="R81" s="13">
        <f ca="1">IF($A81="",R80,INDEX(Pi!$Q$3:$Q$100,MATCH(CELL("row",A81)-3,Pi!$W$3:$W$100,FALSE)))</f>
        <v>29.794450518706498</v>
      </c>
      <c r="S81" s="7">
        <f ca="1">IF($A81="",S80,INDEX(Patm!$Q$3:$Q$100,MATCH(CELL("row",A81)-3,Patm!$W$3:$W$100,FALSE)))</f>
        <v>2.3792277023415707E-2</v>
      </c>
      <c r="T81" s="7">
        <f ca="1">IF($A81="",T80,INDEX('Patm diff'!$Q$3:$Q$100,MATCH(CELL("row",Q81)-3,'Patm diff'!$W$3:$W$100,FALSE)))</f>
        <v>6.2202703539915166E-2</v>
      </c>
      <c r="U81" s="7">
        <f ca="1">IF($A81="",U80,INDEX('Patm nodiff'!$Q$3:$Q$100,MATCH(CELL("row",B81)-3,'Patm nodiff'!$W$3:$W$100,FALSE)))</f>
        <v>2.0542436967611172E-2</v>
      </c>
      <c r="V81" s="7">
        <f ca="1">IF($A81="",V80,INDEX(Case1!$Q$3:$Q$100,MATCH(CELL("row",A81)-3,Case1!$W$3:$W$100,FALSE)))</f>
        <v>1.4878784737120838</v>
      </c>
      <c r="W81" s="7">
        <f ca="1">IF($A81="",W80,INDEX(Case2!$Q$3:$Q$100,MATCH(CELL("row",A81)-3,Case2!$W$3:$W$100,FALSE)))</f>
        <v>1.446921097749136</v>
      </c>
      <c r="X81" s="7">
        <f ca="1">IF($A81="",X80,INDEX(Case3!$Q$3:$Q$100,MATCH(CELL("row",A81)-3,Case3!$W$3:$W$100,FALSE)))</f>
        <v>1.5285880538788204</v>
      </c>
      <c r="Y81" s="7">
        <f ca="1">IF($A81="",Y80,INDEX(Case4!$Q$3:$Q$100,MATCH(CELL("row",A81)-3,Case4!$W$3:$W$100,FALSE)))</f>
        <v>1.0579070728577094</v>
      </c>
      <c r="Z81" s="7">
        <f ca="1">IF($A81="",Z80,INDEX(Case5!$Q$3:$Q$100,MATCH(CELL("row",A81)-3,Case5!$W$3:$W$100,FALSE)))</f>
        <v>1.9272244615221858</v>
      </c>
      <c r="AA81" s="7">
        <f ca="1">IF($A81="",AA80,INDEX(Case6!$Q$3:$Q1107,MATCH(CELL("row",A81)-3,Case6!$W$3:$W$100,FALSE)))</f>
        <v>1.0618106506288232</v>
      </c>
      <c r="AB81" s="7">
        <f ca="1">IF($A81="",AB80,INDEX(Case7!$Q$3:$Q$100,MATCH(CELL("row",A81)-3,Case7!$W$3:$W$100,FALSE)))</f>
        <v>1.9151844211319389</v>
      </c>
      <c r="AC81" s="7">
        <f ca="1">IF($A81="",AC80,INDEX(Case8!$Q$3:$Q$100,MATCH(CELL("row",A81)-3,Case8!$W$3:$W$100,FALSE)))</f>
        <v>0.79189634622491278</v>
      </c>
      <c r="AD81" s="7">
        <f ca="1">IF($A81="",AD80,INDEX(Case9!$Q$3:$Q$100,MATCH(CELL("row",B81)-3,Case9!$W$3:$W$100,FALSE)))</f>
        <v>2.6473287873301667</v>
      </c>
      <c r="AE81" s="7">
        <f ca="1">IF($A81="",AE80,INDEX(Case10!$Q$3:$Q$100,MATCH(CELL("row",B81)-3,Case10!$W$3:$W$100,FALSE)))</f>
        <v>0.86678495706416436</v>
      </c>
      <c r="AF81" s="7">
        <f ca="1">IF($A81="",AF80,INDEX(Case11!$Q$3:$Q$100,MATCH(CELL("row",A81)-3,Case11!$W$3:$W$100,FALSE)))</f>
        <v>4.2509709826981465</v>
      </c>
      <c r="AH81" t="str">
        <f t="shared" si="10"/>
        <v/>
      </c>
      <c r="AI81" t="str">
        <f t="shared" si="11"/>
        <v/>
      </c>
      <c r="AJ81" t="str">
        <f t="shared" si="16"/>
        <v/>
      </c>
      <c r="AL81" s="7">
        <f t="shared" ca="1" si="12"/>
        <v>114.62027704092176</v>
      </c>
      <c r="AM81" s="7">
        <f t="shared" ca="1" si="13"/>
        <v>4.2509709826981465</v>
      </c>
      <c r="AN81" s="7">
        <f t="shared" ca="1" si="14"/>
        <v>76.895820853895302</v>
      </c>
      <c r="AO81" s="7">
        <f t="shared" ca="1" si="15"/>
        <v>2.0542436967611172E-2</v>
      </c>
      <c r="AQ81" s="7">
        <f t="shared" ca="1" si="17"/>
        <v>81.369673665797407</v>
      </c>
      <c r="AR81" s="7">
        <f t="shared" ca="1" si="18"/>
        <v>0.79189634622491278</v>
      </c>
    </row>
    <row r="82" spans="1:44" x14ac:dyDescent="0.2">
      <c r="A82" t="str">
        <f>IF(ROW()-3&gt;Control!$I$5,"",Control!B83)</f>
        <v/>
      </c>
      <c r="B82" s="7">
        <f ca="1">IF($A82="",B81,INDEX(Case1!$AB$3:$AB$100,MATCH(CELL("row",A82)-3,Case1!$W$3:$W$100,FALSE)))</f>
        <v>27.105862660254754</v>
      </c>
      <c r="C82" s="7">
        <f ca="1">IF($A82="",C81,INDEX(Pi!$C$3:$C$100,MATCH(CELL("row",A82)-3,Pi!$W$3:$W$100,FALSE)))</f>
        <v>76.784671382199065</v>
      </c>
      <c r="D82" s="13">
        <f ca="1">IF($A82="",D81,INDEX(Patm!$C$3:$C$100,MATCH(CELL("row",A82)-3,Patm!$W$3:$W$100,FALSE)))</f>
        <v>76.913139651557742</v>
      </c>
      <c r="E82" s="13">
        <f ca="1">IF($A82="",E81,INDEX('Patm diff'!$C$3:$C$100,MATCH(CELL("row",Q82)-3,'Patm diff'!$W$3:$W$100,FALSE)))</f>
        <v>77.118569953084247</v>
      </c>
      <c r="F82" s="13">
        <f ca="1">IF($A82="",F81,INDEX('Patm nodiff'!$C$3:$C$100,MATCH(CELL("row",B82)-3,'Patm nodiff'!$W$3:$W$100,FALSE)))</f>
        <v>76.895820853895302</v>
      </c>
      <c r="G82" s="13">
        <f ca="1">IF($A82="",G81,INDEX(Case1!$C$3:$C$100,MATCH(CELL("row",A82)-3,Case1!$W$3:$W$100,FALSE)))</f>
        <v>86.047723688321511</v>
      </c>
      <c r="H82" s="7">
        <f ca="1">IF($A82="",H81,INDEX(Case2!$C$3:$C$100,MATCH(CELL("row",A82)-3,Case2!$W$3:$W$100,FALSE)))</f>
        <v>86.150791184353409</v>
      </c>
      <c r="I82" s="7">
        <f ca="1">IF($A82="",I81,INDEX(Case3!$C$3:$C$100,MATCH(CELL("row",A82)-3,Case3!$W$3:$W$100,FALSE)))</f>
        <v>85.94549560518729</v>
      </c>
      <c r="J82" s="7">
        <f ca="1">IF($A82="",J81,INDEX(Case4!$C$3:$C$100,MATCH(CELL("row",A82)-3,Case4!$W$3:$W$100,FALSE)))</f>
        <v>87.13965852425217</v>
      </c>
      <c r="K82" s="7">
        <f ca="1">IF($A82="",K81,INDEX(Case5!$C$3:$C$100,MATCH(CELL("row",A82)-3,Case5!$W$3:$W$100,FALSE)))</f>
        <v>84.954695179632026</v>
      </c>
      <c r="L82" s="7">
        <f ca="1">IF($A82="",L81,INDEX(Case6!$C$3:$C$100,MATCH(CELL("row",A82)-3,Case6!$W$3:$W$100,FALSE)))</f>
        <v>87.12963058522331</v>
      </c>
      <c r="M82" s="7">
        <f ca="1">IF($A82="",M81,INDEX(Case7!$C$3:$C$100,MATCH(CELL("row",A82)-3,Case7!$W$3:$W$100,FALSE)))</f>
        <v>84.984379822584387</v>
      </c>
      <c r="N82" s="7">
        <f ca="1">IF($A82="",N81,INDEX(Case8!$C$3:$C$100,MATCH(CELL("row",A82)-3,Case8!$W$3:$W$100,FALSE)))</f>
        <v>81.369673665797407</v>
      </c>
      <c r="O82" s="13">
        <f ca="1">IF($A82="",O81,INDEX(Case9!$C$3:$C$100,MATCH(CELL("row",A82)-3,Case9!$W$3:$W$100,FALSE)))</f>
        <v>95.674075374139719</v>
      </c>
      <c r="P82" s="13">
        <f ca="1">IF($A82="",P81,INDEX(Case10!$C$3:$C$100,MATCH(CELL("row",A82)-3,Case10!$W$3:$W$100,FALSE)))</f>
        <v>81.891164611657572</v>
      </c>
      <c r="Q82" s="7">
        <f ca="1">IF($A82="",Q81,INDEX(Case11!$C$3:$C$100,MATCH(CELL("row",A82)-3,Case11!$W$3:$W$100,FALSE)))</f>
        <v>114.62027704092176</v>
      </c>
      <c r="R82" s="13">
        <f ca="1">IF($A82="",R81,INDEX(Pi!$Q$3:$Q$100,MATCH(CELL("row",A82)-3,Pi!$W$3:$W$100,FALSE)))</f>
        <v>29.794450518706498</v>
      </c>
      <c r="S82" s="7">
        <f ca="1">IF($A82="",S81,INDEX(Patm!$Q$3:$Q$100,MATCH(CELL("row",A82)-3,Patm!$W$3:$W$100,FALSE)))</f>
        <v>2.3792277023415707E-2</v>
      </c>
      <c r="T82" s="7">
        <f ca="1">IF($A82="",T81,INDEX('Patm diff'!$Q$3:$Q$100,MATCH(CELL("row",Q82)-3,'Patm diff'!$W$3:$W$100,FALSE)))</f>
        <v>6.2202703539915166E-2</v>
      </c>
      <c r="U82" s="7">
        <f ca="1">IF($A82="",U81,INDEX('Patm nodiff'!$Q$3:$Q$100,MATCH(CELL("row",B82)-3,'Patm nodiff'!$W$3:$W$100,FALSE)))</f>
        <v>2.0542436967611172E-2</v>
      </c>
      <c r="V82" s="7">
        <f ca="1">IF($A82="",V81,INDEX(Case1!$Q$3:$Q$100,MATCH(CELL("row",A82)-3,Case1!$W$3:$W$100,FALSE)))</f>
        <v>1.4878784737120838</v>
      </c>
      <c r="W82" s="7">
        <f ca="1">IF($A82="",W81,INDEX(Case2!$Q$3:$Q$100,MATCH(CELL("row",A82)-3,Case2!$W$3:$W$100,FALSE)))</f>
        <v>1.446921097749136</v>
      </c>
      <c r="X82" s="7">
        <f ca="1">IF($A82="",X81,INDEX(Case3!$Q$3:$Q$100,MATCH(CELL("row",A82)-3,Case3!$W$3:$W$100,FALSE)))</f>
        <v>1.5285880538788204</v>
      </c>
      <c r="Y82" s="7">
        <f ca="1">IF($A82="",Y81,INDEX(Case4!$Q$3:$Q$100,MATCH(CELL("row",A82)-3,Case4!$W$3:$W$100,FALSE)))</f>
        <v>1.0579070728577094</v>
      </c>
      <c r="Z82" s="7">
        <f ca="1">IF($A82="",Z81,INDEX(Case5!$Q$3:$Q$100,MATCH(CELL("row",A82)-3,Case5!$W$3:$W$100,FALSE)))</f>
        <v>1.9272244615221858</v>
      </c>
      <c r="AA82" s="7">
        <f ca="1">IF($A82="",AA81,INDEX(Case6!$Q$3:$Q1108,MATCH(CELL("row",A82)-3,Case6!$W$3:$W$100,FALSE)))</f>
        <v>1.0618106506288232</v>
      </c>
      <c r="AB82" s="7">
        <f ca="1">IF($A82="",AB81,INDEX(Case7!$Q$3:$Q$100,MATCH(CELL("row",A82)-3,Case7!$W$3:$W$100,FALSE)))</f>
        <v>1.9151844211319389</v>
      </c>
      <c r="AC82" s="7">
        <f ca="1">IF($A82="",AC81,INDEX(Case8!$Q$3:$Q$100,MATCH(CELL("row",A82)-3,Case8!$W$3:$W$100,FALSE)))</f>
        <v>0.79189634622491278</v>
      </c>
      <c r="AD82" s="7">
        <f ca="1">IF($A82="",AD81,INDEX(Case9!$Q$3:$Q$100,MATCH(CELL("row",B82)-3,Case9!$W$3:$W$100,FALSE)))</f>
        <v>2.6473287873301667</v>
      </c>
      <c r="AE82" s="7">
        <f ca="1">IF($A82="",AE81,INDEX(Case10!$Q$3:$Q$100,MATCH(CELL("row",B82)-3,Case10!$W$3:$W$100,FALSE)))</f>
        <v>0.86678495706416436</v>
      </c>
      <c r="AF82" s="7">
        <f ca="1">IF($A82="",AF81,INDEX(Case11!$Q$3:$Q$100,MATCH(CELL("row",A82)-3,Case11!$W$3:$W$100,FALSE)))</f>
        <v>4.2509709826981465</v>
      </c>
      <c r="AH82" t="str">
        <f t="shared" si="10"/>
        <v/>
      </c>
      <c r="AI82" t="str">
        <f t="shared" si="11"/>
        <v/>
      </c>
      <c r="AJ82" t="str">
        <f t="shared" si="16"/>
        <v/>
      </c>
      <c r="AL82" s="7">
        <f t="shared" ca="1" si="12"/>
        <v>114.62027704092176</v>
      </c>
      <c r="AM82" s="7">
        <f t="shared" ca="1" si="13"/>
        <v>4.2509709826981465</v>
      </c>
      <c r="AN82" s="7">
        <f t="shared" ca="1" si="14"/>
        <v>76.895820853895302</v>
      </c>
      <c r="AO82" s="7">
        <f t="shared" ca="1" si="15"/>
        <v>2.0542436967611172E-2</v>
      </c>
      <c r="AQ82" s="7">
        <f t="shared" ca="1" si="17"/>
        <v>81.369673665797407</v>
      </c>
      <c r="AR82" s="7">
        <f t="shared" ca="1" si="18"/>
        <v>0.79189634622491278</v>
      </c>
    </row>
    <row r="83" spans="1:44" x14ac:dyDescent="0.2">
      <c r="A83" t="str">
        <f>IF(ROW()-3&gt;Control!$I$5,"",Control!B84)</f>
        <v/>
      </c>
      <c r="B83" s="7">
        <f ca="1">IF($A83="",B82,INDEX(Case1!$AB$3:$AB$100,MATCH(CELL("row",A83)-3,Case1!$W$3:$W$100,FALSE)))</f>
        <v>27.105862660254754</v>
      </c>
      <c r="C83" s="7">
        <f ca="1">IF($A83="",C82,INDEX(Pi!$C$3:$C$100,MATCH(CELL("row",A83)-3,Pi!$W$3:$W$100,FALSE)))</f>
        <v>76.784671382199065</v>
      </c>
      <c r="D83" s="13">
        <f ca="1">IF($A83="",D82,INDEX(Patm!$C$3:$C$100,MATCH(CELL("row",A83)-3,Patm!$W$3:$W$100,FALSE)))</f>
        <v>76.913139651557742</v>
      </c>
      <c r="E83" s="13">
        <f ca="1">IF($A83="",E82,INDEX('Patm diff'!$C$3:$C$100,MATCH(CELL("row",Q83)-3,'Patm diff'!$W$3:$W$100,FALSE)))</f>
        <v>77.118569953084247</v>
      </c>
      <c r="F83" s="13">
        <f ca="1">IF($A83="",F82,INDEX('Patm nodiff'!$C$3:$C$100,MATCH(CELL("row",B83)-3,'Patm nodiff'!$W$3:$W$100,FALSE)))</f>
        <v>76.895820853895302</v>
      </c>
      <c r="G83" s="13">
        <f ca="1">IF($A83="",G82,INDEX(Case1!$C$3:$C$100,MATCH(CELL("row",A83)-3,Case1!$W$3:$W$100,FALSE)))</f>
        <v>86.047723688321511</v>
      </c>
      <c r="H83" s="7">
        <f ca="1">IF($A83="",H82,INDEX(Case2!$C$3:$C$100,MATCH(CELL("row",A83)-3,Case2!$W$3:$W$100,FALSE)))</f>
        <v>86.150791184353409</v>
      </c>
      <c r="I83" s="7">
        <f ca="1">IF($A83="",I82,INDEX(Case3!$C$3:$C$100,MATCH(CELL("row",A83)-3,Case3!$W$3:$W$100,FALSE)))</f>
        <v>85.94549560518729</v>
      </c>
      <c r="J83" s="7">
        <f ca="1">IF($A83="",J82,INDEX(Case4!$C$3:$C$100,MATCH(CELL("row",A83)-3,Case4!$W$3:$W$100,FALSE)))</f>
        <v>87.13965852425217</v>
      </c>
      <c r="K83" s="7">
        <f ca="1">IF($A83="",K82,INDEX(Case5!$C$3:$C$100,MATCH(CELL("row",A83)-3,Case5!$W$3:$W$100,FALSE)))</f>
        <v>84.954695179632026</v>
      </c>
      <c r="L83" s="7">
        <f ca="1">IF($A83="",L82,INDEX(Case6!$C$3:$C$100,MATCH(CELL("row",A83)-3,Case6!$W$3:$W$100,FALSE)))</f>
        <v>87.12963058522331</v>
      </c>
      <c r="M83" s="7">
        <f ca="1">IF($A83="",M82,INDEX(Case7!$C$3:$C$100,MATCH(CELL("row",A83)-3,Case7!$W$3:$W$100,FALSE)))</f>
        <v>84.984379822584387</v>
      </c>
      <c r="N83" s="7">
        <f ca="1">IF($A83="",N82,INDEX(Case8!$C$3:$C$100,MATCH(CELL("row",A83)-3,Case8!$W$3:$W$100,FALSE)))</f>
        <v>81.369673665797407</v>
      </c>
      <c r="O83" s="13">
        <f ca="1">IF($A83="",O82,INDEX(Case9!$C$3:$C$100,MATCH(CELL("row",A83)-3,Case9!$W$3:$W$100,FALSE)))</f>
        <v>95.674075374139719</v>
      </c>
      <c r="P83" s="13">
        <f ca="1">IF($A83="",P82,INDEX(Case10!$C$3:$C$100,MATCH(CELL("row",A83)-3,Case10!$W$3:$W$100,FALSE)))</f>
        <v>81.891164611657572</v>
      </c>
      <c r="Q83" s="7">
        <f ca="1">IF($A83="",Q82,INDEX(Case11!$C$3:$C$100,MATCH(CELL("row",A83)-3,Case11!$W$3:$W$100,FALSE)))</f>
        <v>114.62027704092176</v>
      </c>
      <c r="R83" s="13">
        <f ca="1">IF($A83="",R82,INDEX(Pi!$Q$3:$Q$100,MATCH(CELL("row",A83)-3,Pi!$W$3:$W$100,FALSE)))</f>
        <v>29.794450518706498</v>
      </c>
      <c r="S83" s="7">
        <f ca="1">IF($A83="",S82,INDEX(Patm!$Q$3:$Q$100,MATCH(CELL("row",A83)-3,Patm!$W$3:$W$100,FALSE)))</f>
        <v>2.3792277023415707E-2</v>
      </c>
      <c r="T83" s="7">
        <f ca="1">IF($A83="",T82,INDEX('Patm diff'!$Q$3:$Q$100,MATCH(CELL("row",Q83)-3,'Patm diff'!$W$3:$W$100,FALSE)))</f>
        <v>6.2202703539915166E-2</v>
      </c>
      <c r="U83" s="7">
        <f ca="1">IF($A83="",U82,INDEX('Patm nodiff'!$Q$3:$Q$100,MATCH(CELL("row",B83)-3,'Patm nodiff'!$W$3:$W$100,FALSE)))</f>
        <v>2.0542436967611172E-2</v>
      </c>
      <c r="V83" s="7">
        <f ca="1">IF($A83="",V82,INDEX(Case1!$Q$3:$Q$100,MATCH(CELL("row",A83)-3,Case1!$W$3:$W$100,FALSE)))</f>
        <v>1.4878784737120838</v>
      </c>
      <c r="W83" s="7">
        <f ca="1">IF($A83="",W82,INDEX(Case2!$Q$3:$Q$100,MATCH(CELL("row",A83)-3,Case2!$W$3:$W$100,FALSE)))</f>
        <v>1.446921097749136</v>
      </c>
      <c r="X83" s="7">
        <f ca="1">IF($A83="",X82,INDEX(Case3!$Q$3:$Q$100,MATCH(CELL("row",A83)-3,Case3!$W$3:$W$100,FALSE)))</f>
        <v>1.5285880538788204</v>
      </c>
      <c r="Y83" s="7">
        <f ca="1">IF($A83="",Y82,INDEX(Case4!$Q$3:$Q$100,MATCH(CELL("row",A83)-3,Case4!$W$3:$W$100,FALSE)))</f>
        <v>1.0579070728577094</v>
      </c>
      <c r="Z83" s="7">
        <f ca="1">IF($A83="",Z82,INDEX(Case5!$Q$3:$Q$100,MATCH(CELL("row",A83)-3,Case5!$W$3:$W$100,FALSE)))</f>
        <v>1.9272244615221858</v>
      </c>
      <c r="AA83" s="7">
        <f ca="1">IF($A83="",AA82,INDEX(Case6!$Q$3:$Q1109,MATCH(CELL("row",A83)-3,Case6!$W$3:$W$100,FALSE)))</f>
        <v>1.0618106506288232</v>
      </c>
      <c r="AB83" s="7">
        <f ca="1">IF($A83="",AB82,INDEX(Case7!$Q$3:$Q$100,MATCH(CELL("row",A83)-3,Case7!$W$3:$W$100,FALSE)))</f>
        <v>1.9151844211319389</v>
      </c>
      <c r="AC83" s="7">
        <f ca="1">IF($A83="",AC82,INDEX(Case8!$Q$3:$Q$100,MATCH(CELL("row",A83)-3,Case8!$W$3:$W$100,FALSE)))</f>
        <v>0.79189634622491278</v>
      </c>
      <c r="AD83" s="7">
        <f ca="1">IF($A83="",AD82,INDEX(Case9!$Q$3:$Q$100,MATCH(CELL("row",B83)-3,Case9!$W$3:$W$100,FALSE)))</f>
        <v>2.6473287873301667</v>
      </c>
      <c r="AE83" s="7">
        <f ca="1">IF($A83="",AE82,INDEX(Case10!$Q$3:$Q$100,MATCH(CELL("row",B83)-3,Case10!$W$3:$W$100,FALSE)))</f>
        <v>0.86678495706416436</v>
      </c>
      <c r="AF83" s="7">
        <f ca="1">IF($A83="",AF82,INDEX(Case11!$Q$3:$Q$100,MATCH(CELL("row",A83)-3,Case11!$W$3:$W$100,FALSE)))</f>
        <v>4.2509709826981465</v>
      </c>
      <c r="AH83" t="str">
        <f t="shared" si="10"/>
        <v/>
      </c>
      <c r="AI83" t="str">
        <f t="shared" si="11"/>
        <v/>
      </c>
      <c r="AJ83" t="str">
        <f t="shared" si="16"/>
        <v/>
      </c>
      <c r="AL83" s="7">
        <f t="shared" ca="1" si="12"/>
        <v>114.62027704092176</v>
      </c>
      <c r="AM83" s="7">
        <f t="shared" ca="1" si="13"/>
        <v>4.2509709826981465</v>
      </c>
      <c r="AN83" s="7">
        <f t="shared" ca="1" si="14"/>
        <v>76.895820853895302</v>
      </c>
      <c r="AO83" s="7">
        <f t="shared" ca="1" si="15"/>
        <v>2.0542436967611172E-2</v>
      </c>
      <c r="AQ83" s="7">
        <f t="shared" ca="1" si="17"/>
        <v>81.369673665797407</v>
      </c>
      <c r="AR83" s="7">
        <f t="shared" ca="1" si="18"/>
        <v>0.79189634622491278</v>
      </c>
    </row>
    <row r="84" spans="1:44" x14ac:dyDescent="0.2">
      <c r="A84" t="str">
        <f>IF(ROW()-3&gt;Control!$I$5,"",Control!B85)</f>
        <v/>
      </c>
      <c r="B84" s="7">
        <f ca="1">IF($A84="",B83,INDEX(Case1!$AB$3:$AB$100,MATCH(CELL("row",A84)-3,Case1!$W$3:$W$100,FALSE)))</f>
        <v>27.105862660254754</v>
      </c>
      <c r="C84" s="7">
        <f ca="1">IF($A84="",C83,INDEX(Pi!$C$3:$C$100,MATCH(CELL("row",A84)-3,Pi!$W$3:$W$100,FALSE)))</f>
        <v>76.784671382199065</v>
      </c>
      <c r="D84" s="13">
        <f ca="1">IF($A84="",D83,INDEX(Patm!$C$3:$C$100,MATCH(CELL("row",A84)-3,Patm!$W$3:$W$100,FALSE)))</f>
        <v>76.913139651557742</v>
      </c>
      <c r="E84" s="13">
        <f ca="1">IF($A84="",E83,INDEX('Patm diff'!$C$3:$C$100,MATCH(CELL("row",Q84)-3,'Patm diff'!$W$3:$W$100,FALSE)))</f>
        <v>77.118569953084247</v>
      </c>
      <c r="F84" s="13">
        <f ca="1">IF($A84="",F83,INDEX('Patm nodiff'!$C$3:$C$100,MATCH(CELL("row",B84)-3,'Patm nodiff'!$W$3:$W$100,FALSE)))</f>
        <v>76.895820853895302</v>
      </c>
      <c r="G84" s="13">
        <f ca="1">IF($A84="",G83,INDEX(Case1!$C$3:$C$100,MATCH(CELL("row",A84)-3,Case1!$W$3:$W$100,FALSE)))</f>
        <v>86.047723688321511</v>
      </c>
      <c r="H84" s="7">
        <f ca="1">IF($A84="",H83,INDEX(Case2!$C$3:$C$100,MATCH(CELL("row",A84)-3,Case2!$W$3:$W$100,FALSE)))</f>
        <v>86.150791184353409</v>
      </c>
      <c r="I84" s="7">
        <f ca="1">IF($A84="",I83,INDEX(Case3!$C$3:$C$100,MATCH(CELL("row",A84)-3,Case3!$W$3:$W$100,FALSE)))</f>
        <v>85.94549560518729</v>
      </c>
      <c r="J84" s="7">
        <f ca="1">IF($A84="",J83,INDEX(Case4!$C$3:$C$100,MATCH(CELL("row",A84)-3,Case4!$W$3:$W$100,FALSE)))</f>
        <v>87.13965852425217</v>
      </c>
      <c r="K84" s="7">
        <f ca="1">IF($A84="",K83,INDEX(Case5!$C$3:$C$100,MATCH(CELL("row",A84)-3,Case5!$W$3:$W$100,FALSE)))</f>
        <v>84.954695179632026</v>
      </c>
      <c r="L84" s="7">
        <f ca="1">IF($A84="",L83,INDEX(Case6!$C$3:$C$100,MATCH(CELL("row",A84)-3,Case6!$W$3:$W$100,FALSE)))</f>
        <v>87.12963058522331</v>
      </c>
      <c r="M84" s="7">
        <f ca="1">IF($A84="",M83,INDEX(Case7!$C$3:$C$100,MATCH(CELL("row",A84)-3,Case7!$W$3:$W$100,FALSE)))</f>
        <v>84.984379822584387</v>
      </c>
      <c r="N84" s="7">
        <f ca="1">IF($A84="",N83,INDEX(Case8!$C$3:$C$100,MATCH(CELL("row",A84)-3,Case8!$W$3:$W$100,FALSE)))</f>
        <v>81.369673665797407</v>
      </c>
      <c r="O84" s="13">
        <f ca="1">IF($A84="",O83,INDEX(Case9!$C$3:$C$100,MATCH(CELL("row",A84)-3,Case9!$W$3:$W$100,FALSE)))</f>
        <v>95.674075374139719</v>
      </c>
      <c r="P84" s="13">
        <f ca="1">IF($A84="",P83,INDEX(Case10!$C$3:$C$100,MATCH(CELL("row",A84)-3,Case10!$W$3:$W$100,FALSE)))</f>
        <v>81.891164611657572</v>
      </c>
      <c r="Q84" s="7">
        <f ca="1">IF($A84="",Q83,INDEX(Case11!$C$3:$C$100,MATCH(CELL("row",A84)-3,Case11!$W$3:$W$100,FALSE)))</f>
        <v>114.62027704092176</v>
      </c>
      <c r="R84" s="13">
        <f ca="1">IF($A84="",R83,INDEX(Pi!$Q$3:$Q$100,MATCH(CELL("row",A84)-3,Pi!$W$3:$W$100,FALSE)))</f>
        <v>29.794450518706498</v>
      </c>
      <c r="S84" s="7">
        <f ca="1">IF($A84="",S83,INDEX(Patm!$Q$3:$Q$100,MATCH(CELL("row",A84)-3,Patm!$W$3:$W$100,FALSE)))</f>
        <v>2.3792277023415707E-2</v>
      </c>
      <c r="T84" s="7">
        <f ca="1">IF($A84="",T83,INDEX('Patm diff'!$Q$3:$Q$100,MATCH(CELL("row",Q84)-3,'Patm diff'!$W$3:$W$100,FALSE)))</f>
        <v>6.2202703539915166E-2</v>
      </c>
      <c r="U84" s="7">
        <f ca="1">IF($A84="",U83,INDEX('Patm nodiff'!$Q$3:$Q$100,MATCH(CELL("row",B84)-3,'Patm nodiff'!$W$3:$W$100,FALSE)))</f>
        <v>2.0542436967611172E-2</v>
      </c>
      <c r="V84" s="7">
        <f ca="1">IF($A84="",V83,INDEX(Case1!$Q$3:$Q$100,MATCH(CELL("row",A84)-3,Case1!$W$3:$W$100,FALSE)))</f>
        <v>1.4878784737120838</v>
      </c>
      <c r="W84" s="7">
        <f ca="1">IF($A84="",W83,INDEX(Case2!$Q$3:$Q$100,MATCH(CELL("row",A84)-3,Case2!$W$3:$W$100,FALSE)))</f>
        <v>1.446921097749136</v>
      </c>
      <c r="X84" s="7">
        <f ca="1">IF($A84="",X83,INDEX(Case3!$Q$3:$Q$100,MATCH(CELL("row",A84)-3,Case3!$W$3:$W$100,FALSE)))</f>
        <v>1.5285880538788204</v>
      </c>
      <c r="Y84" s="7">
        <f ca="1">IF($A84="",Y83,INDEX(Case4!$Q$3:$Q$100,MATCH(CELL("row",A84)-3,Case4!$W$3:$W$100,FALSE)))</f>
        <v>1.0579070728577094</v>
      </c>
      <c r="Z84" s="7">
        <f ca="1">IF($A84="",Z83,INDEX(Case5!$Q$3:$Q$100,MATCH(CELL("row",A84)-3,Case5!$W$3:$W$100,FALSE)))</f>
        <v>1.9272244615221858</v>
      </c>
      <c r="AA84" s="7">
        <f ca="1">IF($A84="",AA83,INDEX(Case6!$Q$3:$Q1110,MATCH(CELL("row",A84)-3,Case6!$W$3:$W$100,FALSE)))</f>
        <v>1.0618106506288232</v>
      </c>
      <c r="AB84" s="7">
        <f ca="1">IF($A84="",AB83,INDEX(Case7!$Q$3:$Q$100,MATCH(CELL("row",A84)-3,Case7!$W$3:$W$100,FALSE)))</f>
        <v>1.9151844211319389</v>
      </c>
      <c r="AC84" s="7">
        <f ca="1">IF($A84="",AC83,INDEX(Case8!$Q$3:$Q$100,MATCH(CELL("row",A84)-3,Case8!$W$3:$W$100,FALSE)))</f>
        <v>0.79189634622491278</v>
      </c>
      <c r="AD84" s="7">
        <f ca="1">IF($A84="",AD83,INDEX(Case9!$Q$3:$Q$100,MATCH(CELL("row",B84)-3,Case9!$W$3:$W$100,FALSE)))</f>
        <v>2.6473287873301667</v>
      </c>
      <c r="AE84" s="7">
        <f ca="1">IF($A84="",AE83,INDEX(Case10!$Q$3:$Q$100,MATCH(CELL("row",B84)-3,Case10!$W$3:$W$100,FALSE)))</f>
        <v>0.86678495706416436</v>
      </c>
      <c r="AF84" s="7">
        <f ca="1">IF($A84="",AF83,INDEX(Case11!$Q$3:$Q$100,MATCH(CELL("row",A84)-3,Case11!$W$3:$W$100,FALSE)))</f>
        <v>4.2509709826981465</v>
      </c>
      <c r="AH84" t="str">
        <f t="shared" si="10"/>
        <v/>
      </c>
      <c r="AI84" t="str">
        <f t="shared" si="11"/>
        <v/>
      </c>
      <c r="AJ84" t="str">
        <f t="shared" si="16"/>
        <v/>
      </c>
      <c r="AL84" s="7">
        <f t="shared" ca="1" si="12"/>
        <v>114.62027704092176</v>
      </c>
      <c r="AM84" s="7">
        <f t="shared" ca="1" si="13"/>
        <v>4.2509709826981465</v>
      </c>
      <c r="AN84" s="7">
        <f t="shared" ca="1" si="14"/>
        <v>76.895820853895302</v>
      </c>
      <c r="AO84" s="7">
        <f t="shared" ca="1" si="15"/>
        <v>2.0542436967611172E-2</v>
      </c>
      <c r="AQ84" s="7">
        <f t="shared" ca="1" si="17"/>
        <v>81.369673665797407</v>
      </c>
      <c r="AR84" s="7">
        <f t="shared" ca="1" si="18"/>
        <v>0.79189634622491278</v>
      </c>
    </row>
    <row r="85" spans="1:44" x14ac:dyDescent="0.2">
      <c r="A85" t="str">
        <f>IF(ROW()-3&gt;Control!$I$5,"",Control!B86)</f>
        <v/>
      </c>
      <c r="B85" s="7">
        <f ca="1">IF($A85="",B84,INDEX(Case1!$AB$3:$AB$100,MATCH(CELL("row",A85)-3,Case1!$W$3:$W$100,FALSE)))</f>
        <v>27.105862660254754</v>
      </c>
      <c r="C85" s="7">
        <f ca="1">IF($A85="",C84,INDEX(Pi!$C$3:$C$100,MATCH(CELL("row",A85)-3,Pi!$W$3:$W$100,FALSE)))</f>
        <v>76.784671382199065</v>
      </c>
      <c r="D85" s="13">
        <f ca="1">IF($A85="",D84,INDEX(Patm!$C$3:$C$100,MATCH(CELL("row",A85)-3,Patm!$W$3:$W$100,FALSE)))</f>
        <v>76.913139651557742</v>
      </c>
      <c r="E85" s="13">
        <f ca="1">IF($A85="",E84,INDEX('Patm diff'!$C$3:$C$100,MATCH(CELL("row",Q85)-3,'Patm diff'!$W$3:$W$100,FALSE)))</f>
        <v>77.118569953084247</v>
      </c>
      <c r="F85" s="13">
        <f ca="1">IF($A85="",F84,INDEX('Patm nodiff'!$C$3:$C$100,MATCH(CELL("row",B85)-3,'Patm nodiff'!$W$3:$W$100,FALSE)))</f>
        <v>76.895820853895302</v>
      </c>
      <c r="G85" s="13">
        <f ca="1">IF($A85="",G84,INDEX(Case1!$C$3:$C$100,MATCH(CELL("row",A85)-3,Case1!$W$3:$W$100,FALSE)))</f>
        <v>86.047723688321511</v>
      </c>
      <c r="H85" s="7">
        <f ca="1">IF($A85="",H84,INDEX(Case2!$C$3:$C$100,MATCH(CELL("row",A85)-3,Case2!$W$3:$W$100,FALSE)))</f>
        <v>86.150791184353409</v>
      </c>
      <c r="I85" s="7">
        <f ca="1">IF($A85="",I84,INDEX(Case3!$C$3:$C$100,MATCH(CELL("row",A85)-3,Case3!$W$3:$W$100,FALSE)))</f>
        <v>85.94549560518729</v>
      </c>
      <c r="J85" s="7">
        <f ca="1">IF($A85="",J84,INDEX(Case4!$C$3:$C$100,MATCH(CELL("row",A85)-3,Case4!$W$3:$W$100,FALSE)))</f>
        <v>87.13965852425217</v>
      </c>
      <c r="K85" s="7">
        <f ca="1">IF($A85="",K84,INDEX(Case5!$C$3:$C$100,MATCH(CELL("row",A85)-3,Case5!$W$3:$W$100,FALSE)))</f>
        <v>84.954695179632026</v>
      </c>
      <c r="L85" s="7">
        <f ca="1">IF($A85="",L84,INDEX(Case6!$C$3:$C$100,MATCH(CELL("row",A85)-3,Case6!$W$3:$W$100,FALSE)))</f>
        <v>87.12963058522331</v>
      </c>
      <c r="M85" s="7">
        <f ca="1">IF($A85="",M84,INDEX(Case7!$C$3:$C$100,MATCH(CELL("row",A85)-3,Case7!$W$3:$W$100,FALSE)))</f>
        <v>84.984379822584387</v>
      </c>
      <c r="N85" s="7">
        <f ca="1">IF($A85="",N84,INDEX(Case8!$C$3:$C$100,MATCH(CELL("row",A85)-3,Case8!$W$3:$W$100,FALSE)))</f>
        <v>81.369673665797407</v>
      </c>
      <c r="O85" s="13">
        <f ca="1">IF($A85="",O84,INDEX(Case9!$C$3:$C$100,MATCH(CELL("row",A85)-3,Case9!$W$3:$W$100,FALSE)))</f>
        <v>95.674075374139719</v>
      </c>
      <c r="P85" s="13">
        <f ca="1">IF($A85="",P84,INDEX(Case10!$C$3:$C$100,MATCH(CELL("row",A85)-3,Case10!$W$3:$W$100,FALSE)))</f>
        <v>81.891164611657572</v>
      </c>
      <c r="Q85" s="7">
        <f ca="1">IF($A85="",Q84,INDEX(Case11!$C$3:$C$100,MATCH(CELL("row",A85)-3,Case11!$W$3:$W$100,FALSE)))</f>
        <v>114.62027704092176</v>
      </c>
      <c r="R85" s="13">
        <f ca="1">IF($A85="",R84,INDEX(Pi!$Q$3:$Q$100,MATCH(CELL("row",A85)-3,Pi!$W$3:$W$100,FALSE)))</f>
        <v>29.794450518706498</v>
      </c>
      <c r="S85" s="7">
        <f ca="1">IF($A85="",S84,INDEX(Patm!$Q$3:$Q$100,MATCH(CELL("row",A85)-3,Patm!$W$3:$W$100,FALSE)))</f>
        <v>2.3792277023415707E-2</v>
      </c>
      <c r="T85" s="7">
        <f ca="1">IF($A85="",T84,INDEX('Patm diff'!$Q$3:$Q$100,MATCH(CELL("row",Q85)-3,'Patm diff'!$W$3:$W$100,FALSE)))</f>
        <v>6.2202703539915166E-2</v>
      </c>
      <c r="U85" s="7">
        <f ca="1">IF($A85="",U84,INDEX('Patm nodiff'!$Q$3:$Q$100,MATCH(CELL("row",B85)-3,'Patm nodiff'!$W$3:$W$100,FALSE)))</f>
        <v>2.0542436967611172E-2</v>
      </c>
      <c r="V85" s="7">
        <f ca="1">IF($A85="",V84,INDEX(Case1!$Q$3:$Q$100,MATCH(CELL("row",A85)-3,Case1!$W$3:$W$100,FALSE)))</f>
        <v>1.4878784737120838</v>
      </c>
      <c r="W85" s="7">
        <f ca="1">IF($A85="",W84,INDEX(Case2!$Q$3:$Q$100,MATCH(CELL("row",A85)-3,Case2!$W$3:$W$100,FALSE)))</f>
        <v>1.446921097749136</v>
      </c>
      <c r="X85" s="7">
        <f ca="1">IF($A85="",X84,INDEX(Case3!$Q$3:$Q$100,MATCH(CELL("row",A85)-3,Case3!$W$3:$W$100,FALSE)))</f>
        <v>1.5285880538788204</v>
      </c>
      <c r="Y85" s="7">
        <f ca="1">IF($A85="",Y84,INDEX(Case4!$Q$3:$Q$100,MATCH(CELL("row",A85)-3,Case4!$W$3:$W$100,FALSE)))</f>
        <v>1.0579070728577094</v>
      </c>
      <c r="Z85" s="7">
        <f ca="1">IF($A85="",Z84,INDEX(Case5!$Q$3:$Q$100,MATCH(CELL("row",A85)-3,Case5!$W$3:$W$100,FALSE)))</f>
        <v>1.9272244615221858</v>
      </c>
      <c r="AA85" s="7">
        <f ca="1">IF($A85="",AA84,INDEX(Case6!$Q$3:$Q1111,MATCH(CELL("row",A85)-3,Case6!$W$3:$W$100,FALSE)))</f>
        <v>1.0618106506288232</v>
      </c>
      <c r="AB85" s="7">
        <f ca="1">IF($A85="",AB84,INDEX(Case7!$Q$3:$Q$100,MATCH(CELL("row",A85)-3,Case7!$W$3:$W$100,FALSE)))</f>
        <v>1.9151844211319389</v>
      </c>
      <c r="AC85" s="7">
        <f ca="1">IF($A85="",AC84,INDEX(Case8!$Q$3:$Q$100,MATCH(CELL("row",A85)-3,Case8!$W$3:$W$100,FALSE)))</f>
        <v>0.79189634622491278</v>
      </c>
      <c r="AD85" s="7">
        <f ca="1">IF($A85="",AD84,INDEX(Case9!$Q$3:$Q$100,MATCH(CELL("row",B85)-3,Case9!$W$3:$W$100,FALSE)))</f>
        <v>2.6473287873301667</v>
      </c>
      <c r="AE85" s="7">
        <f ca="1">IF($A85="",AE84,INDEX(Case10!$Q$3:$Q$100,MATCH(CELL("row",B85)-3,Case10!$W$3:$W$100,FALSE)))</f>
        <v>0.86678495706416436</v>
      </c>
      <c r="AF85" s="7">
        <f ca="1">IF($A85="",AF84,INDEX(Case11!$Q$3:$Q$100,MATCH(CELL("row",A85)-3,Case11!$W$3:$W$100,FALSE)))</f>
        <v>4.2509709826981465</v>
      </c>
      <c r="AH85" t="str">
        <f t="shared" si="10"/>
        <v/>
      </c>
      <c r="AI85" t="str">
        <f t="shared" si="11"/>
        <v/>
      </c>
      <c r="AJ85" t="str">
        <f t="shared" si="16"/>
        <v/>
      </c>
      <c r="AL85" s="7">
        <f t="shared" ca="1" si="12"/>
        <v>114.62027704092176</v>
      </c>
      <c r="AM85" s="7">
        <f t="shared" ca="1" si="13"/>
        <v>4.2509709826981465</v>
      </c>
      <c r="AN85" s="7">
        <f t="shared" ca="1" si="14"/>
        <v>76.895820853895302</v>
      </c>
      <c r="AO85" s="7">
        <f t="shared" ca="1" si="15"/>
        <v>2.0542436967611172E-2</v>
      </c>
      <c r="AQ85" s="7">
        <f t="shared" ca="1" si="17"/>
        <v>81.369673665797407</v>
      </c>
      <c r="AR85" s="7">
        <f t="shared" ca="1" si="18"/>
        <v>0.79189634622491278</v>
      </c>
    </row>
    <row r="86" spans="1:44" x14ac:dyDescent="0.2">
      <c r="A86" t="str">
        <f>IF(ROW()-3&gt;Control!$I$5,"",Control!B87)</f>
        <v/>
      </c>
      <c r="B86" s="7">
        <f ca="1">IF($A86="",B85,INDEX(Case1!$AB$3:$AB$100,MATCH(CELL("row",A86)-3,Case1!$W$3:$W$100,FALSE)))</f>
        <v>27.105862660254754</v>
      </c>
      <c r="C86" s="7">
        <f ca="1">IF($A86="",C85,INDEX(Pi!$C$3:$C$100,MATCH(CELL("row",A86)-3,Pi!$W$3:$W$100,FALSE)))</f>
        <v>76.784671382199065</v>
      </c>
      <c r="D86" s="13">
        <f ca="1">IF($A86="",D85,INDEX(Patm!$C$3:$C$100,MATCH(CELL("row",A86)-3,Patm!$W$3:$W$100,FALSE)))</f>
        <v>76.913139651557742</v>
      </c>
      <c r="E86" s="13">
        <f ca="1">IF($A86="",E85,INDEX('Patm diff'!$C$3:$C$100,MATCH(CELL("row",Q86)-3,'Patm diff'!$W$3:$W$100,FALSE)))</f>
        <v>77.118569953084247</v>
      </c>
      <c r="F86" s="13">
        <f ca="1">IF($A86="",F85,INDEX('Patm nodiff'!$C$3:$C$100,MATCH(CELL("row",B86)-3,'Patm nodiff'!$W$3:$W$100,FALSE)))</f>
        <v>76.895820853895302</v>
      </c>
      <c r="G86" s="13">
        <f ca="1">IF($A86="",G85,INDEX(Case1!$C$3:$C$100,MATCH(CELL("row",A86)-3,Case1!$W$3:$W$100,FALSE)))</f>
        <v>86.047723688321511</v>
      </c>
      <c r="H86" s="7">
        <f ca="1">IF($A86="",H85,INDEX(Case2!$C$3:$C$100,MATCH(CELL("row",A86)-3,Case2!$W$3:$W$100,FALSE)))</f>
        <v>86.150791184353409</v>
      </c>
      <c r="I86" s="7">
        <f ca="1">IF($A86="",I85,INDEX(Case3!$C$3:$C$100,MATCH(CELL("row",A86)-3,Case3!$W$3:$W$100,FALSE)))</f>
        <v>85.94549560518729</v>
      </c>
      <c r="J86" s="7">
        <f ca="1">IF($A86="",J85,INDEX(Case4!$C$3:$C$100,MATCH(CELL("row",A86)-3,Case4!$W$3:$W$100,FALSE)))</f>
        <v>87.13965852425217</v>
      </c>
      <c r="K86" s="7">
        <f ca="1">IF($A86="",K85,INDEX(Case5!$C$3:$C$100,MATCH(CELL("row",A86)-3,Case5!$W$3:$W$100,FALSE)))</f>
        <v>84.954695179632026</v>
      </c>
      <c r="L86" s="7">
        <f ca="1">IF($A86="",L85,INDEX(Case6!$C$3:$C$100,MATCH(CELL("row",A86)-3,Case6!$W$3:$W$100,FALSE)))</f>
        <v>87.12963058522331</v>
      </c>
      <c r="M86" s="7">
        <f ca="1">IF($A86="",M85,INDEX(Case7!$C$3:$C$100,MATCH(CELL("row",A86)-3,Case7!$W$3:$W$100,FALSE)))</f>
        <v>84.984379822584387</v>
      </c>
      <c r="N86" s="7">
        <f ca="1">IF($A86="",N85,INDEX(Case8!$C$3:$C$100,MATCH(CELL("row",A86)-3,Case8!$W$3:$W$100,FALSE)))</f>
        <v>81.369673665797407</v>
      </c>
      <c r="O86" s="13">
        <f ca="1">IF($A86="",O85,INDEX(Case9!$C$3:$C$100,MATCH(CELL("row",A86)-3,Case9!$W$3:$W$100,FALSE)))</f>
        <v>95.674075374139719</v>
      </c>
      <c r="P86" s="13">
        <f ca="1">IF($A86="",P85,INDEX(Case10!$C$3:$C$100,MATCH(CELL("row",A86)-3,Case10!$W$3:$W$100,FALSE)))</f>
        <v>81.891164611657572</v>
      </c>
      <c r="Q86" s="7">
        <f ca="1">IF($A86="",Q85,INDEX(Case11!$C$3:$C$100,MATCH(CELL("row",A86)-3,Case11!$W$3:$W$100,FALSE)))</f>
        <v>114.62027704092176</v>
      </c>
      <c r="R86" s="13">
        <f ca="1">IF($A86="",R85,INDEX(Pi!$Q$3:$Q$100,MATCH(CELL("row",A86)-3,Pi!$W$3:$W$100,FALSE)))</f>
        <v>29.794450518706498</v>
      </c>
      <c r="S86" s="7">
        <f ca="1">IF($A86="",S85,INDEX(Patm!$Q$3:$Q$100,MATCH(CELL("row",A86)-3,Patm!$W$3:$W$100,FALSE)))</f>
        <v>2.3792277023415707E-2</v>
      </c>
      <c r="T86" s="7">
        <f ca="1">IF($A86="",T85,INDEX('Patm diff'!$Q$3:$Q$100,MATCH(CELL("row",Q86)-3,'Patm diff'!$W$3:$W$100,FALSE)))</f>
        <v>6.2202703539915166E-2</v>
      </c>
      <c r="U86" s="7">
        <f ca="1">IF($A86="",U85,INDEX('Patm nodiff'!$Q$3:$Q$100,MATCH(CELL("row",B86)-3,'Patm nodiff'!$W$3:$W$100,FALSE)))</f>
        <v>2.0542436967611172E-2</v>
      </c>
      <c r="V86" s="7">
        <f ca="1">IF($A86="",V85,INDEX(Case1!$Q$3:$Q$100,MATCH(CELL("row",A86)-3,Case1!$W$3:$W$100,FALSE)))</f>
        <v>1.4878784737120838</v>
      </c>
      <c r="W86" s="7">
        <f ca="1">IF($A86="",W85,INDEX(Case2!$Q$3:$Q$100,MATCH(CELL("row",A86)-3,Case2!$W$3:$W$100,FALSE)))</f>
        <v>1.446921097749136</v>
      </c>
      <c r="X86" s="7">
        <f ca="1">IF($A86="",X85,INDEX(Case3!$Q$3:$Q$100,MATCH(CELL("row",A86)-3,Case3!$W$3:$W$100,FALSE)))</f>
        <v>1.5285880538788204</v>
      </c>
      <c r="Y86" s="7">
        <f ca="1">IF($A86="",Y85,INDEX(Case4!$Q$3:$Q$100,MATCH(CELL("row",A86)-3,Case4!$W$3:$W$100,FALSE)))</f>
        <v>1.0579070728577094</v>
      </c>
      <c r="Z86" s="7">
        <f ca="1">IF($A86="",Z85,INDEX(Case5!$Q$3:$Q$100,MATCH(CELL("row",A86)-3,Case5!$W$3:$W$100,FALSE)))</f>
        <v>1.9272244615221858</v>
      </c>
      <c r="AA86" s="7">
        <f ca="1">IF($A86="",AA85,INDEX(Case6!$Q$3:$Q1112,MATCH(CELL("row",A86)-3,Case6!$W$3:$W$100,FALSE)))</f>
        <v>1.0618106506288232</v>
      </c>
      <c r="AB86" s="7">
        <f ca="1">IF($A86="",AB85,INDEX(Case7!$Q$3:$Q$100,MATCH(CELL("row",A86)-3,Case7!$W$3:$W$100,FALSE)))</f>
        <v>1.9151844211319389</v>
      </c>
      <c r="AC86" s="7">
        <f ca="1">IF($A86="",AC85,INDEX(Case8!$Q$3:$Q$100,MATCH(CELL("row",A86)-3,Case8!$W$3:$W$100,FALSE)))</f>
        <v>0.79189634622491278</v>
      </c>
      <c r="AD86" s="7">
        <f ca="1">IF($A86="",AD85,INDEX(Case9!$Q$3:$Q$100,MATCH(CELL("row",B86)-3,Case9!$W$3:$W$100,FALSE)))</f>
        <v>2.6473287873301667</v>
      </c>
      <c r="AE86" s="7">
        <f ca="1">IF($A86="",AE85,INDEX(Case10!$Q$3:$Q$100,MATCH(CELL("row",B86)-3,Case10!$W$3:$W$100,FALSE)))</f>
        <v>0.86678495706416436</v>
      </c>
      <c r="AF86" s="7">
        <f ca="1">IF($A86="",AF85,INDEX(Case11!$Q$3:$Q$100,MATCH(CELL("row",A86)-3,Case11!$W$3:$W$100,FALSE)))</f>
        <v>4.2509709826981465</v>
      </c>
      <c r="AH86" t="str">
        <f t="shared" si="10"/>
        <v/>
      </c>
      <c r="AI86" t="str">
        <f t="shared" si="11"/>
        <v/>
      </c>
      <c r="AJ86" t="str">
        <f t="shared" si="16"/>
        <v/>
      </c>
      <c r="AL86" s="7">
        <f t="shared" ca="1" si="12"/>
        <v>114.62027704092176</v>
      </c>
      <c r="AM86" s="7">
        <f t="shared" ca="1" si="13"/>
        <v>4.2509709826981465</v>
      </c>
      <c r="AN86" s="7">
        <f t="shared" ca="1" si="14"/>
        <v>76.895820853895302</v>
      </c>
      <c r="AO86" s="7">
        <f t="shared" ca="1" si="15"/>
        <v>2.0542436967611172E-2</v>
      </c>
      <c r="AQ86" s="7">
        <f t="shared" ca="1" si="17"/>
        <v>81.369673665797407</v>
      </c>
      <c r="AR86" s="7">
        <f t="shared" ca="1" si="18"/>
        <v>0.79189634622491278</v>
      </c>
    </row>
    <row r="87" spans="1:44" x14ac:dyDescent="0.2">
      <c r="A87" t="str">
        <f>IF(ROW()-3&gt;Control!$I$5,"",Control!B88)</f>
        <v/>
      </c>
      <c r="B87" s="7">
        <f ca="1">IF($A87="",B86,INDEX(Case1!$AB$3:$AB$100,MATCH(CELL("row",A87)-3,Case1!$W$3:$W$100,FALSE)))</f>
        <v>27.105862660254754</v>
      </c>
      <c r="C87" s="7">
        <f ca="1">IF($A87="",C86,INDEX(Pi!$C$3:$C$100,MATCH(CELL("row",A87)-3,Pi!$W$3:$W$100,FALSE)))</f>
        <v>76.784671382199065</v>
      </c>
      <c r="D87" s="13">
        <f ca="1">IF($A87="",D86,INDEX(Patm!$C$3:$C$100,MATCH(CELL("row",A87)-3,Patm!$W$3:$W$100,FALSE)))</f>
        <v>76.913139651557742</v>
      </c>
      <c r="E87" s="13">
        <f ca="1">IF($A87="",E86,INDEX('Patm diff'!$C$3:$C$100,MATCH(CELL("row",Q87)-3,'Patm diff'!$W$3:$W$100,FALSE)))</f>
        <v>77.118569953084247</v>
      </c>
      <c r="F87" s="13">
        <f ca="1">IF($A87="",F86,INDEX('Patm nodiff'!$C$3:$C$100,MATCH(CELL("row",B87)-3,'Patm nodiff'!$W$3:$W$100,FALSE)))</f>
        <v>76.895820853895302</v>
      </c>
      <c r="G87" s="13">
        <f ca="1">IF($A87="",G86,INDEX(Case1!$C$3:$C$100,MATCH(CELL("row",A87)-3,Case1!$W$3:$W$100,FALSE)))</f>
        <v>86.047723688321511</v>
      </c>
      <c r="H87" s="7">
        <f ca="1">IF($A87="",H86,INDEX(Case2!$C$3:$C$100,MATCH(CELL("row",A87)-3,Case2!$W$3:$W$100,FALSE)))</f>
        <v>86.150791184353409</v>
      </c>
      <c r="I87" s="7">
        <f ca="1">IF($A87="",I86,INDEX(Case3!$C$3:$C$100,MATCH(CELL("row",A87)-3,Case3!$W$3:$W$100,FALSE)))</f>
        <v>85.94549560518729</v>
      </c>
      <c r="J87" s="7">
        <f ca="1">IF($A87="",J86,INDEX(Case4!$C$3:$C$100,MATCH(CELL("row",A87)-3,Case4!$W$3:$W$100,FALSE)))</f>
        <v>87.13965852425217</v>
      </c>
      <c r="K87" s="7">
        <f ca="1">IF($A87="",K86,INDEX(Case5!$C$3:$C$100,MATCH(CELL("row",A87)-3,Case5!$W$3:$W$100,FALSE)))</f>
        <v>84.954695179632026</v>
      </c>
      <c r="L87" s="7">
        <f ca="1">IF($A87="",L86,INDEX(Case6!$C$3:$C$100,MATCH(CELL("row",A87)-3,Case6!$W$3:$W$100,FALSE)))</f>
        <v>87.12963058522331</v>
      </c>
      <c r="M87" s="7">
        <f ca="1">IF($A87="",M86,INDEX(Case7!$C$3:$C$100,MATCH(CELL("row",A87)-3,Case7!$W$3:$W$100,FALSE)))</f>
        <v>84.984379822584387</v>
      </c>
      <c r="N87" s="7">
        <f ca="1">IF($A87="",N86,INDEX(Case8!$C$3:$C$100,MATCH(CELL("row",A87)-3,Case8!$W$3:$W$100,FALSE)))</f>
        <v>81.369673665797407</v>
      </c>
      <c r="O87" s="13">
        <f ca="1">IF($A87="",O86,INDEX(Case9!$C$3:$C$100,MATCH(CELL("row",A87)-3,Case9!$W$3:$W$100,FALSE)))</f>
        <v>95.674075374139719</v>
      </c>
      <c r="P87" s="13">
        <f ca="1">IF($A87="",P86,INDEX(Case10!$C$3:$C$100,MATCH(CELL("row",A87)-3,Case10!$W$3:$W$100,FALSE)))</f>
        <v>81.891164611657572</v>
      </c>
      <c r="Q87" s="7">
        <f ca="1">IF($A87="",Q86,INDEX(Case11!$C$3:$C$100,MATCH(CELL("row",A87)-3,Case11!$W$3:$W$100,FALSE)))</f>
        <v>114.62027704092176</v>
      </c>
      <c r="R87" s="13">
        <f ca="1">IF($A87="",R86,INDEX(Pi!$Q$3:$Q$100,MATCH(CELL("row",A87)-3,Pi!$W$3:$W$100,FALSE)))</f>
        <v>29.794450518706498</v>
      </c>
      <c r="S87" s="7">
        <f ca="1">IF($A87="",S86,INDEX(Patm!$Q$3:$Q$100,MATCH(CELL("row",A87)-3,Patm!$W$3:$W$100,FALSE)))</f>
        <v>2.3792277023415707E-2</v>
      </c>
      <c r="T87" s="7">
        <f ca="1">IF($A87="",T86,INDEX('Patm diff'!$Q$3:$Q$100,MATCH(CELL("row",Q87)-3,'Patm diff'!$W$3:$W$100,FALSE)))</f>
        <v>6.2202703539915166E-2</v>
      </c>
      <c r="U87" s="7">
        <f ca="1">IF($A87="",U86,INDEX('Patm nodiff'!$Q$3:$Q$100,MATCH(CELL("row",B87)-3,'Patm nodiff'!$W$3:$W$100,FALSE)))</f>
        <v>2.0542436967611172E-2</v>
      </c>
      <c r="V87" s="7">
        <f ca="1">IF($A87="",V86,INDEX(Case1!$Q$3:$Q$100,MATCH(CELL("row",A87)-3,Case1!$W$3:$W$100,FALSE)))</f>
        <v>1.4878784737120838</v>
      </c>
      <c r="W87" s="7">
        <f ca="1">IF($A87="",W86,INDEX(Case2!$Q$3:$Q$100,MATCH(CELL("row",A87)-3,Case2!$W$3:$W$100,FALSE)))</f>
        <v>1.446921097749136</v>
      </c>
      <c r="X87" s="7">
        <f ca="1">IF($A87="",X86,INDEX(Case3!$Q$3:$Q$100,MATCH(CELL("row",A87)-3,Case3!$W$3:$W$100,FALSE)))</f>
        <v>1.5285880538788204</v>
      </c>
      <c r="Y87" s="7">
        <f ca="1">IF($A87="",Y86,INDEX(Case4!$Q$3:$Q$100,MATCH(CELL("row",A87)-3,Case4!$W$3:$W$100,FALSE)))</f>
        <v>1.0579070728577094</v>
      </c>
      <c r="Z87" s="7">
        <f ca="1">IF($A87="",Z86,INDEX(Case5!$Q$3:$Q$100,MATCH(CELL("row",A87)-3,Case5!$W$3:$W$100,FALSE)))</f>
        <v>1.9272244615221858</v>
      </c>
      <c r="AA87" s="7">
        <f ca="1">IF($A87="",AA86,INDEX(Case6!$Q$3:$Q1113,MATCH(CELL("row",A87)-3,Case6!$W$3:$W$100,FALSE)))</f>
        <v>1.0618106506288232</v>
      </c>
      <c r="AB87" s="7">
        <f ca="1">IF($A87="",AB86,INDEX(Case7!$Q$3:$Q$100,MATCH(CELL("row",A87)-3,Case7!$W$3:$W$100,FALSE)))</f>
        <v>1.9151844211319389</v>
      </c>
      <c r="AC87" s="7">
        <f ca="1">IF($A87="",AC86,INDEX(Case8!$Q$3:$Q$100,MATCH(CELL("row",A87)-3,Case8!$W$3:$W$100,FALSE)))</f>
        <v>0.79189634622491278</v>
      </c>
      <c r="AD87" s="7">
        <f ca="1">IF($A87="",AD86,INDEX(Case9!$Q$3:$Q$100,MATCH(CELL("row",B87)-3,Case9!$W$3:$W$100,FALSE)))</f>
        <v>2.6473287873301667</v>
      </c>
      <c r="AE87" s="7">
        <f ca="1">IF($A87="",AE86,INDEX(Case10!$Q$3:$Q$100,MATCH(CELL("row",B87)-3,Case10!$W$3:$W$100,FALSE)))</f>
        <v>0.86678495706416436</v>
      </c>
      <c r="AF87" s="7">
        <f ca="1">IF($A87="",AF86,INDEX(Case11!$Q$3:$Q$100,MATCH(CELL("row",A87)-3,Case11!$W$3:$W$100,FALSE)))</f>
        <v>4.2509709826981465</v>
      </c>
      <c r="AH87" t="str">
        <f t="shared" si="10"/>
        <v/>
      </c>
      <c r="AI87" t="str">
        <f t="shared" si="11"/>
        <v/>
      </c>
      <c r="AJ87" t="str">
        <f t="shared" si="16"/>
        <v/>
      </c>
      <c r="AL87" s="7">
        <f t="shared" ca="1" si="12"/>
        <v>114.62027704092176</v>
      </c>
      <c r="AM87" s="7">
        <f t="shared" ca="1" si="13"/>
        <v>4.2509709826981465</v>
      </c>
      <c r="AN87" s="7">
        <f t="shared" ca="1" si="14"/>
        <v>76.895820853895302</v>
      </c>
      <c r="AO87" s="7">
        <f t="shared" ca="1" si="15"/>
        <v>2.0542436967611172E-2</v>
      </c>
      <c r="AQ87" s="7">
        <f t="shared" ca="1" si="17"/>
        <v>81.369673665797407</v>
      </c>
      <c r="AR87" s="7">
        <f t="shared" ca="1" si="18"/>
        <v>0.79189634622491278</v>
      </c>
    </row>
    <row r="88" spans="1:44" x14ac:dyDescent="0.2">
      <c r="A88" t="str">
        <f>IF(ROW()-3&gt;Control!$I$5,"",Control!B89)</f>
        <v/>
      </c>
      <c r="B88" s="7">
        <f ca="1">IF($A88="",B87,INDEX(Case1!$AB$3:$AB$100,MATCH(CELL("row",A88)-3,Case1!$W$3:$W$100,FALSE)))</f>
        <v>27.105862660254754</v>
      </c>
      <c r="C88" s="7">
        <f ca="1">IF($A88="",C87,INDEX(Pi!$C$3:$C$100,MATCH(CELL("row",A88)-3,Pi!$W$3:$W$100,FALSE)))</f>
        <v>76.784671382199065</v>
      </c>
      <c r="D88" s="13">
        <f ca="1">IF($A88="",D87,INDEX(Patm!$C$3:$C$100,MATCH(CELL("row",A88)-3,Patm!$W$3:$W$100,FALSE)))</f>
        <v>76.913139651557742</v>
      </c>
      <c r="E88" s="13">
        <f ca="1">IF($A88="",E87,INDEX('Patm diff'!$C$3:$C$100,MATCH(CELL("row",Q88)-3,'Patm diff'!$W$3:$W$100,FALSE)))</f>
        <v>77.118569953084247</v>
      </c>
      <c r="F88" s="13">
        <f ca="1">IF($A88="",F87,INDEX('Patm nodiff'!$C$3:$C$100,MATCH(CELL("row",B88)-3,'Patm nodiff'!$W$3:$W$100,FALSE)))</f>
        <v>76.895820853895302</v>
      </c>
      <c r="G88" s="13">
        <f ca="1">IF($A88="",G87,INDEX(Case1!$C$3:$C$100,MATCH(CELL("row",A88)-3,Case1!$W$3:$W$100,FALSE)))</f>
        <v>86.047723688321511</v>
      </c>
      <c r="H88" s="7">
        <f ca="1">IF($A88="",H87,INDEX(Case2!$C$3:$C$100,MATCH(CELL("row",A88)-3,Case2!$W$3:$W$100,FALSE)))</f>
        <v>86.150791184353409</v>
      </c>
      <c r="I88" s="7">
        <f ca="1">IF($A88="",I87,INDEX(Case3!$C$3:$C$100,MATCH(CELL("row",A88)-3,Case3!$W$3:$W$100,FALSE)))</f>
        <v>85.94549560518729</v>
      </c>
      <c r="J88" s="7">
        <f ca="1">IF($A88="",J87,INDEX(Case4!$C$3:$C$100,MATCH(CELL("row",A88)-3,Case4!$W$3:$W$100,FALSE)))</f>
        <v>87.13965852425217</v>
      </c>
      <c r="K88" s="7">
        <f ca="1">IF($A88="",K87,INDEX(Case5!$C$3:$C$100,MATCH(CELL("row",A88)-3,Case5!$W$3:$W$100,FALSE)))</f>
        <v>84.954695179632026</v>
      </c>
      <c r="L88" s="7">
        <f ca="1">IF($A88="",L87,INDEX(Case6!$C$3:$C$100,MATCH(CELL("row",A88)-3,Case6!$W$3:$W$100,FALSE)))</f>
        <v>87.12963058522331</v>
      </c>
      <c r="M88" s="7">
        <f ca="1">IF($A88="",M87,INDEX(Case7!$C$3:$C$100,MATCH(CELL("row",A88)-3,Case7!$W$3:$W$100,FALSE)))</f>
        <v>84.984379822584387</v>
      </c>
      <c r="N88" s="7">
        <f ca="1">IF($A88="",N87,INDEX(Case8!$C$3:$C$100,MATCH(CELL("row",A88)-3,Case8!$W$3:$W$100,FALSE)))</f>
        <v>81.369673665797407</v>
      </c>
      <c r="O88" s="13">
        <f ca="1">IF($A88="",O87,INDEX(Case9!$C$3:$C$100,MATCH(CELL("row",A88)-3,Case9!$W$3:$W$100,FALSE)))</f>
        <v>95.674075374139719</v>
      </c>
      <c r="P88" s="13">
        <f ca="1">IF($A88="",P87,INDEX(Case10!$C$3:$C$100,MATCH(CELL("row",A88)-3,Case10!$W$3:$W$100,FALSE)))</f>
        <v>81.891164611657572</v>
      </c>
      <c r="Q88" s="7">
        <f ca="1">IF($A88="",Q87,INDEX(Case11!$C$3:$C$100,MATCH(CELL("row",A88)-3,Case11!$W$3:$W$100,FALSE)))</f>
        <v>114.62027704092176</v>
      </c>
      <c r="R88" s="13">
        <f ca="1">IF($A88="",R87,INDEX(Pi!$Q$3:$Q$100,MATCH(CELL("row",A88)-3,Pi!$W$3:$W$100,FALSE)))</f>
        <v>29.794450518706498</v>
      </c>
      <c r="S88" s="7">
        <f ca="1">IF($A88="",S87,INDEX(Patm!$Q$3:$Q$100,MATCH(CELL("row",A88)-3,Patm!$W$3:$W$100,FALSE)))</f>
        <v>2.3792277023415707E-2</v>
      </c>
      <c r="T88" s="7">
        <f ca="1">IF($A88="",T87,INDEX('Patm diff'!$Q$3:$Q$100,MATCH(CELL("row",Q88)-3,'Patm diff'!$W$3:$W$100,FALSE)))</f>
        <v>6.2202703539915166E-2</v>
      </c>
      <c r="U88" s="7">
        <f ca="1">IF($A88="",U87,INDEX('Patm nodiff'!$Q$3:$Q$100,MATCH(CELL("row",B88)-3,'Patm nodiff'!$W$3:$W$100,FALSE)))</f>
        <v>2.0542436967611172E-2</v>
      </c>
      <c r="V88" s="7">
        <f ca="1">IF($A88="",V87,INDEX(Case1!$Q$3:$Q$100,MATCH(CELL("row",A88)-3,Case1!$W$3:$W$100,FALSE)))</f>
        <v>1.4878784737120838</v>
      </c>
      <c r="W88" s="7">
        <f ca="1">IF($A88="",W87,INDEX(Case2!$Q$3:$Q$100,MATCH(CELL("row",A88)-3,Case2!$W$3:$W$100,FALSE)))</f>
        <v>1.446921097749136</v>
      </c>
      <c r="X88" s="7">
        <f ca="1">IF($A88="",X87,INDEX(Case3!$Q$3:$Q$100,MATCH(CELL("row",A88)-3,Case3!$W$3:$W$100,FALSE)))</f>
        <v>1.5285880538788204</v>
      </c>
      <c r="Y88" s="7">
        <f ca="1">IF($A88="",Y87,INDEX(Case4!$Q$3:$Q$100,MATCH(CELL("row",A88)-3,Case4!$W$3:$W$100,FALSE)))</f>
        <v>1.0579070728577094</v>
      </c>
      <c r="Z88" s="7">
        <f ca="1">IF($A88="",Z87,INDEX(Case5!$Q$3:$Q$100,MATCH(CELL("row",A88)-3,Case5!$W$3:$W$100,FALSE)))</f>
        <v>1.9272244615221858</v>
      </c>
      <c r="AA88" s="7">
        <f ca="1">IF($A88="",AA87,INDEX(Case6!$Q$3:$Q1114,MATCH(CELL("row",A88)-3,Case6!$W$3:$W$100,FALSE)))</f>
        <v>1.0618106506288232</v>
      </c>
      <c r="AB88" s="7">
        <f ca="1">IF($A88="",AB87,INDEX(Case7!$Q$3:$Q$100,MATCH(CELL("row",A88)-3,Case7!$W$3:$W$100,FALSE)))</f>
        <v>1.9151844211319389</v>
      </c>
      <c r="AC88" s="7">
        <f ca="1">IF($A88="",AC87,INDEX(Case8!$Q$3:$Q$100,MATCH(CELL("row",A88)-3,Case8!$W$3:$W$100,FALSE)))</f>
        <v>0.79189634622491278</v>
      </c>
      <c r="AD88" s="7">
        <f ca="1">IF($A88="",AD87,INDEX(Case9!$Q$3:$Q$100,MATCH(CELL("row",B88)-3,Case9!$W$3:$W$100,FALSE)))</f>
        <v>2.6473287873301667</v>
      </c>
      <c r="AE88" s="7">
        <f ca="1">IF($A88="",AE87,INDEX(Case10!$Q$3:$Q$100,MATCH(CELL("row",B88)-3,Case10!$W$3:$W$100,FALSE)))</f>
        <v>0.86678495706416436</v>
      </c>
      <c r="AF88" s="7">
        <f ca="1">IF($A88="",AF87,INDEX(Case11!$Q$3:$Q$100,MATCH(CELL("row",A88)-3,Case11!$W$3:$W$100,FALSE)))</f>
        <v>4.2509709826981465</v>
      </c>
      <c r="AH88" t="str">
        <f t="shared" si="10"/>
        <v/>
      </c>
      <c r="AI88" t="str">
        <f t="shared" si="11"/>
        <v/>
      </c>
      <c r="AJ88" t="str">
        <f t="shared" si="16"/>
        <v/>
      </c>
      <c r="AL88" s="7">
        <f t="shared" ca="1" si="12"/>
        <v>114.62027704092176</v>
      </c>
      <c r="AM88" s="7">
        <f t="shared" ca="1" si="13"/>
        <v>4.2509709826981465</v>
      </c>
      <c r="AN88" s="7">
        <f t="shared" ca="1" si="14"/>
        <v>76.895820853895302</v>
      </c>
      <c r="AO88" s="7">
        <f t="shared" ca="1" si="15"/>
        <v>2.0542436967611172E-2</v>
      </c>
      <c r="AQ88" s="7">
        <f t="shared" ca="1" si="17"/>
        <v>81.369673665797407</v>
      </c>
      <c r="AR88" s="7">
        <f t="shared" ca="1" si="18"/>
        <v>0.79189634622491278</v>
      </c>
    </row>
    <row r="89" spans="1:44" x14ac:dyDescent="0.2">
      <c r="A89" t="str">
        <f>IF(ROW()-3&gt;Control!$I$5,"",Control!B90)</f>
        <v/>
      </c>
      <c r="B89" s="7">
        <f ca="1">IF($A89="",B88,INDEX(Case1!$AB$3:$AB$100,MATCH(CELL("row",A89)-3,Case1!$W$3:$W$100,FALSE)))</f>
        <v>27.105862660254754</v>
      </c>
      <c r="C89" s="7">
        <f ca="1">IF($A89="",C88,INDEX(Pi!$C$3:$C$100,MATCH(CELL("row",A89)-3,Pi!$W$3:$W$100,FALSE)))</f>
        <v>76.784671382199065</v>
      </c>
      <c r="D89" s="13">
        <f ca="1">IF($A89="",D88,INDEX(Patm!$C$3:$C$100,MATCH(CELL("row",A89)-3,Patm!$W$3:$W$100,FALSE)))</f>
        <v>76.913139651557742</v>
      </c>
      <c r="E89" s="13">
        <f ca="1">IF($A89="",E88,INDEX('Patm diff'!$C$3:$C$100,MATCH(CELL("row",Q89)-3,'Patm diff'!$W$3:$W$100,FALSE)))</f>
        <v>77.118569953084247</v>
      </c>
      <c r="F89" s="13">
        <f ca="1">IF($A89="",F88,INDEX('Patm nodiff'!$C$3:$C$100,MATCH(CELL("row",B89)-3,'Patm nodiff'!$W$3:$W$100,FALSE)))</f>
        <v>76.895820853895302</v>
      </c>
      <c r="G89" s="13">
        <f ca="1">IF($A89="",G88,INDEX(Case1!$C$3:$C$100,MATCH(CELL("row",A89)-3,Case1!$W$3:$W$100,FALSE)))</f>
        <v>86.047723688321511</v>
      </c>
      <c r="H89" s="7">
        <f ca="1">IF($A89="",H88,INDEX(Case2!$C$3:$C$100,MATCH(CELL("row",A89)-3,Case2!$W$3:$W$100,FALSE)))</f>
        <v>86.150791184353409</v>
      </c>
      <c r="I89" s="7">
        <f ca="1">IF($A89="",I88,INDEX(Case3!$C$3:$C$100,MATCH(CELL("row",A89)-3,Case3!$W$3:$W$100,FALSE)))</f>
        <v>85.94549560518729</v>
      </c>
      <c r="J89" s="7">
        <f ca="1">IF($A89="",J88,INDEX(Case4!$C$3:$C$100,MATCH(CELL("row",A89)-3,Case4!$W$3:$W$100,FALSE)))</f>
        <v>87.13965852425217</v>
      </c>
      <c r="K89" s="7">
        <f ca="1">IF($A89="",K88,INDEX(Case5!$C$3:$C$100,MATCH(CELL("row",A89)-3,Case5!$W$3:$W$100,FALSE)))</f>
        <v>84.954695179632026</v>
      </c>
      <c r="L89" s="7">
        <f ca="1">IF($A89="",L88,INDEX(Case6!$C$3:$C$100,MATCH(CELL("row",A89)-3,Case6!$W$3:$W$100,FALSE)))</f>
        <v>87.12963058522331</v>
      </c>
      <c r="M89" s="7">
        <f ca="1">IF($A89="",M88,INDEX(Case7!$C$3:$C$100,MATCH(CELL("row",A89)-3,Case7!$W$3:$W$100,FALSE)))</f>
        <v>84.984379822584387</v>
      </c>
      <c r="N89" s="7">
        <f ca="1">IF($A89="",N88,INDEX(Case8!$C$3:$C$100,MATCH(CELL("row",A89)-3,Case8!$W$3:$W$100,FALSE)))</f>
        <v>81.369673665797407</v>
      </c>
      <c r="O89" s="13">
        <f ca="1">IF($A89="",O88,INDEX(Case9!$C$3:$C$100,MATCH(CELL("row",A89)-3,Case9!$W$3:$W$100,FALSE)))</f>
        <v>95.674075374139719</v>
      </c>
      <c r="P89" s="13">
        <f ca="1">IF($A89="",P88,INDEX(Case10!$C$3:$C$100,MATCH(CELL("row",A89)-3,Case10!$W$3:$W$100,FALSE)))</f>
        <v>81.891164611657572</v>
      </c>
      <c r="Q89" s="7">
        <f ca="1">IF($A89="",Q88,INDEX(Case11!$C$3:$C$100,MATCH(CELL("row",A89)-3,Case11!$W$3:$W$100,FALSE)))</f>
        <v>114.62027704092176</v>
      </c>
      <c r="R89" s="13">
        <f ca="1">IF($A89="",R88,INDEX(Pi!$Q$3:$Q$100,MATCH(CELL("row",A89)-3,Pi!$W$3:$W$100,FALSE)))</f>
        <v>29.794450518706498</v>
      </c>
      <c r="S89" s="7">
        <f ca="1">IF($A89="",S88,INDEX(Patm!$Q$3:$Q$100,MATCH(CELL("row",A89)-3,Patm!$W$3:$W$100,FALSE)))</f>
        <v>2.3792277023415707E-2</v>
      </c>
      <c r="T89" s="7">
        <f ca="1">IF($A89="",T88,INDEX('Patm diff'!$Q$3:$Q$100,MATCH(CELL("row",Q89)-3,'Patm diff'!$W$3:$W$100,FALSE)))</f>
        <v>6.2202703539915166E-2</v>
      </c>
      <c r="U89" s="7">
        <f ca="1">IF($A89="",U88,INDEX('Patm nodiff'!$Q$3:$Q$100,MATCH(CELL("row",B89)-3,'Patm nodiff'!$W$3:$W$100,FALSE)))</f>
        <v>2.0542436967611172E-2</v>
      </c>
      <c r="V89" s="7">
        <f ca="1">IF($A89="",V88,INDEX(Case1!$Q$3:$Q$100,MATCH(CELL("row",A89)-3,Case1!$W$3:$W$100,FALSE)))</f>
        <v>1.4878784737120838</v>
      </c>
      <c r="W89" s="7">
        <f ca="1">IF($A89="",W88,INDEX(Case2!$Q$3:$Q$100,MATCH(CELL("row",A89)-3,Case2!$W$3:$W$100,FALSE)))</f>
        <v>1.446921097749136</v>
      </c>
      <c r="X89" s="7">
        <f ca="1">IF($A89="",X88,INDEX(Case3!$Q$3:$Q$100,MATCH(CELL("row",A89)-3,Case3!$W$3:$W$100,FALSE)))</f>
        <v>1.5285880538788204</v>
      </c>
      <c r="Y89" s="7">
        <f ca="1">IF($A89="",Y88,INDEX(Case4!$Q$3:$Q$100,MATCH(CELL("row",A89)-3,Case4!$W$3:$W$100,FALSE)))</f>
        <v>1.0579070728577094</v>
      </c>
      <c r="Z89" s="7">
        <f ca="1">IF($A89="",Z88,INDEX(Case5!$Q$3:$Q$100,MATCH(CELL("row",A89)-3,Case5!$W$3:$W$100,FALSE)))</f>
        <v>1.9272244615221858</v>
      </c>
      <c r="AA89" s="7">
        <f ca="1">IF($A89="",AA88,INDEX(Case6!$Q$3:$Q1115,MATCH(CELL("row",A89)-3,Case6!$W$3:$W$100,FALSE)))</f>
        <v>1.0618106506288232</v>
      </c>
      <c r="AB89" s="7">
        <f ca="1">IF($A89="",AB88,INDEX(Case7!$Q$3:$Q$100,MATCH(CELL("row",A89)-3,Case7!$W$3:$W$100,FALSE)))</f>
        <v>1.9151844211319389</v>
      </c>
      <c r="AC89" s="7">
        <f ca="1">IF($A89="",AC88,INDEX(Case8!$Q$3:$Q$100,MATCH(CELL("row",A89)-3,Case8!$W$3:$W$100,FALSE)))</f>
        <v>0.79189634622491278</v>
      </c>
      <c r="AD89" s="7">
        <f ca="1">IF($A89="",AD88,INDEX(Case9!$Q$3:$Q$100,MATCH(CELL("row",B89)-3,Case9!$W$3:$W$100,FALSE)))</f>
        <v>2.6473287873301667</v>
      </c>
      <c r="AE89" s="7">
        <f ca="1">IF($A89="",AE88,INDEX(Case10!$Q$3:$Q$100,MATCH(CELL("row",B89)-3,Case10!$W$3:$W$100,FALSE)))</f>
        <v>0.86678495706416436</v>
      </c>
      <c r="AF89" s="7">
        <f ca="1">IF($A89="",AF88,INDEX(Case11!$Q$3:$Q$100,MATCH(CELL("row",A89)-3,Case11!$W$3:$W$100,FALSE)))</f>
        <v>4.2509709826981465</v>
      </c>
      <c r="AH89" t="str">
        <f t="shared" si="10"/>
        <v/>
      </c>
      <c r="AI89" t="str">
        <f t="shared" si="11"/>
        <v/>
      </c>
      <c r="AJ89" t="str">
        <f t="shared" si="16"/>
        <v/>
      </c>
      <c r="AL89" s="7">
        <f t="shared" ca="1" si="12"/>
        <v>114.62027704092176</v>
      </c>
      <c r="AM89" s="7">
        <f t="shared" ca="1" si="13"/>
        <v>4.2509709826981465</v>
      </c>
      <c r="AN89" s="7">
        <f t="shared" ca="1" si="14"/>
        <v>76.895820853895302</v>
      </c>
      <c r="AO89" s="7">
        <f t="shared" ca="1" si="15"/>
        <v>2.0542436967611172E-2</v>
      </c>
      <c r="AQ89" s="7">
        <f t="shared" ca="1" si="17"/>
        <v>81.369673665797407</v>
      </c>
      <c r="AR89" s="7">
        <f t="shared" ca="1" si="18"/>
        <v>0.79189634622491278</v>
      </c>
    </row>
    <row r="90" spans="1:44" x14ac:dyDescent="0.2">
      <c r="A90" t="str">
        <f>IF(ROW()-3&gt;Control!$I$5,"",Control!B91)</f>
        <v/>
      </c>
      <c r="B90" s="7">
        <f ca="1">IF($A90="",B89,INDEX(Case1!$AB$3:$AB$100,MATCH(CELL("row",A90)-3,Case1!$W$3:$W$100,FALSE)))</f>
        <v>27.105862660254754</v>
      </c>
      <c r="C90" s="7">
        <f ca="1">IF($A90="",C89,INDEX(Pi!$C$3:$C$100,MATCH(CELL("row",A90)-3,Pi!$W$3:$W$100,FALSE)))</f>
        <v>76.784671382199065</v>
      </c>
      <c r="D90" s="13">
        <f ca="1">IF($A90="",D89,INDEX(Patm!$C$3:$C$100,MATCH(CELL("row",A90)-3,Patm!$W$3:$W$100,FALSE)))</f>
        <v>76.913139651557742</v>
      </c>
      <c r="E90" s="13">
        <f ca="1">IF($A90="",E89,INDEX('Patm diff'!$C$3:$C$100,MATCH(CELL("row",Q90)-3,'Patm diff'!$W$3:$W$100,FALSE)))</f>
        <v>77.118569953084247</v>
      </c>
      <c r="F90" s="13">
        <f ca="1">IF($A90="",F89,INDEX('Patm nodiff'!$C$3:$C$100,MATCH(CELL("row",B90)-3,'Patm nodiff'!$W$3:$W$100,FALSE)))</f>
        <v>76.895820853895302</v>
      </c>
      <c r="G90" s="13">
        <f ca="1">IF($A90="",G89,INDEX(Case1!$C$3:$C$100,MATCH(CELL("row",A90)-3,Case1!$W$3:$W$100,FALSE)))</f>
        <v>86.047723688321511</v>
      </c>
      <c r="H90" s="7">
        <f ca="1">IF($A90="",H89,INDEX(Case2!$C$3:$C$100,MATCH(CELL("row",A90)-3,Case2!$W$3:$W$100,FALSE)))</f>
        <v>86.150791184353409</v>
      </c>
      <c r="I90" s="7">
        <f ca="1">IF($A90="",I89,INDEX(Case3!$C$3:$C$100,MATCH(CELL("row",A90)-3,Case3!$W$3:$W$100,FALSE)))</f>
        <v>85.94549560518729</v>
      </c>
      <c r="J90" s="7">
        <f ca="1">IF($A90="",J89,INDEX(Case4!$C$3:$C$100,MATCH(CELL("row",A90)-3,Case4!$W$3:$W$100,FALSE)))</f>
        <v>87.13965852425217</v>
      </c>
      <c r="K90" s="7">
        <f ca="1">IF($A90="",K89,INDEX(Case5!$C$3:$C$100,MATCH(CELL("row",A90)-3,Case5!$W$3:$W$100,FALSE)))</f>
        <v>84.954695179632026</v>
      </c>
      <c r="L90" s="7">
        <f ca="1">IF($A90="",L89,INDEX(Case6!$C$3:$C$100,MATCH(CELL("row",A90)-3,Case6!$W$3:$W$100,FALSE)))</f>
        <v>87.12963058522331</v>
      </c>
      <c r="M90" s="7">
        <f ca="1">IF($A90="",M89,INDEX(Case7!$C$3:$C$100,MATCH(CELL("row",A90)-3,Case7!$W$3:$W$100,FALSE)))</f>
        <v>84.984379822584387</v>
      </c>
      <c r="N90" s="7">
        <f ca="1">IF($A90="",N89,INDEX(Case8!$C$3:$C$100,MATCH(CELL("row",A90)-3,Case8!$W$3:$W$100,FALSE)))</f>
        <v>81.369673665797407</v>
      </c>
      <c r="O90" s="13">
        <f ca="1">IF($A90="",O89,INDEX(Case9!$C$3:$C$100,MATCH(CELL("row",A90)-3,Case9!$W$3:$W$100,FALSE)))</f>
        <v>95.674075374139719</v>
      </c>
      <c r="P90" s="13">
        <f ca="1">IF($A90="",P89,INDEX(Case10!$C$3:$C$100,MATCH(CELL("row",A90)-3,Case10!$W$3:$W$100,FALSE)))</f>
        <v>81.891164611657572</v>
      </c>
      <c r="Q90" s="7">
        <f ca="1">IF($A90="",Q89,INDEX(Case11!$C$3:$C$100,MATCH(CELL("row",A90)-3,Case11!$W$3:$W$100,FALSE)))</f>
        <v>114.62027704092176</v>
      </c>
      <c r="R90" s="13">
        <f ca="1">IF($A90="",R89,INDEX(Pi!$Q$3:$Q$100,MATCH(CELL("row",A90)-3,Pi!$W$3:$W$100,FALSE)))</f>
        <v>29.794450518706498</v>
      </c>
      <c r="S90" s="7">
        <f ca="1">IF($A90="",S89,INDEX(Patm!$Q$3:$Q$100,MATCH(CELL("row",A90)-3,Patm!$W$3:$W$100,FALSE)))</f>
        <v>2.3792277023415707E-2</v>
      </c>
      <c r="T90" s="7">
        <f ca="1">IF($A90="",T89,INDEX('Patm diff'!$Q$3:$Q$100,MATCH(CELL("row",Q90)-3,'Patm diff'!$W$3:$W$100,FALSE)))</f>
        <v>6.2202703539915166E-2</v>
      </c>
      <c r="U90" s="7">
        <f ca="1">IF($A90="",U89,INDEX('Patm nodiff'!$Q$3:$Q$100,MATCH(CELL("row",B90)-3,'Patm nodiff'!$W$3:$W$100,FALSE)))</f>
        <v>2.0542436967611172E-2</v>
      </c>
      <c r="V90" s="7">
        <f ca="1">IF($A90="",V89,INDEX(Case1!$Q$3:$Q$100,MATCH(CELL("row",A90)-3,Case1!$W$3:$W$100,FALSE)))</f>
        <v>1.4878784737120838</v>
      </c>
      <c r="W90" s="7">
        <f ca="1">IF($A90="",W89,INDEX(Case2!$Q$3:$Q$100,MATCH(CELL("row",A90)-3,Case2!$W$3:$W$100,FALSE)))</f>
        <v>1.446921097749136</v>
      </c>
      <c r="X90" s="7">
        <f ca="1">IF($A90="",X89,INDEX(Case3!$Q$3:$Q$100,MATCH(CELL("row",A90)-3,Case3!$W$3:$W$100,FALSE)))</f>
        <v>1.5285880538788204</v>
      </c>
      <c r="Y90" s="7">
        <f ca="1">IF($A90="",Y89,INDEX(Case4!$Q$3:$Q$100,MATCH(CELL("row",A90)-3,Case4!$W$3:$W$100,FALSE)))</f>
        <v>1.0579070728577094</v>
      </c>
      <c r="Z90" s="7">
        <f ca="1">IF($A90="",Z89,INDEX(Case5!$Q$3:$Q$100,MATCH(CELL("row",A90)-3,Case5!$W$3:$W$100,FALSE)))</f>
        <v>1.9272244615221858</v>
      </c>
      <c r="AA90" s="7">
        <f ca="1">IF($A90="",AA89,INDEX(Case6!$Q$3:$Q1116,MATCH(CELL("row",A90)-3,Case6!$W$3:$W$100,FALSE)))</f>
        <v>1.0618106506288232</v>
      </c>
      <c r="AB90" s="7">
        <f ca="1">IF($A90="",AB89,INDEX(Case7!$Q$3:$Q$100,MATCH(CELL("row",A90)-3,Case7!$W$3:$W$100,FALSE)))</f>
        <v>1.9151844211319389</v>
      </c>
      <c r="AC90" s="7">
        <f ca="1">IF($A90="",AC89,INDEX(Case8!$Q$3:$Q$100,MATCH(CELL("row",A90)-3,Case8!$W$3:$W$100,FALSE)))</f>
        <v>0.79189634622491278</v>
      </c>
      <c r="AD90" s="7">
        <f ca="1">IF($A90="",AD89,INDEX(Case9!$Q$3:$Q$100,MATCH(CELL("row",B90)-3,Case9!$W$3:$W$100,FALSE)))</f>
        <v>2.6473287873301667</v>
      </c>
      <c r="AE90" s="7">
        <f ca="1">IF($A90="",AE89,INDEX(Case10!$Q$3:$Q$100,MATCH(CELL("row",B90)-3,Case10!$W$3:$W$100,FALSE)))</f>
        <v>0.86678495706416436</v>
      </c>
      <c r="AF90" s="7">
        <f ca="1">IF($A90="",AF89,INDEX(Case11!$Q$3:$Q$100,MATCH(CELL("row",A90)-3,Case11!$W$3:$W$100,FALSE)))</f>
        <v>4.2509709826981465</v>
      </c>
      <c r="AH90" t="str">
        <f t="shared" si="10"/>
        <v/>
      </c>
      <c r="AI90" t="str">
        <f t="shared" si="11"/>
        <v/>
      </c>
      <c r="AJ90" t="str">
        <f t="shared" si="16"/>
        <v/>
      </c>
      <c r="AL90" s="7">
        <f t="shared" ca="1" si="12"/>
        <v>114.62027704092176</v>
      </c>
      <c r="AM90" s="7">
        <f t="shared" ca="1" si="13"/>
        <v>4.2509709826981465</v>
      </c>
      <c r="AN90" s="7">
        <f t="shared" ca="1" si="14"/>
        <v>76.895820853895302</v>
      </c>
      <c r="AO90" s="7">
        <f t="shared" ca="1" si="15"/>
        <v>2.0542436967611172E-2</v>
      </c>
      <c r="AQ90" s="7">
        <f t="shared" ca="1" si="17"/>
        <v>81.369673665797407</v>
      </c>
      <c r="AR90" s="7">
        <f t="shared" ca="1" si="18"/>
        <v>0.79189634622491278</v>
      </c>
    </row>
    <row r="91" spans="1:44" x14ac:dyDescent="0.2">
      <c r="A91" t="str">
        <f>IF(ROW()-3&gt;Control!$I$5,"",Control!B92)</f>
        <v/>
      </c>
      <c r="B91" s="7">
        <f ca="1">IF($A91="",B90,INDEX(Case1!$AB$3:$AB$100,MATCH(CELL("row",A91)-3,Case1!$W$3:$W$100,FALSE)))</f>
        <v>27.105862660254754</v>
      </c>
      <c r="C91" s="7">
        <f ca="1">IF($A91="",C90,INDEX(Pi!$C$3:$C$100,MATCH(CELL("row",A91)-3,Pi!$W$3:$W$100,FALSE)))</f>
        <v>76.784671382199065</v>
      </c>
      <c r="D91" s="13">
        <f ca="1">IF($A91="",D90,INDEX(Patm!$C$3:$C$100,MATCH(CELL("row",A91)-3,Patm!$W$3:$W$100,FALSE)))</f>
        <v>76.913139651557742</v>
      </c>
      <c r="E91" s="13">
        <f ca="1">IF($A91="",E90,INDEX('Patm diff'!$C$3:$C$100,MATCH(CELL("row",Q91)-3,'Patm diff'!$W$3:$W$100,FALSE)))</f>
        <v>77.118569953084247</v>
      </c>
      <c r="F91" s="13">
        <f ca="1">IF($A91="",F90,INDEX('Patm nodiff'!$C$3:$C$100,MATCH(CELL("row",B91)-3,'Patm nodiff'!$W$3:$W$100,FALSE)))</f>
        <v>76.895820853895302</v>
      </c>
      <c r="G91" s="13">
        <f ca="1">IF($A91="",G90,INDEX(Case1!$C$3:$C$100,MATCH(CELL("row",A91)-3,Case1!$W$3:$W$100,FALSE)))</f>
        <v>86.047723688321511</v>
      </c>
      <c r="H91" s="7">
        <f ca="1">IF($A91="",H90,INDEX(Case2!$C$3:$C$100,MATCH(CELL("row",A91)-3,Case2!$W$3:$W$100,FALSE)))</f>
        <v>86.150791184353409</v>
      </c>
      <c r="I91" s="7">
        <f ca="1">IF($A91="",I90,INDEX(Case3!$C$3:$C$100,MATCH(CELL("row",A91)-3,Case3!$W$3:$W$100,FALSE)))</f>
        <v>85.94549560518729</v>
      </c>
      <c r="J91" s="7">
        <f ca="1">IF($A91="",J90,INDEX(Case4!$C$3:$C$100,MATCH(CELL("row",A91)-3,Case4!$W$3:$W$100,FALSE)))</f>
        <v>87.13965852425217</v>
      </c>
      <c r="K91" s="7">
        <f ca="1">IF($A91="",K90,INDEX(Case5!$C$3:$C$100,MATCH(CELL("row",A91)-3,Case5!$W$3:$W$100,FALSE)))</f>
        <v>84.954695179632026</v>
      </c>
      <c r="L91" s="7">
        <f ca="1">IF($A91="",L90,INDEX(Case6!$C$3:$C$100,MATCH(CELL("row",A91)-3,Case6!$W$3:$W$100,FALSE)))</f>
        <v>87.12963058522331</v>
      </c>
      <c r="M91" s="7">
        <f ca="1">IF($A91="",M90,INDEX(Case7!$C$3:$C$100,MATCH(CELL("row",A91)-3,Case7!$W$3:$W$100,FALSE)))</f>
        <v>84.984379822584387</v>
      </c>
      <c r="N91" s="7">
        <f ca="1">IF($A91="",N90,INDEX(Case8!$C$3:$C$100,MATCH(CELL("row",A91)-3,Case8!$W$3:$W$100,FALSE)))</f>
        <v>81.369673665797407</v>
      </c>
      <c r="O91" s="13">
        <f ca="1">IF($A91="",O90,INDEX(Case9!$C$3:$C$100,MATCH(CELL("row",A91)-3,Case9!$W$3:$W$100,FALSE)))</f>
        <v>95.674075374139719</v>
      </c>
      <c r="P91" s="13">
        <f ca="1">IF($A91="",P90,INDEX(Case10!$C$3:$C$100,MATCH(CELL("row",A91)-3,Case10!$W$3:$W$100,FALSE)))</f>
        <v>81.891164611657572</v>
      </c>
      <c r="Q91" s="7">
        <f ca="1">IF($A91="",Q90,INDEX(Case11!$C$3:$C$100,MATCH(CELL("row",A91)-3,Case11!$W$3:$W$100,FALSE)))</f>
        <v>114.62027704092176</v>
      </c>
      <c r="R91" s="13">
        <f ca="1">IF($A91="",R90,INDEX(Pi!$Q$3:$Q$100,MATCH(CELL("row",A91)-3,Pi!$W$3:$W$100,FALSE)))</f>
        <v>29.794450518706498</v>
      </c>
      <c r="S91" s="7">
        <f ca="1">IF($A91="",S90,INDEX(Patm!$Q$3:$Q$100,MATCH(CELL("row",A91)-3,Patm!$W$3:$W$100,FALSE)))</f>
        <v>2.3792277023415707E-2</v>
      </c>
      <c r="T91" s="7">
        <f ca="1">IF($A91="",T90,INDEX('Patm diff'!$Q$3:$Q$100,MATCH(CELL("row",Q91)-3,'Patm diff'!$W$3:$W$100,FALSE)))</f>
        <v>6.2202703539915166E-2</v>
      </c>
      <c r="U91" s="7">
        <f ca="1">IF($A91="",U90,INDEX('Patm nodiff'!$Q$3:$Q$100,MATCH(CELL("row",B91)-3,'Patm nodiff'!$W$3:$W$100,FALSE)))</f>
        <v>2.0542436967611172E-2</v>
      </c>
      <c r="V91" s="7">
        <f ca="1">IF($A91="",V90,INDEX(Case1!$Q$3:$Q$100,MATCH(CELL("row",A91)-3,Case1!$W$3:$W$100,FALSE)))</f>
        <v>1.4878784737120838</v>
      </c>
      <c r="W91" s="7">
        <f ca="1">IF($A91="",W90,INDEX(Case2!$Q$3:$Q$100,MATCH(CELL("row",A91)-3,Case2!$W$3:$W$100,FALSE)))</f>
        <v>1.446921097749136</v>
      </c>
      <c r="X91" s="7">
        <f ca="1">IF($A91="",X90,INDEX(Case3!$Q$3:$Q$100,MATCH(CELL("row",A91)-3,Case3!$W$3:$W$100,FALSE)))</f>
        <v>1.5285880538788204</v>
      </c>
      <c r="Y91" s="7">
        <f ca="1">IF($A91="",Y90,INDEX(Case4!$Q$3:$Q$100,MATCH(CELL("row",A91)-3,Case4!$W$3:$W$100,FALSE)))</f>
        <v>1.0579070728577094</v>
      </c>
      <c r="Z91" s="7">
        <f ca="1">IF($A91="",Z90,INDEX(Case5!$Q$3:$Q$100,MATCH(CELL("row",A91)-3,Case5!$W$3:$W$100,FALSE)))</f>
        <v>1.9272244615221858</v>
      </c>
      <c r="AA91" s="7">
        <f ca="1">IF($A91="",AA90,INDEX(Case6!$Q$3:$Q1117,MATCH(CELL("row",A91)-3,Case6!$W$3:$W$100,FALSE)))</f>
        <v>1.0618106506288232</v>
      </c>
      <c r="AB91" s="7">
        <f ca="1">IF($A91="",AB90,INDEX(Case7!$Q$3:$Q$100,MATCH(CELL("row",A91)-3,Case7!$W$3:$W$100,FALSE)))</f>
        <v>1.9151844211319389</v>
      </c>
      <c r="AC91" s="7">
        <f ca="1">IF($A91="",AC90,INDEX(Case8!$Q$3:$Q$100,MATCH(CELL("row",A91)-3,Case8!$W$3:$W$100,FALSE)))</f>
        <v>0.79189634622491278</v>
      </c>
      <c r="AD91" s="7">
        <f ca="1">IF($A91="",AD90,INDEX(Case9!$Q$3:$Q$100,MATCH(CELL("row",B91)-3,Case9!$W$3:$W$100,FALSE)))</f>
        <v>2.6473287873301667</v>
      </c>
      <c r="AE91" s="7">
        <f ca="1">IF($A91="",AE90,INDEX(Case10!$Q$3:$Q$100,MATCH(CELL("row",B91)-3,Case10!$W$3:$W$100,FALSE)))</f>
        <v>0.86678495706416436</v>
      </c>
      <c r="AF91" s="7">
        <f ca="1">IF($A91="",AF90,INDEX(Case11!$Q$3:$Q$100,MATCH(CELL("row",A91)-3,Case11!$W$3:$W$100,FALSE)))</f>
        <v>4.2509709826981465</v>
      </c>
      <c r="AH91" t="str">
        <f t="shared" si="10"/>
        <v/>
      </c>
      <c r="AI91" t="str">
        <f t="shared" si="11"/>
        <v/>
      </c>
      <c r="AJ91" t="str">
        <f t="shared" si="16"/>
        <v/>
      </c>
      <c r="AL91" s="7">
        <f t="shared" ca="1" si="12"/>
        <v>114.62027704092176</v>
      </c>
      <c r="AM91" s="7">
        <f t="shared" ca="1" si="13"/>
        <v>4.2509709826981465</v>
      </c>
      <c r="AN91" s="7">
        <f t="shared" ca="1" si="14"/>
        <v>76.895820853895302</v>
      </c>
      <c r="AO91" s="7">
        <f t="shared" ca="1" si="15"/>
        <v>2.0542436967611172E-2</v>
      </c>
      <c r="AQ91" s="7">
        <f t="shared" ca="1" si="17"/>
        <v>81.369673665797407</v>
      </c>
      <c r="AR91" s="7">
        <f t="shared" ca="1" si="18"/>
        <v>0.79189634622491278</v>
      </c>
    </row>
    <row r="92" spans="1:44" x14ac:dyDescent="0.2">
      <c r="A92" t="str">
        <f>IF(ROW()-3&gt;Control!$I$5,"",Control!B93)</f>
        <v/>
      </c>
      <c r="B92" s="7">
        <f ca="1">IF($A92="",B91,INDEX(Case1!$AB$3:$AB$100,MATCH(CELL("row",A92)-3,Case1!$W$3:$W$100,FALSE)))</f>
        <v>27.105862660254754</v>
      </c>
      <c r="C92" s="7">
        <f ca="1">IF($A92="",C91,INDEX(Pi!$C$3:$C$100,MATCH(CELL("row",A92)-3,Pi!$W$3:$W$100,FALSE)))</f>
        <v>76.784671382199065</v>
      </c>
      <c r="D92" s="13">
        <f ca="1">IF($A92="",D91,INDEX(Patm!$C$3:$C$100,MATCH(CELL("row",A92)-3,Patm!$W$3:$W$100,FALSE)))</f>
        <v>76.913139651557742</v>
      </c>
      <c r="E92" s="13">
        <f ca="1">IF($A92="",E91,INDEX('Patm diff'!$C$3:$C$100,MATCH(CELL("row",Q92)-3,'Patm diff'!$W$3:$W$100,FALSE)))</f>
        <v>77.118569953084247</v>
      </c>
      <c r="F92" s="13">
        <f ca="1">IF($A92="",F91,INDEX('Patm nodiff'!$C$3:$C$100,MATCH(CELL("row",B92)-3,'Patm nodiff'!$W$3:$W$100,FALSE)))</f>
        <v>76.895820853895302</v>
      </c>
      <c r="G92" s="13">
        <f ca="1">IF($A92="",G91,INDEX(Case1!$C$3:$C$100,MATCH(CELL("row",A92)-3,Case1!$W$3:$W$100,FALSE)))</f>
        <v>86.047723688321511</v>
      </c>
      <c r="H92" s="7">
        <f ca="1">IF($A92="",H91,INDEX(Case2!$C$3:$C$100,MATCH(CELL("row",A92)-3,Case2!$W$3:$W$100,FALSE)))</f>
        <v>86.150791184353409</v>
      </c>
      <c r="I92" s="7">
        <f ca="1">IF($A92="",I91,INDEX(Case3!$C$3:$C$100,MATCH(CELL("row",A92)-3,Case3!$W$3:$W$100,FALSE)))</f>
        <v>85.94549560518729</v>
      </c>
      <c r="J92" s="7">
        <f ca="1">IF($A92="",J91,INDEX(Case4!$C$3:$C$100,MATCH(CELL("row",A92)-3,Case4!$W$3:$W$100,FALSE)))</f>
        <v>87.13965852425217</v>
      </c>
      <c r="K92" s="7">
        <f ca="1">IF($A92="",K91,INDEX(Case5!$C$3:$C$100,MATCH(CELL("row",A92)-3,Case5!$W$3:$W$100,FALSE)))</f>
        <v>84.954695179632026</v>
      </c>
      <c r="L92" s="7">
        <f ca="1">IF($A92="",L91,INDEX(Case6!$C$3:$C$100,MATCH(CELL("row",A92)-3,Case6!$W$3:$W$100,FALSE)))</f>
        <v>87.12963058522331</v>
      </c>
      <c r="M92" s="7">
        <f ca="1">IF($A92="",M91,INDEX(Case7!$C$3:$C$100,MATCH(CELL("row",A92)-3,Case7!$W$3:$W$100,FALSE)))</f>
        <v>84.984379822584387</v>
      </c>
      <c r="N92" s="7">
        <f ca="1">IF($A92="",N91,INDEX(Case8!$C$3:$C$100,MATCH(CELL("row",A92)-3,Case8!$W$3:$W$100,FALSE)))</f>
        <v>81.369673665797407</v>
      </c>
      <c r="O92" s="13">
        <f ca="1">IF($A92="",O91,INDEX(Case9!$C$3:$C$100,MATCH(CELL("row",A92)-3,Case9!$W$3:$W$100,FALSE)))</f>
        <v>95.674075374139719</v>
      </c>
      <c r="P92" s="13">
        <f ca="1">IF($A92="",P91,INDEX(Case10!$C$3:$C$100,MATCH(CELL("row",A92)-3,Case10!$W$3:$W$100,FALSE)))</f>
        <v>81.891164611657572</v>
      </c>
      <c r="Q92" s="7">
        <f ca="1">IF($A92="",Q91,INDEX(Case11!$C$3:$C$100,MATCH(CELL("row",A92)-3,Case11!$W$3:$W$100,FALSE)))</f>
        <v>114.62027704092176</v>
      </c>
      <c r="R92" s="13">
        <f ca="1">IF($A92="",R91,INDEX(Pi!$Q$3:$Q$100,MATCH(CELL("row",A92)-3,Pi!$W$3:$W$100,FALSE)))</f>
        <v>29.794450518706498</v>
      </c>
      <c r="S92" s="7">
        <f ca="1">IF($A92="",S91,INDEX(Patm!$Q$3:$Q$100,MATCH(CELL("row",A92)-3,Patm!$W$3:$W$100,FALSE)))</f>
        <v>2.3792277023415707E-2</v>
      </c>
      <c r="T92" s="7">
        <f ca="1">IF($A92="",T91,INDEX('Patm diff'!$Q$3:$Q$100,MATCH(CELL("row",Q92)-3,'Patm diff'!$W$3:$W$100,FALSE)))</f>
        <v>6.2202703539915166E-2</v>
      </c>
      <c r="U92" s="7">
        <f ca="1">IF($A92="",U91,INDEX('Patm nodiff'!$Q$3:$Q$100,MATCH(CELL("row",B92)-3,'Patm nodiff'!$W$3:$W$100,FALSE)))</f>
        <v>2.0542436967611172E-2</v>
      </c>
      <c r="V92" s="7">
        <f ca="1">IF($A92="",V91,INDEX(Case1!$Q$3:$Q$100,MATCH(CELL("row",A92)-3,Case1!$W$3:$W$100,FALSE)))</f>
        <v>1.4878784737120838</v>
      </c>
      <c r="W92" s="7">
        <f ca="1">IF($A92="",W91,INDEX(Case2!$Q$3:$Q$100,MATCH(CELL("row",A92)-3,Case2!$W$3:$W$100,FALSE)))</f>
        <v>1.446921097749136</v>
      </c>
      <c r="X92" s="7">
        <f ca="1">IF($A92="",X91,INDEX(Case3!$Q$3:$Q$100,MATCH(CELL("row",A92)-3,Case3!$W$3:$W$100,FALSE)))</f>
        <v>1.5285880538788204</v>
      </c>
      <c r="Y92" s="7">
        <f ca="1">IF($A92="",Y91,INDEX(Case4!$Q$3:$Q$100,MATCH(CELL("row",A92)-3,Case4!$W$3:$W$100,FALSE)))</f>
        <v>1.0579070728577094</v>
      </c>
      <c r="Z92" s="7">
        <f ca="1">IF($A92="",Z91,INDEX(Case5!$Q$3:$Q$100,MATCH(CELL("row",A92)-3,Case5!$W$3:$W$100,FALSE)))</f>
        <v>1.9272244615221858</v>
      </c>
      <c r="AA92" s="7">
        <f ca="1">IF($A92="",AA91,INDEX(Case6!$Q$3:$Q1118,MATCH(CELL("row",A92)-3,Case6!$W$3:$W$100,FALSE)))</f>
        <v>1.0618106506288232</v>
      </c>
      <c r="AB92" s="7">
        <f ca="1">IF($A92="",AB91,INDEX(Case7!$Q$3:$Q$100,MATCH(CELL("row",A92)-3,Case7!$W$3:$W$100,FALSE)))</f>
        <v>1.9151844211319389</v>
      </c>
      <c r="AC92" s="7">
        <f ca="1">IF($A92="",AC91,INDEX(Case8!$Q$3:$Q$100,MATCH(CELL("row",A92)-3,Case8!$W$3:$W$100,FALSE)))</f>
        <v>0.79189634622491278</v>
      </c>
      <c r="AD92" s="7">
        <f ca="1">IF($A92="",AD91,INDEX(Case9!$Q$3:$Q$100,MATCH(CELL("row",B92)-3,Case9!$W$3:$W$100,FALSE)))</f>
        <v>2.6473287873301667</v>
      </c>
      <c r="AE92" s="7">
        <f ca="1">IF($A92="",AE91,INDEX(Case10!$Q$3:$Q$100,MATCH(CELL("row",B92)-3,Case10!$W$3:$W$100,FALSE)))</f>
        <v>0.86678495706416436</v>
      </c>
      <c r="AF92" s="7">
        <f ca="1">IF($A92="",AF91,INDEX(Case11!$Q$3:$Q$100,MATCH(CELL("row",A92)-3,Case11!$W$3:$W$100,FALSE)))</f>
        <v>4.2509709826981465</v>
      </c>
      <c r="AH92" t="str">
        <f t="shared" si="10"/>
        <v/>
      </c>
      <c r="AI92" t="str">
        <f t="shared" si="11"/>
        <v/>
      </c>
      <c r="AJ92" t="str">
        <f t="shared" si="16"/>
        <v/>
      </c>
      <c r="AL92" s="7">
        <f t="shared" ca="1" si="12"/>
        <v>114.62027704092176</v>
      </c>
      <c r="AM92" s="7">
        <f t="shared" ca="1" si="13"/>
        <v>4.2509709826981465</v>
      </c>
      <c r="AN92" s="7">
        <f t="shared" ca="1" si="14"/>
        <v>76.895820853895302</v>
      </c>
      <c r="AO92" s="7">
        <f t="shared" ca="1" si="15"/>
        <v>2.0542436967611172E-2</v>
      </c>
      <c r="AQ92" s="7">
        <f t="shared" ca="1" si="17"/>
        <v>81.369673665797407</v>
      </c>
      <c r="AR92" s="7">
        <f t="shared" ca="1" si="18"/>
        <v>0.79189634622491278</v>
      </c>
    </row>
    <row r="93" spans="1:44" x14ac:dyDescent="0.2">
      <c r="A93" t="str">
        <f>IF(ROW()-3&gt;Control!$I$5,"",Control!B94)</f>
        <v/>
      </c>
      <c r="B93" s="7">
        <f ca="1">IF($A93="",B92,INDEX(Case1!$AB$3:$AB$100,MATCH(CELL("row",A93)-3,Case1!$W$3:$W$100,FALSE)))</f>
        <v>27.105862660254754</v>
      </c>
      <c r="C93" s="7">
        <f ca="1">IF($A93="",C92,INDEX(Pi!$C$3:$C$100,MATCH(CELL("row",A93)-3,Pi!$W$3:$W$100,FALSE)))</f>
        <v>76.784671382199065</v>
      </c>
      <c r="D93" s="13">
        <f ca="1">IF($A93="",D92,INDEX(Patm!$C$3:$C$100,MATCH(CELL("row",A93)-3,Patm!$W$3:$W$100,FALSE)))</f>
        <v>76.913139651557742</v>
      </c>
      <c r="E93" s="13">
        <f ca="1">IF($A93="",E92,INDEX('Patm diff'!$C$3:$C$100,MATCH(CELL("row",Q93)-3,'Patm diff'!$W$3:$W$100,FALSE)))</f>
        <v>77.118569953084247</v>
      </c>
      <c r="F93" s="13">
        <f ca="1">IF($A93="",F92,INDEX('Patm nodiff'!$C$3:$C$100,MATCH(CELL("row",B93)-3,'Patm nodiff'!$W$3:$W$100,FALSE)))</f>
        <v>76.895820853895302</v>
      </c>
      <c r="G93" s="13">
        <f ca="1">IF($A93="",G92,INDEX(Case1!$C$3:$C$100,MATCH(CELL("row",A93)-3,Case1!$W$3:$W$100,FALSE)))</f>
        <v>86.047723688321511</v>
      </c>
      <c r="H93" s="7">
        <f ca="1">IF($A93="",H92,INDEX(Case2!$C$3:$C$100,MATCH(CELL("row",A93)-3,Case2!$W$3:$W$100,FALSE)))</f>
        <v>86.150791184353409</v>
      </c>
      <c r="I93" s="7">
        <f ca="1">IF($A93="",I92,INDEX(Case3!$C$3:$C$100,MATCH(CELL("row",A93)-3,Case3!$W$3:$W$100,FALSE)))</f>
        <v>85.94549560518729</v>
      </c>
      <c r="J93" s="7">
        <f ca="1">IF($A93="",J92,INDEX(Case4!$C$3:$C$100,MATCH(CELL("row",A93)-3,Case4!$W$3:$W$100,FALSE)))</f>
        <v>87.13965852425217</v>
      </c>
      <c r="K93" s="7">
        <f ca="1">IF($A93="",K92,INDEX(Case5!$C$3:$C$100,MATCH(CELL("row",A93)-3,Case5!$W$3:$W$100,FALSE)))</f>
        <v>84.954695179632026</v>
      </c>
      <c r="L93" s="7">
        <f ca="1">IF($A93="",L92,INDEX(Case6!$C$3:$C$100,MATCH(CELL("row",A93)-3,Case6!$W$3:$W$100,FALSE)))</f>
        <v>87.12963058522331</v>
      </c>
      <c r="M93" s="7">
        <f ca="1">IF($A93="",M92,INDEX(Case7!$C$3:$C$100,MATCH(CELL("row",A93)-3,Case7!$W$3:$W$100,FALSE)))</f>
        <v>84.984379822584387</v>
      </c>
      <c r="N93" s="7">
        <f ca="1">IF($A93="",N92,INDEX(Case8!$C$3:$C$100,MATCH(CELL("row",A93)-3,Case8!$W$3:$W$100,FALSE)))</f>
        <v>81.369673665797407</v>
      </c>
      <c r="O93" s="13">
        <f ca="1">IF($A93="",O92,INDEX(Case9!$C$3:$C$100,MATCH(CELL("row",A93)-3,Case9!$W$3:$W$100,FALSE)))</f>
        <v>95.674075374139719</v>
      </c>
      <c r="P93" s="13">
        <f ca="1">IF($A93="",P92,INDEX(Case10!$C$3:$C$100,MATCH(CELL("row",A93)-3,Case10!$W$3:$W$100,FALSE)))</f>
        <v>81.891164611657572</v>
      </c>
      <c r="Q93" s="7">
        <f ca="1">IF($A93="",Q92,INDEX(Case11!$C$3:$C$100,MATCH(CELL("row",A93)-3,Case11!$W$3:$W$100,FALSE)))</f>
        <v>114.62027704092176</v>
      </c>
      <c r="R93" s="13">
        <f ca="1">IF($A93="",R92,INDEX(Pi!$Q$3:$Q$100,MATCH(CELL("row",A93)-3,Pi!$W$3:$W$100,FALSE)))</f>
        <v>29.794450518706498</v>
      </c>
      <c r="S93" s="7">
        <f ca="1">IF($A93="",S92,INDEX(Patm!$Q$3:$Q$100,MATCH(CELL("row",A93)-3,Patm!$W$3:$W$100,FALSE)))</f>
        <v>2.3792277023415707E-2</v>
      </c>
      <c r="T93" s="7">
        <f ca="1">IF($A93="",T92,INDEX('Patm diff'!$Q$3:$Q$100,MATCH(CELL("row",Q93)-3,'Patm diff'!$W$3:$W$100,FALSE)))</f>
        <v>6.2202703539915166E-2</v>
      </c>
      <c r="U93" s="7">
        <f ca="1">IF($A93="",U92,INDEX('Patm nodiff'!$Q$3:$Q$100,MATCH(CELL("row",B93)-3,'Patm nodiff'!$W$3:$W$100,FALSE)))</f>
        <v>2.0542436967611172E-2</v>
      </c>
      <c r="V93" s="7">
        <f ca="1">IF($A93="",V92,INDEX(Case1!$Q$3:$Q$100,MATCH(CELL("row",A93)-3,Case1!$W$3:$W$100,FALSE)))</f>
        <v>1.4878784737120838</v>
      </c>
      <c r="W93" s="7">
        <f ca="1">IF($A93="",W92,INDEX(Case2!$Q$3:$Q$100,MATCH(CELL("row",A93)-3,Case2!$W$3:$W$100,FALSE)))</f>
        <v>1.446921097749136</v>
      </c>
      <c r="X93" s="7">
        <f ca="1">IF($A93="",X92,INDEX(Case3!$Q$3:$Q$100,MATCH(CELL("row",A93)-3,Case3!$W$3:$W$100,FALSE)))</f>
        <v>1.5285880538788204</v>
      </c>
      <c r="Y93" s="7">
        <f ca="1">IF($A93="",Y92,INDEX(Case4!$Q$3:$Q$100,MATCH(CELL("row",A93)-3,Case4!$W$3:$W$100,FALSE)))</f>
        <v>1.0579070728577094</v>
      </c>
      <c r="Z93" s="7">
        <f ca="1">IF($A93="",Z92,INDEX(Case5!$Q$3:$Q$100,MATCH(CELL("row",A93)-3,Case5!$W$3:$W$100,FALSE)))</f>
        <v>1.9272244615221858</v>
      </c>
      <c r="AA93" s="7">
        <f ca="1">IF($A93="",AA92,INDEX(Case6!$Q$3:$Q1119,MATCH(CELL("row",A93)-3,Case6!$W$3:$W$100,FALSE)))</f>
        <v>1.0618106506288232</v>
      </c>
      <c r="AB93" s="7">
        <f ca="1">IF($A93="",AB92,INDEX(Case7!$Q$3:$Q$100,MATCH(CELL("row",A93)-3,Case7!$W$3:$W$100,FALSE)))</f>
        <v>1.9151844211319389</v>
      </c>
      <c r="AC93" s="7">
        <f ca="1">IF($A93="",AC92,INDEX(Case8!$Q$3:$Q$100,MATCH(CELL("row",A93)-3,Case8!$W$3:$W$100,FALSE)))</f>
        <v>0.79189634622491278</v>
      </c>
      <c r="AD93" s="7">
        <f ca="1">IF($A93="",AD92,INDEX(Case9!$Q$3:$Q$100,MATCH(CELL("row",B93)-3,Case9!$W$3:$W$100,FALSE)))</f>
        <v>2.6473287873301667</v>
      </c>
      <c r="AE93" s="7">
        <f ca="1">IF($A93="",AE92,INDEX(Case10!$Q$3:$Q$100,MATCH(CELL("row",B93)-3,Case10!$W$3:$W$100,FALSE)))</f>
        <v>0.86678495706416436</v>
      </c>
      <c r="AF93" s="7">
        <f ca="1">IF($A93="",AF92,INDEX(Case11!$Q$3:$Q$100,MATCH(CELL("row",A93)-3,Case11!$W$3:$W$100,FALSE)))</f>
        <v>4.2509709826981465</v>
      </c>
      <c r="AH93" t="str">
        <f t="shared" si="10"/>
        <v/>
      </c>
      <c r="AI93" t="str">
        <f t="shared" si="11"/>
        <v/>
      </c>
      <c r="AJ93" t="str">
        <f t="shared" si="16"/>
        <v/>
      </c>
      <c r="AL93" s="7">
        <f t="shared" ca="1" si="12"/>
        <v>114.62027704092176</v>
      </c>
      <c r="AM93" s="7">
        <f t="shared" ca="1" si="13"/>
        <v>4.2509709826981465</v>
      </c>
      <c r="AN93" s="7">
        <f t="shared" ca="1" si="14"/>
        <v>76.895820853895302</v>
      </c>
      <c r="AO93" s="7">
        <f t="shared" ca="1" si="15"/>
        <v>2.0542436967611172E-2</v>
      </c>
      <c r="AQ93" s="7">
        <f t="shared" ca="1" si="17"/>
        <v>81.369673665797407</v>
      </c>
      <c r="AR93" s="7">
        <f t="shared" ca="1" si="18"/>
        <v>0.79189634622491278</v>
      </c>
    </row>
    <row r="94" spans="1:44" x14ac:dyDescent="0.2">
      <c r="A94" t="str">
        <f>IF(ROW()-3&gt;Control!$I$5,"",Control!B95)</f>
        <v/>
      </c>
      <c r="B94" s="7">
        <f ca="1">IF($A94="",B93,INDEX(Case1!$AB$3:$AB$100,MATCH(CELL("row",A94)-3,Case1!$W$3:$W$100,FALSE)))</f>
        <v>27.105862660254754</v>
      </c>
      <c r="C94" s="7">
        <f ca="1">IF($A94="",C93,INDEX(Pi!$C$3:$C$100,MATCH(CELL("row",A94)-3,Pi!$W$3:$W$100,FALSE)))</f>
        <v>76.784671382199065</v>
      </c>
      <c r="D94" s="13">
        <f ca="1">IF($A94="",D93,INDEX(Patm!$C$3:$C$100,MATCH(CELL("row",A94)-3,Patm!$W$3:$W$100,FALSE)))</f>
        <v>76.913139651557742</v>
      </c>
      <c r="E94" s="13">
        <f ca="1">IF($A94="",E93,INDEX('Patm diff'!$C$3:$C$100,MATCH(CELL("row",Q94)-3,'Patm diff'!$W$3:$W$100,FALSE)))</f>
        <v>77.118569953084247</v>
      </c>
      <c r="F94" s="13">
        <f ca="1">IF($A94="",F93,INDEX('Patm nodiff'!$C$3:$C$100,MATCH(CELL("row",B94)-3,'Patm nodiff'!$W$3:$W$100,FALSE)))</f>
        <v>76.895820853895302</v>
      </c>
      <c r="G94" s="13">
        <f ca="1">IF($A94="",G93,INDEX(Case1!$C$3:$C$100,MATCH(CELL("row",A94)-3,Case1!$W$3:$W$100,FALSE)))</f>
        <v>86.047723688321511</v>
      </c>
      <c r="H94" s="7">
        <f ca="1">IF($A94="",H93,INDEX(Case2!$C$3:$C$100,MATCH(CELL("row",A94)-3,Case2!$W$3:$W$100,FALSE)))</f>
        <v>86.150791184353409</v>
      </c>
      <c r="I94" s="7">
        <f ca="1">IF($A94="",I93,INDEX(Case3!$C$3:$C$100,MATCH(CELL("row",A94)-3,Case3!$W$3:$W$100,FALSE)))</f>
        <v>85.94549560518729</v>
      </c>
      <c r="J94" s="7">
        <f ca="1">IF($A94="",J93,INDEX(Case4!$C$3:$C$100,MATCH(CELL("row",A94)-3,Case4!$W$3:$W$100,FALSE)))</f>
        <v>87.13965852425217</v>
      </c>
      <c r="K94" s="7">
        <f ca="1">IF($A94="",K93,INDEX(Case5!$C$3:$C$100,MATCH(CELL("row",A94)-3,Case5!$W$3:$W$100,FALSE)))</f>
        <v>84.954695179632026</v>
      </c>
      <c r="L94" s="7">
        <f ca="1">IF($A94="",L93,INDEX(Case6!$C$3:$C$100,MATCH(CELL("row",A94)-3,Case6!$W$3:$W$100,FALSE)))</f>
        <v>87.12963058522331</v>
      </c>
      <c r="M94" s="7">
        <f ca="1">IF($A94="",M93,INDEX(Case7!$C$3:$C$100,MATCH(CELL("row",A94)-3,Case7!$W$3:$W$100,FALSE)))</f>
        <v>84.984379822584387</v>
      </c>
      <c r="N94" s="7">
        <f ca="1">IF($A94="",N93,INDEX(Case8!$C$3:$C$100,MATCH(CELL("row",A94)-3,Case8!$W$3:$W$100,FALSE)))</f>
        <v>81.369673665797407</v>
      </c>
      <c r="O94" s="13">
        <f ca="1">IF($A94="",O93,INDEX(Case9!$C$3:$C$100,MATCH(CELL("row",A94)-3,Case9!$W$3:$W$100,FALSE)))</f>
        <v>95.674075374139719</v>
      </c>
      <c r="P94" s="13">
        <f ca="1">IF($A94="",P93,INDEX(Case10!$C$3:$C$100,MATCH(CELL("row",A94)-3,Case10!$W$3:$W$100,FALSE)))</f>
        <v>81.891164611657572</v>
      </c>
      <c r="Q94" s="7">
        <f ca="1">IF($A94="",Q93,INDEX(Case11!$C$3:$C$100,MATCH(CELL("row",A94)-3,Case11!$W$3:$W$100,FALSE)))</f>
        <v>114.62027704092176</v>
      </c>
      <c r="R94" s="13">
        <f ca="1">IF($A94="",R93,INDEX(Pi!$Q$3:$Q$100,MATCH(CELL("row",A94)-3,Pi!$W$3:$W$100,FALSE)))</f>
        <v>29.794450518706498</v>
      </c>
      <c r="S94" s="7">
        <f ca="1">IF($A94="",S93,INDEX(Patm!$Q$3:$Q$100,MATCH(CELL("row",A94)-3,Patm!$W$3:$W$100,FALSE)))</f>
        <v>2.3792277023415707E-2</v>
      </c>
      <c r="T94" s="7">
        <f ca="1">IF($A94="",T93,INDEX('Patm diff'!$Q$3:$Q$100,MATCH(CELL("row",Q94)-3,'Patm diff'!$W$3:$W$100,FALSE)))</f>
        <v>6.2202703539915166E-2</v>
      </c>
      <c r="U94" s="7">
        <f ca="1">IF($A94="",U93,INDEX('Patm nodiff'!$Q$3:$Q$100,MATCH(CELL("row",B94)-3,'Patm nodiff'!$W$3:$W$100,FALSE)))</f>
        <v>2.0542436967611172E-2</v>
      </c>
      <c r="V94" s="7">
        <f ca="1">IF($A94="",V93,INDEX(Case1!$Q$3:$Q$100,MATCH(CELL("row",A94)-3,Case1!$W$3:$W$100,FALSE)))</f>
        <v>1.4878784737120838</v>
      </c>
      <c r="W94" s="7">
        <f ca="1">IF($A94="",W93,INDEX(Case2!$Q$3:$Q$100,MATCH(CELL("row",A94)-3,Case2!$W$3:$W$100,FALSE)))</f>
        <v>1.446921097749136</v>
      </c>
      <c r="X94" s="7">
        <f ca="1">IF($A94="",X93,INDEX(Case3!$Q$3:$Q$100,MATCH(CELL("row",A94)-3,Case3!$W$3:$W$100,FALSE)))</f>
        <v>1.5285880538788204</v>
      </c>
      <c r="Y94" s="7">
        <f ca="1">IF($A94="",Y93,INDEX(Case4!$Q$3:$Q$100,MATCH(CELL("row",A94)-3,Case4!$W$3:$W$100,FALSE)))</f>
        <v>1.0579070728577094</v>
      </c>
      <c r="Z94" s="7">
        <f ca="1">IF($A94="",Z93,INDEX(Case5!$Q$3:$Q$100,MATCH(CELL("row",A94)-3,Case5!$W$3:$W$100,FALSE)))</f>
        <v>1.9272244615221858</v>
      </c>
      <c r="AA94" s="7">
        <f ca="1">IF($A94="",AA93,INDEX(Case6!$Q$3:$Q1120,MATCH(CELL("row",A94)-3,Case6!$W$3:$W$100,FALSE)))</f>
        <v>1.0618106506288232</v>
      </c>
      <c r="AB94" s="7">
        <f ca="1">IF($A94="",AB93,INDEX(Case7!$Q$3:$Q$100,MATCH(CELL("row",A94)-3,Case7!$W$3:$W$100,FALSE)))</f>
        <v>1.9151844211319389</v>
      </c>
      <c r="AC94" s="7">
        <f ca="1">IF($A94="",AC93,INDEX(Case8!$Q$3:$Q$100,MATCH(CELL("row",A94)-3,Case8!$W$3:$W$100,FALSE)))</f>
        <v>0.79189634622491278</v>
      </c>
      <c r="AD94" s="7">
        <f ca="1">IF($A94="",AD93,INDEX(Case9!$Q$3:$Q$100,MATCH(CELL("row",B94)-3,Case9!$W$3:$W$100,FALSE)))</f>
        <v>2.6473287873301667</v>
      </c>
      <c r="AE94" s="7">
        <f ca="1">IF($A94="",AE93,INDEX(Case10!$Q$3:$Q$100,MATCH(CELL("row",B94)-3,Case10!$W$3:$W$100,FALSE)))</f>
        <v>0.86678495706416436</v>
      </c>
      <c r="AF94" s="7">
        <f ca="1">IF($A94="",AF93,INDEX(Case11!$Q$3:$Q$100,MATCH(CELL("row",A94)-3,Case11!$W$3:$W$100,FALSE)))</f>
        <v>4.2509709826981465</v>
      </c>
      <c r="AH94" t="str">
        <f t="shared" si="10"/>
        <v/>
      </c>
      <c r="AI94" t="str">
        <f t="shared" si="11"/>
        <v/>
      </c>
      <c r="AJ94" t="str">
        <f t="shared" si="16"/>
        <v/>
      </c>
      <c r="AL94" s="7">
        <f t="shared" ca="1" si="12"/>
        <v>114.62027704092176</v>
      </c>
      <c r="AM94" s="7">
        <f t="shared" ca="1" si="13"/>
        <v>4.2509709826981465</v>
      </c>
      <c r="AN94" s="7">
        <f t="shared" ca="1" si="14"/>
        <v>76.895820853895302</v>
      </c>
      <c r="AO94" s="7">
        <f t="shared" ca="1" si="15"/>
        <v>2.0542436967611172E-2</v>
      </c>
      <c r="AQ94" s="7">
        <f t="shared" ca="1" si="17"/>
        <v>81.369673665797407</v>
      </c>
      <c r="AR94" s="7">
        <f t="shared" ca="1" si="18"/>
        <v>0.79189634622491278</v>
      </c>
    </row>
    <row r="95" spans="1:44" x14ac:dyDescent="0.2">
      <c r="A95" t="str">
        <f>IF(ROW()-3&gt;Control!$I$5,"",Control!B96)</f>
        <v/>
      </c>
      <c r="B95" s="7">
        <f ca="1">IF($A95="",B94,INDEX(Case1!$AB$3:$AB$100,MATCH(CELL("row",A95)-3,Case1!$W$3:$W$100,FALSE)))</f>
        <v>27.105862660254754</v>
      </c>
      <c r="C95" s="7">
        <f ca="1">IF($A95="",C94,INDEX(Pi!$C$3:$C$100,MATCH(CELL("row",A95)-3,Pi!$W$3:$W$100,FALSE)))</f>
        <v>76.784671382199065</v>
      </c>
      <c r="D95" s="13">
        <f ca="1">IF($A95="",D94,INDEX(Patm!$C$3:$C$100,MATCH(CELL("row",A95)-3,Patm!$W$3:$W$100,FALSE)))</f>
        <v>76.913139651557742</v>
      </c>
      <c r="E95" s="13">
        <f ca="1">IF($A95="",E94,INDEX('Patm diff'!$C$3:$C$100,MATCH(CELL("row",Q95)-3,'Patm diff'!$W$3:$W$100,FALSE)))</f>
        <v>77.118569953084247</v>
      </c>
      <c r="F95" s="13">
        <f ca="1">IF($A95="",F94,INDEX('Patm nodiff'!$C$3:$C$100,MATCH(CELL("row",B95)-3,'Patm nodiff'!$W$3:$W$100,FALSE)))</f>
        <v>76.895820853895302</v>
      </c>
      <c r="G95" s="13">
        <f ca="1">IF($A95="",G94,INDEX(Case1!$C$3:$C$100,MATCH(CELL("row",A95)-3,Case1!$W$3:$W$100,FALSE)))</f>
        <v>86.047723688321511</v>
      </c>
      <c r="H95" s="7">
        <f ca="1">IF($A95="",H94,INDEX(Case2!$C$3:$C$100,MATCH(CELL("row",A95)-3,Case2!$W$3:$W$100,FALSE)))</f>
        <v>86.150791184353409</v>
      </c>
      <c r="I95" s="7">
        <f ca="1">IF($A95="",I94,INDEX(Case3!$C$3:$C$100,MATCH(CELL("row",A95)-3,Case3!$W$3:$W$100,FALSE)))</f>
        <v>85.94549560518729</v>
      </c>
      <c r="J95" s="7">
        <f ca="1">IF($A95="",J94,INDEX(Case4!$C$3:$C$100,MATCH(CELL("row",A95)-3,Case4!$W$3:$W$100,FALSE)))</f>
        <v>87.13965852425217</v>
      </c>
      <c r="K95" s="7">
        <f ca="1">IF($A95="",K94,INDEX(Case5!$C$3:$C$100,MATCH(CELL("row",A95)-3,Case5!$W$3:$W$100,FALSE)))</f>
        <v>84.954695179632026</v>
      </c>
      <c r="L95" s="7">
        <f ca="1">IF($A95="",L94,INDEX(Case6!$C$3:$C$100,MATCH(CELL("row",A95)-3,Case6!$W$3:$W$100,FALSE)))</f>
        <v>87.12963058522331</v>
      </c>
      <c r="M95" s="7">
        <f ca="1">IF($A95="",M94,INDEX(Case7!$C$3:$C$100,MATCH(CELL("row",A95)-3,Case7!$W$3:$W$100,FALSE)))</f>
        <v>84.984379822584387</v>
      </c>
      <c r="N95" s="7">
        <f ca="1">IF($A95="",N94,INDEX(Case8!$C$3:$C$100,MATCH(CELL("row",A95)-3,Case8!$W$3:$W$100,FALSE)))</f>
        <v>81.369673665797407</v>
      </c>
      <c r="O95" s="13">
        <f ca="1">IF($A95="",O94,INDEX(Case9!$C$3:$C$100,MATCH(CELL("row",A95)-3,Case9!$W$3:$W$100,FALSE)))</f>
        <v>95.674075374139719</v>
      </c>
      <c r="P95" s="13">
        <f ca="1">IF($A95="",P94,INDEX(Case10!$C$3:$C$100,MATCH(CELL("row",A95)-3,Case10!$W$3:$W$100,FALSE)))</f>
        <v>81.891164611657572</v>
      </c>
      <c r="Q95" s="7">
        <f ca="1">IF($A95="",Q94,INDEX(Case11!$C$3:$C$100,MATCH(CELL("row",A95)-3,Case11!$W$3:$W$100,FALSE)))</f>
        <v>114.62027704092176</v>
      </c>
      <c r="R95" s="13">
        <f ca="1">IF($A95="",R94,INDEX(Pi!$Q$3:$Q$100,MATCH(CELL("row",A95)-3,Pi!$W$3:$W$100,FALSE)))</f>
        <v>29.794450518706498</v>
      </c>
      <c r="S95" s="7">
        <f ca="1">IF($A95="",S94,INDEX(Patm!$Q$3:$Q$100,MATCH(CELL("row",A95)-3,Patm!$W$3:$W$100,FALSE)))</f>
        <v>2.3792277023415707E-2</v>
      </c>
      <c r="T95" s="7">
        <f ca="1">IF($A95="",T94,INDEX('Patm diff'!$Q$3:$Q$100,MATCH(CELL("row",Q95)-3,'Patm diff'!$W$3:$W$100,FALSE)))</f>
        <v>6.2202703539915166E-2</v>
      </c>
      <c r="U95" s="7">
        <f ca="1">IF($A95="",U94,INDEX('Patm nodiff'!$Q$3:$Q$100,MATCH(CELL("row",B95)-3,'Patm nodiff'!$W$3:$W$100,FALSE)))</f>
        <v>2.0542436967611172E-2</v>
      </c>
      <c r="V95" s="7">
        <f ca="1">IF($A95="",V94,INDEX(Case1!$Q$3:$Q$100,MATCH(CELL("row",A95)-3,Case1!$W$3:$W$100,FALSE)))</f>
        <v>1.4878784737120838</v>
      </c>
      <c r="W95" s="7">
        <f ca="1">IF($A95="",W94,INDEX(Case2!$Q$3:$Q$100,MATCH(CELL("row",A95)-3,Case2!$W$3:$W$100,FALSE)))</f>
        <v>1.446921097749136</v>
      </c>
      <c r="X95" s="7">
        <f ca="1">IF($A95="",X94,INDEX(Case3!$Q$3:$Q$100,MATCH(CELL("row",A95)-3,Case3!$W$3:$W$100,FALSE)))</f>
        <v>1.5285880538788204</v>
      </c>
      <c r="Y95" s="7">
        <f ca="1">IF($A95="",Y94,INDEX(Case4!$Q$3:$Q$100,MATCH(CELL("row",A95)-3,Case4!$W$3:$W$100,FALSE)))</f>
        <v>1.0579070728577094</v>
      </c>
      <c r="Z95" s="7">
        <f ca="1">IF($A95="",Z94,INDEX(Case5!$Q$3:$Q$100,MATCH(CELL("row",A95)-3,Case5!$W$3:$W$100,FALSE)))</f>
        <v>1.9272244615221858</v>
      </c>
      <c r="AA95" s="7">
        <f ca="1">IF($A95="",AA94,INDEX(Case6!$Q$3:$Q1121,MATCH(CELL("row",A95)-3,Case6!$W$3:$W$100,FALSE)))</f>
        <v>1.0618106506288232</v>
      </c>
      <c r="AB95" s="7">
        <f ca="1">IF($A95="",AB94,INDEX(Case7!$Q$3:$Q$100,MATCH(CELL("row",A95)-3,Case7!$W$3:$W$100,FALSE)))</f>
        <v>1.9151844211319389</v>
      </c>
      <c r="AC95" s="7">
        <f ca="1">IF($A95="",AC94,INDEX(Case8!$Q$3:$Q$100,MATCH(CELL("row",A95)-3,Case8!$W$3:$W$100,FALSE)))</f>
        <v>0.79189634622491278</v>
      </c>
      <c r="AD95" s="7">
        <f ca="1">IF($A95="",AD94,INDEX(Case9!$Q$3:$Q$100,MATCH(CELL("row",B95)-3,Case9!$W$3:$W$100,FALSE)))</f>
        <v>2.6473287873301667</v>
      </c>
      <c r="AE95" s="7">
        <f ca="1">IF($A95="",AE94,INDEX(Case10!$Q$3:$Q$100,MATCH(CELL("row",B95)-3,Case10!$W$3:$W$100,FALSE)))</f>
        <v>0.86678495706416436</v>
      </c>
      <c r="AF95" s="7">
        <f ca="1">IF($A95="",AF94,INDEX(Case11!$Q$3:$Q$100,MATCH(CELL("row",A95)-3,Case11!$W$3:$W$100,FALSE)))</f>
        <v>4.2509709826981465</v>
      </c>
      <c r="AH95" t="str">
        <f t="shared" si="10"/>
        <v/>
      </c>
      <c r="AI95" t="str">
        <f t="shared" si="11"/>
        <v/>
      </c>
      <c r="AJ95" t="str">
        <f t="shared" si="16"/>
        <v/>
      </c>
      <c r="AL95" s="7">
        <f t="shared" ca="1" si="12"/>
        <v>114.62027704092176</v>
      </c>
      <c r="AM95" s="7">
        <f t="shared" ca="1" si="13"/>
        <v>4.2509709826981465</v>
      </c>
      <c r="AN95" s="7">
        <f t="shared" ca="1" si="14"/>
        <v>76.895820853895302</v>
      </c>
      <c r="AO95" s="7">
        <f t="shared" ca="1" si="15"/>
        <v>2.0542436967611172E-2</v>
      </c>
      <c r="AQ95" s="7">
        <f t="shared" ca="1" si="17"/>
        <v>81.369673665797407</v>
      </c>
      <c r="AR95" s="7">
        <f t="shared" ca="1" si="18"/>
        <v>0.79189634622491278</v>
      </c>
    </row>
    <row r="96" spans="1:44" x14ac:dyDescent="0.2">
      <c r="A96" t="str">
        <f>IF(ROW()-3&gt;Control!$I$5,"",Control!B97)</f>
        <v/>
      </c>
      <c r="B96" s="7">
        <f ca="1">IF($A96="",B95,INDEX(Case1!$AB$3:$AB$100,MATCH(CELL("row",A96)-3,Case1!$W$3:$W$100,FALSE)))</f>
        <v>27.105862660254754</v>
      </c>
      <c r="C96" s="7">
        <f ca="1">IF($A96="",C95,INDEX(Pi!$C$3:$C$100,MATCH(CELL("row",A96)-3,Pi!$W$3:$W$100,FALSE)))</f>
        <v>76.784671382199065</v>
      </c>
      <c r="D96" s="13">
        <f ca="1">IF($A96="",D95,INDEX(Patm!$C$3:$C$100,MATCH(CELL("row",A96)-3,Patm!$W$3:$W$100,FALSE)))</f>
        <v>76.913139651557742</v>
      </c>
      <c r="E96" s="13">
        <f ca="1">IF($A96="",E95,INDEX('Patm diff'!$C$3:$C$100,MATCH(CELL("row",Q96)-3,'Patm diff'!$W$3:$W$100,FALSE)))</f>
        <v>77.118569953084247</v>
      </c>
      <c r="F96" s="13">
        <f ca="1">IF($A96="",F95,INDEX('Patm nodiff'!$C$3:$C$100,MATCH(CELL("row",B96)-3,'Patm nodiff'!$W$3:$W$100,FALSE)))</f>
        <v>76.895820853895302</v>
      </c>
      <c r="G96" s="13">
        <f ca="1">IF($A96="",G95,INDEX(Case1!$C$3:$C$100,MATCH(CELL("row",A96)-3,Case1!$W$3:$W$100,FALSE)))</f>
        <v>86.047723688321511</v>
      </c>
      <c r="H96" s="7">
        <f ca="1">IF($A96="",H95,INDEX(Case2!$C$3:$C$100,MATCH(CELL("row",A96)-3,Case2!$W$3:$W$100,FALSE)))</f>
        <v>86.150791184353409</v>
      </c>
      <c r="I96" s="7">
        <f ca="1">IF($A96="",I95,INDEX(Case3!$C$3:$C$100,MATCH(CELL("row",A96)-3,Case3!$W$3:$W$100,FALSE)))</f>
        <v>85.94549560518729</v>
      </c>
      <c r="J96" s="7">
        <f ca="1">IF($A96="",J95,INDEX(Case4!$C$3:$C$100,MATCH(CELL("row",A96)-3,Case4!$W$3:$W$100,FALSE)))</f>
        <v>87.13965852425217</v>
      </c>
      <c r="K96" s="7">
        <f ca="1">IF($A96="",K95,INDEX(Case5!$C$3:$C$100,MATCH(CELL("row",A96)-3,Case5!$W$3:$W$100,FALSE)))</f>
        <v>84.954695179632026</v>
      </c>
      <c r="L96" s="7">
        <f ca="1">IF($A96="",L95,INDEX(Case6!$C$3:$C$100,MATCH(CELL("row",A96)-3,Case6!$W$3:$W$100,FALSE)))</f>
        <v>87.12963058522331</v>
      </c>
      <c r="M96" s="7">
        <f ca="1">IF($A96="",M95,INDEX(Case7!$C$3:$C$100,MATCH(CELL("row",A96)-3,Case7!$W$3:$W$100,FALSE)))</f>
        <v>84.984379822584387</v>
      </c>
      <c r="N96" s="7">
        <f ca="1">IF($A96="",N95,INDEX(Case8!$C$3:$C$100,MATCH(CELL("row",A96)-3,Case8!$W$3:$W$100,FALSE)))</f>
        <v>81.369673665797407</v>
      </c>
      <c r="O96" s="13">
        <f ca="1">IF($A96="",O95,INDEX(Case9!$C$3:$C$100,MATCH(CELL("row",A96)-3,Case9!$W$3:$W$100,FALSE)))</f>
        <v>95.674075374139719</v>
      </c>
      <c r="P96" s="13">
        <f ca="1">IF($A96="",P95,INDEX(Case10!$C$3:$C$100,MATCH(CELL("row",A96)-3,Case10!$W$3:$W$100,FALSE)))</f>
        <v>81.891164611657572</v>
      </c>
      <c r="Q96" s="7">
        <f ca="1">IF($A96="",Q95,INDEX(Case11!$C$3:$C$100,MATCH(CELL("row",A96)-3,Case11!$W$3:$W$100,FALSE)))</f>
        <v>114.62027704092176</v>
      </c>
      <c r="R96" s="13">
        <f ca="1">IF($A96="",R95,INDEX(Pi!$Q$3:$Q$100,MATCH(CELL("row",A96)-3,Pi!$W$3:$W$100,FALSE)))</f>
        <v>29.794450518706498</v>
      </c>
      <c r="S96" s="7">
        <f ca="1">IF($A96="",S95,INDEX(Patm!$Q$3:$Q$100,MATCH(CELL("row",A96)-3,Patm!$W$3:$W$100,FALSE)))</f>
        <v>2.3792277023415707E-2</v>
      </c>
      <c r="T96" s="7">
        <f ca="1">IF($A96="",T95,INDEX('Patm diff'!$Q$3:$Q$100,MATCH(CELL("row",Q96)-3,'Patm diff'!$W$3:$W$100,FALSE)))</f>
        <v>6.2202703539915166E-2</v>
      </c>
      <c r="U96" s="7">
        <f ca="1">IF($A96="",U95,INDEX('Patm nodiff'!$Q$3:$Q$100,MATCH(CELL("row",B96)-3,'Patm nodiff'!$W$3:$W$100,FALSE)))</f>
        <v>2.0542436967611172E-2</v>
      </c>
      <c r="V96" s="7">
        <f ca="1">IF($A96="",V95,INDEX(Case1!$Q$3:$Q$100,MATCH(CELL("row",A96)-3,Case1!$W$3:$W$100,FALSE)))</f>
        <v>1.4878784737120838</v>
      </c>
      <c r="W96" s="7">
        <f ca="1">IF($A96="",W95,INDEX(Case2!$Q$3:$Q$100,MATCH(CELL("row",A96)-3,Case2!$W$3:$W$100,FALSE)))</f>
        <v>1.446921097749136</v>
      </c>
      <c r="X96" s="7">
        <f ca="1">IF($A96="",X95,INDEX(Case3!$Q$3:$Q$100,MATCH(CELL("row",A96)-3,Case3!$W$3:$W$100,FALSE)))</f>
        <v>1.5285880538788204</v>
      </c>
      <c r="Y96" s="7">
        <f ca="1">IF($A96="",Y95,INDEX(Case4!$Q$3:$Q$100,MATCH(CELL("row",A96)-3,Case4!$W$3:$W$100,FALSE)))</f>
        <v>1.0579070728577094</v>
      </c>
      <c r="Z96" s="7">
        <f ca="1">IF($A96="",Z95,INDEX(Case5!$Q$3:$Q$100,MATCH(CELL("row",A96)-3,Case5!$W$3:$W$100,FALSE)))</f>
        <v>1.9272244615221858</v>
      </c>
      <c r="AA96" s="7">
        <f ca="1">IF($A96="",AA95,INDEX(Case6!$Q$3:$Q1122,MATCH(CELL("row",A96)-3,Case6!$W$3:$W$100,FALSE)))</f>
        <v>1.0618106506288232</v>
      </c>
      <c r="AB96" s="7">
        <f ca="1">IF($A96="",AB95,INDEX(Case7!$Q$3:$Q$100,MATCH(CELL("row",A96)-3,Case7!$W$3:$W$100,FALSE)))</f>
        <v>1.9151844211319389</v>
      </c>
      <c r="AC96" s="7">
        <f ca="1">IF($A96="",AC95,INDEX(Case8!$Q$3:$Q$100,MATCH(CELL("row",A96)-3,Case8!$W$3:$W$100,FALSE)))</f>
        <v>0.79189634622491278</v>
      </c>
      <c r="AD96" s="7">
        <f ca="1">IF($A96="",AD95,INDEX(Case9!$Q$3:$Q$100,MATCH(CELL("row",B96)-3,Case9!$W$3:$W$100,FALSE)))</f>
        <v>2.6473287873301667</v>
      </c>
      <c r="AE96" s="7">
        <f ca="1">IF($A96="",AE95,INDEX(Case10!$Q$3:$Q$100,MATCH(CELL("row",B96)-3,Case10!$W$3:$W$100,FALSE)))</f>
        <v>0.86678495706416436</v>
      </c>
      <c r="AF96" s="7">
        <f ca="1">IF($A96="",AF95,INDEX(Case11!$Q$3:$Q$100,MATCH(CELL("row",A96)-3,Case11!$W$3:$W$100,FALSE)))</f>
        <v>4.2509709826981465</v>
      </c>
      <c r="AH96" t="str">
        <f>IF($A96="","",MATCH(MAX(S96:AF96),S96:AF96,0))</f>
        <v/>
      </c>
      <c r="AI96" t="str">
        <f>IF($A96="","",MATCH(MIN(S96:AF96),S96:AF96,0))</f>
        <v/>
      </c>
      <c r="AJ96" t="str">
        <f t="shared" si="16"/>
        <v/>
      </c>
      <c r="AL96" s="7">
        <f t="shared" ca="1" si="12"/>
        <v>114.62027704092176</v>
      </c>
      <c r="AM96" s="7">
        <f t="shared" ca="1" si="13"/>
        <v>4.2509709826981465</v>
      </c>
      <c r="AN96" s="7">
        <f t="shared" ca="1" si="14"/>
        <v>76.895820853895302</v>
      </c>
      <c r="AO96" s="7">
        <f t="shared" ca="1" si="15"/>
        <v>2.0542436967611172E-2</v>
      </c>
      <c r="AQ96" s="7">
        <f t="shared" ca="1" si="17"/>
        <v>81.369673665797407</v>
      </c>
      <c r="AR96" s="7">
        <f t="shared" ca="1" si="18"/>
        <v>0.79189634622491278</v>
      </c>
    </row>
    <row r="97" spans="1:44" x14ac:dyDescent="0.2">
      <c r="A97" t="str">
        <f>IF(ROW()-3&gt;Control!$I$5,"",Control!B98)</f>
        <v/>
      </c>
      <c r="B97" s="7">
        <f ca="1">IF($A97="",B96,INDEX(Case1!$AB$3:$AB$100,MATCH(CELL("row",A97)-3,Case1!$W$3:$W$100,FALSE)))</f>
        <v>27.105862660254754</v>
      </c>
      <c r="C97" s="7">
        <f ca="1">IF($A97="",C96,INDEX(Pi!$C$3:$C$100,MATCH(CELL("row",A97)-3,Pi!$W$3:$W$100,FALSE)))</f>
        <v>76.784671382199065</v>
      </c>
      <c r="D97" s="13">
        <f ca="1">IF($A97="",D96,INDEX(Patm!$C$3:$C$100,MATCH(CELL("row",A97)-3,Patm!$W$3:$W$100,FALSE)))</f>
        <v>76.913139651557742</v>
      </c>
      <c r="E97" s="13">
        <f ca="1">IF($A97="",E96,INDEX('Patm diff'!$C$3:$C$100,MATCH(CELL("row",Q97)-3,'Patm diff'!$W$3:$W$100,FALSE)))</f>
        <v>77.118569953084247</v>
      </c>
      <c r="F97" s="13">
        <f ca="1">IF($A97="",F96,INDEX('Patm nodiff'!$C$3:$C$100,MATCH(CELL("row",B97)-3,'Patm nodiff'!$W$3:$W$100,FALSE)))</f>
        <v>76.895820853895302</v>
      </c>
      <c r="G97" s="13">
        <f ca="1">IF($A97="",G96,INDEX(Case1!$C$3:$C$100,MATCH(CELL("row",A97)-3,Case1!$W$3:$W$100,FALSE)))</f>
        <v>86.047723688321511</v>
      </c>
      <c r="H97" s="7">
        <f ca="1">IF($A97="",H96,INDEX(Case2!$C$3:$C$100,MATCH(CELL("row",A97)-3,Case2!$W$3:$W$100,FALSE)))</f>
        <v>86.150791184353409</v>
      </c>
      <c r="I97" s="7">
        <f ca="1">IF($A97="",I96,INDEX(Case3!$C$3:$C$100,MATCH(CELL("row",A97)-3,Case3!$W$3:$W$100,FALSE)))</f>
        <v>85.94549560518729</v>
      </c>
      <c r="J97" s="7">
        <f ca="1">IF($A97="",J96,INDEX(Case4!$C$3:$C$100,MATCH(CELL("row",A97)-3,Case4!$W$3:$W$100,FALSE)))</f>
        <v>87.13965852425217</v>
      </c>
      <c r="K97" s="7">
        <f ca="1">IF($A97="",K96,INDEX(Case5!$C$3:$C$100,MATCH(CELL("row",A97)-3,Case5!$W$3:$W$100,FALSE)))</f>
        <v>84.954695179632026</v>
      </c>
      <c r="L97" s="7">
        <f ca="1">IF($A97="",L96,INDEX(Case6!$C$3:$C$100,MATCH(CELL("row",A97)-3,Case6!$W$3:$W$100,FALSE)))</f>
        <v>87.12963058522331</v>
      </c>
      <c r="M97" s="7">
        <f ca="1">IF($A97="",M96,INDEX(Case7!$C$3:$C$100,MATCH(CELL("row",A97)-3,Case7!$W$3:$W$100,FALSE)))</f>
        <v>84.984379822584387</v>
      </c>
      <c r="N97" s="7">
        <f ca="1">IF($A97="",N96,INDEX(Case8!$C$3:$C$100,MATCH(CELL("row",A97)-3,Case8!$W$3:$W$100,FALSE)))</f>
        <v>81.369673665797407</v>
      </c>
      <c r="O97" s="13">
        <f ca="1">IF($A97="",O96,INDEX(Case9!$C$3:$C$100,MATCH(CELL("row",A97)-3,Case9!$W$3:$W$100,FALSE)))</f>
        <v>95.674075374139719</v>
      </c>
      <c r="P97" s="13">
        <f ca="1">IF($A97="",P96,INDEX(Case10!$C$3:$C$100,MATCH(CELL("row",A97)-3,Case10!$W$3:$W$100,FALSE)))</f>
        <v>81.891164611657572</v>
      </c>
      <c r="Q97" s="7">
        <f ca="1">IF($A97="",Q96,INDEX(Case11!$C$3:$C$100,MATCH(CELL("row",A97)-3,Case11!$W$3:$W$100,FALSE)))</f>
        <v>114.62027704092176</v>
      </c>
      <c r="R97" s="13">
        <f ca="1">IF($A97="",R96,INDEX(Pi!$Q$3:$Q$100,MATCH(CELL("row",A97)-3,Pi!$W$3:$W$100,FALSE)))</f>
        <v>29.794450518706498</v>
      </c>
      <c r="S97" s="7">
        <f ca="1">IF($A97="",S96,INDEX(Patm!$Q$3:$Q$100,MATCH(CELL("row",A97)-3,Patm!$W$3:$W$100,FALSE)))</f>
        <v>2.3792277023415707E-2</v>
      </c>
      <c r="T97" s="7">
        <f ca="1">IF($A97="",T96,INDEX('Patm diff'!$Q$3:$Q$100,MATCH(CELL("row",Q97)-3,'Patm diff'!$W$3:$W$100,FALSE)))</f>
        <v>6.2202703539915166E-2</v>
      </c>
      <c r="U97" s="7">
        <f ca="1">IF($A97="",U96,INDEX('Patm nodiff'!$Q$3:$Q$100,MATCH(CELL("row",B97)-3,'Patm nodiff'!$W$3:$W$100,FALSE)))</f>
        <v>2.0542436967611172E-2</v>
      </c>
      <c r="V97" s="7">
        <f ca="1">IF($A97="",V96,INDEX(Case1!$Q$3:$Q$100,MATCH(CELL("row",A97)-3,Case1!$W$3:$W$100,FALSE)))</f>
        <v>1.4878784737120838</v>
      </c>
      <c r="W97" s="7">
        <f ca="1">IF($A97="",W96,INDEX(Case2!$Q$3:$Q$100,MATCH(CELL("row",A97)-3,Case2!$W$3:$W$100,FALSE)))</f>
        <v>1.446921097749136</v>
      </c>
      <c r="X97" s="7">
        <f ca="1">IF($A97="",X96,INDEX(Case3!$Q$3:$Q$100,MATCH(CELL("row",A97)-3,Case3!$W$3:$W$100,FALSE)))</f>
        <v>1.5285880538788204</v>
      </c>
      <c r="Y97" s="7">
        <f ca="1">IF($A97="",Y96,INDEX(Case4!$Q$3:$Q$100,MATCH(CELL("row",A97)-3,Case4!$W$3:$W$100,FALSE)))</f>
        <v>1.0579070728577094</v>
      </c>
      <c r="Z97" s="7">
        <f ca="1">IF($A97="",Z96,INDEX(Case5!$Q$3:$Q$100,MATCH(CELL("row",A97)-3,Case5!$W$3:$W$100,FALSE)))</f>
        <v>1.9272244615221858</v>
      </c>
      <c r="AA97" s="7">
        <f ca="1">IF($A97="",AA96,INDEX(Case6!$Q$3:$Q1123,MATCH(CELL("row",A97)-3,Case6!$W$3:$W$100,FALSE)))</f>
        <v>1.0618106506288232</v>
      </c>
      <c r="AB97" s="7">
        <f ca="1">IF($A97="",AB96,INDEX(Case7!$Q$3:$Q$100,MATCH(CELL("row",A97)-3,Case7!$W$3:$W$100,FALSE)))</f>
        <v>1.9151844211319389</v>
      </c>
      <c r="AC97" s="7">
        <f ca="1">IF($A97="",AC96,INDEX(Case8!$Q$3:$Q$100,MATCH(CELL("row",A97)-3,Case8!$W$3:$W$100,FALSE)))</f>
        <v>0.79189634622491278</v>
      </c>
      <c r="AD97" s="7">
        <f ca="1">IF($A97="",AD96,INDEX(Case9!$Q$3:$Q$100,MATCH(CELL("row",B97)-3,Case9!$W$3:$W$100,FALSE)))</f>
        <v>2.6473287873301667</v>
      </c>
      <c r="AE97" s="7">
        <f ca="1">IF($A97="",AE96,INDEX(Case10!$Q$3:$Q$100,MATCH(CELL("row",B97)-3,Case10!$W$3:$W$100,FALSE)))</f>
        <v>0.86678495706416436</v>
      </c>
      <c r="AF97" s="7">
        <f ca="1">IF($A97="",AF96,INDEX(Case11!$Q$3:$Q$100,MATCH(CELL("row",A97)-3,Case11!$W$3:$W$100,FALSE)))</f>
        <v>4.2509709826981465</v>
      </c>
      <c r="AH97" t="str">
        <f>IF($A97="","",MATCH(MAX(S97:AF97),S97:AF97,0))</f>
        <v/>
      </c>
      <c r="AI97" t="str">
        <f>IF($A97="","",MATCH(MIN(S97:AF97),S97:AF97,0))</f>
        <v/>
      </c>
      <c r="AJ97" t="str">
        <f t="shared" si="16"/>
        <v/>
      </c>
      <c r="AL97" s="7">
        <f ca="1">IF($A97="",AL96,INDEX($D97:$Q97,1,$AH$3))</f>
        <v>114.62027704092176</v>
      </c>
      <c r="AM97" s="7">
        <f ca="1">IF($A97="",AM96,INDEX($S97:$AF97,1,$AH$3))</f>
        <v>4.2509709826981465</v>
      </c>
      <c r="AN97" s="7">
        <f ca="1">IF($A97="",AN96,INDEX($D97:$Q97,1,$AI$3))</f>
        <v>76.895820853895302</v>
      </c>
      <c r="AO97" s="7">
        <f ca="1">IF($A97="",AO96,INDEX($S97:$AF97,1,$AI$3))</f>
        <v>2.0542436967611172E-2</v>
      </c>
      <c r="AQ97" s="7">
        <f t="shared" ca="1" si="17"/>
        <v>81.369673665797407</v>
      </c>
      <c r="AR97" s="7">
        <f t="shared" ca="1" si="18"/>
        <v>0.79189634622491278</v>
      </c>
    </row>
    <row r="98" spans="1:44" x14ac:dyDescent="0.2">
      <c r="A98" t="str">
        <f>IF(ROW()-3&gt;Control!$I$5,"",Control!B99)</f>
        <v/>
      </c>
      <c r="B98" s="7">
        <f ca="1">IF($A98="",B97,INDEX(Case1!$AB$3:$AB$100,MATCH(CELL("row",A98)-3,Case1!$W$3:$W$100,FALSE)))</f>
        <v>27.105862660254754</v>
      </c>
      <c r="C98" s="7">
        <f ca="1">IF($A98="",C97,INDEX(Pi!$C$3:$C$100,MATCH(CELL("row",A98)-3,Pi!$W$3:$W$100,FALSE)))</f>
        <v>76.784671382199065</v>
      </c>
      <c r="D98" s="13">
        <f ca="1">IF($A98="",D97,INDEX(Patm!$C$3:$C$100,MATCH(CELL("row",A98)-3,Patm!$W$3:$W$100,FALSE)))</f>
        <v>76.913139651557742</v>
      </c>
      <c r="E98" s="13">
        <f ca="1">IF($A98="",E97,INDEX('Patm diff'!$C$3:$C$100,MATCH(CELL("row",Q98)-3,'Patm diff'!$W$3:$W$100,FALSE)))</f>
        <v>77.118569953084247</v>
      </c>
      <c r="F98" s="13">
        <f ca="1">IF($A98="",F97,INDEX('Patm nodiff'!$C$3:$C$100,MATCH(CELL("row",B98)-3,'Patm nodiff'!$W$3:$W$100,FALSE)))</f>
        <v>76.895820853895302</v>
      </c>
      <c r="G98" s="13">
        <f ca="1">IF($A98="",G97,INDEX(Case1!$C$3:$C$100,MATCH(CELL("row",A98)-3,Case1!$W$3:$W$100,FALSE)))</f>
        <v>86.047723688321511</v>
      </c>
      <c r="H98" s="7">
        <f ca="1">IF($A98="",H97,INDEX(Case2!$C$3:$C$100,MATCH(CELL("row",A98)-3,Case2!$W$3:$W$100,FALSE)))</f>
        <v>86.150791184353409</v>
      </c>
      <c r="I98" s="7">
        <f ca="1">IF($A98="",I97,INDEX(Case3!$C$3:$C$100,MATCH(CELL("row",A98)-3,Case3!$W$3:$W$100,FALSE)))</f>
        <v>85.94549560518729</v>
      </c>
      <c r="J98" s="7">
        <f ca="1">IF($A98="",J97,INDEX(Case4!$C$3:$C$100,MATCH(CELL("row",A98)-3,Case4!$W$3:$W$100,FALSE)))</f>
        <v>87.13965852425217</v>
      </c>
      <c r="K98" s="7">
        <f ca="1">IF($A98="",K97,INDEX(Case5!$C$3:$C$100,MATCH(CELL("row",A98)-3,Case5!$W$3:$W$100,FALSE)))</f>
        <v>84.954695179632026</v>
      </c>
      <c r="L98" s="7">
        <f ca="1">IF($A98="",L97,INDEX(Case6!$C$3:$C$100,MATCH(CELL("row",A98)-3,Case6!$W$3:$W$100,FALSE)))</f>
        <v>87.12963058522331</v>
      </c>
      <c r="M98" s="7">
        <f ca="1">IF($A98="",M97,INDEX(Case7!$C$3:$C$100,MATCH(CELL("row",A98)-3,Case7!$W$3:$W$100,FALSE)))</f>
        <v>84.984379822584387</v>
      </c>
      <c r="N98" s="7">
        <f ca="1">IF($A98="",N97,INDEX(Case8!$C$3:$C$100,MATCH(CELL("row",A98)-3,Case8!$W$3:$W$100,FALSE)))</f>
        <v>81.369673665797407</v>
      </c>
      <c r="O98" s="13">
        <f ca="1">IF($A98="",O97,INDEX(Case9!$C$3:$C$100,MATCH(CELL("row",A98)-3,Case9!$W$3:$W$100,FALSE)))</f>
        <v>95.674075374139719</v>
      </c>
      <c r="P98" s="13">
        <f ca="1">IF($A98="",P97,INDEX(Case10!$C$3:$C$100,MATCH(CELL("row",A98)-3,Case10!$W$3:$W$100,FALSE)))</f>
        <v>81.891164611657572</v>
      </c>
      <c r="Q98" s="7">
        <f ca="1">IF($A98="",Q97,INDEX(Case11!$C$3:$C$100,MATCH(CELL("row",A98)-3,Case11!$W$3:$W$100,FALSE)))</f>
        <v>114.62027704092176</v>
      </c>
      <c r="R98" s="13">
        <f ca="1">IF($A98="",R97,INDEX(Pi!$Q$3:$Q$100,MATCH(CELL("row",A98)-3,Pi!$W$3:$W$100,FALSE)))</f>
        <v>29.794450518706498</v>
      </c>
      <c r="S98" s="7">
        <f ca="1">IF($A98="",S97,INDEX(Patm!$Q$3:$Q$100,MATCH(CELL("row",A98)-3,Patm!$W$3:$W$100,FALSE)))</f>
        <v>2.3792277023415707E-2</v>
      </c>
      <c r="T98" s="7">
        <f ca="1">IF($A98="",T97,INDEX('Patm diff'!$Q$3:$Q$100,MATCH(CELL("row",Q98)-3,'Patm diff'!$W$3:$W$100,FALSE)))</f>
        <v>6.2202703539915166E-2</v>
      </c>
      <c r="U98" s="7">
        <f ca="1">IF($A98="",U97,INDEX('Patm nodiff'!$Q$3:$Q$100,MATCH(CELL("row",B98)-3,'Patm nodiff'!$W$3:$W$100,FALSE)))</f>
        <v>2.0542436967611172E-2</v>
      </c>
      <c r="V98" s="7">
        <f ca="1">IF($A98="",V97,INDEX(Case1!$Q$3:$Q$100,MATCH(CELL("row",A98)-3,Case1!$W$3:$W$100,FALSE)))</f>
        <v>1.4878784737120838</v>
      </c>
      <c r="W98" s="7">
        <f ca="1">IF($A98="",W97,INDEX(Case2!$Q$3:$Q$100,MATCH(CELL("row",A98)-3,Case2!$W$3:$W$100,FALSE)))</f>
        <v>1.446921097749136</v>
      </c>
      <c r="X98" s="7">
        <f ca="1">IF($A98="",X97,INDEX(Case3!$Q$3:$Q$100,MATCH(CELL("row",A98)-3,Case3!$W$3:$W$100,FALSE)))</f>
        <v>1.5285880538788204</v>
      </c>
      <c r="Y98" s="7">
        <f ca="1">IF($A98="",Y97,INDEX(Case4!$Q$3:$Q$100,MATCH(CELL("row",A98)-3,Case4!$W$3:$W$100,FALSE)))</f>
        <v>1.0579070728577094</v>
      </c>
      <c r="Z98" s="7">
        <f ca="1">IF($A98="",Z97,INDEX(Case5!$Q$3:$Q$100,MATCH(CELL("row",A98)-3,Case5!$W$3:$W$100,FALSE)))</f>
        <v>1.9272244615221858</v>
      </c>
      <c r="AA98" s="7">
        <f ca="1">IF($A98="",AA97,INDEX(Case6!$Q$3:$Q1124,MATCH(CELL("row",A98)-3,Case6!$W$3:$W$100,FALSE)))</f>
        <v>1.0618106506288232</v>
      </c>
      <c r="AB98" s="7">
        <f ca="1">IF($A98="",AB97,INDEX(Case7!$Q$3:$Q$100,MATCH(CELL("row",A98)-3,Case7!$W$3:$W$100,FALSE)))</f>
        <v>1.9151844211319389</v>
      </c>
      <c r="AC98" s="7">
        <f ca="1">IF($A98="",AC97,INDEX(Case8!$Q$3:$Q$100,MATCH(CELL("row",A98)-3,Case8!$W$3:$W$100,FALSE)))</f>
        <v>0.79189634622491278</v>
      </c>
      <c r="AD98" s="7">
        <f ca="1">IF($A98="",AD97,INDEX(Case9!$Q$3:$Q$100,MATCH(CELL("row",B98)-3,Case9!$W$3:$W$100,FALSE)))</f>
        <v>2.6473287873301667</v>
      </c>
      <c r="AE98" s="7">
        <f ca="1">IF($A98="",AE97,INDEX(Case10!$Q$3:$Q$100,MATCH(CELL("row",B98)-3,Case10!$W$3:$W$100,FALSE)))</f>
        <v>0.86678495706416436</v>
      </c>
      <c r="AF98" s="7">
        <f ca="1">IF($A98="",AF97,INDEX(Case11!$Q$3:$Q$100,MATCH(CELL("row",A98)-3,Case11!$W$3:$W$100,FALSE)))</f>
        <v>4.2509709826981465</v>
      </c>
      <c r="AH98" t="str">
        <f>IF($A98="","",MATCH(MAX(S98:AF98),S98:AF98,0))</f>
        <v/>
      </c>
      <c r="AI98" t="str">
        <f>IF($A98="","",MATCH(MIN(S98:AF98),S98:AF98,0))</f>
        <v/>
      </c>
      <c r="AJ98" t="str">
        <f t="shared" si="16"/>
        <v/>
      </c>
      <c r="AL98" s="7">
        <f ca="1">IF($A98="",AL97,INDEX($D98:$Q98,1,$AH$3))</f>
        <v>114.62027704092176</v>
      </c>
      <c r="AM98" s="7">
        <f ca="1">IF($A98="",AM97,INDEX($S98:$AF98,1,$AH$3))</f>
        <v>4.2509709826981465</v>
      </c>
      <c r="AN98" s="7">
        <f ca="1">IF($A98="",AN97,INDEX($D98:$Q98,1,$AI$3))</f>
        <v>76.895820853895302</v>
      </c>
      <c r="AO98" s="7">
        <f ca="1">IF($A98="",AO97,INDEX($S98:$AF98,1,$AI$3))</f>
        <v>2.0542436967611172E-2</v>
      </c>
      <c r="AQ98" s="7">
        <f t="shared" ca="1" si="17"/>
        <v>81.369673665797407</v>
      </c>
      <c r="AR98" s="7">
        <f t="shared" ca="1" si="18"/>
        <v>0.79189634622491278</v>
      </c>
    </row>
    <row r="99" spans="1:44" x14ac:dyDescent="0.2">
      <c r="A99" t="str">
        <f>IF(ROW()-3&gt;Control!$I$5,"",Control!B100)</f>
        <v/>
      </c>
      <c r="B99" s="7">
        <f ca="1">IF($A99="",B98,INDEX(Case1!$AB$3:$AB$100,MATCH(CELL("row",A99)-3,Case1!$W$3:$W$100,FALSE)))</f>
        <v>27.105862660254754</v>
      </c>
      <c r="C99" s="7">
        <f ca="1">IF($A99="",C98,INDEX(Pi!$C$3:$C$100,MATCH(CELL("row",A99)-3,Pi!$W$3:$W$100,FALSE)))</f>
        <v>76.784671382199065</v>
      </c>
      <c r="D99" s="13">
        <f ca="1">IF($A99="",D98,INDEX(Patm!$C$3:$C$100,MATCH(CELL("row",A99)-3,Patm!$W$3:$W$100,FALSE)))</f>
        <v>76.913139651557742</v>
      </c>
      <c r="E99" s="13">
        <f ca="1">IF($A99="",E98,INDEX('Patm diff'!$C$3:$C$100,MATCH(CELL("row",Q99)-3,'Patm diff'!$W$3:$W$100,FALSE)))</f>
        <v>77.118569953084247</v>
      </c>
      <c r="F99" s="13">
        <f ca="1">IF($A99="",F98,INDEX('Patm nodiff'!$C$3:$C$100,MATCH(CELL("row",B99)-3,'Patm nodiff'!$W$3:$W$100,FALSE)))</f>
        <v>76.895820853895302</v>
      </c>
      <c r="G99" s="13">
        <f ca="1">IF($A99="",G98,INDEX(Case1!$C$3:$C$100,MATCH(CELL("row",A99)-3,Case1!$W$3:$W$100,FALSE)))</f>
        <v>86.047723688321511</v>
      </c>
      <c r="H99" s="7">
        <f ca="1">IF($A99="",H98,INDEX(Case2!$C$3:$C$100,MATCH(CELL("row",A99)-3,Case2!$W$3:$W$100,FALSE)))</f>
        <v>86.150791184353409</v>
      </c>
      <c r="I99" s="7">
        <f ca="1">IF($A99="",I98,INDEX(Case3!$C$3:$C$100,MATCH(CELL("row",A99)-3,Case3!$W$3:$W$100,FALSE)))</f>
        <v>85.94549560518729</v>
      </c>
      <c r="J99" s="7">
        <f ca="1">IF($A99="",J98,INDEX(Case4!$C$3:$C$100,MATCH(CELL("row",A99)-3,Case4!$W$3:$W$100,FALSE)))</f>
        <v>87.13965852425217</v>
      </c>
      <c r="K99" s="7">
        <f ca="1">IF($A99="",K98,INDEX(Case5!$C$3:$C$100,MATCH(CELL("row",A99)-3,Case5!$W$3:$W$100,FALSE)))</f>
        <v>84.954695179632026</v>
      </c>
      <c r="L99" s="7">
        <f ca="1">IF($A99="",L98,INDEX(Case6!$C$3:$C$100,MATCH(CELL("row",A99)-3,Case6!$W$3:$W$100,FALSE)))</f>
        <v>87.12963058522331</v>
      </c>
      <c r="M99" s="7">
        <f ca="1">IF($A99="",M98,INDEX(Case7!$C$3:$C$100,MATCH(CELL("row",A99)-3,Case7!$W$3:$W$100,FALSE)))</f>
        <v>84.984379822584387</v>
      </c>
      <c r="N99" s="7">
        <f ca="1">IF($A99="",N98,INDEX(Case8!$C$3:$C$100,MATCH(CELL("row",A99)-3,Case8!$W$3:$W$100,FALSE)))</f>
        <v>81.369673665797407</v>
      </c>
      <c r="O99" s="13">
        <f ca="1">IF($A99="",O98,INDEX(Case9!$C$3:$C$100,MATCH(CELL("row",A99)-3,Case9!$W$3:$W$100,FALSE)))</f>
        <v>95.674075374139719</v>
      </c>
      <c r="P99" s="13">
        <f ca="1">IF($A99="",P98,INDEX(Case10!$C$3:$C$100,MATCH(CELL("row",A99)-3,Case10!$W$3:$W$100,FALSE)))</f>
        <v>81.891164611657572</v>
      </c>
      <c r="Q99" s="7">
        <f ca="1">IF($A99="",Q98,INDEX(Case11!$C$3:$C$100,MATCH(CELL("row",A99)-3,Case11!$W$3:$W$100,FALSE)))</f>
        <v>114.62027704092176</v>
      </c>
      <c r="R99" s="13">
        <f ca="1">IF($A99="",R98,INDEX(Pi!$Q$3:$Q$100,MATCH(CELL("row",A99)-3,Pi!$W$3:$W$100,FALSE)))</f>
        <v>29.794450518706498</v>
      </c>
      <c r="S99" s="7">
        <f ca="1">IF($A99="",S98,INDEX(Patm!$Q$3:$Q$100,MATCH(CELL("row",A99)-3,Patm!$W$3:$W$100,FALSE)))</f>
        <v>2.3792277023415707E-2</v>
      </c>
      <c r="T99" s="7">
        <f ca="1">IF($A99="",T98,INDEX('Patm diff'!$Q$3:$Q$100,MATCH(CELL("row",Q99)-3,'Patm diff'!$W$3:$W$100,FALSE)))</f>
        <v>6.2202703539915166E-2</v>
      </c>
      <c r="U99" s="7">
        <f ca="1">IF($A99="",U98,INDEX('Patm nodiff'!$Q$3:$Q$100,MATCH(CELL("row",B99)-3,'Patm nodiff'!$W$3:$W$100,FALSE)))</f>
        <v>2.0542436967611172E-2</v>
      </c>
      <c r="V99" s="7">
        <f ca="1">IF($A99="",V98,INDEX(Case1!$Q$3:$Q$100,MATCH(CELL("row",A99)-3,Case1!$W$3:$W$100,FALSE)))</f>
        <v>1.4878784737120838</v>
      </c>
      <c r="W99" s="7">
        <f ca="1">IF($A99="",W98,INDEX(Case2!$Q$3:$Q$100,MATCH(CELL("row",A99)-3,Case2!$W$3:$W$100,FALSE)))</f>
        <v>1.446921097749136</v>
      </c>
      <c r="X99" s="7">
        <f ca="1">IF($A99="",X98,INDEX(Case3!$Q$3:$Q$100,MATCH(CELL("row",A99)-3,Case3!$W$3:$W$100,FALSE)))</f>
        <v>1.5285880538788204</v>
      </c>
      <c r="Y99" s="7">
        <f ca="1">IF($A99="",Y98,INDEX(Case4!$Q$3:$Q$100,MATCH(CELL("row",A99)-3,Case4!$W$3:$W$100,FALSE)))</f>
        <v>1.0579070728577094</v>
      </c>
      <c r="Z99" s="7">
        <f ca="1">IF($A99="",Z98,INDEX(Case5!$Q$3:$Q$100,MATCH(CELL("row",A99)-3,Case5!$W$3:$W$100,FALSE)))</f>
        <v>1.9272244615221858</v>
      </c>
      <c r="AA99" s="7">
        <f ca="1">IF($A99="",AA98,INDEX(Case6!$Q$3:$Q1125,MATCH(CELL("row",A99)-3,Case6!$W$3:$W$100,FALSE)))</f>
        <v>1.0618106506288232</v>
      </c>
      <c r="AB99" s="7">
        <f ca="1">IF($A99="",AB98,INDEX(Case7!$Q$3:$Q$100,MATCH(CELL("row",A99)-3,Case7!$W$3:$W$100,FALSE)))</f>
        <v>1.9151844211319389</v>
      </c>
      <c r="AC99" s="7">
        <f ca="1">IF($A99="",AC98,INDEX(Case8!$Q$3:$Q$100,MATCH(CELL("row",A99)-3,Case8!$W$3:$W$100,FALSE)))</f>
        <v>0.79189634622491278</v>
      </c>
      <c r="AD99" s="7">
        <f ca="1">IF($A99="",AD98,INDEX(Case9!$Q$3:$Q$100,MATCH(CELL("row",B99)-3,Case9!$W$3:$W$100,FALSE)))</f>
        <v>2.6473287873301667</v>
      </c>
      <c r="AE99" s="7">
        <f ca="1">IF($A99="",AE98,INDEX(Case10!$Q$3:$Q$100,MATCH(CELL("row",B99)-3,Case10!$W$3:$W$100,FALSE)))</f>
        <v>0.86678495706416436</v>
      </c>
      <c r="AF99" s="7">
        <f ca="1">IF($A99="",AF98,INDEX(Case11!$Q$3:$Q$100,MATCH(CELL("row",A99)-3,Case11!$W$3:$W$100,FALSE)))</f>
        <v>4.2509709826981465</v>
      </c>
      <c r="AH99" t="str">
        <f>IF($A99="","",MATCH(MAX(S99:AF99),S99:AF99,0))</f>
        <v/>
      </c>
      <c r="AI99" t="str">
        <f>IF($A99="","",MATCH(MIN(S99:AF99),S99:AF99,0))</f>
        <v/>
      </c>
      <c r="AJ99" t="str">
        <f t="shared" si="16"/>
        <v/>
      </c>
      <c r="AL99" s="7">
        <f ca="1">IF($A99="",AL98,INDEX($D99:$Q99,1,$AH$3))</f>
        <v>114.62027704092176</v>
      </c>
      <c r="AM99" s="7">
        <f ca="1">IF($A99="",AM98,INDEX($S99:$AF99,1,$AH$3))</f>
        <v>4.2509709826981465</v>
      </c>
      <c r="AN99" s="7">
        <f ca="1">IF($A99="",AN98,INDEX($D99:$Q99,1,$AI$3))</f>
        <v>76.895820853895302</v>
      </c>
      <c r="AO99" s="7">
        <f ca="1">IF($A99="",AO98,INDEX($S99:$AF99,1,$AI$3))</f>
        <v>2.0542436967611172E-2</v>
      </c>
      <c r="AQ99" s="7">
        <f t="shared" ca="1" si="17"/>
        <v>81.369673665797407</v>
      </c>
      <c r="AR99" s="7">
        <f t="shared" ca="1" si="18"/>
        <v>0.79189634622491278</v>
      </c>
    </row>
    <row r="100" spans="1:44" x14ac:dyDescent="0.2">
      <c r="A100" t="str">
        <f>IF(ROW()-3&gt;Control!$I$5,"",Control!B101)</f>
        <v/>
      </c>
      <c r="B100" s="7">
        <f ca="1">IF($A100="",B99,INDEX(Case1!$AB$3:$AB$100,MATCH(CELL("row",A100)-3,Case1!$W$3:$W$100,FALSE)))</f>
        <v>27.105862660254754</v>
      </c>
      <c r="C100" s="7">
        <f ca="1">IF($A100="",C99,INDEX(Pi!$C$3:$C$100,MATCH(CELL("row",A100)-3,Pi!$W$3:$W$100,FALSE)))</f>
        <v>76.784671382199065</v>
      </c>
      <c r="D100" s="13">
        <f ca="1">IF($A100="",D99,INDEX(Patm!$C$3:$C$100,MATCH(CELL("row",A100)-3,Patm!$W$3:$W$100,FALSE)))</f>
        <v>76.913139651557742</v>
      </c>
      <c r="E100" s="13">
        <f ca="1">IF($A100="",E99,INDEX('Patm diff'!$C$3:$C$100,MATCH(CELL("row",Q100)-3,'Patm diff'!$W$3:$W$100,FALSE)))</f>
        <v>77.118569953084247</v>
      </c>
      <c r="F100" s="13">
        <f ca="1">IF($A100="",F99,INDEX('Patm nodiff'!$C$3:$C$100,MATCH(CELL("row",B100)-3,'Patm nodiff'!$W$3:$W$100,FALSE)))</f>
        <v>76.895820853895302</v>
      </c>
      <c r="G100" s="13">
        <f ca="1">IF($A100="",G99,INDEX(Case1!$C$3:$C$100,MATCH(CELL("row",A100)-3,Case1!$W$3:$W$100,FALSE)))</f>
        <v>86.047723688321511</v>
      </c>
      <c r="H100" s="7">
        <f ca="1">IF($A100="",H99,INDEX(Case2!$C$3:$C$100,MATCH(CELL("row",A100)-3,Case2!$W$3:$W$100,FALSE)))</f>
        <v>86.150791184353409</v>
      </c>
      <c r="I100" s="7">
        <f ca="1">IF($A100="",I99,INDEX(Case3!$C$3:$C$100,MATCH(CELL("row",A100)-3,Case3!$W$3:$W$100,FALSE)))</f>
        <v>85.94549560518729</v>
      </c>
      <c r="J100" s="7">
        <f ca="1">IF($A100="",J99,INDEX(Case4!$C$3:$C$100,MATCH(CELL("row",A100)-3,Case4!$W$3:$W$100,FALSE)))</f>
        <v>87.13965852425217</v>
      </c>
      <c r="K100" s="7">
        <f ca="1">IF($A100="",K99,INDEX(Case5!$C$3:$C$100,MATCH(CELL("row",A100)-3,Case5!$W$3:$W$100,FALSE)))</f>
        <v>84.954695179632026</v>
      </c>
      <c r="L100" s="7">
        <f ca="1">IF($A100="",L99,INDEX(Case6!$C$3:$C$100,MATCH(CELL("row",A100)-3,Case6!$W$3:$W$100,FALSE)))</f>
        <v>87.12963058522331</v>
      </c>
      <c r="M100" s="7">
        <f ca="1">IF($A100="",M99,INDEX(Case7!$C$3:$C$100,MATCH(CELL("row",A100)-3,Case7!$W$3:$W$100,FALSE)))</f>
        <v>84.984379822584387</v>
      </c>
      <c r="N100" s="7">
        <f ca="1">IF($A100="",N99,INDEX(Case8!$C$3:$C$100,MATCH(CELL("row",A100)-3,Case8!$W$3:$W$100,FALSE)))</f>
        <v>81.369673665797407</v>
      </c>
      <c r="O100" s="13">
        <f ca="1">IF($A100="",O99,INDEX(Case9!$C$3:$C$100,MATCH(CELL("row",A100)-3,Case9!$W$3:$W$100,FALSE)))</f>
        <v>95.674075374139719</v>
      </c>
      <c r="P100" s="13">
        <f ca="1">IF($A100="",P99,INDEX(Case10!$C$3:$C$100,MATCH(CELL("row",A100)-3,Case10!$W$3:$W$100,FALSE)))</f>
        <v>81.891164611657572</v>
      </c>
      <c r="Q100" s="7">
        <f ca="1">IF($A100="",Q99,INDEX(Case11!$C$3:$C$100,MATCH(CELL("row",A100)-3,Case11!$W$3:$W$100,FALSE)))</f>
        <v>114.62027704092176</v>
      </c>
      <c r="R100" s="13">
        <f ca="1">IF($A100="",R99,INDEX(Pi!$Q$3:$Q$100,MATCH(CELL("row",A100)-3,Pi!$W$3:$W$100,FALSE)))</f>
        <v>29.794450518706498</v>
      </c>
      <c r="S100" s="7">
        <f ca="1">IF($A100="",S99,INDEX(Patm!$Q$3:$Q$100,MATCH(CELL("row",A100)-3,Patm!$W$3:$W$100,FALSE)))</f>
        <v>2.3792277023415707E-2</v>
      </c>
      <c r="T100" s="7">
        <f ca="1">IF($A100="",T99,INDEX('Patm diff'!$Q$3:$Q$100,MATCH(CELL("row",Q100)-3,'Patm diff'!$W$3:$W$100,FALSE)))</f>
        <v>6.2202703539915166E-2</v>
      </c>
      <c r="U100" s="7">
        <f ca="1">IF($A100="",U99,INDEX('Patm nodiff'!$Q$3:$Q$100,MATCH(CELL("row",B100)-3,'Patm nodiff'!$W$3:$W$100,FALSE)))</f>
        <v>2.0542436967611172E-2</v>
      </c>
      <c r="V100" s="7">
        <f ca="1">IF($A100="",V99,INDEX(Case1!$Q$3:$Q$100,MATCH(CELL("row",A100)-3,Case1!$W$3:$W$100,FALSE)))</f>
        <v>1.4878784737120838</v>
      </c>
      <c r="W100" s="7">
        <f ca="1">IF($A100="",W99,INDEX(Case2!$Q$3:$Q$100,MATCH(CELL("row",A100)-3,Case2!$W$3:$W$100,FALSE)))</f>
        <v>1.446921097749136</v>
      </c>
      <c r="X100" s="7">
        <f ca="1">IF($A100="",X99,INDEX(Case3!$Q$3:$Q$100,MATCH(CELL("row",A100)-3,Case3!$W$3:$W$100,FALSE)))</f>
        <v>1.5285880538788204</v>
      </c>
      <c r="Y100" s="7">
        <f ca="1">IF($A100="",Y99,INDEX(Case4!$Q$3:$Q$100,MATCH(CELL("row",A100)-3,Case4!$W$3:$W$100,FALSE)))</f>
        <v>1.0579070728577094</v>
      </c>
      <c r="Z100" s="7">
        <f ca="1">IF($A100="",Z99,INDEX(Case5!$Q$3:$Q$100,MATCH(CELL("row",A100)-3,Case5!$W$3:$W$100,FALSE)))</f>
        <v>1.9272244615221858</v>
      </c>
      <c r="AA100" s="7">
        <f ca="1">IF($A100="",AA99,INDEX(Case6!$Q$3:$Q1126,MATCH(CELL("row",A100)-3,Case6!$W$3:$W$100,FALSE)))</f>
        <v>1.0618106506288232</v>
      </c>
      <c r="AB100" s="7">
        <f ca="1">IF($A100="",AB99,INDEX(Case7!$Q$3:$Q$100,MATCH(CELL("row",A100)-3,Case7!$W$3:$W$100,FALSE)))</f>
        <v>1.9151844211319389</v>
      </c>
      <c r="AC100" s="7">
        <f ca="1">IF($A100="",AC99,INDEX(Case8!$Q$3:$Q$100,MATCH(CELL("row",A100)-3,Case8!$W$3:$W$100,FALSE)))</f>
        <v>0.79189634622491278</v>
      </c>
      <c r="AD100" s="7">
        <f ca="1">IF($A100="",AD99,INDEX(Case9!$Q$3:$Q$100,MATCH(CELL("row",B100)-3,Case9!$W$3:$W$100,FALSE)))</f>
        <v>2.6473287873301667</v>
      </c>
      <c r="AE100" s="7">
        <f ca="1">IF($A100="",AE99,INDEX(Case10!$Q$3:$Q$100,MATCH(CELL("row",B100)-3,Case10!$W$3:$W$100,FALSE)))</f>
        <v>0.86678495706416436</v>
      </c>
      <c r="AF100" s="7">
        <f ca="1">IF($A100="",AF99,INDEX(Case11!$Q$3:$Q$100,MATCH(CELL("row",A100)-3,Case11!$W$3:$W$100,FALSE)))</f>
        <v>4.2509709826981465</v>
      </c>
      <c r="AH100" t="str">
        <f>IF($A100="","",MATCH(MAX(S100:AF100),S100:AF100,0))</f>
        <v/>
      </c>
      <c r="AI100" t="str">
        <f>IF($A100="","",MATCH(MIN(S100:AF100),S100:AF100,0))</f>
        <v/>
      </c>
      <c r="AJ100" t="str">
        <f t="shared" si="16"/>
        <v/>
      </c>
      <c r="AL100" s="7">
        <f ca="1">IF($A100="",AL99,INDEX($D100:$Q100,1,$AH$3))</f>
        <v>114.62027704092176</v>
      </c>
      <c r="AM100" s="7">
        <f ca="1">IF($A100="",AM99,INDEX($S100:$AF100,1,$AH$3))</f>
        <v>4.2509709826981465</v>
      </c>
      <c r="AN100" s="7">
        <f ca="1">IF($A100="",AN99,INDEX($D100:$Q100,1,$AI$3))</f>
        <v>76.895820853895302</v>
      </c>
      <c r="AO100" s="7">
        <f ca="1">IF($A100="",AO99,INDEX($S100:$AF100,1,$AI$3))</f>
        <v>2.0542436967611172E-2</v>
      </c>
      <c r="AQ100" s="7">
        <f t="shared" ca="1" si="17"/>
        <v>81.369673665797407</v>
      </c>
      <c r="AR100" s="7">
        <f t="shared" ca="1" si="18"/>
        <v>0.79189634622491278</v>
      </c>
    </row>
    <row r="101" spans="1:44" x14ac:dyDescent="0.2">
      <c r="D101" s="13"/>
      <c r="E101" s="13"/>
      <c r="F101" s="13"/>
      <c r="G101" s="13"/>
      <c r="O101" s="13"/>
      <c r="P101" s="13"/>
      <c r="R101" s="13"/>
    </row>
    <row r="102" spans="1:44" x14ac:dyDescent="0.2">
      <c r="D102" s="13"/>
      <c r="E102" s="13"/>
      <c r="F102" s="13"/>
      <c r="G102" s="13"/>
      <c r="O102" s="13"/>
      <c r="P102" s="13"/>
      <c r="R102" s="13"/>
    </row>
    <row r="103" spans="1:44" x14ac:dyDescent="0.2">
      <c r="D103" s="13"/>
      <c r="E103" s="13"/>
      <c r="F103" s="13"/>
      <c r="G103" s="13"/>
      <c r="O103" s="13"/>
      <c r="P103" s="13"/>
      <c r="R103" s="13"/>
    </row>
    <row r="104" spans="1:44" x14ac:dyDescent="0.2">
      <c r="D104" s="13"/>
      <c r="E104" s="13"/>
      <c r="F104" s="13"/>
      <c r="G104" s="13"/>
      <c r="O104" s="13"/>
      <c r="P104" s="13"/>
      <c r="R104" s="13"/>
    </row>
    <row r="105" spans="1:44" x14ac:dyDescent="0.2">
      <c r="D105" s="13"/>
      <c r="E105" s="13"/>
      <c r="F105" s="13"/>
      <c r="G105" s="13"/>
      <c r="O105" s="13"/>
      <c r="P105" s="13"/>
      <c r="R105" s="13"/>
    </row>
    <row r="106" spans="1:44" x14ac:dyDescent="0.2">
      <c r="D106" s="13"/>
      <c r="E106" s="13"/>
      <c r="F106" s="13"/>
      <c r="G106" s="13"/>
      <c r="O106" s="13"/>
      <c r="P106" s="13"/>
      <c r="R106" s="13"/>
    </row>
    <row r="107" spans="1:44" x14ac:dyDescent="0.2">
      <c r="D107" s="13"/>
      <c r="E107" s="13"/>
      <c r="F107" s="13"/>
      <c r="G107" s="13"/>
      <c r="O107" s="13"/>
      <c r="P107" s="13"/>
      <c r="R107" s="13"/>
    </row>
    <row r="108" spans="1:44" x14ac:dyDescent="0.2">
      <c r="D108" s="13"/>
      <c r="E108" s="13"/>
      <c r="F108" s="13"/>
      <c r="G108" s="13"/>
      <c r="O108" s="13"/>
      <c r="P108" s="13"/>
      <c r="R108" s="13"/>
    </row>
    <row r="109" spans="1:44" x14ac:dyDescent="0.2">
      <c r="D109" s="13"/>
      <c r="E109" s="13"/>
      <c r="F109" s="13"/>
      <c r="G109" s="13"/>
      <c r="O109" s="13"/>
      <c r="P109" s="13"/>
      <c r="R109" s="13"/>
    </row>
    <row r="110" spans="1:44" x14ac:dyDescent="0.2">
      <c r="D110" s="13"/>
      <c r="E110" s="13"/>
      <c r="F110" s="13"/>
      <c r="G110" s="13"/>
      <c r="O110" s="13"/>
      <c r="P110" s="13"/>
      <c r="R110" s="13"/>
    </row>
    <row r="111" spans="1:44" x14ac:dyDescent="0.2">
      <c r="D111" s="13"/>
      <c r="E111" s="13"/>
      <c r="F111" s="13"/>
      <c r="G111" s="13"/>
      <c r="O111" s="13"/>
      <c r="P111" s="13"/>
      <c r="R111" s="13"/>
    </row>
    <row r="112" spans="1:44" x14ac:dyDescent="0.2">
      <c r="D112" s="13"/>
      <c r="E112" s="13"/>
      <c r="F112" s="13"/>
      <c r="G112" s="13"/>
      <c r="O112" s="13"/>
      <c r="P112" s="13"/>
      <c r="R112" s="13"/>
    </row>
    <row r="113" spans="4:18" x14ac:dyDescent="0.2">
      <c r="D113" s="13"/>
      <c r="E113" s="13"/>
      <c r="F113" s="13"/>
      <c r="G113" s="13"/>
      <c r="O113" s="13"/>
      <c r="P113" s="13"/>
      <c r="R113" s="13"/>
    </row>
    <row r="114" spans="4:18" x14ac:dyDescent="0.2">
      <c r="D114" s="13"/>
      <c r="E114" s="13"/>
      <c r="F114" s="13"/>
      <c r="G114" s="13"/>
      <c r="O114" s="13"/>
      <c r="P114" s="13"/>
      <c r="R114" s="13"/>
    </row>
    <row r="115" spans="4:18" x14ac:dyDescent="0.2">
      <c r="D115" s="13"/>
      <c r="E115" s="13"/>
      <c r="F115" s="13"/>
      <c r="G115" s="13"/>
      <c r="O115" s="13"/>
      <c r="P115" s="13"/>
      <c r="R115" s="13"/>
    </row>
    <row r="116" spans="4:18" x14ac:dyDescent="0.2">
      <c r="D116" s="13"/>
      <c r="E116" s="13"/>
      <c r="F116" s="13"/>
      <c r="G116" s="13"/>
      <c r="O116" s="13"/>
      <c r="P116" s="13"/>
      <c r="R116" s="13"/>
    </row>
    <row r="117" spans="4:18" x14ac:dyDescent="0.2">
      <c r="D117" s="13"/>
      <c r="E117" s="13"/>
      <c r="F117" s="13"/>
      <c r="G117" s="13"/>
      <c r="O117" s="13"/>
      <c r="P117" s="13"/>
      <c r="R117" s="13"/>
    </row>
    <row r="118" spans="4:18" x14ac:dyDescent="0.2">
      <c r="D118" s="13"/>
      <c r="E118" s="13"/>
      <c r="F118" s="13"/>
      <c r="G118" s="13"/>
      <c r="O118" s="13"/>
      <c r="P118" s="13"/>
      <c r="R118" s="13"/>
    </row>
    <row r="119" spans="4:18" x14ac:dyDescent="0.2">
      <c r="D119" s="13"/>
      <c r="E119" s="13"/>
      <c r="F119" s="13"/>
      <c r="G119" s="13"/>
      <c r="O119" s="13"/>
      <c r="P119" s="13"/>
      <c r="R119" s="13"/>
    </row>
    <row r="120" spans="4:18" x14ac:dyDescent="0.2">
      <c r="D120" s="13"/>
      <c r="E120" s="13"/>
      <c r="F120" s="13"/>
      <c r="G120" s="13"/>
      <c r="O120" s="13"/>
      <c r="P120" s="13"/>
      <c r="R120" s="13"/>
    </row>
    <row r="121" spans="4:18" x14ac:dyDescent="0.2">
      <c r="D121" s="13"/>
      <c r="E121" s="13"/>
      <c r="F121" s="13"/>
      <c r="G121" s="13"/>
      <c r="O121" s="13"/>
      <c r="P121" s="13"/>
      <c r="R121" s="13"/>
    </row>
    <row r="122" spans="4:18" x14ac:dyDescent="0.2">
      <c r="D122" s="13"/>
      <c r="E122" s="13"/>
      <c r="F122" s="13"/>
      <c r="G122" s="13"/>
      <c r="O122" s="13"/>
      <c r="P122" s="13"/>
      <c r="R122" s="13"/>
    </row>
    <row r="123" spans="4:18" x14ac:dyDescent="0.2">
      <c r="D123" s="13"/>
      <c r="E123" s="13"/>
      <c r="F123" s="13"/>
      <c r="G123" s="13"/>
      <c r="O123" s="13"/>
      <c r="P123" s="13"/>
      <c r="R123" s="13"/>
    </row>
    <row r="124" spans="4:18" x14ac:dyDescent="0.2">
      <c r="D124" s="13"/>
      <c r="E124" s="13"/>
      <c r="F124" s="13"/>
      <c r="G124" s="13"/>
      <c r="O124" s="13"/>
      <c r="P124" s="13"/>
      <c r="R124" s="13"/>
    </row>
    <row r="125" spans="4:18" x14ac:dyDescent="0.2">
      <c r="D125" s="13"/>
      <c r="E125" s="13"/>
      <c r="F125" s="13"/>
      <c r="G125" s="13"/>
      <c r="O125" s="13"/>
      <c r="P125" s="13"/>
      <c r="R125" s="13"/>
    </row>
    <row r="126" spans="4:18" x14ac:dyDescent="0.2">
      <c r="D126" s="13"/>
      <c r="E126" s="13"/>
      <c r="F126" s="13"/>
      <c r="G126" s="13"/>
      <c r="O126" s="13"/>
      <c r="P126" s="13"/>
      <c r="R126" s="13"/>
    </row>
    <row r="127" spans="4:18" x14ac:dyDescent="0.2">
      <c r="D127" s="13"/>
      <c r="E127" s="13"/>
      <c r="F127" s="13"/>
      <c r="G127" s="13"/>
      <c r="O127" s="13"/>
      <c r="P127" s="13"/>
      <c r="R127" s="13"/>
    </row>
    <row r="128" spans="4:18" x14ac:dyDescent="0.2">
      <c r="D128" s="13"/>
      <c r="E128" s="13"/>
      <c r="F128" s="13"/>
      <c r="G128" s="13"/>
      <c r="O128" s="13"/>
      <c r="P128" s="13"/>
      <c r="R128" s="13"/>
    </row>
    <row r="129" spans="4:18" x14ac:dyDescent="0.2">
      <c r="D129" s="13"/>
      <c r="E129" s="13"/>
      <c r="F129" s="13"/>
      <c r="G129" s="13"/>
      <c r="O129" s="13"/>
      <c r="P129" s="13"/>
      <c r="R129" s="13"/>
    </row>
    <row r="130" spans="4:18" x14ac:dyDescent="0.2">
      <c r="D130" s="13"/>
      <c r="E130" s="13"/>
      <c r="F130" s="13"/>
      <c r="G130" s="13"/>
      <c r="O130" s="13"/>
      <c r="P130" s="13"/>
      <c r="R130" s="13"/>
    </row>
    <row r="131" spans="4:18" x14ac:dyDescent="0.2">
      <c r="D131" s="13"/>
      <c r="E131" s="13"/>
      <c r="F131" s="13"/>
      <c r="G131" s="13"/>
      <c r="O131" s="13"/>
      <c r="P131" s="13"/>
      <c r="R131" s="13"/>
    </row>
    <row r="132" spans="4:18" x14ac:dyDescent="0.2">
      <c r="D132" s="13"/>
      <c r="E132" s="13"/>
      <c r="F132" s="13"/>
      <c r="G132" s="13"/>
      <c r="O132" s="13"/>
      <c r="P132" s="13"/>
      <c r="R132" s="13"/>
    </row>
    <row r="133" spans="4:18" x14ac:dyDescent="0.2">
      <c r="D133" s="13"/>
      <c r="E133" s="13"/>
      <c r="F133" s="13"/>
      <c r="G133" s="13"/>
      <c r="O133" s="13"/>
      <c r="P133" s="13"/>
      <c r="R133" s="13"/>
    </row>
    <row r="134" spans="4:18" x14ac:dyDescent="0.2">
      <c r="D134" s="13"/>
      <c r="E134" s="13"/>
      <c r="F134" s="13"/>
      <c r="G134" s="13"/>
      <c r="O134" s="13"/>
      <c r="P134" s="13"/>
      <c r="R134" s="13"/>
    </row>
    <row r="135" spans="4:18" x14ac:dyDescent="0.2">
      <c r="D135" s="13"/>
      <c r="E135" s="13"/>
      <c r="F135" s="13"/>
      <c r="G135" s="13"/>
      <c r="O135" s="13"/>
      <c r="P135" s="13"/>
      <c r="R135" s="13"/>
    </row>
    <row r="136" spans="4:18" x14ac:dyDescent="0.2">
      <c r="D136" s="13"/>
      <c r="E136" s="13"/>
      <c r="F136" s="13"/>
      <c r="G136" s="13"/>
      <c r="O136" s="13"/>
      <c r="P136" s="13"/>
      <c r="R136" s="13"/>
    </row>
    <row r="137" spans="4:18" x14ac:dyDescent="0.2">
      <c r="D137" s="13"/>
      <c r="E137" s="13"/>
      <c r="F137" s="13"/>
      <c r="G137" s="13"/>
      <c r="O137" s="13"/>
      <c r="P137" s="13"/>
      <c r="R137" s="13"/>
    </row>
    <row r="138" spans="4:18" x14ac:dyDescent="0.2">
      <c r="D138" s="13"/>
      <c r="E138" s="13"/>
      <c r="F138" s="13"/>
      <c r="G138" s="13"/>
      <c r="O138" s="13"/>
      <c r="P138" s="13"/>
      <c r="R138" s="13"/>
    </row>
    <row r="139" spans="4:18" x14ac:dyDescent="0.2">
      <c r="D139" s="13"/>
      <c r="E139" s="13"/>
      <c r="F139" s="13"/>
      <c r="G139" s="13"/>
      <c r="O139" s="13"/>
      <c r="P139" s="13"/>
      <c r="R139" s="13"/>
    </row>
    <row r="140" spans="4:18" x14ac:dyDescent="0.2">
      <c r="D140" s="13"/>
      <c r="E140" s="13"/>
      <c r="F140" s="13"/>
      <c r="G140" s="13"/>
      <c r="O140" s="13"/>
      <c r="P140" s="13"/>
      <c r="R140" s="13"/>
    </row>
    <row r="141" spans="4:18" x14ac:dyDescent="0.2">
      <c r="D141" s="13"/>
      <c r="E141" s="13"/>
      <c r="F141" s="13"/>
      <c r="G141" s="13"/>
      <c r="O141" s="13"/>
      <c r="P141" s="13"/>
      <c r="R141" s="13"/>
    </row>
    <row r="142" spans="4:18" x14ac:dyDescent="0.2">
      <c r="D142" s="13"/>
      <c r="E142" s="13"/>
      <c r="F142" s="13"/>
      <c r="G142" s="13"/>
      <c r="O142" s="13"/>
      <c r="P142" s="13"/>
      <c r="R142" s="13"/>
    </row>
    <row r="143" spans="4:18" x14ac:dyDescent="0.2">
      <c r="D143" s="13"/>
      <c r="E143" s="13"/>
      <c r="F143" s="13"/>
      <c r="G143" s="13"/>
      <c r="O143" s="13"/>
      <c r="P143" s="13"/>
      <c r="R143" s="13"/>
    </row>
    <row r="144" spans="4:18" x14ac:dyDescent="0.2">
      <c r="D144" s="13"/>
      <c r="E144" s="13"/>
      <c r="F144" s="13"/>
      <c r="G144" s="13"/>
      <c r="O144" s="13"/>
      <c r="P144" s="13"/>
      <c r="R144" s="13"/>
    </row>
    <row r="145" spans="4:18" x14ac:dyDescent="0.2">
      <c r="D145" s="13"/>
      <c r="E145" s="13"/>
      <c r="F145" s="13"/>
      <c r="G145" s="13"/>
      <c r="O145" s="13"/>
      <c r="P145" s="13"/>
      <c r="R145" s="13"/>
    </row>
    <row r="146" spans="4:18" x14ac:dyDescent="0.2">
      <c r="D146" s="13"/>
      <c r="E146" s="13"/>
      <c r="F146" s="13"/>
      <c r="G146" s="13"/>
      <c r="O146" s="13"/>
      <c r="P146" s="13"/>
      <c r="R146" s="13"/>
    </row>
    <row r="147" spans="4:18" x14ac:dyDescent="0.2">
      <c r="D147" s="13"/>
      <c r="E147" s="13"/>
      <c r="F147" s="13"/>
      <c r="G147" s="13"/>
      <c r="O147" s="13"/>
      <c r="P147" s="13"/>
      <c r="R147" s="13"/>
    </row>
    <row r="148" spans="4:18" x14ac:dyDescent="0.2">
      <c r="D148" s="13"/>
      <c r="E148" s="13"/>
      <c r="F148" s="13"/>
      <c r="G148" s="13"/>
      <c r="O148" s="13"/>
      <c r="P148" s="13"/>
      <c r="R148" s="13"/>
    </row>
    <row r="149" spans="4:18" x14ac:dyDescent="0.2">
      <c r="D149" s="13"/>
      <c r="E149" s="13"/>
      <c r="F149" s="13"/>
      <c r="G149" s="13"/>
      <c r="O149" s="13"/>
      <c r="P149" s="13"/>
      <c r="R149" s="13"/>
    </row>
    <row r="150" spans="4:18" x14ac:dyDescent="0.2">
      <c r="D150" s="13"/>
      <c r="E150" s="13"/>
      <c r="F150" s="13"/>
      <c r="G150" s="13"/>
      <c r="O150" s="13"/>
      <c r="P150" s="13"/>
      <c r="R150" s="13"/>
    </row>
    <row r="151" spans="4:18" x14ac:dyDescent="0.2">
      <c r="D151" s="13"/>
      <c r="E151" s="13"/>
      <c r="F151" s="13"/>
      <c r="G151" s="13"/>
      <c r="O151" s="13"/>
      <c r="P151" s="13"/>
      <c r="R151" s="13"/>
    </row>
    <row r="152" spans="4:18" x14ac:dyDescent="0.2">
      <c r="D152" s="13"/>
      <c r="E152" s="13"/>
      <c r="F152" s="13"/>
      <c r="G152" s="13"/>
      <c r="O152" s="13"/>
      <c r="P152" s="13"/>
      <c r="R152" s="13"/>
    </row>
    <row r="153" spans="4:18" x14ac:dyDescent="0.2">
      <c r="D153" s="13"/>
      <c r="E153" s="13"/>
      <c r="F153" s="13"/>
      <c r="G153" s="13"/>
      <c r="O153" s="13"/>
      <c r="P153" s="13"/>
      <c r="R153" s="13"/>
    </row>
    <row r="154" spans="4:18" x14ac:dyDescent="0.2">
      <c r="D154" s="13"/>
      <c r="E154" s="13"/>
      <c r="F154" s="13"/>
      <c r="G154" s="13"/>
      <c r="O154" s="13"/>
      <c r="P154" s="13"/>
      <c r="R154" s="13"/>
    </row>
    <row r="155" spans="4:18" x14ac:dyDescent="0.2">
      <c r="D155" s="13"/>
      <c r="E155" s="13"/>
      <c r="F155" s="13"/>
      <c r="G155" s="13"/>
      <c r="O155" s="13"/>
      <c r="P155" s="13"/>
      <c r="R155" s="13"/>
    </row>
    <row r="156" spans="4:18" x14ac:dyDescent="0.2">
      <c r="D156" s="13"/>
      <c r="E156" s="13"/>
      <c r="F156" s="13"/>
      <c r="G156" s="13"/>
      <c r="O156" s="13"/>
      <c r="P156" s="13"/>
      <c r="R156" s="13"/>
    </row>
    <row r="157" spans="4:18" x14ac:dyDescent="0.2">
      <c r="D157" s="13"/>
      <c r="E157" s="13"/>
      <c r="F157" s="13"/>
      <c r="G157" s="13"/>
      <c r="O157" s="13"/>
      <c r="P157" s="13"/>
      <c r="R157" s="13"/>
    </row>
    <row r="158" spans="4:18" x14ac:dyDescent="0.2">
      <c r="D158" s="13"/>
      <c r="E158" s="13"/>
      <c r="F158" s="13"/>
      <c r="G158" s="13"/>
      <c r="O158" s="13"/>
      <c r="P158" s="13"/>
      <c r="R158" s="13"/>
    </row>
    <row r="159" spans="4:18" x14ac:dyDescent="0.2">
      <c r="D159" s="13"/>
      <c r="E159" s="13"/>
      <c r="F159" s="13"/>
      <c r="G159" s="13"/>
      <c r="O159" s="13"/>
      <c r="P159" s="13"/>
      <c r="R159" s="13"/>
    </row>
    <row r="160" spans="4:18" x14ac:dyDescent="0.2">
      <c r="D160" s="13"/>
      <c r="E160" s="13"/>
      <c r="F160" s="13"/>
      <c r="G160" s="13"/>
      <c r="O160" s="13"/>
      <c r="P160" s="13"/>
      <c r="R160" s="13"/>
    </row>
    <row r="161" spans="4:18" x14ac:dyDescent="0.2">
      <c r="D161" s="13"/>
      <c r="E161" s="13"/>
      <c r="F161" s="13"/>
      <c r="G161" s="13"/>
      <c r="O161" s="13"/>
      <c r="P161" s="13"/>
      <c r="R161" s="13"/>
    </row>
    <row r="162" spans="4:18" x14ac:dyDescent="0.2">
      <c r="D162" s="13"/>
      <c r="E162" s="13"/>
      <c r="F162" s="13"/>
      <c r="G162" s="13"/>
      <c r="O162" s="13"/>
      <c r="P162" s="13"/>
      <c r="R162" s="13"/>
    </row>
    <row r="163" spans="4:18" x14ac:dyDescent="0.2">
      <c r="D163" s="13"/>
      <c r="E163" s="13"/>
      <c r="F163" s="13"/>
      <c r="G163" s="13"/>
      <c r="O163" s="13"/>
      <c r="P163" s="13"/>
      <c r="R163" s="13"/>
    </row>
    <row r="164" spans="4:18" x14ac:dyDescent="0.2">
      <c r="D164" s="13"/>
      <c r="E164" s="13"/>
      <c r="F164" s="13"/>
      <c r="G164" s="13"/>
      <c r="O164" s="13"/>
      <c r="P164" s="13"/>
      <c r="R164" s="13"/>
    </row>
    <row r="165" spans="4:18" x14ac:dyDescent="0.2">
      <c r="D165" s="13"/>
      <c r="E165" s="13"/>
      <c r="F165" s="13"/>
      <c r="G165" s="13"/>
      <c r="O165" s="13"/>
      <c r="P165" s="13"/>
      <c r="R165" s="13"/>
    </row>
    <row r="166" spans="4:18" x14ac:dyDescent="0.2">
      <c r="D166" s="13"/>
      <c r="E166" s="13"/>
      <c r="F166" s="13"/>
      <c r="G166" s="13"/>
      <c r="O166" s="13"/>
      <c r="P166" s="13"/>
      <c r="R166" s="13"/>
    </row>
    <row r="167" spans="4:18" x14ac:dyDescent="0.2">
      <c r="D167" s="13"/>
      <c r="E167" s="13"/>
      <c r="F167" s="13"/>
      <c r="G167" s="13"/>
      <c r="O167" s="13"/>
      <c r="P167" s="13"/>
      <c r="R167" s="13"/>
    </row>
    <row r="168" spans="4:18" x14ac:dyDescent="0.2">
      <c r="D168" s="13"/>
      <c r="E168" s="13"/>
      <c r="F168" s="13"/>
      <c r="G168" s="13"/>
      <c r="O168" s="13"/>
      <c r="P168" s="13"/>
      <c r="R168" s="13"/>
    </row>
    <row r="169" spans="4:18" x14ac:dyDescent="0.2">
      <c r="D169" s="13"/>
      <c r="E169" s="13"/>
      <c r="F169" s="13"/>
      <c r="G169" s="13"/>
      <c r="O169" s="13"/>
      <c r="P169" s="13"/>
      <c r="R169" s="13"/>
    </row>
    <row r="170" spans="4:18" x14ac:dyDescent="0.2">
      <c r="D170" s="13"/>
      <c r="E170" s="13"/>
      <c r="F170" s="13"/>
      <c r="G170" s="13"/>
      <c r="O170" s="13"/>
      <c r="P170" s="13"/>
      <c r="R170" s="13"/>
    </row>
    <row r="171" spans="4:18" x14ac:dyDescent="0.2">
      <c r="D171" s="13"/>
      <c r="E171" s="13"/>
      <c r="F171" s="13"/>
      <c r="G171" s="13"/>
      <c r="O171" s="13"/>
      <c r="P171" s="13"/>
      <c r="R171" s="13"/>
    </row>
    <row r="172" spans="4:18" x14ac:dyDescent="0.2">
      <c r="D172" s="13"/>
      <c r="E172" s="13"/>
      <c r="F172" s="13"/>
      <c r="G172" s="13"/>
      <c r="O172" s="13"/>
      <c r="P172" s="13"/>
      <c r="R172" s="13"/>
    </row>
    <row r="173" spans="4:18" x14ac:dyDescent="0.2">
      <c r="D173" s="13"/>
      <c r="E173" s="13"/>
      <c r="F173" s="13"/>
      <c r="G173" s="13"/>
      <c r="O173" s="13"/>
      <c r="P173" s="13"/>
      <c r="R173" s="13"/>
    </row>
    <row r="174" spans="4:18" x14ac:dyDescent="0.2">
      <c r="D174" s="13"/>
      <c r="E174" s="13"/>
      <c r="F174" s="13"/>
      <c r="G174" s="13"/>
      <c r="O174" s="13"/>
      <c r="P174" s="13"/>
      <c r="R174" s="13"/>
    </row>
    <row r="175" spans="4:18" x14ac:dyDescent="0.2">
      <c r="D175" s="13"/>
      <c r="E175" s="13"/>
      <c r="F175" s="13"/>
      <c r="G175" s="13"/>
      <c r="O175" s="13"/>
      <c r="P175" s="13"/>
      <c r="R175" s="13"/>
    </row>
    <row r="176" spans="4:18" x14ac:dyDescent="0.2">
      <c r="D176" s="13"/>
      <c r="E176" s="13"/>
      <c r="F176" s="13"/>
      <c r="G176" s="13"/>
      <c r="O176" s="13"/>
      <c r="P176" s="13"/>
      <c r="R176" s="13"/>
    </row>
    <row r="177" spans="4:18" x14ac:dyDescent="0.2">
      <c r="D177" s="13"/>
      <c r="E177" s="13"/>
      <c r="F177" s="13"/>
      <c r="G177" s="13"/>
      <c r="O177" s="13"/>
      <c r="P177" s="13"/>
      <c r="R177" s="13"/>
    </row>
    <row r="178" spans="4:18" x14ac:dyDescent="0.2">
      <c r="D178" s="13"/>
      <c r="E178" s="13"/>
      <c r="F178" s="13"/>
      <c r="G178" s="13"/>
      <c r="O178" s="13"/>
      <c r="P178" s="13"/>
      <c r="R178" s="13"/>
    </row>
    <row r="179" spans="4:18" x14ac:dyDescent="0.2">
      <c r="D179" s="13"/>
      <c r="E179" s="13"/>
      <c r="F179" s="13"/>
      <c r="G179" s="13"/>
      <c r="O179" s="13"/>
      <c r="P179" s="13"/>
      <c r="R179" s="13"/>
    </row>
    <row r="180" spans="4:18" x14ac:dyDescent="0.2">
      <c r="D180" s="13"/>
      <c r="E180" s="13"/>
      <c r="F180" s="13"/>
      <c r="G180" s="13"/>
      <c r="O180" s="13"/>
      <c r="P180" s="13"/>
      <c r="R180" s="13"/>
    </row>
    <row r="181" spans="4:18" x14ac:dyDescent="0.2">
      <c r="D181" s="13"/>
      <c r="E181" s="13"/>
      <c r="F181" s="13"/>
      <c r="G181" s="13"/>
      <c r="O181" s="13"/>
      <c r="P181" s="13"/>
      <c r="R181" s="13"/>
    </row>
    <row r="182" spans="4:18" x14ac:dyDescent="0.2">
      <c r="D182" s="13"/>
      <c r="E182" s="13"/>
      <c r="F182" s="13"/>
      <c r="G182" s="13"/>
      <c r="O182" s="13"/>
      <c r="P182" s="13"/>
      <c r="R182" s="13"/>
    </row>
    <row r="183" spans="4:18" x14ac:dyDescent="0.2">
      <c r="D183" s="13"/>
      <c r="E183" s="13"/>
      <c r="F183" s="13"/>
      <c r="G183" s="13"/>
      <c r="O183" s="13"/>
      <c r="P183" s="13"/>
      <c r="R183" s="13"/>
    </row>
    <row r="184" spans="4:18" x14ac:dyDescent="0.2">
      <c r="D184" s="13"/>
      <c r="E184" s="13"/>
      <c r="F184" s="13"/>
      <c r="G184" s="13"/>
      <c r="O184" s="13"/>
      <c r="P184" s="13"/>
      <c r="R184" s="13"/>
    </row>
    <row r="185" spans="4:18" x14ac:dyDescent="0.2">
      <c r="D185" s="13"/>
      <c r="E185" s="13"/>
      <c r="F185" s="13"/>
      <c r="G185" s="13"/>
      <c r="O185" s="13"/>
      <c r="P185" s="13"/>
      <c r="R185" s="13"/>
    </row>
    <row r="186" spans="4:18" x14ac:dyDescent="0.2">
      <c r="D186" s="13"/>
      <c r="E186" s="13"/>
      <c r="F186" s="13"/>
      <c r="G186" s="13"/>
      <c r="O186" s="13"/>
      <c r="P186" s="13"/>
      <c r="R186" s="13"/>
    </row>
    <row r="187" spans="4:18" x14ac:dyDescent="0.2">
      <c r="D187" s="13"/>
      <c r="E187" s="13"/>
      <c r="F187" s="13"/>
      <c r="G187" s="13"/>
      <c r="O187" s="13"/>
      <c r="P187" s="13"/>
      <c r="R187" s="13"/>
    </row>
    <row r="188" spans="4:18" x14ac:dyDescent="0.2">
      <c r="D188" s="13"/>
      <c r="E188" s="13"/>
      <c r="F188" s="13"/>
      <c r="G188" s="13"/>
      <c r="O188" s="13"/>
      <c r="P188" s="13"/>
      <c r="R188" s="13"/>
    </row>
    <row r="189" spans="4:18" x14ac:dyDescent="0.2">
      <c r="D189" s="13"/>
      <c r="E189" s="13"/>
      <c r="F189" s="13"/>
      <c r="G189" s="13"/>
      <c r="O189" s="13"/>
      <c r="P189" s="13"/>
      <c r="R189" s="13"/>
    </row>
    <row r="190" spans="4:18" x14ac:dyDescent="0.2">
      <c r="D190" s="13"/>
      <c r="E190" s="13"/>
      <c r="F190" s="13"/>
      <c r="G190" s="13"/>
      <c r="O190" s="13"/>
      <c r="P190" s="13"/>
      <c r="R190" s="13"/>
    </row>
    <row r="191" spans="4:18" x14ac:dyDescent="0.2">
      <c r="D191" s="13"/>
      <c r="E191" s="13"/>
      <c r="F191" s="13"/>
      <c r="G191" s="13"/>
      <c r="O191" s="13"/>
      <c r="P191" s="13"/>
      <c r="R191" s="13"/>
    </row>
    <row r="192" spans="4:18" x14ac:dyDescent="0.2">
      <c r="D192" s="13"/>
      <c r="E192" s="13"/>
      <c r="F192" s="13"/>
      <c r="G192" s="13"/>
      <c r="O192" s="13"/>
      <c r="P192" s="13"/>
      <c r="R192" s="13"/>
    </row>
    <row r="193" spans="4:18" x14ac:dyDescent="0.2">
      <c r="D193" s="13"/>
      <c r="E193" s="13"/>
      <c r="F193" s="13"/>
      <c r="G193" s="13"/>
      <c r="O193" s="13"/>
      <c r="P193" s="13"/>
      <c r="R193" s="13"/>
    </row>
    <row r="194" spans="4:18" x14ac:dyDescent="0.2">
      <c r="D194" s="13"/>
      <c r="E194" s="13"/>
      <c r="F194" s="13"/>
      <c r="G194" s="13"/>
      <c r="O194" s="13"/>
      <c r="P194" s="13"/>
      <c r="R194" s="13"/>
    </row>
    <row r="195" spans="4:18" x14ac:dyDescent="0.2">
      <c r="D195" s="13"/>
      <c r="E195" s="13"/>
      <c r="F195" s="13"/>
      <c r="G195" s="13"/>
      <c r="O195" s="13"/>
      <c r="P195" s="13"/>
      <c r="R195" s="13"/>
    </row>
    <row r="196" spans="4:18" x14ac:dyDescent="0.2">
      <c r="D196" s="13"/>
      <c r="E196" s="13"/>
      <c r="F196" s="13"/>
      <c r="G196" s="13"/>
      <c r="O196" s="13"/>
      <c r="P196" s="13"/>
      <c r="R196" s="13"/>
    </row>
    <row r="197" spans="4:18" x14ac:dyDescent="0.2">
      <c r="D197" s="13"/>
      <c r="E197" s="13"/>
      <c r="F197" s="13"/>
      <c r="G197" s="13"/>
      <c r="O197" s="13"/>
      <c r="P197" s="13"/>
      <c r="R197" s="13"/>
    </row>
    <row r="198" spans="4:18" x14ac:dyDescent="0.2">
      <c r="D198" s="13"/>
      <c r="E198" s="13"/>
      <c r="F198" s="13"/>
      <c r="G198" s="13"/>
      <c r="O198" s="13"/>
      <c r="P198" s="13"/>
      <c r="R198" s="13"/>
    </row>
    <row r="199" spans="4:18" x14ac:dyDescent="0.2">
      <c r="D199" s="13"/>
      <c r="E199" s="13"/>
      <c r="F199" s="13"/>
      <c r="G199" s="13"/>
      <c r="O199" s="13"/>
      <c r="P199" s="13"/>
      <c r="R199" s="13"/>
    </row>
    <row r="200" spans="4:18" x14ac:dyDescent="0.2">
      <c r="D200" s="13"/>
      <c r="E200" s="13"/>
      <c r="F200" s="13"/>
      <c r="G200" s="13"/>
      <c r="O200" s="13"/>
      <c r="P200" s="13"/>
      <c r="R200" s="13"/>
    </row>
    <row r="201" spans="4:18" x14ac:dyDescent="0.2">
      <c r="D201" s="13"/>
      <c r="E201" s="13"/>
      <c r="F201" s="13"/>
      <c r="G201" s="13"/>
      <c r="O201" s="13"/>
      <c r="P201" s="13"/>
      <c r="R201" s="13"/>
    </row>
    <row r="202" spans="4:18" x14ac:dyDescent="0.2">
      <c r="D202" s="13"/>
      <c r="E202" s="13"/>
      <c r="F202" s="13"/>
      <c r="G202" s="13"/>
      <c r="O202" s="13"/>
      <c r="P202" s="13"/>
      <c r="R202" s="13"/>
    </row>
    <row r="203" spans="4:18" x14ac:dyDescent="0.2">
      <c r="D203" s="13"/>
      <c r="E203" s="13"/>
      <c r="F203" s="13"/>
      <c r="G203" s="13"/>
      <c r="O203" s="13"/>
      <c r="P203" s="13"/>
      <c r="R203" s="13"/>
    </row>
    <row r="204" spans="4:18" x14ac:dyDescent="0.2">
      <c r="D204" s="13"/>
      <c r="E204" s="13"/>
      <c r="F204" s="13"/>
      <c r="G204" s="13"/>
      <c r="O204" s="13"/>
      <c r="P204" s="13"/>
      <c r="R204" s="13"/>
    </row>
    <row r="205" spans="4:18" x14ac:dyDescent="0.2">
      <c r="D205" s="13"/>
      <c r="E205" s="13"/>
      <c r="F205" s="13"/>
      <c r="G205" s="13"/>
      <c r="O205" s="13"/>
      <c r="P205" s="13"/>
      <c r="R205" s="13"/>
    </row>
    <row r="206" spans="4:18" x14ac:dyDescent="0.2">
      <c r="D206" s="13"/>
      <c r="E206" s="13"/>
      <c r="F206" s="13"/>
      <c r="G206" s="13"/>
      <c r="O206" s="13"/>
      <c r="P206" s="13"/>
      <c r="R206" s="13"/>
    </row>
    <row r="207" spans="4:18" x14ac:dyDescent="0.2">
      <c r="D207" s="13"/>
      <c r="E207" s="13"/>
      <c r="F207" s="13"/>
      <c r="G207" s="13"/>
      <c r="O207" s="13"/>
      <c r="P207" s="13"/>
      <c r="R207" s="13"/>
    </row>
    <row r="208" spans="4:18" x14ac:dyDescent="0.2">
      <c r="D208" s="13"/>
      <c r="E208" s="13"/>
      <c r="F208" s="13"/>
      <c r="G208" s="13"/>
      <c r="O208" s="13"/>
      <c r="P208" s="13"/>
      <c r="R208" s="13"/>
    </row>
    <row r="209" spans="4:18" x14ac:dyDescent="0.2">
      <c r="D209" s="13"/>
      <c r="E209" s="13"/>
      <c r="F209" s="13"/>
      <c r="G209" s="13"/>
      <c r="O209" s="13"/>
      <c r="P209" s="13"/>
      <c r="R209" s="13"/>
    </row>
    <row r="210" spans="4:18" x14ac:dyDescent="0.2">
      <c r="D210" s="13"/>
      <c r="E210" s="13"/>
      <c r="F210" s="13"/>
      <c r="G210" s="13"/>
      <c r="O210" s="13"/>
      <c r="P210" s="13"/>
      <c r="R210" s="13"/>
    </row>
    <row r="211" spans="4:18" x14ac:dyDescent="0.2">
      <c r="D211" s="13"/>
      <c r="E211" s="13"/>
      <c r="F211" s="13"/>
      <c r="G211" s="13"/>
      <c r="O211" s="13"/>
      <c r="P211" s="13"/>
      <c r="R211" s="13"/>
    </row>
    <row r="212" spans="4:18" x14ac:dyDescent="0.2">
      <c r="D212" s="13"/>
      <c r="E212" s="13"/>
      <c r="F212" s="13"/>
      <c r="G212" s="13"/>
      <c r="O212" s="13"/>
      <c r="P212" s="13"/>
      <c r="R212" s="13"/>
    </row>
    <row r="213" spans="4:18" x14ac:dyDescent="0.2">
      <c r="D213" s="13"/>
      <c r="E213" s="13"/>
      <c r="F213" s="13"/>
      <c r="G213" s="13"/>
      <c r="O213" s="13"/>
      <c r="P213" s="13"/>
      <c r="R213" s="13"/>
    </row>
    <row r="214" spans="4:18" x14ac:dyDescent="0.2">
      <c r="D214" s="13"/>
      <c r="E214" s="13"/>
      <c r="F214" s="13"/>
      <c r="G214" s="13"/>
      <c r="O214" s="13"/>
      <c r="P214" s="13"/>
      <c r="R214" s="13"/>
    </row>
    <row r="215" spans="4:18" x14ac:dyDescent="0.2">
      <c r="D215" s="13"/>
      <c r="E215" s="13"/>
      <c r="F215" s="13"/>
      <c r="G215" s="13"/>
      <c r="O215" s="13"/>
      <c r="P215" s="13"/>
      <c r="R215" s="13"/>
    </row>
    <row r="216" spans="4:18" x14ac:dyDescent="0.2">
      <c r="D216" s="13"/>
      <c r="E216" s="13"/>
      <c r="F216" s="13"/>
      <c r="G216" s="13"/>
      <c r="O216" s="13"/>
      <c r="P216" s="13"/>
      <c r="R216" s="13"/>
    </row>
    <row r="217" spans="4:18" x14ac:dyDescent="0.2">
      <c r="D217" s="13"/>
      <c r="E217" s="13"/>
      <c r="F217" s="13"/>
      <c r="G217" s="13"/>
      <c r="O217" s="13"/>
      <c r="P217" s="13"/>
      <c r="R217" s="13"/>
    </row>
    <row r="218" spans="4:18" x14ac:dyDescent="0.2">
      <c r="D218" s="13"/>
      <c r="E218" s="13"/>
      <c r="F218" s="13"/>
      <c r="G218" s="13"/>
      <c r="O218" s="13"/>
      <c r="P218" s="13"/>
      <c r="R218" s="13"/>
    </row>
    <row r="219" spans="4:18" x14ac:dyDescent="0.2">
      <c r="D219" s="13"/>
      <c r="E219" s="13"/>
      <c r="F219" s="13"/>
      <c r="G219" s="13"/>
      <c r="O219" s="13"/>
      <c r="P219" s="13"/>
      <c r="R219" s="13"/>
    </row>
    <row r="220" spans="4:18" x14ac:dyDescent="0.2">
      <c r="D220" s="13"/>
      <c r="E220" s="13"/>
      <c r="F220" s="13"/>
      <c r="G220" s="13"/>
      <c r="O220" s="13"/>
      <c r="P220" s="13"/>
      <c r="R220" s="13"/>
    </row>
    <row r="221" spans="4:18" x14ac:dyDescent="0.2">
      <c r="D221" s="13"/>
      <c r="E221" s="13"/>
      <c r="F221" s="13"/>
      <c r="G221" s="13"/>
      <c r="O221" s="13"/>
      <c r="P221" s="13"/>
      <c r="R221" s="13"/>
    </row>
    <row r="222" spans="4:18" x14ac:dyDescent="0.2">
      <c r="D222" s="13"/>
      <c r="E222" s="13"/>
      <c r="F222" s="13"/>
      <c r="G222" s="13"/>
      <c r="O222" s="13"/>
      <c r="P222" s="13"/>
      <c r="R222" s="13"/>
    </row>
    <row r="223" spans="4:18" x14ac:dyDescent="0.2">
      <c r="D223" s="13"/>
      <c r="E223" s="13"/>
      <c r="F223" s="13"/>
      <c r="G223" s="13"/>
      <c r="O223" s="13"/>
      <c r="P223" s="13"/>
      <c r="R223" s="13"/>
    </row>
    <row r="224" spans="4:18" x14ac:dyDescent="0.2">
      <c r="D224" s="13"/>
      <c r="E224" s="13"/>
      <c r="F224" s="13"/>
      <c r="G224" s="13"/>
      <c r="O224" s="13"/>
      <c r="P224" s="13"/>
      <c r="R224" s="13"/>
    </row>
    <row r="225" spans="4:18" x14ac:dyDescent="0.2">
      <c r="D225" s="13"/>
      <c r="E225" s="13"/>
      <c r="F225" s="13"/>
      <c r="G225" s="13"/>
      <c r="O225" s="13"/>
      <c r="P225" s="13"/>
      <c r="R225" s="13"/>
    </row>
    <row r="226" spans="4:18" x14ac:dyDescent="0.2">
      <c r="D226" s="13"/>
      <c r="E226" s="13"/>
      <c r="F226" s="13"/>
      <c r="G226" s="13"/>
      <c r="O226" s="13"/>
      <c r="P226" s="13"/>
      <c r="R226" s="13"/>
    </row>
    <row r="227" spans="4:18" x14ac:dyDescent="0.2">
      <c r="D227" s="13"/>
      <c r="E227" s="13"/>
      <c r="F227" s="13"/>
      <c r="G227" s="13"/>
      <c r="O227" s="13"/>
      <c r="P227" s="13"/>
      <c r="R227" s="13"/>
    </row>
    <row r="228" spans="4:18" x14ac:dyDescent="0.2">
      <c r="D228" s="13"/>
      <c r="E228" s="13"/>
      <c r="F228" s="13"/>
      <c r="G228" s="13"/>
      <c r="O228" s="13"/>
      <c r="P228" s="13"/>
      <c r="R228" s="13"/>
    </row>
    <row r="229" spans="4:18" x14ac:dyDescent="0.2">
      <c r="D229" s="13"/>
      <c r="E229" s="13"/>
      <c r="F229" s="13"/>
      <c r="G229" s="13"/>
      <c r="O229" s="13"/>
      <c r="P229" s="13"/>
      <c r="R229" s="13"/>
    </row>
    <row r="230" spans="4:18" x14ac:dyDescent="0.2">
      <c r="D230" s="13"/>
      <c r="E230" s="13"/>
      <c r="F230" s="13"/>
      <c r="G230" s="13"/>
      <c r="O230" s="13"/>
      <c r="P230" s="13"/>
      <c r="R230" s="13"/>
    </row>
    <row r="231" spans="4:18" x14ac:dyDescent="0.2">
      <c r="D231" s="13"/>
      <c r="E231" s="13"/>
      <c r="F231" s="13"/>
      <c r="G231" s="13"/>
      <c r="O231" s="13"/>
      <c r="P231" s="13"/>
      <c r="R231" s="13"/>
    </row>
    <row r="232" spans="4:18" x14ac:dyDescent="0.2">
      <c r="D232" s="13"/>
      <c r="E232" s="13"/>
      <c r="F232" s="13"/>
      <c r="G232" s="13"/>
      <c r="O232" s="13"/>
      <c r="P232" s="13"/>
      <c r="R232" s="13"/>
    </row>
    <row r="233" spans="4:18" x14ac:dyDescent="0.2">
      <c r="D233" s="13"/>
      <c r="E233" s="13"/>
      <c r="F233" s="13"/>
      <c r="G233" s="13"/>
      <c r="O233" s="13"/>
      <c r="P233" s="13"/>
      <c r="R233" s="13"/>
    </row>
    <row r="234" spans="4:18" x14ac:dyDescent="0.2">
      <c r="D234" s="13"/>
      <c r="E234" s="13"/>
      <c r="F234" s="13"/>
      <c r="G234" s="13"/>
      <c r="O234" s="13"/>
      <c r="P234" s="13"/>
      <c r="R234" s="13"/>
    </row>
    <row r="235" spans="4:18" x14ac:dyDescent="0.2">
      <c r="D235" s="13"/>
      <c r="E235" s="13"/>
      <c r="F235" s="13"/>
      <c r="G235" s="13"/>
      <c r="O235" s="13"/>
      <c r="P235" s="13"/>
      <c r="R235" s="13"/>
    </row>
    <row r="236" spans="4:18" x14ac:dyDescent="0.2">
      <c r="D236" s="13"/>
      <c r="E236" s="13"/>
      <c r="F236" s="13"/>
      <c r="G236" s="13"/>
      <c r="O236" s="13"/>
      <c r="P236" s="13"/>
      <c r="R236" s="13"/>
    </row>
    <row r="237" spans="4:18" x14ac:dyDescent="0.2">
      <c r="D237" s="13"/>
      <c r="E237" s="13"/>
      <c r="F237" s="13"/>
      <c r="G237" s="13"/>
      <c r="O237" s="13"/>
      <c r="P237" s="13"/>
      <c r="R237" s="13"/>
    </row>
    <row r="238" spans="4:18" x14ac:dyDescent="0.2">
      <c r="D238" s="13"/>
      <c r="E238" s="13"/>
      <c r="F238" s="13"/>
      <c r="G238" s="13"/>
      <c r="O238" s="13"/>
      <c r="P238" s="13"/>
      <c r="R238" s="13"/>
    </row>
    <row r="239" spans="4:18" x14ac:dyDescent="0.2">
      <c r="D239" s="13"/>
      <c r="E239" s="13"/>
      <c r="F239" s="13"/>
      <c r="G239" s="13"/>
      <c r="O239" s="13"/>
      <c r="P239" s="13"/>
      <c r="R239" s="13"/>
    </row>
    <row r="240" spans="4:18" x14ac:dyDescent="0.2">
      <c r="D240" s="13"/>
      <c r="E240" s="13"/>
      <c r="F240" s="13"/>
      <c r="G240" s="13"/>
      <c r="O240" s="13"/>
      <c r="P240" s="13"/>
      <c r="R240" s="13"/>
    </row>
    <row r="241" spans="4:18" x14ac:dyDescent="0.2">
      <c r="D241" s="13"/>
      <c r="E241" s="13"/>
      <c r="F241" s="13"/>
      <c r="G241" s="13"/>
      <c r="O241" s="13"/>
      <c r="P241" s="13"/>
      <c r="R241" s="13"/>
    </row>
    <row r="242" spans="4:18" x14ac:dyDescent="0.2">
      <c r="D242" s="13"/>
      <c r="E242" s="13"/>
      <c r="F242" s="13"/>
      <c r="G242" s="13"/>
      <c r="O242" s="13"/>
      <c r="P242" s="13"/>
      <c r="R242" s="13"/>
    </row>
    <row r="243" spans="4:18" x14ac:dyDescent="0.2">
      <c r="D243" s="13"/>
      <c r="E243" s="13"/>
      <c r="F243" s="13"/>
      <c r="G243" s="13"/>
      <c r="O243" s="13"/>
      <c r="P243" s="13"/>
      <c r="R243" s="13"/>
    </row>
    <row r="244" spans="4:18" x14ac:dyDescent="0.2">
      <c r="D244" s="13"/>
      <c r="E244" s="13"/>
      <c r="F244" s="13"/>
      <c r="G244" s="13"/>
      <c r="O244" s="13"/>
      <c r="P244" s="13"/>
      <c r="R244" s="13"/>
    </row>
    <row r="245" spans="4:18" x14ac:dyDescent="0.2">
      <c r="D245" s="13"/>
      <c r="E245" s="13"/>
      <c r="F245" s="13"/>
      <c r="G245" s="13"/>
      <c r="O245" s="13"/>
      <c r="P245" s="13"/>
      <c r="R245" s="13"/>
    </row>
    <row r="246" spans="4:18" x14ac:dyDescent="0.2">
      <c r="D246" s="13"/>
      <c r="E246" s="13"/>
      <c r="F246" s="13"/>
      <c r="G246" s="13"/>
      <c r="O246" s="13"/>
      <c r="P246" s="13"/>
      <c r="R246" s="13"/>
    </row>
    <row r="247" spans="4:18" x14ac:dyDescent="0.2">
      <c r="D247" s="13"/>
      <c r="E247" s="13"/>
      <c r="F247" s="13"/>
      <c r="G247" s="13"/>
      <c r="O247" s="13"/>
      <c r="P247" s="13"/>
      <c r="R247" s="13"/>
    </row>
    <row r="248" spans="4:18" x14ac:dyDescent="0.2">
      <c r="D248" s="13"/>
      <c r="E248" s="13"/>
      <c r="F248" s="13"/>
      <c r="G248" s="13"/>
      <c r="O248" s="13"/>
      <c r="P248" s="13"/>
      <c r="R248" s="13"/>
    </row>
    <row r="249" spans="4:18" x14ac:dyDescent="0.2">
      <c r="D249" s="13"/>
      <c r="E249" s="13"/>
      <c r="F249" s="13"/>
      <c r="G249" s="13"/>
      <c r="O249" s="13"/>
      <c r="P249" s="13"/>
      <c r="R249" s="13"/>
    </row>
    <row r="250" spans="4:18" x14ac:dyDescent="0.2">
      <c r="D250" s="13"/>
      <c r="E250" s="13"/>
      <c r="F250" s="13"/>
      <c r="G250" s="13"/>
      <c r="O250" s="13"/>
      <c r="P250" s="13"/>
      <c r="R250" s="13"/>
    </row>
    <row r="251" spans="4:18" x14ac:dyDescent="0.2">
      <c r="D251" s="13"/>
      <c r="E251" s="13"/>
      <c r="F251" s="13"/>
      <c r="G251" s="13"/>
      <c r="O251" s="13"/>
      <c r="P251" s="13"/>
      <c r="R251" s="13"/>
    </row>
    <row r="252" spans="4:18" x14ac:dyDescent="0.2">
      <c r="D252" s="13"/>
      <c r="E252" s="13"/>
      <c r="F252" s="13"/>
      <c r="G252" s="13"/>
      <c r="O252" s="13"/>
      <c r="P252" s="13"/>
      <c r="R252" s="13"/>
    </row>
    <row r="253" spans="4:18" x14ac:dyDescent="0.2">
      <c r="D253" s="13"/>
      <c r="E253" s="13"/>
      <c r="F253" s="13"/>
      <c r="G253" s="13"/>
      <c r="O253" s="13"/>
      <c r="P253" s="13"/>
      <c r="R253" s="13"/>
    </row>
    <row r="254" spans="4:18" x14ac:dyDescent="0.2">
      <c r="D254" s="13"/>
      <c r="E254" s="13"/>
      <c r="F254" s="13"/>
      <c r="G254" s="13"/>
      <c r="O254" s="13"/>
      <c r="P254" s="13"/>
      <c r="R254" s="13"/>
    </row>
    <row r="255" spans="4:18" x14ac:dyDescent="0.2">
      <c r="D255" s="13"/>
      <c r="E255" s="13"/>
      <c r="F255" s="13"/>
      <c r="G255" s="13"/>
      <c r="O255" s="13"/>
      <c r="P255" s="13"/>
      <c r="R255" s="13"/>
    </row>
    <row r="256" spans="4:18" x14ac:dyDescent="0.2">
      <c r="D256" s="13"/>
      <c r="E256" s="13"/>
      <c r="F256" s="13"/>
      <c r="G256" s="13"/>
      <c r="O256" s="13"/>
      <c r="P256" s="13"/>
      <c r="R256" s="13"/>
    </row>
    <row r="257" spans="4:18" x14ac:dyDescent="0.2">
      <c r="D257" s="13"/>
      <c r="E257" s="13"/>
      <c r="F257" s="13"/>
      <c r="G257" s="13"/>
      <c r="O257" s="13"/>
      <c r="P257" s="13"/>
      <c r="R257" s="13"/>
    </row>
    <row r="258" spans="4:18" x14ac:dyDescent="0.2">
      <c r="D258" s="13"/>
      <c r="E258" s="13"/>
      <c r="F258" s="13"/>
      <c r="G258" s="13"/>
      <c r="O258" s="13"/>
      <c r="P258" s="13"/>
      <c r="R258" s="13"/>
    </row>
    <row r="259" spans="4:18" x14ac:dyDescent="0.2">
      <c r="D259" s="13"/>
      <c r="E259" s="13"/>
      <c r="F259" s="13"/>
      <c r="G259" s="13"/>
      <c r="O259" s="13"/>
      <c r="P259" s="13"/>
      <c r="R259" s="13"/>
    </row>
    <row r="260" spans="4:18" x14ac:dyDescent="0.2">
      <c r="D260" s="13"/>
      <c r="E260" s="13"/>
      <c r="F260" s="13"/>
      <c r="G260" s="13"/>
      <c r="O260" s="13"/>
      <c r="P260" s="13"/>
      <c r="R260" s="13"/>
    </row>
    <row r="261" spans="4:18" x14ac:dyDescent="0.2">
      <c r="D261" s="13"/>
      <c r="E261" s="13"/>
      <c r="F261" s="13"/>
      <c r="G261" s="13"/>
      <c r="O261" s="13"/>
      <c r="P261" s="13"/>
      <c r="R261" s="13"/>
    </row>
    <row r="262" spans="4:18" x14ac:dyDescent="0.2">
      <c r="D262" s="13"/>
      <c r="E262" s="13"/>
      <c r="F262" s="13"/>
      <c r="G262" s="13"/>
      <c r="O262" s="13"/>
      <c r="P262" s="13"/>
      <c r="R262" s="13"/>
    </row>
    <row r="263" spans="4:18" x14ac:dyDescent="0.2">
      <c r="D263" s="13"/>
      <c r="E263" s="13"/>
      <c r="F263" s="13"/>
      <c r="G263" s="13"/>
      <c r="O263" s="13"/>
      <c r="P263" s="13"/>
      <c r="R263" s="13"/>
    </row>
    <row r="264" spans="4:18" x14ac:dyDescent="0.2">
      <c r="D264" s="13"/>
      <c r="E264" s="13"/>
      <c r="F264" s="13"/>
      <c r="G264" s="13"/>
      <c r="O264" s="13"/>
      <c r="P264" s="13"/>
      <c r="R264" s="13"/>
    </row>
    <row r="265" spans="4:18" x14ac:dyDescent="0.2">
      <c r="D265" s="13"/>
      <c r="E265" s="13"/>
      <c r="F265" s="13"/>
      <c r="G265" s="13"/>
      <c r="O265" s="13"/>
      <c r="P265" s="13"/>
      <c r="R265" s="13"/>
    </row>
    <row r="266" spans="4:18" x14ac:dyDescent="0.2">
      <c r="D266" s="13"/>
      <c r="E266" s="13"/>
      <c r="F266" s="13"/>
      <c r="G266" s="13"/>
      <c r="O266" s="13"/>
      <c r="P266" s="13"/>
      <c r="R266" s="13"/>
    </row>
    <row r="267" spans="4:18" x14ac:dyDescent="0.2">
      <c r="D267" s="13"/>
      <c r="E267" s="13"/>
      <c r="F267" s="13"/>
      <c r="G267" s="13"/>
      <c r="O267" s="13"/>
      <c r="P267" s="13"/>
      <c r="R267" s="13"/>
    </row>
    <row r="268" spans="4:18" x14ac:dyDescent="0.2">
      <c r="D268" s="13"/>
      <c r="E268" s="13"/>
      <c r="F268" s="13"/>
      <c r="G268" s="13"/>
      <c r="O268" s="13"/>
      <c r="P268" s="13"/>
      <c r="R268" s="13"/>
    </row>
    <row r="269" spans="4:18" x14ac:dyDescent="0.2">
      <c r="D269" s="13"/>
      <c r="E269" s="13"/>
      <c r="F269" s="13"/>
      <c r="G269" s="13"/>
      <c r="O269" s="13"/>
      <c r="P269" s="13"/>
      <c r="R269" s="13"/>
    </row>
    <row r="270" spans="4:18" x14ac:dyDescent="0.2">
      <c r="D270" s="13"/>
      <c r="E270" s="13"/>
      <c r="F270" s="13"/>
      <c r="G270" s="13"/>
      <c r="O270" s="13"/>
      <c r="P270" s="13"/>
      <c r="R270" s="13"/>
    </row>
    <row r="271" spans="4:18" x14ac:dyDescent="0.2">
      <c r="D271" s="13"/>
      <c r="E271" s="13"/>
      <c r="F271" s="13"/>
      <c r="G271" s="13"/>
      <c r="O271" s="13"/>
      <c r="P271" s="13"/>
      <c r="R271" s="13"/>
    </row>
    <row r="272" spans="4:18" x14ac:dyDescent="0.2">
      <c r="D272" s="13"/>
      <c r="E272" s="13"/>
      <c r="F272" s="13"/>
      <c r="G272" s="13"/>
      <c r="O272" s="13"/>
      <c r="P272" s="13"/>
      <c r="R272" s="13"/>
    </row>
    <row r="273" spans="4:18" x14ac:dyDescent="0.2">
      <c r="D273" s="13"/>
      <c r="E273" s="13"/>
      <c r="F273" s="13"/>
      <c r="G273" s="13"/>
      <c r="O273" s="13"/>
      <c r="P273" s="13"/>
      <c r="R273" s="13"/>
    </row>
    <row r="274" spans="4:18" x14ac:dyDescent="0.2">
      <c r="D274" s="13"/>
      <c r="E274" s="13"/>
      <c r="F274" s="13"/>
      <c r="G274" s="13"/>
      <c r="O274" s="13"/>
      <c r="P274" s="13"/>
      <c r="R274" s="13"/>
    </row>
    <row r="275" spans="4:18" x14ac:dyDescent="0.2">
      <c r="D275" s="13"/>
      <c r="E275" s="13"/>
      <c r="F275" s="13"/>
      <c r="G275" s="13"/>
      <c r="O275" s="13"/>
      <c r="P275" s="13"/>
      <c r="R275" s="13"/>
    </row>
    <row r="276" spans="4:18" x14ac:dyDescent="0.2">
      <c r="D276" s="13"/>
      <c r="E276" s="13"/>
      <c r="F276" s="13"/>
      <c r="G276" s="13"/>
      <c r="O276" s="13"/>
      <c r="P276" s="13"/>
      <c r="R276" s="13"/>
    </row>
    <row r="277" spans="4:18" x14ac:dyDescent="0.2">
      <c r="D277" s="13"/>
      <c r="E277" s="13"/>
      <c r="F277" s="13"/>
      <c r="G277" s="13"/>
      <c r="O277" s="13"/>
      <c r="P277" s="13"/>
      <c r="R277" s="13"/>
    </row>
    <row r="278" spans="4:18" x14ac:dyDescent="0.2">
      <c r="D278" s="13"/>
      <c r="E278" s="13"/>
      <c r="F278" s="13"/>
      <c r="G278" s="13"/>
      <c r="O278" s="13"/>
      <c r="P278" s="13"/>
      <c r="R278" s="13"/>
    </row>
    <row r="279" spans="4:18" x14ac:dyDescent="0.2">
      <c r="D279" s="13"/>
      <c r="E279" s="13"/>
      <c r="F279" s="13"/>
      <c r="G279" s="13"/>
      <c r="O279" s="13"/>
      <c r="P279" s="13"/>
      <c r="R279" s="13"/>
    </row>
    <row r="280" spans="4:18" x14ac:dyDescent="0.2">
      <c r="D280" s="13"/>
      <c r="E280" s="13"/>
      <c r="F280" s="13"/>
      <c r="G280" s="13"/>
      <c r="O280" s="13"/>
      <c r="P280" s="13"/>
      <c r="R280" s="13"/>
    </row>
    <row r="281" spans="4:18" x14ac:dyDescent="0.2">
      <c r="D281" s="13"/>
      <c r="E281" s="13"/>
      <c r="F281" s="13"/>
      <c r="G281" s="13"/>
      <c r="O281" s="13"/>
      <c r="P281" s="13"/>
      <c r="R281" s="13"/>
    </row>
    <row r="282" spans="4:18" x14ac:dyDescent="0.2">
      <c r="D282" s="13"/>
      <c r="E282" s="13"/>
      <c r="F282" s="13"/>
      <c r="G282" s="13"/>
      <c r="O282" s="13"/>
      <c r="P282" s="13"/>
      <c r="R282" s="13"/>
    </row>
    <row r="283" spans="4:18" x14ac:dyDescent="0.2">
      <c r="D283" s="13"/>
      <c r="E283" s="13"/>
      <c r="F283" s="13"/>
      <c r="G283" s="13"/>
      <c r="O283" s="13"/>
      <c r="P283" s="13"/>
      <c r="R283" s="13"/>
    </row>
    <row r="284" spans="4:18" x14ac:dyDescent="0.2">
      <c r="D284" s="13"/>
      <c r="E284" s="13"/>
      <c r="F284" s="13"/>
      <c r="G284" s="13"/>
      <c r="O284" s="13"/>
      <c r="P284" s="13"/>
      <c r="R284" s="13"/>
    </row>
    <row r="285" spans="4:18" x14ac:dyDescent="0.2">
      <c r="D285" s="13"/>
      <c r="E285" s="13"/>
      <c r="F285" s="13"/>
      <c r="G285" s="13"/>
      <c r="O285" s="13"/>
      <c r="P285" s="13"/>
      <c r="R285" s="13"/>
    </row>
    <row r="286" spans="4:18" x14ac:dyDescent="0.2">
      <c r="D286" s="13"/>
      <c r="E286" s="13"/>
      <c r="F286" s="13"/>
      <c r="G286" s="13"/>
      <c r="O286" s="13"/>
      <c r="P286" s="13"/>
      <c r="R286" s="13"/>
    </row>
    <row r="287" spans="4:18" x14ac:dyDescent="0.2">
      <c r="D287" s="13"/>
      <c r="E287" s="13"/>
      <c r="F287" s="13"/>
      <c r="G287" s="13"/>
      <c r="O287" s="13"/>
      <c r="P287" s="13"/>
      <c r="R287" s="13"/>
    </row>
    <row r="288" spans="4:18" x14ac:dyDescent="0.2">
      <c r="D288" s="13"/>
      <c r="E288" s="13"/>
      <c r="F288" s="13"/>
      <c r="G288" s="13"/>
      <c r="O288" s="13"/>
      <c r="P288" s="13"/>
      <c r="R288" s="13"/>
    </row>
    <row r="289" spans="4:18" x14ac:dyDescent="0.2">
      <c r="D289" s="13"/>
      <c r="E289" s="13"/>
      <c r="F289" s="13"/>
      <c r="G289" s="13"/>
      <c r="O289" s="13"/>
      <c r="P289" s="13"/>
      <c r="R289" s="13"/>
    </row>
    <row r="290" spans="4:18" x14ac:dyDescent="0.2">
      <c r="D290" s="13"/>
      <c r="E290" s="13"/>
      <c r="F290" s="13"/>
      <c r="G290" s="13"/>
      <c r="O290" s="13"/>
      <c r="P290" s="13"/>
      <c r="R290" s="13"/>
    </row>
    <row r="291" spans="4:18" x14ac:dyDescent="0.2">
      <c r="D291" s="13"/>
      <c r="E291" s="13"/>
      <c r="F291" s="13"/>
      <c r="G291" s="13"/>
      <c r="O291" s="13"/>
      <c r="P291" s="13"/>
      <c r="R291" s="13"/>
    </row>
    <row r="292" spans="4:18" x14ac:dyDescent="0.2">
      <c r="D292" s="13"/>
      <c r="E292" s="13"/>
      <c r="F292" s="13"/>
      <c r="G292" s="13"/>
      <c r="O292" s="13"/>
      <c r="P292" s="13"/>
      <c r="R292" s="13"/>
    </row>
    <row r="293" spans="4:18" x14ac:dyDescent="0.2">
      <c r="D293" s="13"/>
      <c r="E293" s="13"/>
      <c r="F293" s="13"/>
      <c r="G293" s="13"/>
      <c r="O293" s="13"/>
      <c r="P293" s="13"/>
      <c r="R293" s="13"/>
    </row>
    <row r="294" spans="4:18" x14ac:dyDescent="0.2">
      <c r="D294" s="13"/>
      <c r="E294" s="13"/>
      <c r="F294" s="13"/>
      <c r="G294" s="13"/>
      <c r="O294" s="13"/>
      <c r="P294" s="13"/>
      <c r="R294" s="13"/>
    </row>
    <row r="295" spans="4:18" x14ac:dyDescent="0.2">
      <c r="D295" s="13"/>
      <c r="E295" s="13"/>
      <c r="F295" s="13"/>
      <c r="G295" s="13"/>
      <c r="O295" s="13"/>
      <c r="P295" s="13"/>
      <c r="R295" s="13"/>
    </row>
    <row r="296" spans="4:18" x14ac:dyDescent="0.2">
      <c r="D296" s="13"/>
      <c r="E296" s="13"/>
      <c r="F296" s="13"/>
      <c r="G296" s="13"/>
      <c r="O296" s="13"/>
      <c r="P296" s="13"/>
      <c r="R296" s="13"/>
    </row>
    <row r="297" spans="4:18" x14ac:dyDescent="0.2">
      <c r="D297" s="13"/>
      <c r="E297" s="13"/>
      <c r="F297" s="13"/>
      <c r="G297" s="13"/>
      <c r="O297" s="13"/>
      <c r="P297" s="13"/>
      <c r="R297" s="13"/>
    </row>
    <row r="298" spans="4:18" x14ac:dyDescent="0.2">
      <c r="D298" s="13"/>
      <c r="E298" s="13"/>
      <c r="F298" s="13"/>
      <c r="G298" s="13"/>
      <c r="O298" s="13"/>
      <c r="P298" s="13"/>
      <c r="R298" s="13"/>
    </row>
    <row r="299" spans="4:18" x14ac:dyDescent="0.2">
      <c r="D299" s="13"/>
      <c r="E299" s="13"/>
      <c r="F299" s="13"/>
      <c r="G299" s="13"/>
      <c r="O299" s="13"/>
      <c r="P299" s="13"/>
      <c r="R299" s="13"/>
    </row>
    <row r="300" spans="4:18" x14ac:dyDescent="0.2">
      <c r="D300" s="13"/>
      <c r="E300" s="13"/>
      <c r="F300" s="13"/>
      <c r="G300" s="13"/>
      <c r="O300" s="13"/>
      <c r="P300" s="13"/>
      <c r="R300" s="13"/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scale="7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H531"/>
  <sheetViews>
    <sheetView workbookViewId="0">
      <selection activeCell="C11" sqref="C11"/>
    </sheetView>
  </sheetViews>
  <sheetFormatPr defaultColWidth="11.42578125" defaultRowHeight="12.75" x14ac:dyDescent="0.2"/>
  <cols>
    <col min="1" max="1" width="14.5703125" customWidth="1"/>
    <col min="2" max="2" width="12.85546875" style="1" customWidth="1"/>
    <col min="3" max="3" width="13.5703125" style="1" customWidth="1"/>
    <col min="4" max="4" width="9" style="1" customWidth="1"/>
    <col min="5" max="5" width="10.140625" style="1" customWidth="1"/>
    <col min="6" max="6" width="8.28515625" style="1" customWidth="1"/>
    <col min="7" max="7" width="9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10.285156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46.341472185587136</v>
      </c>
      <c r="AH1" s="31" t="s">
        <v>86</v>
      </c>
      <c r="AI1">
        <f ca="1">MAX(AD3:OFFSET(AD3,Control!$I$5-1,0))</f>
        <v>5.442155526718496</v>
      </c>
      <c r="AS1" s="4"/>
      <c r="AX1" s="4"/>
      <c r="BC1" s="4"/>
    </row>
    <row r="2" spans="1:60" x14ac:dyDescent="0.2">
      <c r="B2" s="1" t="str">
        <f>K1</f>
        <v>wtH2Oq</v>
      </c>
      <c r="C2" s="2" t="s">
        <v>9</v>
      </c>
      <c r="D2" s="96">
        <f ca="1">SUM(D3:OFFSET(D3,Control!$I$5-1,0))</f>
        <v>5.5744822460290777E-6</v>
      </c>
      <c r="E2" s="18" t="s">
        <v>29</v>
      </c>
      <c r="F2" s="3">
        <f>Control!Q13</f>
        <v>0</v>
      </c>
      <c r="H2" s="3" t="s">
        <v>33</v>
      </c>
      <c r="I2" s="4">
        <v>0.1</v>
      </c>
      <c r="J2" s="4">
        <f>Control!S13</f>
        <v>0</v>
      </c>
      <c r="K2" s="4" t="s">
        <v>49</v>
      </c>
      <c r="N2" s="4" t="s">
        <v>34</v>
      </c>
      <c r="O2" s="4">
        <f>Control!R13</f>
        <v>0</v>
      </c>
      <c r="P2" s="18">
        <f>Control!P13</f>
        <v>0</v>
      </c>
      <c r="Q2" s="34" t="s">
        <v>35</v>
      </c>
      <c r="R2" s="14" t="s">
        <v>38</v>
      </c>
      <c r="S2" s="8">
        <f ca="1">100*MAX(S3:OFFSET(S3,Control!$I$5-1,0))</f>
        <v>2.4235807472881583</v>
      </c>
      <c r="T2" s="8">
        <f ca="1">S2*(1+AG3/100)</f>
        <v>2.4235807472881583</v>
      </c>
      <c r="U2" s="2"/>
      <c r="V2" t="s">
        <v>44</v>
      </c>
      <c r="W2">
        <f>O2/(1+P2-F2)</f>
        <v>0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K3*100</f>
        <v>3.1467272481479189</v>
      </c>
      <c r="C3" s="20">
        <v>76.784671382199065</v>
      </c>
      <c r="D3" s="9">
        <f>ABS(B3-((354.94*SQRT(C3)+9.623*C3-1.5223*POWER(C3,1.5))/($AA$1+273)+0.0012439*POWER(C3,1.5)))</f>
        <v>3.4574391749586653E-7</v>
      </c>
      <c r="E3">
        <f>Control!C5/100</f>
        <v>0.297944505187065</v>
      </c>
      <c r="F3">
        <f>$F$2*N3</f>
        <v>0</v>
      </c>
      <c r="G3">
        <f t="shared" ref="G3:G30" si="0">0.018*C3*1000000/8.3144/($AA$1+273.15)</f>
        <v>135.90530236350503</v>
      </c>
      <c r="H3" s="21">
        <f t="shared" ref="H3:H30" si="1">2*0.0000000000000000001*(E3*100)^3.5</f>
        <v>2.887379223076697E-14</v>
      </c>
      <c r="I3" s="7">
        <f>C3</f>
        <v>76.784671382199065</v>
      </c>
      <c r="J3">
        <f t="shared" ref="J3:J30" si="2">$I$2+(0.821*SQRT(H3)+1.54)/E3</f>
        <v>5.2687482490734627</v>
      </c>
      <c r="K3">
        <f>Control!F5/100</f>
        <v>3.1467272481479187E-2</v>
      </c>
      <c r="L3" s="25">
        <f>K3*(1-F3-P3-S3)</f>
        <v>3.0744963810444458E-2</v>
      </c>
      <c r="M3" s="10">
        <f t="shared" ref="M3:M30" si="3">0.018*I3*1000000/8.3144/($AA$1+273.15)</f>
        <v>135.90530236350503</v>
      </c>
      <c r="N3">
        <f>1/((1+$P$2)*(1+(1-E3)/E3*$AA$2/M3)-$O$2)</f>
        <v>2.2954282785705771E-2</v>
      </c>
      <c r="O3">
        <f>$O$2*N3</f>
        <v>0</v>
      </c>
      <c r="P3" s="25">
        <f>S3*($P$2-$F$2)</f>
        <v>0</v>
      </c>
      <c r="Q3" s="17">
        <f>100/(1+G3/$AA$2*(1/S3-1))</f>
        <v>29.794450518706498</v>
      </c>
      <c r="R3">
        <f>Q3/100*G3+(100-Q3)/100*$AA$2</f>
        <v>1764.0384778307487</v>
      </c>
      <c r="S3" s="25">
        <f>($O$2/(1+$P$2-$F$2)+1)*N3</f>
        <v>2.2954282785705771E-2</v>
      </c>
      <c r="T3" s="25">
        <f>L3+F3+P3</f>
        <v>3.0744963810444458E-2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5.3699246596150232</v>
      </c>
      <c r="Y3" s="7">
        <f t="shared" ref="Y3:Y16" ca="1" si="4">ABS(C3-V3)</f>
        <v>62.784671382199065</v>
      </c>
      <c r="Z3">
        <v>1</v>
      </c>
      <c r="AA3">
        <v>2</v>
      </c>
      <c r="AB3" s="11">
        <f>100*8.3144*$AA$2*($AA$1+273)*($AE$1/100-B3/100)/(0.018*1000000*C3+8.3144*$AA$2*($AA$1+273)*($AE$1/100-B3/100))</f>
        <v>31.355198695301699</v>
      </c>
      <c r="AC3" s="11"/>
      <c r="AD3" s="7">
        <f>B3+S3*100</f>
        <v>5.442155526718496</v>
      </c>
      <c r="AE3">
        <f>($AE$1/100-K3)/(1-K3)/N3-1-$P$2</f>
        <v>0.13752786530775363</v>
      </c>
      <c r="AF3" s="25">
        <f>S3+P3+F3</f>
        <v>2.2954282785705771E-2</v>
      </c>
      <c r="AG3">
        <f>100*(U2*(1+P2-F2)-O2)/(1+U2-F2)</f>
        <v>0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5">K4*100</f>
        <v>1.870031476168776</v>
      </c>
      <c r="C4" s="20">
        <v>31.306380163492587</v>
      </c>
      <c r="D4" s="9">
        <f t="shared" ref="D4:D30" si="6">ABS(B4-((354.94*SQRT(C4)+9.623*C4-1.5223*POWER(C4,1.5))/($AA$1+273)+0.0012439*POWER(C4,1.5)))</f>
        <v>1.3580125490797457E-7</v>
      </c>
      <c r="E4">
        <f>Control!C6/100</f>
        <v>0.28572456749383496</v>
      </c>
      <c r="F4">
        <f t="shared" ref="F4:F30" si="7">$F$2*N4</f>
        <v>0</v>
      </c>
      <c r="G4">
        <f t="shared" si="0"/>
        <v>55.410838979154143</v>
      </c>
      <c r="H4" s="21">
        <f t="shared" si="1"/>
        <v>2.4937134037179085E-14</v>
      </c>
      <c r="I4" s="7">
        <f t="shared" ref="I4:I30" si="8">C4</f>
        <v>31.306380163492587</v>
      </c>
      <c r="J4">
        <f t="shared" si="2"/>
        <v>5.489806494960952</v>
      </c>
      <c r="K4">
        <f>Control!F6/100</f>
        <v>1.8700314761687761E-2</v>
      </c>
      <c r="L4" s="25">
        <f t="shared" ref="L4:L30" si="9">K4*(1-F4-P4-S4)</f>
        <v>1.853298603773311E-2</v>
      </c>
      <c r="M4" s="10">
        <f t="shared" si="3"/>
        <v>55.410838979154143</v>
      </c>
      <c r="N4">
        <f t="shared" ref="N4:N30" si="10">1/((1+$P$2)*(1+(1-E4)/E4*$AA$2/M4)-$O$2)</f>
        <v>8.9479094917410563E-3</v>
      </c>
      <c r="O4">
        <f t="shared" ref="O4:O30" si="11">$O$2*N4</f>
        <v>0</v>
      </c>
      <c r="P4" s="25">
        <f t="shared" ref="P4:P30" si="12">S4*($P$2-$F$2)</f>
        <v>0</v>
      </c>
      <c r="Q4" s="17">
        <f t="shared" ref="Q4:Q30" si="13">100/(1+G4/$AA$2*(1/S4-1))</f>
        <v>28.572456749383498</v>
      </c>
      <c r="R4">
        <f t="shared" ref="R4:R9" si="14">Q4/100*G4+(100-Q4)/100*$AA$2</f>
        <v>1769.3784248044246</v>
      </c>
      <c r="S4" s="25">
        <f t="shared" ref="S4:S30" si="15">($O$2/(1+$P$2-$F$2)+1)*N4</f>
        <v>8.9479094917410563E-3</v>
      </c>
      <c r="T4" s="25">
        <f t="shared" ref="T4:T30" si="16">L4+F4+P4</f>
        <v>1.853298603773311E-2</v>
      </c>
      <c r="U4" s="10">
        <f ca="1">RANK(C4,$C$3:OFFSET($C$3,Control!$I$5-1,0),1)</f>
        <v>12</v>
      </c>
      <c r="V4" s="10">
        <f t="shared" ref="V4:W19" ca="1" si="17">IF(U4=U3,U3+1,U4)</f>
        <v>12</v>
      </c>
      <c r="W4" s="10">
        <f t="shared" ca="1" si="17"/>
        <v>12</v>
      </c>
      <c r="X4" s="7">
        <f t="shared" ref="X4:X30" si="18">(N4+L4)*100</f>
        <v>2.7480895529474165</v>
      </c>
      <c r="Y4" s="7">
        <f t="shared" ca="1" si="4"/>
        <v>19.306380163492587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62.768529040738969</v>
      </c>
      <c r="AC4" s="11"/>
      <c r="AD4" s="7">
        <f t="shared" ref="AD4:AD30" si="20">B4+S4*100</f>
        <v>2.7648224253428815</v>
      </c>
      <c r="AE4">
        <f t="shared" ref="AE4:AE30" si="21">($AE$1/100-K4)/(1-K4)/N4-1-$P$2</f>
        <v>3.3341606645939992</v>
      </c>
      <c r="AF4" s="25">
        <f t="shared" ref="AF4:AF30" si="22">S4+P4+F4</f>
        <v>8.9479094917410563E-3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5"/>
        <v>1.4942206567466678</v>
      </c>
      <c r="C5" s="20">
        <v>20.977368229886356</v>
      </c>
      <c r="D5" s="9">
        <f t="shared" si="6"/>
        <v>8.1723618383655605E-7</v>
      </c>
      <c r="E5">
        <f>Control!C7/100</f>
        <v>0.15831191098096212</v>
      </c>
      <c r="F5">
        <f t="shared" si="7"/>
        <v>0</v>
      </c>
      <c r="G5">
        <f t="shared" si="0"/>
        <v>37.128967549820359</v>
      </c>
      <c r="H5" s="21">
        <f t="shared" si="1"/>
        <v>3.1573851728757004E-15</v>
      </c>
      <c r="I5" s="7">
        <f t="shared" si="8"/>
        <v>20.977368229886356</v>
      </c>
      <c r="J5">
        <f t="shared" si="2"/>
        <v>9.8276322204062598</v>
      </c>
      <c r="K5">
        <f>Control!F7/100</f>
        <v>1.4942206567466677E-2</v>
      </c>
      <c r="L5" s="25">
        <f t="shared" si="9"/>
        <v>1.4899822281151873E-2</v>
      </c>
      <c r="M5" s="10">
        <f t="shared" si="3"/>
        <v>37.128967549820359</v>
      </c>
      <c r="N5">
        <f t="shared" si="10"/>
        <v>2.8365480107260164E-3</v>
      </c>
      <c r="O5">
        <f t="shared" si="11"/>
        <v>0</v>
      </c>
      <c r="P5" s="25">
        <f t="shared" si="12"/>
        <v>0</v>
      </c>
      <c r="Q5" s="17">
        <f t="shared" si="13"/>
        <v>15.831191098096209</v>
      </c>
      <c r="R5">
        <f t="shared" si="14"/>
        <v>2072.2222163473002</v>
      </c>
      <c r="S5" s="25">
        <f t="shared" si="15"/>
        <v>2.8365480107260164E-3</v>
      </c>
      <c r="T5" s="25">
        <f t="shared" si="16"/>
        <v>1.4899822281151873E-2</v>
      </c>
      <c r="U5" s="10">
        <f ca="1">RANK(C5,$C$3:OFFSET($C$3,Control!$I$5-1,0),1)</f>
        <v>9</v>
      </c>
      <c r="V5" s="10">
        <f t="shared" ca="1" si="17"/>
        <v>9</v>
      </c>
      <c r="W5" s="10">
        <f t="shared" ca="1" si="17"/>
        <v>9</v>
      </c>
      <c r="X5" s="7">
        <f t="shared" si="18"/>
        <v>1.7736370291877888</v>
      </c>
      <c r="Y5" s="7">
        <f t="shared" ca="1" si="4"/>
        <v>11.977368229886356</v>
      </c>
      <c r="Z5">
        <v>1</v>
      </c>
      <c r="AA5">
        <v>2</v>
      </c>
      <c r="AB5" s="11">
        <f t="shared" si="19"/>
        <v>73.435879112571328</v>
      </c>
      <c r="AC5" s="11"/>
      <c r="AD5" s="7">
        <f t="shared" si="20"/>
        <v>1.7778754578192695</v>
      </c>
      <c r="AE5">
        <f t="shared" si="21"/>
        <v>13.96496272030827</v>
      </c>
      <c r="AF5" s="25">
        <f t="shared" si="22"/>
        <v>2.8365480107260164E-3</v>
      </c>
      <c r="AG5" s="7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5"/>
        <v>1.8765050082812738</v>
      </c>
      <c r="C6" s="20">
        <v>31.498178772975628</v>
      </c>
      <c r="D6" s="9">
        <f t="shared" si="6"/>
        <v>7.9365333638392599E-7</v>
      </c>
      <c r="E6">
        <f>Control!C8/100</f>
        <v>0.19871320738200793</v>
      </c>
      <c r="F6">
        <f t="shared" si="7"/>
        <v>0</v>
      </c>
      <c r="G6">
        <f t="shared" si="0"/>
        <v>55.750313610554791</v>
      </c>
      <c r="H6" s="21">
        <f t="shared" si="1"/>
        <v>6.9955773355971863E-15</v>
      </c>
      <c r="I6" s="7">
        <f t="shared" si="8"/>
        <v>31.498178772975628</v>
      </c>
      <c r="J6">
        <f t="shared" si="2"/>
        <v>7.8498626737355028</v>
      </c>
      <c r="K6">
        <f>Control!F8/100</f>
        <v>1.8765050082812738E-2</v>
      </c>
      <c r="L6" s="25">
        <f t="shared" si="9"/>
        <v>1.8659963960285519E-2</v>
      </c>
      <c r="M6" s="10">
        <f t="shared" si="3"/>
        <v>55.750313610554791</v>
      </c>
      <c r="N6">
        <f t="shared" si="10"/>
        <v>5.6000981645910903E-3</v>
      </c>
      <c r="O6">
        <f t="shared" si="11"/>
        <v>0</v>
      </c>
      <c r="P6" s="25">
        <f t="shared" si="12"/>
        <v>0</v>
      </c>
      <c r="Q6" s="17">
        <f t="shared" si="13"/>
        <v>19.87132073820079</v>
      </c>
      <c r="R6">
        <f t="shared" si="14"/>
        <v>1978.2373995072767</v>
      </c>
      <c r="S6" s="25">
        <f t="shared" si="15"/>
        <v>5.6000981645910903E-3</v>
      </c>
      <c r="T6" s="25">
        <f t="shared" si="16"/>
        <v>1.8659963960285519E-2</v>
      </c>
      <c r="U6" s="10">
        <f ca="1">RANK(C6,$C$3:OFFSET($C$3,Control!$I$5-1,0),1)</f>
        <v>13</v>
      </c>
      <c r="V6" s="10">
        <f t="shared" ca="1" si="17"/>
        <v>13</v>
      </c>
      <c r="W6" s="10">
        <f t="shared" ca="1" si="17"/>
        <v>13</v>
      </c>
      <c r="X6" s="7">
        <f t="shared" si="18"/>
        <v>2.4260062124876609</v>
      </c>
      <c r="Y6" s="7">
        <f t="shared" ca="1" si="4"/>
        <v>18.498178772975628</v>
      </c>
      <c r="Z6">
        <v>1</v>
      </c>
      <c r="AA6">
        <v>2</v>
      </c>
      <c r="AB6" s="11">
        <f t="shared" si="19"/>
        <v>62.58582394887177</v>
      </c>
      <c r="AC6" s="11"/>
      <c r="AD6" s="7">
        <f t="shared" si="20"/>
        <v>2.4365148247403829</v>
      </c>
      <c r="AE6">
        <f t="shared" si="21"/>
        <v>5.9138542671211551</v>
      </c>
      <c r="AF6" s="25">
        <f t="shared" si="22"/>
        <v>5.6000981645910903E-3</v>
      </c>
      <c r="AG6" s="7"/>
      <c r="AS6" s="8"/>
      <c r="AX6" s="7"/>
      <c r="BH6" s="1"/>
    </row>
    <row r="7" spans="1:60" ht="14.25" x14ac:dyDescent="0.2">
      <c r="A7" s="37" t="str">
        <f>Control!B9</f>
        <v>MER 13-01-1</v>
      </c>
      <c r="B7" s="27">
        <f t="shared" si="5"/>
        <v>0.49561099014584009</v>
      </c>
      <c r="C7" s="20">
        <v>2.6739474630907099</v>
      </c>
      <c r="D7" s="9">
        <f t="shared" si="6"/>
        <v>4.2470099104185977E-8</v>
      </c>
      <c r="E7">
        <f>Control!C9/100</f>
        <v>0.36347859146227679</v>
      </c>
      <c r="F7">
        <f t="shared" si="7"/>
        <v>0</v>
      </c>
      <c r="G7">
        <f t="shared" si="0"/>
        <v>4.7327628279687826</v>
      </c>
      <c r="H7" s="21">
        <f t="shared" si="1"/>
        <v>5.7903647663585683E-14</v>
      </c>
      <c r="I7" s="7">
        <f t="shared" si="8"/>
        <v>2.6739474630907099</v>
      </c>
      <c r="J7">
        <f t="shared" si="2"/>
        <v>4.3368387952733345</v>
      </c>
      <c r="K7">
        <f>Control!F9/100</f>
        <v>4.9561099014584012E-3</v>
      </c>
      <c r="L7" s="25">
        <f t="shared" si="9"/>
        <v>4.9506599559088994E-3</v>
      </c>
      <c r="M7" s="10">
        <f t="shared" si="3"/>
        <v>4.7327628279687826</v>
      </c>
      <c r="N7">
        <f t="shared" si="10"/>
        <v>1.0996417871802782E-3</v>
      </c>
      <c r="O7">
        <f t="shared" si="11"/>
        <v>0</v>
      </c>
      <c r="P7" s="25">
        <f t="shared" si="12"/>
        <v>0</v>
      </c>
      <c r="Q7" s="17">
        <f t="shared" si="13"/>
        <v>36.347859146227677</v>
      </c>
      <c r="R7">
        <f t="shared" si="14"/>
        <v>1564.3803159265456</v>
      </c>
      <c r="S7" s="25">
        <f t="shared" si="15"/>
        <v>1.0996417871802782E-3</v>
      </c>
      <c r="T7" s="25">
        <f t="shared" si="16"/>
        <v>4.9506599559088994E-3</v>
      </c>
      <c r="U7" s="10">
        <f ca="1">RANK(C7,$C$3:OFFSET($C$3,Control!$I$5-1,0),1)</f>
        <v>1</v>
      </c>
      <c r="V7" s="10">
        <f t="shared" ca="1" si="17"/>
        <v>1</v>
      </c>
      <c r="W7" s="10">
        <f t="shared" ca="1" si="17"/>
        <v>1</v>
      </c>
      <c r="X7" s="7">
        <f t="shared" si="18"/>
        <v>0.60503017430891781</v>
      </c>
      <c r="Y7" s="7">
        <f t="shared" ca="1" si="4"/>
        <v>1.6739474630907099</v>
      </c>
      <c r="Z7">
        <v>1</v>
      </c>
      <c r="AA7">
        <v>2</v>
      </c>
      <c r="AB7" s="11">
        <f t="shared" si="19"/>
        <v>96.411522582584581</v>
      </c>
      <c r="AC7" s="11"/>
      <c r="AD7" s="7">
        <f t="shared" si="20"/>
        <v>0.60557516886386786</v>
      </c>
      <c r="AE7">
        <f t="shared" si="21"/>
        <v>46.341472185587136</v>
      </c>
      <c r="AF7" s="25">
        <f t="shared" si="22"/>
        <v>1.0996417871802782E-3</v>
      </c>
      <c r="AG7" s="7"/>
      <c r="AS7" s="9"/>
      <c r="AX7" s="7"/>
      <c r="BH7" s="1"/>
    </row>
    <row r="8" spans="1:60" ht="14.25" x14ac:dyDescent="0.2">
      <c r="A8" s="37" t="str">
        <f>Control!B10</f>
        <v>MER 13-01-3</v>
      </c>
      <c r="B8" s="27">
        <f t="shared" si="5"/>
        <v>0.6259900046222302</v>
      </c>
      <c r="C8" s="20">
        <v>4.1768254476808906</v>
      </c>
      <c r="D8" s="9">
        <f t="shared" si="6"/>
        <v>9.9312429280296044E-8</v>
      </c>
      <c r="E8">
        <f>Control!C10/100</f>
        <v>0.44063593598960471</v>
      </c>
      <c r="F8">
        <f t="shared" si="7"/>
        <v>0</v>
      </c>
      <c r="G8">
        <f t="shared" si="0"/>
        <v>7.392787065026786</v>
      </c>
      <c r="H8" s="21">
        <f t="shared" si="1"/>
        <v>1.1358204701346975E-13</v>
      </c>
      <c r="I8" s="7">
        <f t="shared" si="8"/>
        <v>4.1768254476808906</v>
      </c>
      <c r="J8">
        <f t="shared" si="2"/>
        <v>3.5949493468667595</v>
      </c>
      <c r="K8">
        <f>Control!F10/100</f>
        <v>6.2599000462223017E-3</v>
      </c>
      <c r="L8" s="25">
        <f t="shared" si="9"/>
        <v>6.2450857692764898E-3</v>
      </c>
      <c r="M8" s="10">
        <f t="shared" si="3"/>
        <v>7.392787065026786</v>
      </c>
      <c r="N8">
        <f t="shared" si="10"/>
        <v>2.3665357012771881E-3</v>
      </c>
      <c r="O8">
        <f t="shared" si="11"/>
        <v>0</v>
      </c>
      <c r="P8" s="25">
        <f t="shared" si="12"/>
        <v>0</v>
      </c>
      <c r="Q8" s="17">
        <f t="shared" si="13"/>
        <v>44.063593598960473</v>
      </c>
      <c r="R8">
        <f t="shared" si="14"/>
        <v>1376.4963047934905</v>
      </c>
      <c r="S8" s="25">
        <f t="shared" si="15"/>
        <v>2.3665357012771881E-3</v>
      </c>
      <c r="T8" s="25">
        <f t="shared" si="16"/>
        <v>6.2450857692764898E-3</v>
      </c>
      <c r="U8" s="10">
        <f ca="1">RANK(C8,$C$3:OFFSET($C$3,Control!$I$5-1,0),1)</f>
        <v>3</v>
      </c>
      <c r="V8" s="10">
        <f t="shared" ca="1" si="17"/>
        <v>3</v>
      </c>
      <c r="W8" s="10">
        <f t="shared" ca="1" si="17"/>
        <v>3</v>
      </c>
      <c r="X8" s="7">
        <f t="shared" si="18"/>
        <v>0.86116214705536775</v>
      </c>
      <c r="Y8" s="7">
        <f t="shared" ca="1" si="4"/>
        <v>1.1768254476808906</v>
      </c>
      <c r="Z8">
        <v>1</v>
      </c>
      <c r="AA8">
        <v>2</v>
      </c>
      <c r="AB8" s="11">
        <f t="shared" si="19"/>
        <v>94.371576366457006</v>
      </c>
      <c r="AC8" s="11"/>
      <c r="AD8" s="7">
        <f t="shared" si="20"/>
        <v>0.86264357474994902</v>
      </c>
      <c r="AE8">
        <f t="shared" si="21"/>
        <v>20.472297683324783</v>
      </c>
      <c r="AF8" s="25">
        <f t="shared" si="22"/>
        <v>2.3665357012771881E-3</v>
      </c>
      <c r="AG8" s="7"/>
      <c r="AS8" s="8"/>
      <c r="AX8" s="7"/>
      <c r="BH8" s="1"/>
    </row>
    <row r="9" spans="1:60" ht="14.25" x14ac:dyDescent="0.2">
      <c r="A9" s="37" t="str">
        <f>Control!B11</f>
        <v>MER 13-01-6</v>
      </c>
      <c r="B9" s="27">
        <f t="shared" si="5"/>
        <v>0.55043804566249044</v>
      </c>
      <c r="C9" s="20">
        <v>3.2689012701013143</v>
      </c>
      <c r="D9" s="9">
        <f t="shared" si="6"/>
        <v>9.3499378350792028E-8</v>
      </c>
      <c r="E9">
        <f>Control!C11/100</f>
        <v>0.39946768149646578</v>
      </c>
      <c r="F9">
        <f t="shared" si="7"/>
        <v>0</v>
      </c>
      <c r="G9">
        <f t="shared" si="0"/>
        <v>5.7858034359258523</v>
      </c>
      <c r="H9" s="21">
        <f t="shared" si="1"/>
        <v>8.0577867017476053E-14</v>
      </c>
      <c r="I9" s="7">
        <f t="shared" si="8"/>
        <v>3.2689012701013143</v>
      </c>
      <c r="J9">
        <f t="shared" si="2"/>
        <v>3.9551309765084519</v>
      </c>
      <c r="K9">
        <f>Control!F11/100</f>
        <v>5.5043804566249042E-3</v>
      </c>
      <c r="L9" s="25">
        <f t="shared" si="9"/>
        <v>5.4957648554760426E-3</v>
      </c>
      <c r="M9" s="10">
        <f t="shared" si="3"/>
        <v>5.7858034359258523</v>
      </c>
      <c r="N9">
        <f t="shared" si="10"/>
        <v>1.5652263168859904E-3</v>
      </c>
      <c r="O9">
        <f t="shared" si="11"/>
        <v>0</v>
      </c>
      <c r="P9" s="25">
        <f t="shared" si="12"/>
        <v>0</v>
      </c>
      <c r="Q9" s="17">
        <f t="shared" si="13"/>
        <v>39.94676814964658</v>
      </c>
      <c r="R9">
        <f t="shared" si="14"/>
        <v>1476.61808341032</v>
      </c>
      <c r="S9" s="25">
        <f t="shared" si="15"/>
        <v>1.5652263168859904E-3</v>
      </c>
      <c r="T9" s="25">
        <f t="shared" si="16"/>
        <v>5.4957648554760426E-3</v>
      </c>
      <c r="U9" s="10">
        <f ca="1">RANK(C9,$C$3:OFFSET($C$3,Control!$I$5-1,0),1)</f>
        <v>2</v>
      </c>
      <c r="V9" s="10">
        <f t="shared" ca="1" si="17"/>
        <v>2</v>
      </c>
      <c r="W9" s="10">
        <f t="shared" ca="1" si="17"/>
        <v>2</v>
      </c>
      <c r="X9" s="7">
        <f t="shared" si="18"/>
        <v>0.70609911723620333</v>
      </c>
      <c r="Y9" s="7">
        <f t="shared" ca="1" si="4"/>
        <v>1.2689012701013143</v>
      </c>
      <c r="Z9">
        <v>1</v>
      </c>
      <c r="AA9">
        <v>2</v>
      </c>
      <c r="AB9" s="11">
        <f t="shared" si="19"/>
        <v>95.603324815656507</v>
      </c>
      <c r="AC9" s="11"/>
      <c r="AD9" s="7">
        <f t="shared" si="20"/>
        <v>0.70696067735108947</v>
      </c>
      <c r="AE9">
        <f t="shared" si="21"/>
        <v>31.925625888951217</v>
      </c>
      <c r="AF9" s="25">
        <f t="shared" si="22"/>
        <v>1.5652263168859904E-3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AME_19-Ad</v>
      </c>
      <c r="B10" s="27">
        <f t="shared" si="5"/>
        <v>1.3129468487782137</v>
      </c>
      <c r="C10" s="20">
        <v>16.598606902319951</v>
      </c>
      <c r="D10" s="9">
        <f t="shared" si="6"/>
        <v>7.3563867175607811E-7</v>
      </c>
      <c r="E10">
        <f>Control!C12/100</f>
        <v>0.60762500000000008</v>
      </c>
      <c r="F10">
        <f t="shared" si="7"/>
        <v>0</v>
      </c>
      <c r="G10">
        <f t="shared" si="0"/>
        <v>29.37876335556896</v>
      </c>
      <c r="H10" s="21">
        <f t="shared" si="1"/>
        <v>3.497475774085942E-13</v>
      </c>
      <c r="I10" s="7">
        <f t="shared" si="8"/>
        <v>16.598606902319951</v>
      </c>
      <c r="J10">
        <f t="shared" si="2"/>
        <v>2.6344587295370823</v>
      </c>
      <c r="K10">
        <f>Control!F12/100</f>
        <v>1.3129468487782136E-2</v>
      </c>
      <c r="L10" s="25">
        <f t="shared" si="9"/>
        <v>1.2890583479457795E-2</v>
      </c>
      <c r="M10" s="10">
        <f t="shared" si="3"/>
        <v>29.37876335556896</v>
      </c>
      <c r="N10">
        <f t="shared" si="10"/>
        <v>1.8194568085268491E-2</v>
      </c>
      <c r="O10">
        <f t="shared" si="11"/>
        <v>0</v>
      </c>
      <c r="P10" s="25">
        <f t="shared" si="12"/>
        <v>0</v>
      </c>
      <c r="Q10" s="17">
        <f t="shared" si="13"/>
        <v>60.76250000000001</v>
      </c>
      <c r="R10">
        <f t="shared" ref="R10:R30" si="23">Q10/100*G10+(100-Q10)/100*2450</f>
        <v>979.1700210839274</v>
      </c>
      <c r="S10" s="25">
        <f t="shared" si="15"/>
        <v>1.8194568085268491E-2</v>
      </c>
      <c r="T10" s="25">
        <f t="shared" si="16"/>
        <v>1.2890583479457795E-2</v>
      </c>
      <c r="U10" s="10">
        <f ca="1">RANK(C10,$C$3:OFFSET($C$3,Control!$I$5-1,0),1)</f>
        <v>8</v>
      </c>
      <c r="V10" s="10">
        <f t="shared" ca="1" si="17"/>
        <v>8</v>
      </c>
      <c r="W10" s="10">
        <f t="shared" ca="1" si="17"/>
        <v>8</v>
      </c>
      <c r="X10" s="7">
        <f t="shared" si="18"/>
        <v>3.1085151564726283</v>
      </c>
      <c r="Y10" s="7">
        <f t="shared" ca="1" si="4"/>
        <v>8.5986069023199505</v>
      </c>
      <c r="Z10">
        <v>1</v>
      </c>
      <c r="AA10">
        <v>2</v>
      </c>
      <c r="AB10" s="11">
        <f t="shared" si="19"/>
        <v>78.472465343856925</v>
      </c>
      <c r="AC10" s="11"/>
      <c r="AD10" s="7">
        <f t="shared" si="20"/>
        <v>3.1324036573050629</v>
      </c>
      <c r="AE10">
        <f t="shared" si="21"/>
        <v>1.4297206551810504</v>
      </c>
      <c r="AF10" s="25">
        <f t="shared" si="22"/>
        <v>1.8194568085268491E-2</v>
      </c>
      <c r="AG10" s="7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AME_19-Af</v>
      </c>
      <c r="B11" s="27">
        <f t="shared" si="5"/>
        <v>1.2592377807624839</v>
      </c>
      <c r="C11" s="20">
        <v>15.382315550114798</v>
      </c>
      <c r="D11" s="9">
        <f t="shared" si="6"/>
        <v>3.4582697816532004E-7</v>
      </c>
      <c r="E11">
        <f>Control!C13/100</f>
        <v>0.60762500000000008</v>
      </c>
      <c r="F11">
        <f t="shared" si="7"/>
        <v>0</v>
      </c>
      <c r="G11">
        <f t="shared" si="0"/>
        <v>27.225984148365384</v>
      </c>
      <c r="H11" s="21">
        <f t="shared" si="1"/>
        <v>3.497475774085942E-13</v>
      </c>
      <c r="I11" s="7">
        <f t="shared" si="8"/>
        <v>15.382315550114798</v>
      </c>
      <c r="J11">
        <f t="shared" si="2"/>
        <v>2.6344587295370823</v>
      </c>
      <c r="K11">
        <f>Control!F13/100</f>
        <v>1.2592377807624839E-2</v>
      </c>
      <c r="L11" s="25">
        <f t="shared" si="9"/>
        <v>1.2379770113948458E-2</v>
      </c>
      <c r="M11" s="10">
        <f t="shared" si="3"/>
        <v>27.225984148365384</v>
      </c>
      <c r="N11">
        <f t="shared" si="10"/>
        <v>1.6883840123319973E-2</v>
      </c>
      <c r="O11">
        <f t="shared" si="11"/>
        <v>0</v>
      </c>
      <c r="P11" s="25">
        <f t="shared" si="12"/>
        <v>0</v>
      </c>
      <c r="Q11" s="17">
        <f t="shared" si="13"/>
        <v>60.76250000000001</v>
      </c>
      <c r="R11">
        <f t="shared" si="23"/>
        <v>977.86193861815036</v>
      </c>
      <c r="S11" s="25">
        <f t="shared" si="15"/>
        <v>1.6883840123319973E-2</v>
      </c>
      <c r="T11" s="25">
        <f t="shared" si="16"/>
        <v>1.2379770113948458E-2</v>
      </c>
      <c r="U11" s="10">
        <f ca="1">RANK(C11,$C$3:OFFSET($C$3,Control!$I$5-1,0),1)</f>
        <v>7</v>
      </c>
      <c r="V11" s="10">
        <f t="shared" ca="1" si="17"/>
        <v>7</v>
      </c>
      <c r="W11" s="10">
        <f t="shared" ca="1" si="17"/>
        <v>7</v>
      </c>
      <c r="X11" s="7">
        <f t="shared" si="18"/>
        <v>2.9263610237268431</v>
      </c>
      <c r="Y11" s="7">
        <f t="shared" ca="1" si="4"/>
        <v>8.3823155501147983</v>
      </c>
      <c r="Z11">
        <v>1</v>
      </c>
      <c r="AA11">
        <v>2</v>
      </c>
      <c r="AB11" s="11">
        <f t="shared" si="19"/>
        <v>79.927206995452764</v>
      </c>
      <c r="AC11" s="11"/>
      <c r="AD11" s="7">
        <f t="shared" si="20"/>
        <v>2.9476217930944815</v>
      </c>
      <c r="AE11">
        <f t="shared" si="21"/>
        <v>1.649137363807812</v>
      </c>
      <c r="AF11" s="25">
        <f t="shared" si="22"/>
        <v>1.6883840123319973E-2</v>
      </c>
      <c r="AG11" s="7"/>
      <c r="AS11" s="8"/>
      <c r="AX11" s="7"/>
      <c r="BH11" s="1"/>
    </row>
    <row r="12" spans="1:60" ht="14.25" x14ac:dyDescent="0.2">
      <c r="A12" s="37" t="str">
        <f>Control!B14</f>
        <v>AME_19-Ac</v>
      </c>
      <c r="B12" s="27">
        <f t="shared" si="5"/>
        <v>1.6181962952603022</v>
      </c>
      <c r="C12" s="20">
        <v>24.204881802532814</v>
      </c>
      <c r="D12" s="9">
        <f t="shared" si="6"/>
        <v>6.2660584343454673E-7</v>
      </c>
      <c r="E12">
        <f>Control!C14/100</f>
        <v>0.58246750000000003</v>
      </c>
      <c r="F12">
        <f t="shared" si="7"/>
        <v>0</v>
      </c>
      <c r="G12">
        <f t="shared" si="0"/>
        <v>42.84151668335123</v>
      </c>
      <c r="H12" s="21">
        <f t="shared" si="1"/>
        <v>3.0163444818343382E-13</v>
      </c>
      <c r="I12" s="7">
        <f t="shared" si="8"/>
        <v>24.204881802532814</v>
      </c>
      <c r="J12">
        <f t="shared" si="2"/>
        <v>2.7439251132527063</v>
      </c>
      <c r="K12">
        <f>Control!F14/100</f>
        <v>1.6181962952603022E-2</v>
      </c>
      <c r="L12" s="25">
        <f t="shared" si="9"/>
        <v>1.5797388827391092E-2</v>
      </c>
      <c r="M12" s="10">
        <f t="shared" si="3"/>
        <v>42.84151668335123</v>
      </c>
      <c r="N12">
        <f t="shared" si="10"/>
        <v>2.3765604107384757E-2</v>
      </c>
      <c r="O12">
        <f t="shared" si="11"/>
        <v>0</v>
      </c>
      <c r="P12" s="25">
        <f t="shared" si="12"/>
        <v>0</v>
      </c>
      <c r="Q12" s="17">
        <f t="shared" si="13"/>
        <v>58.246750000000006</v>
      </c>
      <c r="R12">
        <f t="shared" si="23"/>
        <v>1047.9084161187598</v>
      </c>
      <c r="S12" s="25">
        <f t="shared" si="15"/>
        <v>2.3765604107384757E-2</v>
      </c>
      <c r="T12" s="25">
        <f t="shared" si="16"/>
        <v>1.5797388827391092E-2</v>
      </c>
      <c r="U12" s="10">
        <f ca="1">RANK(C12,$C$3:OFFSET($C$3,Control!$I$5-1,0),1)</f>
        <v>10</v>
      </c>
      <c r="V12" s="10">
        <f t="shared" ca="1" si="17"/>
        <v>10</v>
      </c>
      <c r="W12" s="10">
        <f t="shared" ca="1" si="17"/>
        <v>10</v>
      </c>
      <c r="X12" s="7">
        <f t="shared" si="18"/>
        <v>3.9562992934775845</v>
      </c>
      <c r="Y12" s="7">
        <f t="shared" ca="1" si="4"/>
        <v>14.204881802532814</v>
      </c>
      <c r="Z12">
        <v>1</v>
      </c>
      <c r="AA12">
        <v>2</v>
      </c>
      <c r="AB12" s="11">
        <f t="shared" si="19"/>
        <v>69.923205441153812</v>
      </c>
      <c r="AC12" s="11"/>
      <c r="AD12" s="7">
        <f t="shared" si="20"/>
        <v>3.9947567059987779</v>
      </c>
      <c r="AE12">
        <f t="shared" si="21"/>
        <v>0.73537263397087016</v>
      </c>
      <c r="AF12" s="25">
        <f t="shared" si="22"/>
        <v>2.3765604107384757E-2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5"/>
        <v>1.6364578714401581</v>
      </c>
      <c r="C13" s="20">
        <v>24.695670965304735</v>
      </c>
      <c r="D13" s="9">
        <f t="shared" si="6"/>
        <v>3.7055233503835439E-7</v>
      </c>
      <c r="E13">
        <f>Control!C15/100</f>
        <v>0.58246750000000003</v>
      </c>
      <c r="F13">
        <f t="shared" si="7"/>
        <v>0</v>
      </c>
      <c r="G13">
        <f t="shared" si="0"/>
        <v>43.71019070855143</v>
      </c>
      <c r="H13" s="21">
        <f t="shared" si="1"/>
        <v>3.0163444818343382E-13</v>
      </c>
      <c r="I13" s="7">
        <f t="shared" si="8"/>
        <v>24.695670965304735</v>
      </c>
      <c r="J13">
        <f t="shared" si="2"/>
        <v>2.7439251132527063</v>
      </c>
      <c r="K13">
        <f>Control!F15/100</f>
        <v>1.6364578714401581E-2</v>
      </c>
      <c r="L13" s="25">
        <f t="shared" si="9"/>
        <v>1.5967969935304527E-2</v>
      </c>
      <c r="M13" s="10">
        <f t="shared" si="3"/>
        <v>43.71019070855143</v>
      </c>
      <c r="N13">
        <f t="shared" si="10"/>
        <v>2.4235807472881583E-2</v>
      </c>
      <c r="O13">
        <f t="shared" si="11"/>
        <v>0</v>
      </c>
      <c r="P13" s="25">
        <f t="shared" si="12"/>
        <v>0</v>
      </c>
      <c r="Q13" s="17">
        <f t="shared" si="13"/>
        <v>58.246749999999999</v>
      </c>
      <c r="R13">
        <f t="shared" si="23"/>
        <v>1048.4143905065332</v>
      </c>
      <c r="S13" s="25">
        <f t="shared" si="15"/>
        <v>2.4235807472881583E-2</v>
      </c>
      <c r="T13" s="25">
        <f t="shared" si="16"/>
        <v>1.5967969935304527E-2</v>
      </c>
      <c r="U13" s="10">
        <f ca="1">RANK(C13,$C$3:OFFSET($C$3,Control!$I$5-1,0),1)</f>
        <v>11</v>
      </c>
      <c r="V13" s="10">
        <f t="shared" ca="1" si="17"/>
        <v>11</v>
      </c>
      <c r="W13" s="10">
        <f t="shared" ca="1" si="17"/>
        <v>11</v>
      </c>
      <c r="X13" s="7">
        <f t="shared" si="18"/>
        <v>4.0203777408186108</v>
      </c>
      <c r="Y13" s="7">
        <f t="shared" ca="1" si="4"/>
        <v>13.695670965304735</v>
      </c>
      <c r="Z13">
        <v>1</v>
      </c>
      <c r="AA13">
        <v>2</v>
      </c>
      <c r="AB13" s="11">
        <f t="shared" si="19"/>
        <v>69.403658603874391</v>
      </c>
      <c r="AC13" s="11"/>
      <c r="AD13" s="7">
        <f t="shared" si="20"/>
        <v>4.0600386187283162</v>
      </c>
      <c r="AE13">
        <f t="shared" si="21"/>
        <v>0.69435996327543648</v>
      </c>
      <c r="AF13" s="25">
        <f t="shared" si="22"/>
        <v>2.4235807472881583E-2</v>
      </c>
      <c r="AG13" s="7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AME_19-Aa</v>
      </c>
      <c r="B14" s="27">
        <f t="shared" si="5"/>
        <v>1.1836631342023636</v>
      </c>
      <c r="C14" s="20">
        <v>13.736138305387426</v>
      </c>
      <c r="D14" s="9">
        <f t="shared" si="6"/>
        <v>4.6464764991149821E-7</v>
      </c>
      <c r="E14">
        <f>Control!C16/100</f>
        <v>0.51727750000000006</v>
      </c>
      <c r="F14">
        <f t="shared" si="7"/>
        <v>0</v>
      </c>
      <c r="G14" s="10">
        <f t="shared" si="0"/>
        <v>24.312326875874131</v>
      </c>
      <c r="H14" s="21">
        <f t="shared" si="1"/>
        <v>1.9909600918200958E-13</v>
      </c>
      <c r="I14" s="7">
        <f t="shared" si="8"/>
        <v>13.736138305387426</v>
      </c>
      <c r="J14">
        <f t="shared" si="2"/>
        <v>3.0771261389324756</v>
      </c>
      <c r="K14">
        <f>Control!F16/100</f>
        <v>1.1836631342023635E-2</v>
      </c>
      <c r="L14" s="25">
        <f t="shared" si="9"/>
        <v>1.1712338904118684E-2</v>
      </c>
      <c r="M14" s="10">
        <f t="shared" si="3"/>
        <v>24.312326875874131</v>
      </c>
      <c r="N14">
        <f t="shared" si="10"/>
        <v>1.0500659715883579E-2</v>
      </c>
      <c r="O14">
        <f t="shared" si="11"/>
        <v>0</v>
      </c>
      <c r="P14" s="25">
        <f t="shared" si="12"/>
        <v>0</v>
      </c>
      <c r="Q14" s="17">
        <f t="shared" si="13"/>
        <v>51.727750000000007</v>
      </c>
      <c r="R14">
        <f t="shared" si="23"/>
        <v>1195.2463446655349</v>
      </c>
      <c r="S14" s="25">
        <f t="shared" si="15"/>
        <v>1.0500659715883579E-2</v>
      </c>
      <c r="T14" s="25">
        <f t="shared" si="16"/>
        <v>1.1712338904118684E-2</v>
      </c>
      <c r="U14" s="10">
        <f ca="1">RANK(C14,$C$3:OFFSET($C$3,Control!$I$5-1,0),1)</f>
        <v>6</v>
      </c>
      <c r="V14" s="10">
        <f t="shared" ca="1" si="17"/>
        <v>6</v>
      </c>
      <c r="W14" s="10">
        <f t="shared" ca="1" si="17"/>
        <v>6</v>
      </c>
      <c r="X14" s="7">
        <f t="shared" si="18"/>
        <v>2.2212998620002264</v>
      </c>
      <c r="Y14" s="13">
        <f t="shared" ca="1" si="4"/>
        <v>7.736138305387426</v>
      </c>
      <c r="Z14" s="10">
        <v>1</v>
      </c>
      <c r="AA14" s="10">
        <v>2</v>
      </c>
      <c r="AB14" s="11">
        <f t="shared" si="19"/>
        <v>81.934360328487458</v>
      </c>
      <c r="AC14" s="11"/>
      <c r="AD14" s="7">
        <f t="shared" si="20"/>
        <v>2.2337291057907214</v>
      </c>
      <c r="AE14">
        <f t="shared" si="21"/>
        <v>3.3290806880965782</v>
      </c>
      <c r="AF14" s="25">
        <f t="shared" si="22"/>
        <v>1.0500659715883579E-2</v>
      </c>
      <c r="AG14" s="7"/>
      <c r="AR14" s="10"/>
      <c r="AS14" s="8"/>
      <c r="AX14" s="13"/>
      <c r="BH14" s="1"/>
    </row>
    <row r="15" spans="1:60" ht="14.25" x14ac:dyDescent="0.2">
      <c r="A15" s="37" t="str">
        <f>Control!B17</f>
        <v>AME_19-Ab</v>
      </c>
      <c r="B15" s="27">
        <f t="shared" si="5"/>
        <v>0.93592868096104698</v>
      </c>
      <c r="C15" s="20">
        <v>8.9019450754563643</v>
      </c>
      <c r="D15" s="9">
        <f t="shared" si="6"/>
        <v>5.5715569291514555E-7</v>
      </c>
      <c r="E15">
        <f>Control!C17/100</f>
        <v>0.51727750000000006</v>
      </c>
      <c r="F15">
        <f t="shared" si="7"/>
        <v>0</v>
      </c>
      <c r="G15">
        <f t="shared" si="0"/>
        <v>15.756029365304856</v>
      </c>
      <c r="H15" s="21">
        <f t="shared" si="1"/>
        <v>1.9909600918200958E-13</v>
      </c>
      <c r="I15" s="7">
        <f t="shared" si="8"/>
        <v>8.9019450754563643</v>
      </c>
      <c r="J15">
        <f t="shared" si="2"/>
        <v>3.0771261389324756</v>
      </c>
      <c r="K15">
        <f>Control!F17/100</f>
        <v>9.3592868096104703E-3</v>
      </c>
      <c r="L15" s="25">
        <f t="shared" si="9"/>
        <v>9.2953593399506661E-3</v>
      </c>
      <c r="M15" s="10">
        <f t="shared" si="3"/>
        <v>15.756029365304856</v>
      </c>
      <c r="N15">
        <f t="shared" si="10"/>
        <v>6.8303783140999299E-3</v>
      </c>
      <c r="O15">
        <f t="shared" si="11"/>
        <v>0</v>
      </c>
      <c r="P15" s="25">
        <f t="shared" si="12"/>
        <v>0</v>
      </c>
      <c r="Q15" s="17">
        <f t="shared" si="13"/>
        <v>51.727750000000007</v>
      </c>
      <c r="R15">
        <f t="shared" si="23"/>
        <v>1190.8203644800114</v>
      </c>
      <c r="S15" s="25">
        <f t="shared" si="15"/>
        <v>6.8303783140999299E-3</v>
      </c>
      <c r="T15" s="25">
        <f t="shared" si="16"/>
        <v>9.2953593399506661E-3</v>
      </c>
      <c r="U15" s="10">
        <f ca="1">RANK(C15,$C$3:OFFSET($C$3,Control!$I$5-1,0),1)</f>
        <v>5</v>
      </c>
      <c r="V15" s="10">
        <f t="shared" ca="1" si="17"/>
        <v>5</v>
      </c>
      <c r="W15" s="10">
        <f t="shared" ca="1" si="17"/>
        <v>5</v>
      </c>
      <c r="X15" s="7">
        <f t="shared" si="18"/>
        <v>1.6125737654050596</v>
      </c>
      <c r="Y15" s="7">
        <f t="shared" ca="1" si="4"/>
        <v>3.9019450754563643</v>
      </c>
      <c r="Z15">
        <v>1</v>
      </c>
      <c r="AA15">
        <v>2</v>
      </c>
      <c r="AB15" s="11">
        <f t="shared" si="19"/>
        <v>88.072881349767897</v>
      </c>
      <c r="AC15" s="11"/>
      <c r="AD15" s="7">
        <f t="shared" si="20"/>
        <v>1.6189665123710399</v>
      </c>
      <c r="AE15">
        <f t="shared" si="21"/>
        <v>6.0047764799848329</v>
      </c>
      <c r="AF15" s="25">
        <f t="shared" si="22"/>
        <v>6.8303783140999299E-3</v>
      </c>
      <c r="AG15" s="7"/>
      <c r="AS15" s="9"/>
      <c r="AX15" s="7"/>
      <c r="BH15" s="1"/>
    </row>
    <row r="16" spans="1:60" ht="14.25" x14ac:dyDescent="0.2">
      <c r="A16" s="37" t="str">
        <f>Control!B18</f>
        <v>AME_19-Ag</v>
      </c>
      <c r="B16" s="27">
        <f t="shared" si="5"/>
        <v>0.85660513659939153</v>
      </c>
      <c r="C16" s="20">
        <v>7.5461946396837778</v>
      </c>
      <c r="D16" s="9">
        <f t="shared" si="6"/>
        <v>1.4633847544853751E-7</v>
      </c>
      <c r="E16">
        <f>Control!C18/100</f>
        <v>0.51727750000000006</v>
      </c>
      <c r="F16">
        <f t="shared" si="7"/>
        <v>0</v>
      </c>
      <c r="G16">
        <f t="shared" si="0"/>
        <v>13.356414056853559</v>
      </c>
      <c r="H16" s="21">
        <f t="shared" si="1"/>
        <v>1.9909600918200958E-13</v>
      </c>
      <c r="I16" s="7">
        <f t="shared" si="8"/>
        <v>7.5461946396837778</v>
      </c>
      <c r="J16">
        <f t="shared" si="2"/>
        <v>3.0771261389324756</v>
      </c>
      <c r="K16">
        <f>Control!F18/100</f>
        <v>8.5660513659939156E-3</v>
      </c>
      <c r="L16" s="25">
        <f t="shared" si="9"/>
        <v>8.5164012191525935E-3</v>
      </c>
      <c r="M16" s="10">
        <f t="shared" si="3"/>
        <v>13.356414056853559</v>
      </c>
      <c r="N16">
        <f t="shared" si="10"/>
        <v>5.7961532939699413E-3</v>
      </c>
      <c r="O16">
        <f t="shared" si="11"/>
        <v>0</v>
      </c>
      <c r="P16" s="25">
        <f t="shared" si="12"/>
        <v>0</v>
      </c>
      <c r="Q16" s="17">
        <f t="shared" si="13"/>
        <v>51.727750000000007</v>
      </c>
      <c r="R16">
        <f t="shared" si="23"/>
        <v>1189.5790974722941</v>
      </c>
      <c r="S16" s="25">
        <f t="shared" si="15"/>
        <v>5.7961532939699413E-3</v>
      </c>
      <c r="T16" s="25">
        <f t="shared" si="16"/>
        <v>8.5164012191525935E-3</v>
      </c>
      <c r="U16" s="10">
        <f ca="1">RANK(C16,$C$3:OFFSET($C$3,Control!$I$5-1,0),1)</f>
        <v>4</v>
      </c>
      <c r="V16" s="10">
        <f t="shared" ca="1" si="17"/>
        <v>4</v>
      </c>
      <c r="W16" s="10">
        <f t="shared" ca="1" si="17"/>
        <v>4</v>
      </c>
      <c r="X16" s="7">
        <f t="shared" si="18"/>
        <v>1.4312554513122535</v>
      </c>
      <c r="Y16" s="7">
        <f t="shared" ca="1" si="4"/>
        <v>3.5461946396837778</v>
      </c>
      <c r="Z16">
        <v>1</v>
      </c>
      <c r="AA16">
        <v>2</v>
      </c>
      <c r="AB16" s="11">
        <f t="shared" si="19"/>
        <v>89.854611641444706</v>
      </c>
      <c r="AC16" s="11"/>
      <c r="AD16" s="7">
        <f t="shared" si="20"/>
        <v>1.4362204659963855</v>
      </c>
      <c r="AE16">
        <f t="shared" si="21"/>
        <v>7.386093235814883</v>
      </c>
      <c r="AF16" s="25">
        <f t="shared" si="22"/>
        <v>5.7961532939699413E-3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>
        <f>Control!B19</f>
        <v>0</v>
      </c>
      <c r="B17" s="27">
        <f t="shared" si="5"/>
        <v>0</v>
      </c>
      <c r="C17" s="20">
        <v>0</v>
      </c>
      <c r="D17" s="9">
        <f t="shared" si="6"/>
        <v>0</v>
      </c>
      <c r="E17">
        <f>Control!C19/100</f>
        <v>0</v>
      </c>
      <c r="F17" t="e">
        <f t="shared" si="7"/>
        <v>#DIV/0!</v>
      </c>
      <c r="G17">
        <f t="shared" si="0"/>
        <v>0</v>
      </c>
      <c r="H17" s="21">
        <f t="shared" si="1"/>
        <v>0</v>
      </c>
      <c r="I17" s="7">
        <f t="shared" si="8"/>
        <v>0</v>
      </c>
      <c r="J17" t="e">
        <f t="shared" si="2"/>
        <v>#DIV/0!</v>
      </c>
      <c r="K17">
        <f>Control!F19/100</f>
        <v>0</v>
      </c>
      <c r="L17" s="25" t="e">
        <f t="shared" si="9"/>
        <v>#DIV/0!</v>
      </c>
      <c r="M17" s="10">
        <f t="shared" si="3"/>
        <v>0</v>
      </c>
      <c r="N17" t="e">
        <f t="shared" si="10"/>
        <v>#DIV/0!</v>
      </c>
      <c r="O17" t="e">
        <f t="shared" si="11"/>
        <v>#DIV/0!</v>
      </c>
      <c r="P17" s="25" t="e">
        <f t="shared" si="12"/>
        <v>#DIV/0!</v>
      </c>
      <c r="Q17" s="17" t="e">
        <f t="shared" si="13"/>
        <v>#DIV/0!</v>
      </c>
      <c r="R17" t="e">
        <f t="shared" si="23"/>
        <v>#DIV/0!</v>
      </c>
      <c r="S17" s="25" t="e">
        <f t="shared" si="15"/>
        <v>#DIV/0!</v>
      </c>
      <c r="T17" s="25" t="e">
        <f t="shared" si="16"/>
        <v>#DIV/0!</v>
      </c>
      <c r="U17" s="10" t="e">
        <f ca="1">RANK(C17,$C$3:OFFSET($C$3,Control!$I$5-1,0),1)</f>
        <v>#N/A</v>
      </c>
      <c r="V17" s="10" t="e">
        <f t="shared" ca="1" si="17"/>
        <v>#N/A</v>
      </c>
      <c r="W17" s="10" t="e">
        <f t="shared" ca="1" si="17"/>
        <v>#N/A</v>
      </c>
      <c r="X17" s="7" t="e">
        <f t="shared" si="18"/>
        <v>#DIV/0!</v>
      </c>
      <c r="Y17" s="7" t="e">
        <f t="shared" ref="Y17:Y30" ca="1" si="24">ABS(C17-V17)</f>
        <v>#N/A</v>
      </c>
      <c r="Z17">
        <v>1</v>
      </c>
      <c r="AA17">
        <v>2</v>
      </c>
      <c r="AB17" s="11">
        <f t="shared" si="19"/>
        <v>100</v>
      </c>
      <c r="AC17" s="11"/>
      <c r="AD17" s="7" t="e">
        <f t="shared" si="20"/>
        <v>#DIV/0!</v>
      </c>
      <c r="AE17" t="e">
        <f t="shared" si="21"/>
        <v>#DIV/0!</v>
      </c>
      <c r="AF17" s="25" t="e">
        <f t="shared" si="22"/>
        <v>#DIV/0!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>
        <f>Control!B20</f>
        <v>0</v>
      </c>
      <c r="B18" s="27">
        <f t="shared" si="5"/>
        <v>0</v>
      </c>
      <c r="C18" s="20">
        <v>0</v>
      </c>
      <c r="D18" s="9">
        <f t="shared" si="6"/>
        <v>0</v>
      </c>
      <c r="E18">
        <f>Control!C20/100</f>
        <v>0</v>
      </c>
      <c r="F18" t="e">
        <f t="shared" si="7"/>
        <v>#DIV/0!</v>
      </c>
      <c r="G18">
        <f t="shared" si="0"/>
        <v>0</v>
      </c>
      <c r="H18" s="21">
        <f t="shared" si="1"/>
        <v>0</v>
      </c>
      <c r="I18" s="7">
        <f t="shared" si="8"/>
        <v>0</v>
      </c>
      <c r="J18" t="e">
        <f t="shared" si="2"/>
        <v>#DIV/0!</v>
      </c>
      <c r="K18">
        <f>Control!F20/100</f>
        <v>0</v>
      </c>
      <c r="L18" s="25" t="e">
        <f t="shared" si="9"/>
        <v>#DIV/0!</v>
      </c>
      <c r="M18" s="10">
        <f t="shared" si="3"/>
        <v>0</v>
      </c>
      <c r="N18" t="e">
        <f t="shared" si="10"/>
        <v>#DIV/0!</v>
      </c>
      <c r="O18" t="e">
        <f t="shared" si="11"/>
        <v>#DIV/0!</v>
      </c>
      <c r="P18" s="25" t="e">
        <f t="shared" si="12"/>
        <v>#DIV/0!</v>
      </c>
      <c r="Q18" s="17" t="e">
        <f t="shared" si="13"/>
        <v>#DIV/0!</v>
      </c>
      <c r="R18" t="e">
        <f t="shared" si="23"/>
        <v>#DIV/0!</v>
      </c>
      <c r="S18" s="25" t="e">
        <f t="shared" si="15"/>
        <v>#DIV/0!</v>
      </c>
      <c r="T18" s="25" t="e">
        <f t="shared" si="16"/>
        <v>#DIV/0!</v>
      </c>
      <c r="U18" s="10" t="e">
        <f ca="1">RANK(C18,$C$3:OFFSET($C$3,Control!$I$5-1,0),1)</f>
        <v>#N/A</v>
      </c>
      <c r="V18" s="10" t="e">
        <f t="shared" ca="1" si="17"/>
        <v>#N/A</v>
      </c>
      <c r="W18" s="10" t="e">
        <f t="shared" ca="1" si="17"/>
        <v>#N/A</v>
      </c>
      <c r="X18" s="7" t="e">
        <f t="shared" si="18"/>
        <v>#DIV/0!</v>
      </c>
      <c r="Y18" s="7" t="e">
        <f t="shared" ca="1" si="24"/>
        <v>#N/A</v>
      </c>
      <c r="Z18">
        <v>1</v>
      </c>
      <c r="AA18">
        <v>2</v>
      </c>
      <c r="AB18" s="11">
        <f t="shared" si="19"/>
        <v>100</v>
      </c>
      <c r="AC18" s="11"/>
      <c r="AD18" s="7" t="e">
        <f t="shared" si="20"/>
        <v>#DIV/0!</v>
      </c>
      <c r="AE18" t="e">
        <f t="shared" si="21"/>
        <v>#DIV/0!</v>
      </c>
      <c r="AF18" s="25" t="e">
        <f t="shared" si="22"/>
        <v>#DIV/0!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>
        <f>Control!B21</f>
        <v>0</v>
      </c>
      <c r="B19" s="27">
        <f t="shared" si="5"/>
        <v>0</v>
      </c>
      <c r="C19" s="20">
        <v>0</v>
      </c>
      <c r="D19" s="9">
        <f t="shared" si="6"/>
        <v>0</v>
      </c>
      <c r="E19">
        <f>Control!C21/100</f>
        <v>0</v>
      </c>
      <c r="F19" t="e">
        <f t="shared" si="7"/>
        <v>#DIV/0!</v>
      </c>
      <c r="G19">
        <f t="shared" si="0"/>
        <v>0</v>
      </c>
      <c r="H19" s="21">
        <f t="shared" si="1"/>
        <v>0</v>
      </c>
      <c r="I19" s="7">
        <f t="shared" si="8"/>
        <v>0</v>
      </c>
      <c r="J19" t="e">
        <f t="shared" si="2"/>
        <v>#DIV/0!</v>
      </c>
      <c r="K19">
        <f>Control!F21/100</f>
        <v>0</v>
      </c>
      <c r="L19" s="25" t="e">
        <f t="shared" si="9"/>
        <v>#DIV/0!</v>
      </c>
      <c r="M19" s="10">
        <f t="shared" si="3"/>
        <v>0</v>
      </c>
      <c r="N19" t="e">
        <f t="shared" si="10"/>
        <v>#DIV/0!</v>
      </c>
      <c r="O19" t="e">
        <f t="shared" si="11"/>
        <v>#DIV/0!</v>
      </c>
      <c r="P19" s="25" t="e">
        <f t="shared" si="12"/>
        <v>#DIV/0!</v>
      </c>
      <c r="Q19" s="17" t="e">
        <f t="shared" si="13"/>
        <v>#DIV/0!</v>
      </c>
      <c r="R19" t="e">
        <f t="shared" si="23"/>
        <v>#DIV/0!</v>
      </c>
      <c r="S19" s="25" t="e">
        <f t="shared" si="15"/>
        <v>#DIV/0!</v>
      </c>
      <c r="T19" s="25" t="e">
        <f t="shared" si="16"/>
        <v>#DIV/0!</v>
      </c>
      <c r="U19" s="10" t="e">
        <f ca="1">RANK(C19,$C$3:OFFSET($C$3,Control!$I$5-1,0),1)</f>
        <v>#N/A</v>
      </c>
      <c r="V19" s="10" t="e">
        <f t="shared" ca="1" si="17"/>
        <v>#N/A</v>
      </c>
      <c r="W19" s="10" t="e">
        <f t="shared" ca="1" si="17"/>
        <v>#N/A</v>
      </c>
      <c r="X19" s="7" t="e">
        <f t="shared" si="18"/>
        <v>#DIV/0!</v>
      </c>
      <c r="Y19" s="7" t="e">
        <f t="shared" ca="1" si="24"/>
        <v>#N/A</v>
      </c>
      <c r="Z19">
        <v>1</v>
      </c>
      <c r="AA19">
        <v>2</v>
      </c>
      <c r="AB19" s="11">
        <f t="shared" si="19"/>
        <v>100</v>
      </c>
      <c r="AC19" s="11"/>
      <c r="AD19" s="7" t="e">
        <f t="shared" si="20"/>
        <v>#DIV/0!</v>
      </c>
      <c r="AE19" t="e">
        <f t="shared" si="21"/>
        <v>#DIV/0!</v>
      </c>
      <c r="AF19" s="25" t="e">
        <f t="shared" si="22"/>
        <v>#DIV/0!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>
        <f>Control!B22</f>
        <v>0</v>
      </c>
      <c r="B20" s="27">
        <f t="shared" si="5"/>
        <v>0</v>
      </c>
      <c r="C20" s="20">
        <v>0</v>
      </c>
      <c r="D20" s="9">
        <f t="shared" si="6"/>
        <v>0</v>
      </c>
      <c r="E20">
        <f>Control!C22/100</f>
        <v>0</v>
      </c>
      <c r="F20" t="e">
        <f t="shared" si="7"/>
        <v>#DIV/0!</v>
      </c>
      <c r="G20">
        <f t="shared" si="0"/>
        <v>0</v>
      </c>
      <c r="H20" s="21">
        <f t="shared" si="1"/>
        <v>0</v>
      </c>
      <c r="I20" s="7">
        <f t="shared" si="8"/>
        <v>0</v>
      </c>
      <c r="J20" t="e">
        <f t="shared" si="2"/>
        <v>#DIV/0!</v>
      </c>
      <c r="K20">
        <f>Control!F22/100</f>
        <v>0</v>
      </c>
      <c r="L20" s="25" t="e">
        <f t="shared" si="9"/>
        <v>#DIV/0!</v>
      </c>
      <c r="M20" s="10">
        <f t="shared" si="3"/>
        <v>0</v>
      </c>
      <c r="N20" t="e">
        <f t="shared" si="10"/>
        <v>#DIV/0!</v>
      </c>
      <c r="O20" t="e">
        <f t="shared" si="11"/>
        <v>#DIV/0!</v>
      </c>
      <c r="P20" s="25" t="e">
        <f t="shared" si="12"/>
        <v>#DIV/0!</v>
      </c>
      <c r="Q20" s="17" t="e">
        <f t="shared" si="13"/>
        <v>#DIV/0!</v>
      </c>
      <c r="R20" t="e">
        <f t="shared" si="23"/>
        <v>#DIV/0!</v>
      </c>
      <c r="S20" s="25" t="e">
        <f t="shared" si="15"/>
        <v>#DIV/0!</v>
      </c>
      <c r="T20" s="25" t="e">
        <f t="shared" si="16"/>
        <v>#DIV/0!</v>
      </c>
      <c r="U20" s="10" t="e">
        <f ca="1">RANK(C20,$C$3:OFFSET($C$3,Control!$I$5-1,0),1)</f>
        <v>#N/A</v>
      </c>
      <c r="V20" s="10" t="e">
        <f t="shared" ref="V20:W29" ca="1" si="25">IF(U20=U19,U19+1,U20)</f>
        <v>#N/A</v>
      </c>
      <c r="W20" s="10" t="e">
        <f t="shared" ca="1" si="25"/>
        <v>#N/A</v>
      </c>
      <c r="X20" s="7" t="e">
        <f t="shared" si="18"/>
        <v>#DIV/0!</v>
      </c>
      <c r="Y20" s="7" t="e">
        <f t="shared" ca="1" si="24"/>
        <v>#N/A</v>
      </c>
      <c r="Z20">
        <v>1</v>
      </c>
      <c r="AA20">
        <v>2</v>
      </c>
      <c r="AB20" s="11">
        <f t="shared" si="19"/>
        <v>100</v>
      </c>
      <c r="AC20" s="11"/>
      <c r="AD20" s="7" t="e">
        <f t="shared" si="20"/>
        <v>#DIV/0!</v>
      </c>
      <c r="AE20" t="e">
        <f t="shared" si="21"/>
        <v>#DIV/0!</v>
      </c>
      <c r="AF20" s="25" t="e">
        <f t="shared" si="22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>
        <f t="shared" si="5"/>
        <v>0</v>
      </c>
      <c r="C21" s="20">
        <v>0</v>
      </c>
      <c r="D21" s="9">
        <f t="shared" si="6"/>
        <v>0</v>
      </c>
      <c r="E21">
        <f>Control!C23/100</f>
        <v>0</v>
      </c>
      <c r="F21" t="e">
        <f t="shared" si="7"/>
        <v>#DIV/0!</v>
      </c>
      <c r="G21">
        <f t="shared" si="0"/>
        <v>0</v>
      </c>
      <c r="H21" s="21">
        <f t="shared" si="1"/>
        <v>0</v>
      </c>
      <c r="I21" s="7">
        <f t="shared" si="8"/>
        <v>0</v>
      </c>
      <c r="J21" t="e">
        <f t="shared" si="2"/>
        <v>#DIV/0!</v>
      </c>
      <c r="K21">
        <f>Control!F23/100</f>
        <v>0</v>
      </c>
      <c r="L21" s="25" t="e">
        <f t="shared" si="9"/>
        <v>#DIV/0!</v>
      </c>
      <c r="M21" s="10">
        <f t="shared" si="3"/>
        <v>0</v>
      </c>
      <c r="N21" t="e">
        <f t="shared" si="10"/>
        <v>#DIV/0!</v>
      </c>
      <c r="O21" t="e">
        <f t="shared" si="11"/>
        <v>#DIV/0!</v>
      </c>
      <c r="P21" s="25" t="e">
        <f t="shared" si="12"/>
        <v>#DIV/0!</v>
      </c>
      <c r="Q21" s="17" t="e">
        <f t="shared" si="13"/>
        <v>#DIV/0!</v>
      </c>
      <c r="R21" t="e">
        <f t="shared" si="23"/>
        <v>#DIV/0!</v>
      </c>
      <c r="S21" s="25" t="e">
        <f t="shared" si="15"/>
        <v>#DIV/0!</v>
      </c>
      <c r="T21" s="25" t="e">
        <f t="shared" si="16"/>
        <v>#DIV/0!</v>
      </c>
      <c r="U21" s="10" t="e">
        <f ca="1">RANK(C21,$C$3:OFFSET($C$3,Control!$I$5-1,0),1)</f>
        <v>#N/A</v>
      </c>
      <c r="V21" s="10" t="e">
        <f t="shared" ca="1" si="25"/>
        <v>#N/A</v>
      </c>
      <c r="W21" s="10" t="e">
        <f t="shared" ca="1" si="25"/>
        <v>#N/A</v>
      </c>
      <c r="X21" s="7" t="e">
        <f t="shared" si="18"/>
        <v>#DIV/0!</v>
      </c>
      <c r="Y21" s="7" t="e">
        <f t="shared" ca="1" si="24"/>
        <v>#N/A</v>
      </c>
      <c r="Z21">
        <v>1</v>
      </c>
      <c r="AA21">
        <v>2</v>
      </c>
      <c r="AB21" s="11">
        <f t="shared" si="19"/>
        <v>100</v>
      </c>
      <c r="AC21" s="11"/>
      <c r="AD21" s="7" t="e">
        <f t="shared" si="20"/>
        <v>#DIV/0!</v>
      </c>
      <c r="AE21" t="e">
        <f t="shared" si="21"/>
        <v>#DIV/0!</v>
      </c>
      <c r="AF21" s="25" t="e">
        <f t="shared" si="22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>
        <f t="shared" si="5"/>
        <v>0</v>
      </c>
      <c r="C22" s="20">
        <v>0</v>
      </c>
      <c r="D22" s="9">
        <f t="shared" si="6"/>
        <v>0</v>
      </c>
      <c r="E22">
        <f>Control!C24/100</f>
        <v>0</v>
      </c>
      <c r="F22" t="e">
        <f t="shared" si="7"/>
        <v>#DIV/0!</v>
      </c>
      <c r="G22">
        <f t="shared" si="0"/>
        <v>0</v>
      </c>
      <c r="H22" s="21">
        <f t="shared" si="1"/>
        <v>0</v>
      </c>
      <c r="I22" s="7">
        <f t="shared" si="8"/>
        <v>0</v>
      </c>
      <c r="J22" t="e">
        <f t="shared" si="2"/>
        <v>#DIV/0!</v>
      </c>
      <c r="K22">
        <f>Control!F24/100</f>
        <v>0</v>
      </c>
      <c r="L22" s="25" t="e">
        <f t="shared" si="9"/>
        <v>#DIV/0!</v>
      </c>
      <c r="M22" s="10">
        <f t="shared" si="3"/>
        <v>0</v>
      </c>
      <c r="N22" t="e">
        <f t="shared" si="10"/>
        <v>#DIV/0!</v>
      </c>
      <c r="O22" t="e">
        <f t="shared" si="11"/>
        <v>#DIV/0!</v>
      </c>
      <c r="P22" s="25" t="e">
        <f t="shared" si="12"/>
        <v>#DIV/0!</v>
      </c>
      <c r="Q22" s="17" t="e">
        <f t="shared" si="13"/>
        <v>#DIV/0!</v>
      </c>
      <c r="R22" t="e">
        <f t="shared" si="23"/>
        <v>#DIV/0!</v>
      </c>
      <c r="S22" s="25" t="e">
        <f t="shared" si="15"/>
        <v>#DIV/0!</v>
      </c>
      <c r="T22" s="25" t="e">
        <f t="shared" si="16"/>
        <v>#DIV/0!</v>
      </c>
      <c r="U22" s="10" t="e">
        <f ca="1">RANK(C22,$C$3:OFFSET($C$3,Control!$I$5-1,0),1)</f>
        <v>#N/A</v>
      </c>
      <c r="V22" s="10" t="e">
        <f t="shared" ca="1" si="25"/>
        <v>#N/A</v>
      </c>
      <c r="W22" s="10" t="e">
        <f t="shared" ca="1" si="25"/>
        <v>#N/A</v>
      </c>
      <c r="X22" s="7" t="e">
        <f t="shared" si="18"/>
        <v>#DIV/0!</v>
      </c>
      <c r="Y22" s="7" t="e">
        <f t="shared" ca="1" si="24"/>
        <v>#N/A</v>
      </c>
      <c r="Z22">
        <v>1</v>
      </c>
      <c r="AA22">
        <v>2</v>
      </c>
      <c r="AB22" s="11">
        <f t="shared" si="19"/>
        <v>100</v>
      </c>
      <c r="AC22" s="11"/>
      <c r="AD22" s="7" t="e">
        <f t="shared" si="20"/>
        <v>#DIV/0!</v>
      </c>
      <c r="AE22" t="e">
        <f t="shared" si="21"/>
        <v>#DIV/0!</v>
      </c>
      <c r="AF22" s="25" t="e">
        <f t="shared" si="22"/>
        <v>#DIV/0!</v>
      </c>
      <c r="AG22" s="7"/>
      <c r="AS22" s="8"/>
      <c r="AT22" s="14"/>
      <c r="AX22" s="7"/>
      <c r="BH22" s="1"/>
    </row>
    <row r="23" spans="1:60" ht="14.25" x14ac:dyDescent="0.2">
      <c r="A23" s="37">
        <f>Control!B25</f>
        <v>0</v>
      </c>
      <c r="B23" s="27">
        <f t="shared" si="5"/>
        <v>0</v>
      </c>
      <c r="C23" s="20">
        <v>0</v>
      </c>
      <c r="D23" s="9">
        <f t="shared" si="6"/>
        <v>0</v>
      </c>
      <c r="E23">
        <f>Control!C25/100</f>
        <v>0</v>
      </c>
      <c r="F23" t="e">
        <f t="shared" si="7"/>
        <v>#DIV/0!</v>
      </c>
      <c r="G23">
        <f t="shared" si="0"/>
        <v>0</v>
      </c>
      <c r="H23" s="21">
        <f t="shared" si="1"/>
        <v>0</v>
      </c>
      <c r="I23" s="7">
        <f t="shared" si="8"/>
        <v>0</v>
      </c>
      <c r="J23" t="e">
        <f t="shared" si="2"/>
        <v>#DIV/0!</v>
      </c>
      <c r="K23">
        <f>Control!F25/100</f>
        <v>0</v>
      </c>
      <c r="L23" s="25" t="e">
        <f t="shared" si="9"/>
        <v>#DIV/0!</v>
      </c>
      <c r="M23" s="10">
        <f t="shared" si="3"/>
        <v>0</v>
      </c>
      <c r="N23" t="e">
        <f t="shared" si="10"/>
        <v>#DIV/0!</v>
      </c>
      <c r="O23" t="e">
        <f t="shared" si="11"/>
        <v>#DIV/0!</v>
      </c>
      <c r="P23" s="25" t="e">
        <f t="shared" si="12"/>
        <v>#DIV/0!</v>
      </c>
      <c r="Q23" s="17" t="e">
        <f t="shared" si="13"/>
        <v>#DIV/0!</v>
      </c>
      <c r="R23" t="e">
        <f t="shared" si="23"/>
        <v>#DIV/0!</v>
      </c>
      <c r="S23" s="25" t="e">
        <f t="shared" si="15"/>
        <v>#DIV/0!</v>
      </c>
      <c r="T23" s="25" t="e">
        <f t="shared" si="16"/>
        <v>#DIV/0!</v>
      </c>
      <c r="U23" s="10" t="e">
        <f ca="1">RANK(C23,$C$3:OFFSET($C$3,Control!$I$5-1,0),1)</f>
        <v>#N/A</v>
      </c>
      <c r="V23" s="10" t="e">
        <f t="shared" ca="1" si="25"/>
        <v>#N/A</v>
      </c>
      <c r="W23" s="10" t="e">
        <f t="shared" ca="1" si="25"/>
        <v>#N/A</v>
      </c>
      <c r="X23" s="7" t="e">
        <f t="shared" si="18"/>
        <v>#DIV/0!</v>
      </c>
      <c r="Y23" s="7" t="e">
        <f t="shared" ca="1" si="24"/>
        <v>#N/A</v>
      </c>
      <c r="Z23">
        <v>1</v>
      </c>
      <c r="AA23">
        <v>2</v>
      </c>
      <c r="AB23" s="11">
        <f t="shared" si="19"/>
        <v>100</v>
      </c>
      <c r="AC23" s="11"/>
      <c r="AD23" s="7" t="e">
        <f t="shared" si="20"/>
        <v>#DIV/0!</v>
      </c>
      <c r="AE23" t="e">
        <f t="shared" si="21"/>
        <v>#DIV/0!</v>
      </c>
      <c r="AF23" s="25" t="e">
        <f t="shared" si="22"/>
        <v>#DIV/0!</v>
      </c>
      <c r="AG23" s="7"/>
      <c r="AP23" s="14"/>
      <c r="AS23" s="9"/>
      <c r="AV23" s="14"/>
      <c r="AX23" s="7"/>
      <c r="BH23" s="1"/>
    </row>
    <row r="24" spans="1:60" ht="14.25" x14ac:dyDescent="0.2">
      <c r="A24" s="37">
        <f>Control!B26</f>
        <v>0</v>
      </c>
      <c r="B24" s="27">
        <f t="shared" si="5"/>
        <v>0</v>
      </c>
      <c r="C24" s="20">
        <v>0</v>
      </c>
      <c r="D24" s="9">
        <f t="shared" si="6"/>
        <v>0</v>
      </c>
      <c r="E24">
        <f>Control!C26/100</f>
        <v>0</v>
      </c>
      <c r="F24" t="e">
        <f t="shared" si="7"/>
        <v>#DIV/0!</v>
      </c>
      <c r="G24">
        <f t="shared" si="0"/>
        <v>0</v>
      </c>
      <c r="H24" s="21">
        <f t="shared" si="1"/>
        <v>0</v>
      </c>
      <c r="I24" s="7">
        <f t="shared" si="8"/>
        <v>0</v>
      </c>
      <c r="J24" t="e">
        <f t="shared" si="2"/>
        <v>#DIV/0!</v>
      </c>
      <c r="K24">
        <f>Control!F26/100</f>
        <v>0</v>
      </c>
      <c r="L24" s="25" t="e">
        <f t="shared" si="9"/>
        <v>#DIV/0!</v>
      </c>
      <c r="M24" s="10">
        <f t="shared" si="3"/>
        <v>0</v>
      </c>
      <c r="N24" t="e">
        <f t="shared" si="10"/>
        <v>#DIV/0!</v>
      </c>
      <c r="O24" t="e">
        <f t="shared" si="11"/>
        <v>#DIV/0!</v>
      </c>
      <c r="P24" s="25" t="e">
        <f t="shared" si="12"/>
        <v>#DIV/0!</v>
      </c>
      <c r="Q24" s="17" t="e">
        <f t="shared" si="13"/>
        <v>#DIV/0!</v>
      </c>
      <c r="R24" t="e">
        <f t="shared" si="23"/>
        <v>#DIV/0!</v>
      </c>
      <c r="S24" s="25" t="e">
        <f t="shared" si="15"/>
        <v>#DIV/0!</v>
      </c>
      <c r="T24" s="25" t="e">
        <f t="shared" si="16"/>
        <v>#DIV/0!</v>
      </c>
      <c r="U24" s="10" t="e">
        <f ca="1">RANK(C24,$C$3:OFFSET($C$3,Control!$I$5-1,0),1)</f>
        <v>#N/A</v>
      </c>
      <c r="V24" s="10" t="e">
        <f t="shared" ca="1" si="25"/>
        <v>#N/A</v>
      </c>
      <c r="W24" s="10" t="e">
        <f t="shared" ca="1" si="25"/>
        <v>#N/A</v>
      </c>
      <c r="X24" s="7" t="e">
        <f t="shared" si="18"/>
        <v>#DIV/0!</v>
      </c>
      <c r="Y24" s="7" t="e">
        <f t="shared" ca="1" si="24"/>
        <v>#N/A</v>
      </c>
      <c r="Z24">
        <v>1</v>
      </c>
      <c r="AA24">
        <v>2</v>
      </c>
      <c r="AB24" s="11">
        <f t="shared" si="19"/>
        <v>100</v>
      </c>
      <c r="AC24" s="11"/>
      <c r="AD24" s="7" t="e">
        <f t="shared" si="20"/>
        <v>#DIV/0!</v>
      </c>
      <c r="AE24" t="e">
        <f t="shared" si="21"/>
        <v>#DIV/0!</v>
      </c>
      <c r="AF24" s="25" t="e">
        <f t="shared" si="22"/>
        <v>#DIV/0!</v>
      </c>
      <c r="AG24" s="7"/>
      <c r="AR24" s="14"/>
      <c r="AS24" s="9"/>
      <c r="AX24" s="7"/>
      <c r="BH24" s="1"/>
    </row>
    <row r="25" spans="1:60" ht="14.25" x14ac:dyDescent="0.2">
      <c r="A25" s="37">
        <f>Control!B27</f>
        <v>0</v>
      </c>
      <c r="B25" s="27">
        <f t="shared" si="5"/>
        <v>0</v>
      </c>
      <c r="C25" s="20">
        <v>0</v>
      </c>
      <c r="D25" s="9">
        <f t="shared" si="6"/>
        <v>0</v>
      </c>
      <c r="E25">
        <f>Control!C27/100</f>
        <v>0</v>
      </c>
      <c r="F25" t="e">
        <f t="shared" si="7"/>
        <v>#DIV/0!</v>
      </c>
      <c r="G25">
        <f t="shared" si="0"/>
        <v>0</v>
      </c>
      <c r="H25" s="21">
        <f t="shared" si="1"/>
        <v>0</v>
      </c>
      <c r="I25" s="7">
        <f t="shared" si="8"/>
        <v>0</v>
      </c>
      <c r="J25" t="e">
        <f t="shared" si="2"/>
        <v>#DIV/0!</v>
      </c>
      <c r="K25">
        <f>Control!F27/100</f>
        <v>0</v>
      </c>
      <c r="L25" s="25" t="e">
        <f t="shared" si="9"/>
        <v>#DIV/0!</v>
      </c>
      <c r="M25" s="10">
        <f t="shared" si="3"/>
        <v>0</v>
      </c>
      <c r="N25" t="e">
        <f t="shared" si="10"/>
        <v>#DIV/0!</v>
      </c>
      <c r="O25" t="e">
        <f t="shared" si="11"/>
        <v>#DIV/0!</v>
      </c>
      <c r="P25" s="25" t="e">
        <f t="shared" si="12"/>
        <v>#DIV/0!</v>
      </c>
      <c r="Q25" s="17" t="e">
        <f t="shared" si="13"/>
        <v>#DIV/0!</v>
      </c>
      <c r="R25" t="e">
        <f t="shared" si="23"/>
        <v>#DIV/0!</v>
      </c>
      <c r="S25" s="25" t="e">
        <f t="shared" si="15"/>
        <v>#DIV/0!</v>
      </c>
      <c r="T25" s="25" t="e">
        <f t="shared" si="16"/>
        <v>#DIV/0!</v>
      </c>
      <c r="U25" s="10" t="e">
        <f ca="1">RANK(C25,$C$3:OFFSET($C$3,Control!$I$5-1,0),1)</f>
        <v>#N/A</v>
      </c>
      <c r="V25" s="10" t="e">
        <f t="shared" ca="1" si="25"/>
        <v>#N/A</v>
      </c>
      <c r="W25" s="10" t="e">
        <f t="shared" ca="1" si="25"/>
        <v>#N/A</v>
      </c>
      <c r="X25" s="7" t="e">
        <f t="shared" si="18"/>
        <v>#DIV/0!</v>
      </c>
      <c r="Y25" s="7" t="e">
        <f t="shared" ca="1" si="24"/>
        <v>#N/A</v>
      </c>
      <c r="Z25">
        <v>1</v>
      </c>
      <c r="AA25">
        <v>2</v>
      </c>
      <c r="AB25" s="11">
        <f t="shared" si="19"/>
        <v>100</v>
      </c>
      <c r="AC25" s="11"/>
      <c r="AD25" s="7" t="e">
        <f t="shared" si="20"/>
        <v>#DIV/0!</v>
      </c>
      <c r="AE25" t="e">
        <f t="shared" si="21"/>
        <v>#DIV/0!</v>
      </c>
      <c r="AF25" s="25" t="e">
        <f t="shared" si="22"/>
        <v>#DIV/0!</v>
      </c>
      <c r="AG25" s="7"/>
      <c r="AR25" s="14"/>
      <c r="AS25" s="9"/>
      <c r="AX25" s="7"/>
      <c r="BH25" s="1"/>
    </row>
    <row r="26" spans="1:60" ht="14.25" x14ac:dyDescent="0.2">
      <c r="A26" s="37">
        <f>Control!B28</f>
        <v>0</v>
      </c>
      <c r="B26" s="27">
        <f t="shared" si="5"/>
        <v>0</v>
      </c>
      <c r="C26" s="20">
        <v>0</v>
      </c>
      <c r="D26" s="9">
        <f t="shared" si="6"/>
        <v>0</v>
      </c>
      <c r="E26">
        <f>Control!C28/100</f>
        <v>0</v>
      </c>
      <c r="F26" t="e">
        <f t="shared" si="7"/>
        <v>#DIV/0!</v>
      </c>
      <c r="G26">
        <f t="shared" si="0"/>
        <v>0</v>
      </c>
      <c r="H26" s="21">
        <f t="shared" si="1"/>
        <v>0</v>
      </c>
      <c r="I26" s="7">
        <f t="shared" si="8"/>
        <v>0</v>
      </c>
      <c r="J26" t="e">
        <f t="shared" si="2"/>
        <v>#DIV/0!</v>
      </c>
      <c r="K26">
        <f>Control!F28/100</f>
        <v>0</v>
      </c>
      <c r="L26" s="25" t="e">
        <f t="shared" si="9"/>
        <v>#DIV/0!</v>
      </c>
      <c r="M26" s="10">
        <f t="shared" si="3"/>
        <v>0</v>
      </c>
      <c r="N26" t="e">
        <f t="shared" si="10"/>
        <v>#DIV/0!</v>
      </c>
      <c r="O26" t="e">
        <f t="shared" si="11"/>
        <v>#DIV/0!</v>
      </c>
      <c r="P26" s="25" t="e">
        <f t="shared" si="12"/>
        <v>#DIV/0!</v>
      </c>
      <c r="Q26" s="17" t="e">
        <f t="shared" si="13"/>
        <v>#DIV/0!</v>
      </c>
      <c r="R26" t="e">
        <f t="shared" si="23"/>
        <v>#DIV/0!</v>
      </c>
      <c r="S26" s="25" t="e">
        <f t="shared" si="15"/>
        <v>#DIV/0!</v>
      </c>
      <c r="T26" s="25" t="e">
        <f t="shared" si="16"/>
        <v>#DIV/0!</v>
      </c>
      <c r="U26" s="10" t="e">
        <f ca="1">RANK(C26,$C$3:OFFSET($C$3,Control!$I$5-1,0),1)</f>
        <v>#N/A</v>
      </c>
      <c r="V26" s="10" t="e">
        <f t="shared" ca="1" si="25"/>
        <v>#N/A</v>
      </c>
      <c r="W26" s="10" t="e">
        <f t="shared" ca="1" si="25"/>
        <v>#N/A</v>
      </c>
      <c r="X26" s="7" t="e">
        <f t="shared" si="18"/>
        <v>#DIV/0!</v>
      </c>
      <c r="Y26" s="7" t="e">
        <f t="shared" ca="1" si="24"/>
        <v>#N/A</v>
      </c>
      <c r="Z26">
        <v>1</v>
      </c>
      <c r="AA26">
        <v>2</v>
      </c>
      <c r="AB26" s="11">
        <f t="shared" si="19"/>
        <v>100</v>
      </c>
      <c r="AC26" s="11"/>
      <c r="AD26" s="7" t="e">
        <f t="shared" si="20"/>
        <v>#DIV/0!</v>
      </c>
      <c r="AE26" t="e">
        <f t="shared" si="21"/>
        <v>#DIV/0!</v>
      </c>
      <c r="AF26" s="25" t="e">
        <f t="shared" si="22"/>
        <v>#DIV/0!</v>
      </c>
      <c r="AG26" s="7"/>
      <c r="AS26" s="8"/>
      <c r="AX26" s="7"/>
      <c r="BH26" s="1"/>
    </row>
    <row r="27" spans="1:60" ht="14.25" x14ac:dyDescent="0.2">
      <c r="A27" s="37">
        <f>Control!B29</f>
        <v>0</v>
      </c>
      <c r="B27" s="27">
        <f t="shared" si="5"/>
        <v>0</v>
      </c>
      <c r="C27" s="20">
        <v>0</v>
      </c>
      <c r="D27" s="9">
        <f t="shared" si="6"/>
        <v>0</v>
      </c>
      <c r="E27">
        <f>Control!C29/100</f>
        <v>0</v>
      </c>
      <c r="F27" t="e">
        <f t="shared" si="7"/>
        <v>#DIV/0!</v>
      </c>
      <c r="G27">
        <f t="shared" si="0"/>
        <v>0</v>
      </c>
      <c r="H27" s="21">
        <f t="shared" si="1"/>
        <v>0</v>
      </c>
      <c r="I27" s="7">
        <f t="shared" si="8"/>
        <v>0</v>
      </c>
      <c r="J27" t="e">
        <f t="shared" si="2"/>
        <v>#DIV/0!</v>
      </c>
      <c r="K27">
        <f>Control!F29/100</f>
        <v>0</v>
      </c>
      <c r="L27" s="25" t="e">
        <f t="shared" si="9"/>
        <v>#DIV/0!</v>
      </c>
      <c r="M27" s="10">
        <f t="shared" si="3"/>
        <v>0</v>
      </c>
      <c r="N27" t="e">
        <f t="shared" si="10"/>
        <v>#DIV/0!</v>
      </c>
      <c r="O27" t="e">
        <f t="shared" si="11"/>
        <v>#DIV/0!</v>
      </c>
      <c r="P27" s="25" t="e">
        <f t="shared" si="12"/>
        <v>#DIV/0!</v>
      </c>
      <c r="Q27" s="17" t="e">
        <f t="shared" si="13"/>
        <v>#DIV/0!</v>
      </c>
      <c r="R27" t="e">
        <f t="shared" si="23"/>
        <v>#DIV/0!</v>
      </c>
      <c r="S27" s="25" t="e">
        <f t="shared" si="15"/>
        <v>#DIV/0!</v>
      </c>
      <c r="T27" s="25" t="e">
        <f t="shared" si="16"/>
        <v>#DIV/0!</v>
      </c>
      <c r="U27" s="10" t="e">
        <f ca="1">RANK(C27,$C$3:OFFSET($C$3,Control!$I$5-1,0),1)</f>
        <v>#N/A</v>
      </c>
      <c r="V27" s="10" t="e">
        <f t="shared" ca="1" si="25"/>
        <v>#N/A</v>
      </c>
      <c r="W27" s="10" t="e">
        <f t="shared" ca="1" si="25"/>
        <v>#N/A</v>
      </c>
      <c r="X27" s="7" t="e">
        <f t="shared" si="18"/>
        <v>#DIV/0!</v>
      </c>
      <c r="Y27" s="7" t="e">
        <f t="shared" ca="1" si="24"/>
        <v>#N/A</v>
      </c>
      <c r="Z27">
        <v>1</v>
      </c>
      <c r="AA27">
        <v>2</v>
      </c>
      <c r="AB27" s="11">
        <f t="shared" si="19"/>
        <v>100</v>
      </c>
      <c r="AC27" s="11"/>
      <c r="AD27" s="7" t="e">
        <f t="shared" si="20"/>
        <v>#DIV/0!</v>
      </c>
      <c r="AE27" t="e">
        <f t="shared" si="21"/>
        <v>#DIV/0!</v>
      </c>
      <c r="AF27" s="25" t="e">
        <f t="shared" si="22"/>
        <v>#DIV/0!</v>
      </c>
      <c r="AG27" s="7"/>
      <c r="AS27" s="8"/>
      <c r="AX27" s="7"/>
      <c r="BH27" s="1"/>
    </row>
    <row r="28" spans="1:60" ht="14.25" x14ac:dyDescent="0.2">
      <c r="A28" s="37">
        <f>Control!B30</f>
        <v>0</v>
      </c>
      <c r="B28" s="27">
        <f t="shared" si="5"/>
        <v>0</v>
      </c>
      <c r="C28" s="20">
        <v>0</v>
      </c>
      <c r="D28" s="9">
        <f t="shared" si="6"/>
        <v>0</v>
      </c>
      <c r="E28">
        <f>Control!C30/100</f>
        <v>0</v>
      </c>
      <c r="F28" t="e">
        <f t="shared" si="7"/>
        <v>#DIV/0!</v>
      </c>
      <c r="G28">
        <f t="shared" si="0"/>
        <v>0</v>
      </c>
      <c r="H28" s="21">
        <f t="shared" si="1"/>
        <v>0</v>
      </c>
      <c r="I28" s="7">
        <f t="shared" si="8"/>
        <v>0</v>
      </c>
      <c r="J28" t="e">
        <f t="shared" si="2"/>
        <v>#DIV/0!</v>
      </c>
      <c r="K28">
        <f>Control!F30/100</f>
        <v>0</v>
      </c>
      <c r="L28" s="25" t="e">
        <f t="shared" si="9"/>
        <v>#DIV/0!</v>
      </c>
      <c r="M28" s="10">
        <f t="shared" si="3"/>
        <v>0</v>
      </c>
      <c r="N28" t="e">
        <f t="shared" si="10"/>
        <v>#DIV/0!</v>
      </c>
      <c r="O28" t="e">
        <f t="shared" si="11"/>
        <v>#DIV/0!</v>
      </c>
      <c r="P28" s="25" t="e">
        <f t="shared" si="12"/>
        <v>#DIV/0!</v>
      </c>
      <c r="Q28" s="17" t="e">
        <f t="shared" si="13"/>
        <v>#DIV/0!</v>
      </c>
      <c r="R28" t="e">
        <f t="shared" si="23"/>
        <v>#DIV/0!</v>
      </c>
      <c r="S28" s="25" t="e">
        <f t="shared" si="15"/>
        <v>#DIV/0!</v>
      </c>
      <c r="T28" s="25" t="e">
        <f t="shared" si="16"/>
        <v>#DIV/0!</v>
      </c>
      <c r="U28" s="10" t="e">
        <f ca="1">RANK(C28,$C$3:OFFSET($C$3,Control!$I$5-1,0),1)</f>
        <v>#N/A</v>
      </c>
      <c r="V28" s="10" t="e">
        <f t="shared" ca="1" si="25"/>
        <v>#N/A</v>
      </c>
      <c r="W28" s="10" t="e">
        <f t="shared" ca="1" si="25"/>
        <v>#N/A</v>
      </c>
      <c r="X28" s="7" t="e">
        <f t="shared" si="18"/>
        <v>#DIV/0!</v>
      </c>
      <c r="Y28" s="7" t="e">
        <f t="shared" ca="1" si="24"/>
        <v>#N/A</v>
      </c>
      <c r="Z28">
        <v>1</v>
      </c>
      <c r="AA28">
        <v>2</v>
      </c>
      <c r="AB28" s="11">
        <f t="shared" si="19"/>
        <v>100</v>
      </c>
      <c r="AC28" s="11"/>
      <c r="AD28" s="7" t="e">
        <f t="shared" si="20"/>
        <v>#DIV/0!</v>
      </c>
      <c r="AE28" t="e">
        <f t="shared" si="21"/>
        <v>#DIV/0!</v>
      </c>
      <c r="AF28" s="25" t="e">
        <f t="shared" si="22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>
        <f t="shared" si="5"/>
        <v>0</v>
      </c>
      <c r="C29" s="20">
        <v>0</v>
      </c>
      <c r="D29" s="9">
        <f t="shared" si="6"/>
        <v>0</v>
      </c>
      <c r="E29">
        <f>Control!C31/100</f>
        <v>0</v>
      </c>
      <c r="F29" t="e">
        <f t="shared" si="7"/>
        <v>#DIV/0!</v>
      </c>
      <c r="G29">
        <f t="shared" si="0"/>
        <v>0</v>
      </c>
      <c r="H29" s="21">
        <f t="shared" si="1"/>
        <v>0</v>
      </c>
      <c r="I29" s="7">
        <f t="shared" si="8"/>
        <v>0</v>
      </c>
      <c r="J29" t="e">
        <f t="shared" si="2"/>
        <v>#DIV/0!</v>
      </c>
      <c r="K29">
        <f>Control!F31/100</f>
        <v>0</v>
      </c>
      <c r="L29" s="25" t="e">
        <f t="shared" si="9"/>
        <v>#DIV/0!</v>
      </c>
      <c r="M29" s="10">
        <f t="shared" si="3"/>
        <v>0</v>
      </c>
      <c r="N29" t="e">
        <f t="shared" si="10"/>
        <v>#DIV/0!</v>
      </c>
      <c r="O29" t="e">
        <f t="shared" si="11"/>
        <v>#DIV/0!</v>
      </c>
      <c r="P29" s="25" t="e">
        <f t="shared" si="12"/>
        <v>#DIV/0!</v>
      </c>
      <c r="Q29" s="17" t="e">
        <f t="shared" si="13"/>
        <v>#DIV/0!</v>
      </c>
      <c r="R29" t="e">
        <f t="shared" si="23"/>
        <v>#DIV/0!</v>
      </c>
      <c r="S29" s="25" t="e">
        <f t="shared" si="15"/>
        <v>#DIV/0!</v>
      </c>
      <c r="T29" s="25" t="e">
        <f t="shared" si="16"/>
        <v>#DIV/0!</v>
      </c>
      <c r="U29" s="10" t="e">
        <f ca="1">RANK(C29,$C$3:OFFSET($C$3,Control!$I$5-1,0),1)</f>
        <v>#N/A</v>
      </c>
      <c r="V29" s="10" t="e">
        <f t="shared" ca="1" si="25"/>
        <v>#N/A</v>
      </c>
      <c r="W29" s="10" t="e">
        <f t="shared" ca="1" si="25"/>
        <v>#N/A</v>
      </c>
      <c r="X29" s="7" t="e">
        <f t="shared" si="18"/>
        <v>#DIV/0!</v>
      </c>
      <c r="Y29" s="7" t="e">
        <f t="shared" ca="1" si="24"/>
        <v>#N/A</v>
      </c>
      <c r="Z29">
        <v>1</v>
      </c>
      <c r="AA29">
        <v>2</v>
      </c>
      <c r="AB29" s="11">
        <f t="shared" si="19"/>
        <v>100</v>
      </c>
      <c r="AC29" s="11"/>
      <c r="AD29" s="7" t="e">
        <f t="shared" si="20"/>
        <v>#DIV/0!</v>
      </c>
      <c r="AE29" t="e">
        <f t="shared" si="21"/>
        <v>#DIV/0!</v>
      </c>
      <c r="AF29" s="25" t="e">
        <f t="shared" si="22"/>
        <v>#DIV/0!</v>
      </c>
      <c r="AG29" s="7"/>
      <c r="AS29" s="8"/>
      <c r="AX29" s="7"/>
      <c r="BH29" s="1"/>
    </row>
    <row r="30" spans="1:60" ht="14.25" x14ac:dyDescent="0.2">
      <c r="A30" s="37">
        <f>Control!B32</f>
        <v>0</v>
      </c>
      <c r="B30" s="27">
        <f t="shared" si="5"/>
        <v>0</v>
      </c>
      <c r="C30" s="20">
        <v>0</v>
      </c>
      <c r="D30" s="9">
        <f t="shared" si="6"/>
        <v>0</v>
      </c>
      <c r="E30">
        <f>Control!C32/100</f>
        <v>0</v>
      </c>
      <c r="F30" t="e">
        <f t="shared" si="7"/>
        <v>#DIV/0!</v>
      </c>
      <c r="G30">
        <f t="shared" si="0"/>
        <v>0</v>
      </c>
      <c r="H30" s="21">
        <f t="shared" si="1"/>
        <v>0</v>
      </c>
      <c r="I30" s="7">
        <f t="shared" si="8"/>
        <v>0</v>
      </c>
      <c r="J30" t="e">
        <f t="shared" si="2"/>
        <v>#DIV/0!</v>
      </c>
      <c r="K30">
        <f>Control!F32/100</f>
        <v>0</v>
      </c>
      <c r="L30" s="25" t="e">
        <f t="shared" si="9"/>
        <v>#DIV/0!</v>
      </c>
      <c r="M30" s="10">
        <f t="shared" si="3"/>
        <v>0</v>
      </c>
      <c r="N30" t="e">
        <f t="shared" si="10"/>
        <v>#DIV/0!</v>
      </c>
      <c r="O30" t="e">
        <f t="shared" si="11"/>
        <v>#DIV/0!</v>
      </c>
      <c r="P30" s="25" t="e">
        <f t="shared" si="12"/>
        <v>#DIV/0!</v>
      </c>
      <c r="Q30" s="17" t="e">
        <f t="shared" si="13"/>
        <v>#DIV/0!</v>
      </c>
      <c r="R30" t="e">
        <f t="shared" si="23"/>
        <v>#DIV/0!</v>
      </c>
      <c r="S30" s="25" t="e">
        <f t="shared" si="15"/>
        <v>#DIV/0!</v>
      </c>
      <c r="T30" s="25" t="e">
        <f t="shared" si="16"/>
        <v>#DIV/0!</v>
      </c>
      <c r="U30" s="10" t="e">
        <f ca="1">RANK(C30,$C$3:OFFSET($C$3,Control!$I$5-1,0),1)</f>
        <v>#N/A</v>
      </c>
      <c r="V30" s="10" t="e">
        <f t="shared" ref="V30:W49" ca="1" si="26">IF(U30=U29,U29+1,U30)</f>
        <v>#N/A</v>
      </c>
      <c r="W30" s="10" t="e">
        <f t="shared" ca="1" si="26"/>
        <v>#N/A</v>
      </c>
      <c r="X30" s="7" t="e">
        <f t="shared" si="18"/>
        <v>#DIV/0!</v>
      </c>
      <c r="Y30" s="7" t="e">
        <f t="shared" ca="1" si="24"/>
        <v>#N/A</v>
      </c>
      <c r="Z30">
        <v>1</v>
      </c>
      <c r="AA30">
        <v>2</v>
      </c>
      <c r="AB30" s="11">
        <f t="shared" si="19"/>
        <v>100</v>
      </c>
      <c r="AC30" s="11"/>
      <c r="AD30" s="7" t="e">
        <f t="shared" si="20"/>
        <v>#DIV/0!</v>
      </c>
      <c r="AE30" t="e">
        <f t="shared" si="21"/>
        <v>#DIV/0!</v>
      </c>
      <c r="AF30" s="25" t="e">
        <f t="shared" si="22"/>
        <v>#DIV/0!</v>
      </c>
      <c r="AG30" s="7"/>
      <c r="AS30" s="9"/>
      <c r="AX30" s="7"/>
      <c r="BH30" s="1"/>
    </row>
    <row r="31" spans="1:60" ht="14.25" x14ac:dyDescent="0.2">
      <c r="A31" s="37">
        <f>Control!B33</f>
        <v>0</v>
      </c>
      <c r="B31" s="27">
        <f t="shared" ref="B31:B94" si="27">K31*100</f>
        <v>0</v>
      </c>
      <c r="C31" s="20">
        <v>0</v>
      </c>
      <c r="D31" s="9">
        <f t="shared" ref="D31:D94" si="28">ABS(B31-((354.94*SQRT(C31)+9.623*C31-1.5223*POWER(C31,1.5))/($AA$1+273)+0.0012439*POWER(C31,1.5)))</f>
        <v>0</v>
      </c>
      <c r="E31">
        <f>Control!C33/100</f>
        <v>0</v>
      </c>
      <c r="F31" t="e">
        <f t="shared" ref="F31:F94" si="29">$F$2*N31</f>
        <v>#DIV/0!</v>
      </c>
      <c r="G31">
        <f t="shared" ref="G31:G94" si="30">0.018*C31*1000000/8.3144/($AA$1+273.15)</f>
        <v>0</v>
      </c>
      <c r="H31" s="21">
        <f t="shared" ref="H31:H94" si="31">2*0.0000000000000000001*(E31*100)^3.5</f>
        <v>0</v>
      </c>
      <c r="I31" s="7">
        <f t="shared" ref="I31:I94" si="32">C31</f>
        <v>0</v>
      </c>
      <c r="J31" t="e">
        <f t="shared" ref="J31:J94" si="33">$I$2+(0.821*SQRT(H31)+1.54)/E31</f>
        <v>#DIV/0!</v>
      </c>
      <c r="K31">
        <f>Control!F33/100</f>
        <v>0</v>
      </c>
      <c r="L31" s="25" t="e">
        <f t="shared" ref="L31:L94" si="34">K31*(1-F31-P31-S31)</f>
        <v>#DIV/0!</v>
      </c>
      <c r="M31" s="10">
        <f t="shared" ref="M31:M94" si="35">0.018*I31*1000000/8.3144/($AA$1+273.15)</f>
        <v>0</v>
      </c>
      <c r="N31" t="e">
        <f t="shared" ref="N31:N94" si="36">1/((1+$P$2)*(1+(1-E31)/E31*$AA$2/M31)-$O$2)</f>
        <v>#DIV/0!</v>
      </c>
      <c r="O31" t="e">
        <f t="shared" ref="O31:O94" si="37">$O$2*N31</f>
        <v>#DIV/0!</v>
      </c>
      <c r="P31" s="25" t="e">
        <f t="shared" ref="P31:P94" si="38">S31*($P$2-$F$2)</f>
        <v>#DIV/0!</v>
      </c>
      <c r="Q31" s="17" t="e">
        <f t="shared" ref="Q31:Q94" si="39">100/(1+G31/$AA$2*(1/S31-1))</f>
        <v>#DIV/0!</v>
      </c>
      <c r="R31" t="e">
        <f t="shared" ref="R31:R94" si="40">Q31/100*G31+(100-Q31)/100*2450</f>
        <v>#DIV/0!</v>
      </c>
      <c r="S31" s="25" t="e">
        <f t="shared" ref="S31:S94" si="41">($O$2/(1+$P$2-$F$2)+1)*N31</f>
        <v>#DIV/0!</v>
      </c>
      <c r="T31" s="25" t="e">
        <f t="shared" ref="T31:T94" si="42">L31+F31+P31</f>
        <v>#DIV/0!</v>
      </c>
      <c r="U31" s="10" t="e">
        <f ca="1">RANK(C31,$C$3:OFFSET($C$3,Control!$I$5-1,0),1)</f>
        <v>#N/A</v>
      </c>
      <c r="V31" s="10" t="e">
        <f t="shared" ca="1" si="26"/>
        <v>#N/A</v>
      </c>
      <c r="W31" s="10" t="e">
        <f t="shared" ca="1" si="26"/>
        <v>#N/A</v>
      </c>
      <c r="X31" s="7" t="e">
        <f t="shared" ref="X31:X94" si="43">(N31+L31)*100</f>
        <v>#DIV/0!</v>
      </c>
      <c r="Y31" s="7" t="e">
        <f t="shared" ref="Y31:Y94" ca="1" si="44">ABS(C31-V31)</f>
        <v>#N/A</v>
      </c>
      <c r="Z31">
        <v>1</v>
      </c>
      <c r="AA31">
        <v>2</v>
      </c>
      <c r="AB31" s="11">
        <f t="shared" si="19"/>
        <v>100</v>
      </c>
      <c r="AC31" s="11"/>
      <c r="AD31" s="7" t="e">
        <f t="shared" ref="AD31:AD94" si="45">B31+S31*100</f>
        <v>#DIV/0!</v>
      </c>
      <c r="AE31" t="e">
        <f t="shared" ref="AE31:AE94" si="46">($AE$1/100-K31)/(1-K31)/N31-1-$P$2</f>
        <v>#DIV/0!</v>
      </c>
      <c r="AF31" s="25" t="e">
        <f t="shared" ref="AF31:AF94" si="47">S31+P31+F31</f>
        <v>#DIV/0!</v>
      </c>
    </row>
    <row r="32" spans="1:60" ht="14.25" x14ac:dyDescent="0.2">
      <c r="A32" s="37">
        <f>Control!B34</f>
        <v>0</v>
      </c>
      <c r="B32" s="27">
        <f t="shared" si="27"/>
        <v>0</v>
      </c>
      <c r="C32" s="20">
        <v>0</v>
      </c>
      <c r="D32" s="9">
        <f t="shared" si="28"/>
        <v>0</v>
      </c>
      <c r="E32">
        <f>Control!C34/100</f>
        <v>0</v>
      </c>
      <c r="F32" t="e">
        <f t="shared" si="29"/>
        <v>#DIV/0!</v>
      </c>
      <c r="G32">
        <f t="shared" si="30"/>
        <v>0</v>
      </c>
      <c r="H32" s="21">
        <f t="shared" si="31"/>
        <v>0</v>
      </c>
      <c r="I32" s="7">
        <f t="shared" si="32"/>
        <v>0</v>
      </c>
      <c r="J32" t="e">
        <f t="shared" si="33"/>
        <v>#DIV/0!</v>
      </c>
      <c r="K32">
        <f>Control!F34/100</f>
        <v>0</v>
      </c>
      <c r="L32" s="25" t="e">
        <f t="shared" si="34"/>
        <v>#DIV/0!</v>
      </c>
      <c r="M32" s="10">
        <f t="shared" si="35"/>
        <v>0</v>
      </c>
      <c r="N32" t="e">
        <f t="shared" si="36"/>
        <v>#DIV/0!</v>
      </c>
      <c r="O32" t="e">
        <f t="shared" si="37"/>
        <v>#DIV/0!</v>
      </c>
      <c r="P32" s="25" t="e">
        <f t="shared" si="38"/>
        <v>#DIV/0!</v>
      </c>
      <c r="Q32" s="17" t="e">
        <f t="shared" si="39"/>
        <v>#DIV/0!</v>
      </c>
      <c r="R32" t="e">
        <f t="shared" si="40"/>
        <v>#DIV/0!</v>
      </c>
      <c r="S32" s="25" t="e">
        <f t="shared" si="41"/>
        <v>#DIV/0!</v>
      </c>
      <c r="T32" s="25" t="e">
        <f t="shared" si="42"/>
        <v>#DIV/0!</v>
      </c>
      <c r="U32" s="10" t="e">
        <f ca="1">RANK(C32,$C$3:OFFSET($C$3,Control!$I$5-1,0),1)</f>
        <v>#N/A</v>
      </c>
      <c r="V32" s="10" t="e">
        <f t="shared" ca="1" si="26"/>
        <v>#N/A</v>
      </c>
      <c r="W32" s="10" t="e">
        <f t="shared" ca="1" si="26"/>
        <v>#N/A</v>
      </c>
      <c r="X32" s="7" t="e">
        <f t="shared" si="43"/>
        <v>#DIV/0!</v>
      </c>
      <c r="Y32" s="7" t="e">
        <f t="shared" ca="1" si="44"/>
        <v>#N/A</v>
      </c>
      <c r="Z32">
        <v>1</v>
      </c>
      <c r="AA32">
        <v>2</v>
      </c>
      <c r="AB32" s="11">
        <f t="shared" si="19"/>
        <v>100</v>
      </c>
      <c r="AC32" s="11"/>
      <c r="AD32" s="7" t="e">
        <f t="shared" si="45"/>
        <v>#DIV/0!</v>
      </c>
      <c r="AE32" t="e">
        <f t="shared" si="46"/>
        <v>#DIV/0!</v>
      </c>
      <c r="AF32" s="25" t="e">
        <f t="shared" si="47"/>
        <v>#DIV/0!</v>
      </c>
    </row>
    <row r="33" spans="1:43" ht="14.25" x14ac:dyDescent="0.2">
      <c r="A33" s="37">
        <f>Control!B35</f>
        <v>0</v>
      </c>
      <c r="B33" s="27">
        <f t="shared" si="27"/>
        <v>0</v>
      </c>
      <c r="C33" s="20">
        <v>0</v>
      </c>
      <c r="D33" s="9">
        <f t="shared" si="28"/>
        <v>0</v>
      </c>
      <c r="E33">
        <f>Control!C35/100</f>
        <v>0</v>
      </c>
      <c r="F33" t="e">
        <f t="shared" si="29"/>
        <v>#DIV/0!</v>
      </c>
      <c r="G33">
        <f t="shared" si="30"/>
        <v>0</v>
      </c>
      <c r="H33" s="21">
        <f t="shared" si="31"/>
        <v>0</v>
      </c>
      <c r="I33" s="7">
        <f t="shared" si="32"/>
        <v>0</v>
      </c>
      <c r="J33" t="e">
        <f t="shared" si="33"/>
        <v>#DIV/0!</v>
      </c>
      <c r="K33">
        <f>Control!F35/100</f>
        <v>0</v>
      </c>
      <c r="L33" s="25" t="e">
        <f t="shared" si="34"/>
        <v>#DIV/0!</v>
      </c>
      <c r="M33" s="10">
        <f t="shared" si="35"/>
        <v>0</v>
      </c>
      <c r="N33" t="e">
        <f t="shared" si="36"/>
        <v>#DIV/0!</v>
      </c>
      <c r="O33" t="e">
        <f t="shared" si="37"/>
        <v>#DIV/0!</v>
      </c>
      <c r="P33" s="25" t="e">
        <f t="shared" si="38"/>
        <v>#DIV/0!</v>
      </c>
      <c r="Q33" s="17" t="e">
        <f t="shared" si="39"/>
        <v>#DIV/0!</v>
      </c>
      <c r="R33" t="e">
        <f t="shared" si="40"/>
        <v>#DIV/0!</v>
      </c>
      <c r="S33" s="25" t="e">
        <f t="shared" si="41"/>
        <v>#DIV/0!</v>
      </c>
      <c r="T33" s="25" t="e">
        <f t="shared" si="42"/>
        <v>#DIV/0!</v>
      </c>
      <c r="U33" s="10" t="e">
        <f ca="1">RANK(C33,$C$3:OFFSET($C$3,Control!$I$5-1,0),1)</f>
        <v>#N/A</v>
      </c>
      <c r="V33" s="10" t="e">
        <f t="shared" ca="1" si="26"/>
        <v>#N/A</v>
      </c>
      <c r="W33" s="10" t="e">
        <f t="shared" ca="1" si="26"/>
        <v>#N/A</v>
      </c>
      <c r="X33" s="7" t="e">
        <f t="shared" si="43"/>
        <v>#DIV/0!</v>
      </c>
      <c r="Y33" s="7" t="e">
        <f t="shared" ca="1" si="44"/>
        <v>#N/A</v>
      </c>
      <c r="Z33">
        <v>1</v>
      </c>
      <c r="AA33">
        <v>2</v>
      </c>
      <c r="AB33" s="11">
        <f t="shared" si="19"/>
        <v>100</v>
      </c>
      <c r="AC33" s="11"/>
      <c r="AD33" s="7" t="e">
        <f t="shared" si="45"/>
        <v>#DIV/0!</v>
      </c>
      <c r="AE33" t="e">
        <f t="shared" si="46"/>
        <v>#DIV/0!</v>
      </c>
      <c r="AF33" s="25" t="e">
        <f t="shared" si="47"/>
        <v>#DIV/0!</v>
      </c>
    </row>
    <row r="34" spans="1:43" ht="14.25" x14ac:dyDescent="0.2">
      <c r="A34" s="37">
        <f>Control!B36</f>
        <v>0</v>
      </c>
      <c r="B34" s="27">
        <f t="shared" si="27"/>
        <v>0</v>
      </c>
      <c r="C34" s="20">
        <v>0</v>
      </c>
      <c r="D34" s="9">
        <f t="shared" si="28"/>
        <v>0</v>
      </c>
      <c r="E34">
        <f>Control!C36/100</f>
        <v>0</v>
      </c>
      <c r="F34" t="e">
        <f t="shared" si="29"/>
        <v>#DIV/0!</v>
      </c>
      <c r="G34">
        <f t="shared" si="30"/>
        <v>0</v>
      </c>
      <c r="H34" s="21">
        <f t="shared" si="31"/>
        <v>0</v>
      </c>
      <c r="I34" s="7">
        <f t="shared" si="32"/>
        <v>0</v>
      </c>
      <c r="J34" t="e">
        <f t="shared" si="33"/>
        <v>#DIV/0!</v>
      </c>
      <c r="K34">
        <f>Control!F36/100</f>
        <v>0</v>
      </c>
      <c r="L34" s="25" t="e">
        <f t="shared" si="34"/>
        <v>#DIV/0!</v>
      </c>
      <c r="M34" s="10">
        <f t="shared" si="35"/>
        <v>0</v>
      </c>
      <c r="N34" t="e">
        <f t="shared" si="36"/>
        <v>#DIV/0!</v>
      </c>
      <c r="O34" t="e">
        <f t="shared" si="37"/>
        <v>#DIV/0!</v>
      </c>
      <c r="P34" s="25" t="e">
        <f t="shared" si="38"/>
        <v>#DIV/0!</v>
      </c>
      <c r="Q34" s="17" t="e">
        <f t="shared" si="39"/>
        <v>#DIV/0!</v>
      </c>
      <c r="R34" t="e">
        <f t="shared" si="40"/>
        <v>#DIV/0!</v>
      </c>
      <c r="S34" s="25" t="e">
        <f t="shared" si="41"/>
        <v>#DIV/0!</v>
      </c>
      <c r="T34" s="25" t="e">
        <f t="shared" si="42"/>
        <v>#DIV/0!</v>
      </c>
      <c r="U34" s="10" t="e">
        <f ca="1">RANK(C34,$C$3:OFFSET($C$3,Control!$I$5-1,0),1)</f>
        <v>#N/A</v>
      </c>
      <c r="V34" s="10" t="e">
        <f t="shared" ca="1" si="26"/>
        <v>#N/A</v>
      </c>
      <c r="W34" s="10" t="e">
        <f t="shared" ca="1" si="26"/>
        <v>#N/A</v>
      </c>
      <c r="X34" s="7" t="e">
        <f t="shared" si="43"/>
        <v>#DIV/0!</v>
      </c>
      <c r="Y34" s="7" t="e">
        <f t="shared" ca="1" si="44"/>
        <v>#N/A</v>
      </c>
      <c r="Z34">
        <v>1</v>
      </c>
      <c r="AA34">
        <v>2</v>
      </c>
      <c r="AB34" s="11">
        <f t="shared" si="19"/>
        <v>100</v>
      </c>
      <c r="AC34" s="11"/>
      <c r="AD34" s="7" t="e">
        <f t="shared" si="45"/>
        <v>#DIV/0!</v>
      </c>
      <c r="AE34" t="e">
        <f t="shared" si="46"/>
        <v>#DIV/0!</v>
      </c>
      <c r="AF34" s="25" t="e">
        <f t="shared" si="47"/>
        <v>#DIV/0!</v>
      </c>
    </row>
    <row r="35" spans="1:43" ht="14.25" x14ac:dyDescent="0.2">
      <c r="A35" s="37">
        <f>Control!B37</f>
        <v>0</v>
      </c>
      <c r="B35" s="27">
        <f t="shared" si="27"/>
        <v>0</v>
      </c>
      <c r="C35" s="20">
        <v>0</v>
      </c>
      <c r="D35" s="9">
        <f t="shared" si="28"/>
        <v>0</v>
      </c>
      <c r="E35">
        <f>Control!C37/100</f>
        <v>0</v>
      </c>
      <c r="F35" t="e">
        <f t="shared" si="29"/>
        <v>#DIV/0!</v>
      </c>
      <c r="G35">
        <f t="shared" si="30"/>
        <v>0</v>
      </c>
      <c r="H35" s="21">
        <f t="shared" si="31"/>
        <v>0</v>
      </c>
      <c r="I35" s="7">
        <f t="shared" si="32"/>
        <v>0</v>
      </c>
      <c r="J35" t="e">
        <f t="shared" si="33"/>
        <v>#DIV/0!</v>
      </c>
      <c r="K35">
        <f>Control!F37/100</f>
        <v>0</v>
      </c>
      <c r="L35" s="25" t="e">
        <f t="shared" si="34"/>
        <v>#DIV/0!</v>
      </c>
      <c r="M35" s="10">
        <f t="shared" si="35"/>
        <v>0</v>
      </c>
      <c r="N35" t="e">
        <f t="shared" si="36"/>
        <v>#DIV/0!</v>
      </c>
      <c r="O35" t="e">
        <f t="shared" si="37"/>
        <v>#DIV/0!</v>
      </c>
      <c r="P35" s="25" t="e">
        <f t="shared" si="38"/>
        <v>#DIV/0!</v>
      </c>
      <c r="Q35" s="17" t="e">
        <f t="shared" si="39"/>
        <v>#DIV/0!</v>
      </c>
      <c r="R35" t="e">
        <f t="shared" si="40"/>
        <v>#DIV/0!</v>
      </c>
      <c r="S35" s="25" t="e">
        <f t="shared" si="41"/>
        <v>#DIV/0!</v>
      </c>
      <c r="T35" s="25" t="e">
        <f t="shared" si="42"/>
        <v>#DIV/0!</v>
      </c>
      <c r="U35" s="10" t="e">
        <f ca="1">RANK(C35,$C$3:OFFSET($C$3,Control!$I$5-1,0),1)</f>
        <v>#N/A</v>
      </c>
      <c r="V35" s="10" t="e">
        <f t="shared" ca="1" si="26"/>
        <v>#N/A</v>
      </c>
      <c r="W35" s="10" t="e">
        <f t="shared" ca="1" si="26"/>
        <v>#N/A</v>
      </c>
      <c r="X35" s="7" t="e">
        <f t="shared" si="43"/>
        <v>#DIV/0!</v>
      </c>
      <c r="Y35" s="7" t="e">
        <f t="shared" ca="1" si="44"/>
        <v>#N/A</v>
      </c>
      <c r="Z35">
        <v>1</v>
      </c>
      <c r="AA35">
        <v>2</v>
      </c>
      <c r="AB35" s="11">
        <f t="shared" si="19"/>
        <v>100</v>
      </c>
      <c r="AC35" s="11"/>
      <c r="AD35" s="7" t="e">
        <f t="shared" si="45"/>
        <v>#DIV/0!</v>
      </c>
      <c r="AE35" t="e">
        <f t="shared" si="46"/>
        <v>#DIV/0!</v>
      </c>
      <c r="AF35" s="25" t="e">
        <f t="shared" si="47"/>
        <v>#DIV/0!</v>
      </c>
    </row>
    <row r="36" spans="1:43" ht="14.25" x14ac:dyDescent="0.2">
      <c r="A36" s="37">
        <f>Control!B38</f>
        <v>0</v>
      </c>
      <c r="B36" s="27">
        <f t="shared" si="27"/>
        <v>0</v>
      </c>
      <c r="C36" s="20">
        <v>0</v>
      </c>
      <c r="D36" s="9">
        <f t="shared" si="28"/>
        <v>0</v>
      </c>
      <c r="E36">
        <f>Control!C38/100</f>
        <v>0</v>
      </c>
      <c r="F36" t="e">
        <f t="shared" si="29"/>
        <v>#DIV/0!</v>
      </c>
      <c r="G36">
        <f t="shared" si="30"/>
        <v>0</v>
      </c>
      <c r="H36" s="21">
        <f t="shared" si="31"/>
        <v>0</v>
      </c>
      <c r="I36" s="7">
        <f t="shared" si="32"/>
        <v>0</v>
      </c>
      <c r="J36" t="e">
        <f t="shared" si="33"/>
        <v>#DIV/0!</v>
      </c>
      <c r="K36">
        <f>Control!F38/100</f>
        <v>0</v>
      </c>
      <c r="L36" s="25" t="e">
        <f t="shared" si="34"/>
        <v>#DIV/0!</v>
      </c>
      <c r="M36" s="10">
        <f t="shared" si="35"/>
        <v>0</v>
      </c>
      <c r="N36" t="e">
        <f t="shared" si="36"/>
        <v>#DIV/0!</v>
      </c>
      <c r="O36" t="e">
        <f t="shared" si="37"/>
        <v>#DIV/0!</v>
      </c>
      <c r="P36" s="25" t="e">
        <f t="shared" si="38"/>
        <v>#DIV/0!</v>
      </c>
      <c r="Q36" s="17" t="e">
        <f t="shared" si="39"/>
        <v>#DIV/0!</v>
      </c>
      <c r="R36" t="e">
        <f t="shared" si="40"/>
        <v>#DIV/0!</v>
      </c>
      <c r="S36" s="25" t="e">
        <f t="shared" si="41"/>
        <v>#DIV/0!</v>
      </c>
      <c r="T36" s="25" t="e">
        <f t="shared" si="42"/>
        <v>#DIV/0!</v>
      </c>
      <c r="U36" s="10" t="e">
        <f ca="1">RANK(C36,$C$3:OFFSET($C$3,Control!$I$5-1,0),1)</f>
        <v>#N/A</v>
      </c>
      <c r="V36" s="10" t="e">
        <f t="shared" ca="1" si="26"/>
        <v>#N/A</v>
      </c>
      <c r="W36" s="10" t="e">
        <f t="shared" ca="1" si="26"/>
        <v>#N/A</v>
      </c>
      <c r="X36" s="7" t="e">
        <f t="shared" si="43"/>
        <v>#DIV/0!</v>
      </c>
      <c r="Y36" s="7" t="e">
        <f t="shared" ca="1" si="44"/>
        <v>#N/A</v>
      </c>
      <c r="Z36">
        <v>1</v>
      </c>
      <c r="AA36">
        <v>2</v>
      </c>
      <c r="AB36" s="11">
        <f t="shared" si="19"/>
        <v>100</v>
      </c>
      <c r="AC36" s="11"/>
      <c r="AD36" s="7" t="e">
        <f t="shared" si="45"/>
        <v>#DIV/0!</v>
      </c>
      <c r="AE36" t="e">
        <f t="shared" si="46"/>
        <v>#DIV/0!</v>
      </c>
      <c r="AF36" s="25" t="e">
        <f t="shared" si="47"/>
        <v>#DIV/0!</v>
      </c>
    </row>
    <row r="37" spans="1:43" ht="14.25" x14ac:dyDescent="0.2">
      <c r="A37" s="37">
        <f>Control!B39</f>
        <v>0</v>
      </c>
      <c r="B37" s="27">
        <f t="shared" si="27"/>
        <v>0</v>
      </c>
      <c r="C37" s="20">
        <v>0</v>
      </c>
      <c r="D37" s="9">
        <f t="shared" si="28"/>
        <v>0</v>
      </c>
      <c r="E37">
        <f>Control!C39/100</f>
        <v>0</v>
      </c>
      <c r="F37" t="e">
        <f t="shared" si="29"/>
        <v>#DIV/0!</v>
      </c>
      <c r="G37">
        <f t="shared" si="30"/>
        <v>0</v>
      </c>
      <c r="H37" s="21">
        <f t="shared" si="31"/>
        <v>0</v>
      </c>
      <c r="I37" s="7">
        <f t="shared" si="32"/>
        <v>0</v>
      </c>
      <c r="J37" t="e">
        <f t="shared" si="33"/>
        <v>#DIV/0!</v>
      </c>
      <c r="K37">
        <f>Control!F39/100</f>
        <v>0</v>
      </c>
      <c r="L37" s="25" t="e">
        <f t="shared" si="34"/>
        <v>#DIV/0!</v>
      </c>
      <c r="M37" s="10">
        <f t="shared" si="35"/>
        <v>0</v>
      </c>
      <c r="N37" t="e">
        <f t="shared" si="36"/>
        <v>#DIV/0!</v>
      </c>
      <c r="O37" t="e">
        <f t="shared" si="37"/>
        <v>#DIV/0!</v>
      </c>
      <c r="P37" s="25" t="e">
        <f t="shared" si="38"/>
        <v>#DIV/0!</v>
      </c>
      <c r="Q37" s="17" t="e">
        <f t="shared" si="39"/>
        <v>#DIV/0!</v>
      </c>
      <c r="R37" t="e">
        <f t="shared" si="40"/>
        <v>#DIV/0!</v>
      </c>
      <c r="S37" s="25" t="e">
        <f t="shared" si="41"/>
        <v>#DIV/0!</v>
      </c>
      <c r="T37" s="25" t="e">
        <f t="shared" si="42"/>
        <v>#DIV/0!</v>
      </c>
      <c r="U37" s="10" t="e">
        <f ca="1">RANK(C37,$C$3:OFFSET($C$3,Control!$I$5-1,0),1)</f>
        <v>#N/A</v>
      </c>
      <c r="V37" s="10" t="e">
        <f t="shared" ca="1" si="26"/>
        <v>#N/A</v>
      </c>
      <c r="W37" s="10" t="e">
        <f t="shared" ca="1" si="26"/>
        <v>#N/A</v>
      </c>
      <c r="X37" s="7" t="e">
        <f t="shared" si="43"/>
        <v>#DIV/0!</v>
      </c>
      <c r="Y37" s="7" t="e">
        <f t="shared" ca="1" si="44"/>
        <v>#N/A</v>
      </c>
      <c r="Z37">
        <v>1</v>
      </c>
      <c r="AA37">
        <v>2</v>
      </c>
      <c r="AB37" s="11">
        <f t="shared" si="19"/>
        <v>100</v>
      </c>
      <c r="AC37" s="11"/>
      <c r="AD37" s="7" t="e">
        <f t="shared" si="45"/>
        <v>#DIV/0!</v>
      </c>
      <c r="AE37" t="e">
        <f t="shared" si="46"/>
        <v>#DIV/0!</v>
      </c>
      <c r="AF37" s="25" t="e">
        <f t="shared" si="47"/>
        <v>#DIV/0!</v>
      </c>
    </row>
    <row r="38" spans="1:43" ht="14.25" x14ac:dyDescent="0.2">
      <c r="A38" s="37">
        <f>Control!B40</f>
        <v>0</v>
      </c>
      <c r="B38" s="27">
        <f t="shared" si="27"/>
        <v>0</v>
      </c>
      <c r="C38" s="20">
        <v>0</v>
      </c>
      <c r="D38" s="9">
        <f t="shared" si="28"/>
        <v>0</v>
      </c>
      <c r="E38">
        <f>Control!C40/100</f>
        <v>0</v>
      </c>
      <c r="F38" t="e">
        <f t="shared" si="29"/>
        <v>#DIV/0!</v>
      </c>
      <c r="G38">
        <f t="shared" si="30"/>
        <v>0</v>
      </c>
      <c r="H38" s="21">
        <f t="shared" si="31"/>
        <v>0</v>
      </c>
      <c r="I38" s="7">
        <f t="shared" si="32"/>
        <v>0</v>
      </c>
      <c r="J38" t="e">
        <f t="shared" si="33"/>
        <v>#DIV/0!</v>
      </c>
      <c r="K38">
        <f>Control!F40/100</f>
        <v>0</v>
      </c>
      <c r="L38" s="25" t="e">
        <f t="shared" si="34"/>
        <v>#DIV/0!</v>
      </c>
      <c r="M38" s="10">
        <f t="shared" si="35"/>
        <v>0</v>
      </c>
      <c r="N38" t="e">
        <f t="shared" si="36"/>
        <v>#DIV/0!</v>
      </c>
      <c r="O38" t="e">
        <f t="shared" si="37"/>
        <v>#DIV/0!</v>
      </c>
      <c r="P38" s="25" t="e">
        <f t="shared" si="38"/>
        <v>#DIV/0!</v>
      </c>
      <c r="Q38" s="17" t="e">
        <f t="shared" si="39"/>
        <v>#DIV/0!</v>
      </c>
      <c r="R38" t="e">
        <f t="shared" si="40"/>
        <v>#DIV/0!</v>
      </c>
      <c r="S38" s="25" t="e">
        <f t="shared" si="41"/>
        <v>#DIV/0!</v>
      </c>
      <c r="T38" s="25" t="e">
        <f t="shared" si="42"/>
        <v>#DIV/0!</v>
      </c>
      <c r="U38" s="10" t="e">
        <f ca="1">RANK(C38,$C$3:OFFSET($C$3,Control!$I$5-1,0),1)</f>
        <v>#N/A</v>
      </c>
      <c r="V38" s="10" t="e">
        <f t="shared" ca="1" si="26"/>
        <v>#N/A</v>
      </c>
      <c r="W38" s="10" t="e">
        <f t="shared" ca="1" si="26"/>
        <v>#N/A</v>
      </c>
      <c r="X38" s="7" t="e">
        <f t="shared" si="43"/>
        <v>#DIV/0!</v>
      </c>
      <c r="Y38" s="7" t="e">
        <f t="shared" ca="1" si="44"/>
        <v>#N/A</v>
      </c>
      <c r="Z38">
        <v>1</v>
      </c>
      <c r="AA38">
        <v>2</v>
      </c>
      <c r="AB38" s="11">
        <f t="shared" si="19"/>
        <v>100</v>
      </c>
      <c r="AC38" s="11"/>
      <c r="AD38" s="7" t="e">
        <f t="shared" si="45"/>
        <v>#DIV/0!</v>
      </c>
      <c r="AE38" t="e">
        <f t="shared" si="46"/>
        <v>#DIV/0!</v>
      </c>
      <c r="AF38" s="25" t="e">
        <f t="shared" si="47"/>
        <v>#DIV/0!</v>
      </c>
    </row>
    <row r="39" spans="1:43" ht="14.25" x14ac:dyDescent="0.2">
      <c r="A39" s="37">
        <f>Control!B41</f>
        <v>0</v>
      </c>
      <c r="B39" s="27">
        <f t="shared" si="27"/>
        <v>0</v>
      </c>
      <c r="C39" s="20">
        <v>0</v>
      </c>
      <c r="D39" s="9">
        <f t="shared" si="28"/>
        <v>0</v>
      </c>
      <c r="E39">
        <f>Control!C41/100</f>
        <v>0</v>
      </c>
      <c r="F39" t="e">
        <f t="shared" si="29"/>
        <v>#DIV/0!</v>
      </c>
      <c r="G39">
        <f t="shared" si="30"/>
        <v>0</v>
      </c>
      <c r="H39" s="21">
        <f t="shared" si="31"/>
        <v>0</v>
      </c>
      <c r="I39" s="7">
        <f t="shared" si="32"/>
        <v>0</v>
      </c>
      <c r="J39" t="e">
        <f t="shared" si="33"/>
        <v>#DIV/0!</v>
      </c>
      <c r="K39">
        <f>Control!F41/100</f>
        <v>0</v>
      </c>
      <c r="L39" s="25" t="e">
        <f t="shared" si="34"/>
        <v>#DIV/0!</v>
      </c>
      <c r="M39" s="10">
        <f t="shared" si="35"/>
        <v>0</v>
      </c>
      <c r="N39" t="e">
        <f t="shared" si="36"/>
        <v>#DIV/0!</v>
      </c>
      <c r="O39" t="e">
        <f t="shared" si="37"/>
        <v>#DIV/0!</v>
      </c>
      <c r="P39" s="25" t="e">
        <f t="shared" si="38"/>
        <v>#DIV/0!</v>
      </c>
      <c r="Q39" s="17" t="e">
        <f t="shared" si="39"/>
        <v>#DIV/0!</v>
      </c>
      <c r="R39" t="e">
        <f t="shared" si="40"/>
        <v>#DIV/0!</v>
      </c>
      <c r="S39" s="25" t="e">
        <f t="shared" si="41"/>
        <v>#DIV/0!</v>
      </c>
      <c r="T39" s="25" t="e">
        <f t="shared" si="42"/>
        <v>#DIV/0!</v>
      </c>
      <c r="U39" s="10" t="e">
        <f ca="1">RANK(C39,$C$3:OFFSET($C$3,Control!$I$5-1,0),1)</f>
        <v>#N/A</v>
      </c>
      <c r="V39" s="10" t="e">
        <f t="shared" ca="1" si="26"/>
        <v>#N/A</v>
      </c>
      <c r="W39" s="10" t="e">
        <f t="shared" ca="1" si="26"/>
        <v>#N/A</v>
      </c>
      <c r="X39" s="7" t="e">
        <f t="shared" si="43"/>
        <v>#DIV/0!</v>
      </c>
      <c r="Y39" s="7" t="e">
        <f t="shared" ca="1" si="44"/>
        <v>#N/A</v>
      </c>
      <c r="Z39">
        <v>1</v>
      </c>
      <c r="AA39">
        <v>2</v>
      </c>
      <c r="AB39" s="11">
        <f t="shared" si="19"/>
        <v>100</v>
      </c>
      <c r="AC39" s="11"/>
      <c r="AD39" s="7" t="e">
        <f t="shared" si="45"/>
        <v>#DIV/0!</v>
      </c>
      <c r="AE39" t="e">
        <f t="shared" si="46"/>
        <v>#DIV/0!</v>
      </c>
      <c r="AF39" s="25" t="e">
        <f t="shared" si="47"/>
        <v>#DIV/0!</v>
      </c>
    </row>
    <row r="40" spans="1:43" ht="14.25" x14ac:dyDescent="0.2">
      <c r="A40" s="37">
        <f>Control!B42</f>
        <v>0</v>
      </c>
      <c r="B40" s="27">
        <f t="shared" si="27"/>
        <v>0</v>
      </c>
      <c r="C40" s="20">
        <v>0</v>
      </c>
      <c r="D40" s="9">
        <f t="shared" si="28"/>
        <v>0</v>
      </c>
      <c r="E40">
        <f>Control!C42/100</f>
        <v>0</v>
      </c>
      <c r="F40" t="e">
        <f t="shared" si="29"/>
        <v>#DIV/0!</v>
      </c>
      <c r="G40">
        <f t="shared" si="30"/>
        <v>0</v>
      </c>
      <c r="H40" s="21">
        <f t="shared" si="31"/>
        <v>0</v>
      </c>
      <c r="I40" s="7">
        <f t="shared" si="32"/>
        <v>0</v>
      </c>
      <c r="J40" t="e">
        <f t="shared" si="33"/>
        <v>#DIV/0!</v>
      </c>
      <c r="K40">
        <f>Control!F42/100</f>
        <v>0</v>
      </c>
      <c r="L40" s="25" t="e">
        <f t="shared" si="34"/>
        <v>#DIV/0!</v>
      </c>
      <c r="M40" s="10">
        <f t="shared" si="35"/>
        <v>0</v>
      </c>
      <c r="N40" t="e">
        <f t="shared" si="36"/>
        <v>#DIV/0!</v>
      </c>
      <c r="O40" t="e">
        <f t="shared" si="37"/>
        <v>#DIV/0!</v>
      </c>
      <c r="P40" s="25" t="e">
        <f t="shared" si="38"/>
        <v>#DIV/0!</v>
      </c>
      <c r="Q40" s="17" t="e">
        <f t="shared" si="39"/>
        <v>#DIV/0!</v>
      </c>
      <c r="R40" t="e">
        <f t="shared" si="40"/>
        <v>#DIV/0!</v>
      </c>
      <c r="S40" s="25" t="e">
        <f t="shared" si="41"/>
        <v>#DIV/0!</v>
      </c>
      <c r="T40" s="25" t="e">
        <f t="shared" si="42"/>
        <v>#DIV/0!</v>
      </c>
      <c r="U40" s="10" t="e">
        <f ca="1">RANK(C40,$C$3:OFFSET($C$3,Control!$I$5-1,0),1)</f>
        <v>#N/A</v>
      </c>
      <c r="V40" s="10" t="e">
        <f t="shared" ca="1" si="26"/>
        <v>#N/A</v>
      </c>
      <c r="W40" s="10" t="e">
        <f t="shared" ca="1" si="26"/>
        <v>#N/A</v>
      </c>
      <c r="X40" s="7" t="e">
        <f t="shared" si="43"/>
        <v>#DIV/0!</v>
      </c>
      <c r="Y40" s="7" t="e">
        <f t="shared" ca="1" si="44"/>
        <v>#N/A</v>
      </c>
      <c r="Z40">
        <v>1</v>
      </c>
      <c r="AA40">
        <v>2</v>
      </c>
      <c r="AB40" s="11">
        <f t="shared" si="19"/>
        <v>100</v>
      </c>
      <c r="AC40" s="11"/>
      <c r="AD40" s="7" t="e">
        <f t="shared" si="45"/>
        <v>#DIV/0!</v>
      </c>
      <c r="AE40" t="e">
        <f t="shared" si="46"/>
        <v>#DIV/0!</v>
      </c>
      <c r="AF40" s="25" t="e">
        <f t="shared" si="47"/>
        <v>#DIV/0!</v>
      </c>
    </row>
    <row r="41" spans="1:43" ht="14.25" x14ac:dyDescent="0.2">
      <c r="A41" s="37">
        <f>Control!B43</f>
        <v>0</v>
      </c>
      <c r="B41" s="27">
        <f t="shared" si="27"/>
        <v>0</v>
      </c>
      <c r="C41" s="20">
        <v>0</v>
      </c>
      <c r="D41" s="9">
        <f t="shared" si="28"/>
        <v>0</v>
      </c>
      <c r="E41">
        <f>Control!C43/100</f>
        <v>0</v>
      </c>
      <c r="F41" t="e">
        <f t="shared" si="29"/>
        <v>#DIV/0!</v>
      </c>
      <c r="G41">
        <f t="shared" si="30"/>
        <v>0</v>
      </c>
      <c r="H41" s="21">
        <f t="shared" si="31"/>
        <v>0</v>
      </c>
      <c r="I41" s="7">
        <f t="shared" si="32"/>
        <v>0</v>
      </c>
      <c r="J41" t="e">
        <f t="shared" si="33"/>
        <v>#DIV/0!</v>
      </c>
      <c r="K41">
        <f>Control!F43/100</f>
        <v>0</v>
      </c>
      <c r="L41" s="25" t="e">
        <f t="shared" si="34"/>
        <v>#DIV/0!</v>
      </c>
      <c r="M41" s="10">
        <f t="shared" si="35"/>
        <v>0</v>
      </c>
      <c r="N41" t="e">
        <f t="shared" si="36"/>
        <v>#DIV/0!</v>
      </c>
      <c r="O41" t="e">
        <f t="shared" si="37"/>
        <v>#DIV/0!</v>
      </c>
      <c r="P41" s="25" t="e">
        <f t="shared" si="38"/>
        <v>#DIV/0!</v>
      </c>
      <c r="Q41" s="17" t="e">
        <f t="shared" si="39"/>
        <v>#DIV/0!</v>
      </c>
      <c r="R41" t="e">
        <f t="shared" si="40"/>
        <v>#DIV/0!</v>
      </c>
      <c r="S41" s="25" t="e">
        <f t="shared" si="41"/>
        <v>#DIV/0!</v>
      </c>
      <c r="T41" s="25" t="e">
        <f t="shared" si="42"/>
        <v>#DIV/0!</v>
      </c>
      <c r="U41" s="10" t="e">
        <f ca="1">RANK(C41,$C$3:OFFSET($C$3,Control!$I$5-1,0),1)</f>
        <v>#N/A</v>
      </c>
      <c r="V41" s="10" t="e">
        <f t="shared" ca="1" si="26"/>
        <v>#N/A</v>
      </c>
      <c r="W41" s="10" t="e">
        <f t="shared" ca="1" si="26"/>
        <v>#N/A</v>
      </c>
      <c r="X41" s="7" t="e">
        <f t="shared" si="43"/>
        <v>#DIV/0!</v>
      </c>
      <c r="Y41" s="7" t="e">
        <f t="shared" ca="1" si="44"/>
        <v>#N/A</v>
      </c>
      <c r="Z41">
        <v>1</v>
      </c>
      <c r="AA41">
        <v>2</v>
      </c>
      <c r="AB41" s="11">
        <f t="shared" si="19"/>
        <v>100</v>
      </c>
      <c r="AC41" s="11"/>
      <c r="AD41" s="7" t="e">
        <f t="shared" si="45"/>
        <v>#DIV/0!</v>
      </c>
      <c r="AE41" t="e">
        <f t="shared" si="46"/>
        <v>#DIV/0!</v>
      </c>
      <c r="AF41" s="25" t="e">
        <f t="shared" si="47"/>
        <v>#DIV/0!</v>
      </c>
    </row>
    <row r="42" spans="1:43" ht="14.25" x14ac:dyDescent="0.2">
      <c r="A42" s="37">
        <f>Control!B44</f>
        <v>0</v>
      </c>
      <c r="B42" s="27">
        <f t="shared" si="27"/>
        <v>0</v>
      </c>
      <c r="C42" s="20">
        <v>0</v>
      </c>
      <c r="D42" s="9">
        <f t="shared" si="28"/>
        <v>0</v>
      </c>
      <c r="E42">
        <f>Control!C44/100</f>
        <v>0</v>
      </c>
      <c r="F42" t="e">
        <f t="shared" si="29"/>
        <v>#DIV/0!</v>
      </c>
      <c r="G42">
        <f t="shared" si="30"/>
        <v>0</v>
      </c>
      <c r="H42" s="21">
        <f t="shared" si="31"/>
        <v>0</v>
      </c>
      <c r="I42" s="7">
        <f t="shared" si="32"/>
        <v>0</v>
      </c>
      <c r="J42" t="e">
        <f t="shared" si="33"/>
        <v>#DIV/0!</v>
      </c>
      <c r="K42">
        <f>Control!F44/100</f>
        <v>0</v>
      </c>
      <c r="L42" s="25" t="e">
        <f t="shared" si="34"/>
        <v>#DIV/0!</v>
      </c>
      <c r="M42" s="10">
        <f t="shared" si="35"/>
        <v>0</v>
      </c>
      <c r="N42" t="e">
        <f t="shared" si="36"/>
        <v>#DIV/0!</v>
      </c>
      <c r="O42" t="e">
        <f t="shared" si="37"/>
        <v>#DIV/0!</v>
      </c>
      <c r="P42" s="25" t="e">
        <f t="shared" si="38"/>
        <v>#DIV/0!</v>
      </c>
      <c r="Q42" s="17" t="e">
        <f t="shared" si="39"/>
        <v>#DIV/0!</v>
      </c>
      <c r="R42" t="e">
        <f t="shared" si="40"/>
        <v>#DIV/0!</v>
      </c>
      <c r="S42" s="25" t="e">
        <f t="shared" si="41"/>
        <v>#DIV/0!</v>
      </c>
      <c r="T42" s="25" t="e">
        <f t="shared" si="42"/>
        <v>#DIV/0!</v>
      </c>
      <c r="U42" s="10" t="e">
        <f ca="1">RANK(C42,$C$3:OFFSET($C$3,Control!$I$5-1,0),1)</f>
        <v>#N/A</v>
      </c>
      <c r="V42" s="10" t="e">
        <f t="shared" ca="1" si="26"/>
        <v>#N/A</v>
      </c>
      <c r="W42" s="10" t="e">
        <f t="shared" ca="1" si="26"/>
        <v>#N/A</v>
      </c>
      <c r="X42" s="7" t="e">
        <f t="shared" si="43"/>
        <v>#DIV/0!</v>
      </c>
      <c r="Y42" s="7" t="e">
        <f t="shared" ca="1" si="44"/>
        <v>#N/A</v>
      </c>
      <c r="Z42">
        <v>1</v>
      </c>
      <c r="AA42">
        <v>2</v>
      </c>
      <c r="AB42" s="11">
        <f t="shared" si="19"/>
        <v>100</v>
      </c>
      <c r="AC42" s="11"/>
      <c r="AD42" s="7" t="e">
        <f t="shared" si="45"/>
        <v>#DIV/0!</v>
      </c>
      <c r="AE42" t="e">
        <f t="shared" si="46"/>
        <v>#DIV/0!</v>
      </c>
      <c r="AF42" s="25" t="e">
        <f t="shared" si="47"/>
        <v>#DIV/0!</v>
      </c>
    </row>
    <row r="43" spans="1:43" ht="14.25" x14ac:dyDescent="0.2">
      <c r="A43" s="37">
        <f>Control!B45</f>
        <v>0</v>
      </c>
      <c r="B43" s="27">
        <f t="shared" si="27"/>
        <v>0</v>
      </c>
      <c r="C43" s="20">
        <v>0</v>
      </c>
      <c r="D43" s="9">
        <f t="shared" si="28"/>
        <v>0</v>
      </c>
      <c r="E43">
        <f>Control!C45/100</f>
        <v>0</v>
      </c>
      <c r="F43" t="e">
        <f t="shared" si="29"/>
        <v>#DIV/0!</v>
      </c>
      <c r="G43">
        <f t="shared" si="30"/>
        <v>0</v>
      </c>
      <c r="H43" s="21">
        <f t="shared" si="31"/>
        <v>0</v>
      </c>
      <c r="I43" s="7">
        <f t="shared" si="32"/>
        <v>0</v>
      </c>
      <c r="J43" t="e">
        <f t="shared" si="33"/>
        <v>#DIV/0!</v>
      </c>
      <c r="K43">
        <f>Control!F45/100</f>
        <v>0</v>
      </c>
      <c r="L43" s="25" t="e">
        <f t="shared" si="34"/>
        <v>#DIV/0!</v>
      </c>
      <c r="M43" s="10">
        <f t="shared" si="35"/>
        <v>0</v>
      </c>
      <c r="N43" t="e">
        <f t="shared" si="36"/>
        <v>#DIV/0!</v>
      </c>
      <c r="O43" t="e">
        <f t="shared" si="37"/>
        <v>#DIV/0!</v>
      </c>
      <c r="P43" s="25" t="e">
        <f t="shared" si="38"/>
        <v>#DIV/0!</v>
      </c>
      <c r="Q43" s="17" t="e">
        <f t="shared" si="39"/>
        <v>#DIV/0!</v>
      </c>
      <c r="R43" t="e">
        <f t="shared" si="40"/>
        <v>#DIV/0!</v>
      </c>
      <c r="S43" s="25" t="e">
        <f t="shared" si="41"/>
        <v>#DIV/0!</v>
      </c>
      <c r="T43" s="25" t="e">
        <f t="shared" si="42"/>
        <v>#DIV/0!</v>
      </c>
      <c r="U43" s="10" t="e">
        <f ca="1">RANK(C43,$C$3:OFFSET($C$3,Control!$I$5-1,0),1)</f>
        <v>#N/A</v>
      </c>
      <c r="V43" s="10" t="e">
        <f t="shared" ca="1" si="26"/>
        <v>#N/A</v>
      </c>
      <c r="W43" s="10" t="e">
        <f t="shared" ca="1" si="26"/>
        <v>#N/A</v>
      </c>
      <c r="X43" s="7" t="e">
        <f t="shared" si="43"/>
        <v>#DIV/0!</v>
      </c>
      <c r="Y43" s="7" t="e">
        <f t="shared" ca="1" si="44"/>
        <v>#N/A</v>
      </c>
      <c r="Z43">
        <v>1</v>
      </c>
      <c r="AA43">
        <v>2</v>
      </c>
      <c r="AB43" s="11">
        <f t="shared" si="19"/>
        <v>100</v>
      </c>
      <c r="AC43" s="11"/>
      <c r="AD43" s="7" t="e">
        <f t="shared" si="45"/>
        <v>#DIV/0!</v>
      </c>
      <c r="AE43" t="e">
        <f t="shared" si="46"/>
        <v>#DIV/0!</v>
      </c>
      <c r="AF43" s="25" t="e">
        <f t="shared" si="47"/>
        <v>#DIV/0!</v>
      </c>
    </row>
    <row r="44" spans="1:43" ht="14.25" x14ac:dyDescent="0.2">
      <c r="A44" s="37">
        <f>Control!B46</f>
        <v>0</v>
      </c>
      <c r="B44" s="27">
        <f t="shared" si="27"/>
        <v>0</v>
      </c>
      <c r="C44" s="20">
        <v>0</v>
      </c>
      <c r="D44" s="9">
        <f t="shared" si="28"/>
        <v>0</v>
      </c>
      <c r="E44">
        <f>Control!C46/100</f>
        <v>0</v>
      </c>
      <c r="F44" t="e">
        <f t="shared" si="29"/>
        <v>#DIV/0!</v>
      </c>
      <c r="G44">
        <f t="shared" si="30"/>
        <v>0</v>
      </c>
      <c r="H44" s="21">
        <f t="shared" si="31"/>
        <v>0</v>
      </c>
      <c r="I44" s="7">
        <f t="shared" si="32"/>
        <v>0</v>
      </c>
      <c r="J44" t="e">
        <f t="shared" si="33"/>
        <v>#DIV/0!</v>
      </c>
      <c r="K44">
        <f>Control!F46/100</f>
        <v>0</v>
      </c>
      <c r="L44" s="25" t="e">
        <f t="shared" si="34"/>
        <v>#DIV/0!</v>
      </c>
      <c r="M44" s="10">
        <f t="shared" si="35"/>
        <v>0</v>
      </c>
      <c r="N44" t="e">
        <f t="shared" si="36"/>
        <v>#DIV/0!</v>
      </c>
      <c r="O44" t="e">
        <f t="shared" si="37"/>
        <v>#DIV/0!</v>
      </c>
      <c r="P44" s="25" t="e">
        <f t="shared" si="38"/>
        <v>#DIV/0!</v>
      </c>
      <c r="Q44" s="17" t="e">
        <f t="shared" si="39"/>
        <v>#DIV/0!</v>
      </c>
      <c r="R44" t="e">
        <f t="shared" si="40"/>
        <v>#DIV/0!</v>
      </c>
      <c r="S44" s="25" t="e">
        <f t="shared" si="41"/>
        <v>#DIV/0!</v>
      </c>
      <c r="T44" s="25" t="e">
        <f t="shared" si="42"/>
        <v>#DIV/0!</v>
      </c>
      <c r="U44" s="10" t="e">
        <f ca="1">RANK(C44,$C$3:OFFSET($C$3,Control!$I$5-1,0),1)</f>
        <v>#N/A</v>
      </c>
      <c r="V44" s="10" t="e">
        <f t="shared" ca="1" si="26"/>
        <v>#N/A</v>
      </c>
      <c r="W44" s="10" t="e">
        <f t="shared" ca="1" si="26"/>
        <v>#N/A</v>
      </c>
      <c r="X44" s="7" t="e">
        <f t="shared" si="43"/>
        <v>#DIV/0!</v>
      </c>
      <c r="Y44" s="7" t="e">
        <f t="shared" ca="1" si="44"/>
        <v>#N/A</v>
      </c>
      <c r="Z44">
        <v>1</v>
      </c>
      <c r="AA44">
        <v>2</v>
      </c>
      <c r="AB44" s="11">
        <f t="shared" si="19"/>
        <v>100</v>
      </c>
      <c r="AC44" s="11"/>
      <c r="AD44" s="7" t="e">
        <f t="shared" si="45"/>
        <v>#DIV/0!</v>
      </c>
      <c r="AE44" t="e">
        <f t="shared" si="46"/>
        <v>#DIV/0!</v>
      </c>
      <c r="AF44" s="25" t="e">
        <f t="shared" si="47"/>
        <v>#DIV/0!</v>
      </c>
    </row>
    <row r="45" spans="1:43" ht="14.25" x14ac:dyDescent="0.2">
      <c r="A45" s="37">
        <f>Control!B47</f>
        <v>0</v>
      </c>
      <c r="B45" s="27">
        <f t="shared" si="27"/>
        <v>0</v>
      </c>
      <c r="C45" s="20">
        <v>0</v>
      </c>
      <c r="D45" s="9">
        <f t="shared" si="28"/>
        <v>0</v>
      </c>
      <c r="E45">
        <f>Control!C47/100</f>
        <v>0</v>
      </c>
      <c r="F45" t="e">
        <f t="shared" si="29"/>
        <v>#DIV/0!</v>
      </c>
      <c r="G45">
        <f t="shared" si="30"/>
        <v>0</v>
      </c>
      <c r="H45" s="21">
        <f t="shared" si="31"/>
        <v>0</v>
      </c>
      <c r="I45" s="7">
        <f t="shared" si="32"/>
        <v>0</v>
      </c>
      <c r="J45" t="e">
        <f t="shared" si="33"/>
        <v>#DIV/0!</v>
      </c>
      <c r="K45">
        <f>Control!F47/100</f>
        <v>0</v>
      </c>
      <c r="L45" s="25" t="e">
        <f t="shared" si="34"/>
        <v>#DIV/0!</v>
      </c>
      <c r="M45" s="10">
        <f t="shared" si="35"/>
        <v>0</v>
      </c>
      <c r="N45" t="e">
        <f t="shared" si="36"/>
        <v>#DIV/0!</v>
      </c>
      <c r="O45" t="e">
        <f t="shared" si="37"/>
        <v>#DIV/0!</v>
      </c>
      <c r="P45" s="25" t="e">
        <f t="shared" si="38"/>
        <v>#DIV/0!</v>
      </c>
      <c r="Q45" s="17" t="e">
        <f t="shared" si="39"/>
        <v>#DIV/0!</v>
      </c>
      <c r="R45" t="e">
        <f t="shared" si="40"/>
        <v>#DIV/0!</v>
      </c>
      <c r="S45" s="25" t="e">
        <f t="shared" si="41"/>
        <v>#DIV/0!</v>
      </c>
      <c r="T45" s="25" t="e">
        <f t="shared" si="42"/>
        <v>#DIV/0!</v>
      </c>
      <c r="U45" s="10" t="e">
        <f ca="1">RANK(C45,$C$3:OFFSET($C$3,Control!$I$5-1,0),1)</f>
        <v>#N/A</v>
      </c>
      <c r="V45" s="10" t="e">
        <f t="shared" ca="1" si="26"/>
        <v>#N/A</v>
      </c>
      <c r="W45" s="10" t="e">
        <f t="shared" ca="1" si="26"/>
        <v>#N/A</v>
      </c>
      <c r="X45" s="7" t="e">
        <f t="shared" si="43"/>
        <v>#DIV/0!</v>
      </c>
      <c r="Y45" s="7" t="e">
        <f t="shared" ca="1" si="44"/>
        <v>#N/A</v>
      </c>
      <c r="Z45">
        <v>1</v>
      </c>
      <c r="AA45">
        <v>2</v>
      </c>
      <c r="AB45" s="11">
        <f t="shared" si="19"/>
        <v>100</v>
      </c>
      <c r="AC45" s="11"/>
      <c r="AD45" s="7" t="e">
        <f t="shared" si="45"/>
        <v>#DIV/0!</v>
      </c>
      <c r="AE45" t="e">
        <f t="shared" si="46"/>
        <v>#DIV/0!</v>
      </c>
      <c r="AF45" s="25" t="e">
        <f t="shared" si="47"/>
        <v>#DIV/0!</v>
      </c>
    </row>
    <row r="46" spans="1:43" ht="14.25" x14ac:dyDescent="0.2">
      <c r="A46" s="37">
        <f>Control!B48</f>
        <v>0</v>
      </c>
      <c r="B46" s="27">
        <f t="shared" si="27"/>
        <v>0</v>
      </c>
      <c r="C46" s="20">
        <v>0</v>
      </c>
      <c r="D46" s="9">
        <f t="shared" si="28"/>
        <v>0</v>
      </c>
      <c r="E46">
        <f>Control!C48/100</f>
        <v>0</v>
      </c>
      <c r="F46" t="e">
        <f t="shared" si="29"/>
        <v>#DIV/0!</v>
      </c>
      <c r="G46">
        <f t="shared" si="30"/>
        <v>0</v>
      </c>
      <c r="H46" s="21">
        <f t="shared" si="31"/>
        <v>0</v>
      </c>
      <c r="I46" s="7">
        <f t="shared" si="32"/>
        <v>0</v>
      </c>
      <c r="J46" t="e">
        <f t="shared" si="33"/>
        <v>#DIV/0!</v>
      </c>
      <c r="K46">
        <f>Control!F48/100</f>
        <v>0</v>
      </c>
      <c r="L46" s="25" t="e">
        <f t="shared" si="34"/>
        <v>#DIV/0!</v>
      </c>
      <c r="M46" s="10">
        <f t="shared" si="35"/>
        <v>0</v>
      </c>
      <c r="N46" t="e">
        <f t="shared" si="36"/>
        <v>#DIV/0!</v>
      </c>
      <c r="O46" t="e">
        <f t="shared" si="37"/>
        <v>#DIV/0!</v>
      </c>
      <c r="P46" s="25" t="e">
        <f t="shared" si="38"/>
        <v>#DIV/0!</v>
      </c>
      <c r="Q46" s="17" t="e">
        <f t="shared" si="39"/>
        <v>#DIV/0!</v>
      </c>
      <c r="R46" t="e">
        <f t="shared" si="40"/>
        <v>#DIV/0!</v>
      </c>
      <c r="S46" s="25" t="e">
        <f t="shared" si="41"/>
        <v>#DIV/0!</v>
      </c>
      <c r="T46" s="25" t="e">
        <f t="shared" si="42"/>
        <v>#DIV/0!</v>
      </c>
      <c r="U46" s="10" t="e">
        <f ca="1">RANK(C46,$C$3:OFFSET($C$3,Control!$I$5-1,0),1)</f>
        <v>#N/A</v>
      </c>
      <c r="V46" s="10" t="e">
        <f t="shared" ca="1" si="26"/>
        <v>#N/A</v>
      </c>
      <c r="W46" s="10" t="e">
        <f t="shared" ca="1" si="26"/>
        <v>#N/A</v>
      </c>
      <c r="X46" s="7" t="e">
        <f t="shared" si="43"/>
        <v>#DIV/0!</v>
      </c>
      <c r="Y46" s="7" t="e">
        <f t="shared" ca="1" si="44"/>
        <v>#N/A</v>
      </c>
      <c r="Z46">
        <v>1</v>
      </c>
      <c r="AA46">
        <v>2</v>
      </c>
      <c r="AB46" s="11">
        <f t="shared" si="19"/>
        <v>100</v>
      </c>
      <c r="AC46" s="11"/>
      <c r="AD46" s="7" t="e">
        <f t="shared" si="45"/>
        <v>#DIV/0!</v>
      </c>
      <c r="AE46" t="e">
        <f t="shared" si="46"/>
        <v>#DIV/0!</v>
      </c>
      <c r="AF46" s="25" t="e">
        <f t="shared" si="47"/>
        <v>#DIV/0!</v>
      </c>
    </row>
    <row r="47" spans="1:43" ht="14.25" x14ac:dyDescent="0.2">
      <c r="A47" s="37">
        <f>Control!B49</f>
        <v>0</v>
      </c>
      <c r="B47" s="27">
        <f t="shared" si="27"/>
        <v>0</v>
      </c>
      <c r="C47" s="20">
        <v>0</v>
      </c>
      <c r="D47" s="9">
        <f t="shared" si="28"/>
        <v>0</v>
      </c>
      <c r="E47">
        <f>Control!C49/100</f>
        <v>0</v>
      </c>
      <c r="F47" t="e">
        <f t="shared" si="29"/>
        <v>#DIV/0!</v>
      </c>
      <c r="G47">
        <f t="shared" si="30"/>
        <v>0</v>
      </c>
      <c r="H47" s="21">
        <f t="shared" si="31"/>
        <v>0</v>
      </c>
      <c r="I47" s="7">
        <f t="shared" si="32"/>
        <v>0</v>
      </c>
      <c r="J47" t="e">
        <f t="shared" si="33"/>
        <v>#DIV/0!</v>
      </c>
      <c r="K47">
        <f>Control!F49/100</f>
        <v>0</v>
      </c>
      <c r="L47" s="25" t="e">
        <f t="shared" si="34"/>
        <v>#DIV/0!</v>
      </c>
      <c r="M47" s="10">
        <f t="shared" si="35"/>
        <v>0</v>
      </c>
      <c r="N47" t="e">
        <f t="shared" si="36"/>
        <v>#DIV/0!</v>
      </c>
      <c r="O47" t="e">
        <f t="shared" si="37"/>
        <v>#DIV/0!</v>
      </c>
      <c r="P47" s="25" t="e">
        <f t="shared" si="38"/>
        <v>#DIV/0!</v>
      </c>
      <c r="Q47" s="17" t="e">
        <f t="shared" si="39"/>
        <v>#DIV/0!</v>
      </c>
      <c r="R47" t="e">
        <f t="shared" si="40"/>
        <v>#DIV/0!</v>
      </c>
      <c r="S47" s="25" t="e">
        <f t="shared" si="41"/>
        <v>#DIV/0!</v>
      </c>
      <c r="T47" s="25" t="e">
        <f t="shared" si="42"/>
        <v>#DIV/0!</v>
      </c>
      <c r="U47" s="10" t="e">
        <f ca="1">RANK(C47,$C$3:OFFSET($C$3,Control!$I$5-1,0),1)</f>
        <v>#N/A</v>
      </c>
      <c r="V47" s="10" t="e">
        <f t="shared" ca="1" si="26"/>
        <v>#N/A</v>
      </c>
      <c r="W47" s="10" t="e">
        <f t="shared" ca="1" si="26"/>
        <v>#N/A</v>
      </c>
      <c r="X47" s="7" t="e">
        <f t="shared" si="43"/>
        <v>#DIV/0!</v>
      </c>
      <c r="Y47" s="7" t="e">
        <f t="shared" ca="1" si="44"/>
        <v>#N/A</v>
      </c>
      <c r="Z47">
        <v>1</v>
      </c>
      <c r="AA47">
        <v>2</v>
      </c>
      <c r="AB47" s="11">
        <f t="shared" si="19"/>
        <v>100</v>
      </c>
      <c r="AC47" s="11"/>
      <c r="AD47" s="7" t="e">
        <f t="shared" si="45"/>
        <v>#DIV/0!</v>
      </c>
      <c r="AE47" t="e">
        <f t="shared" si="46"/>
        <v>#DIV/0!</v>
      </c>
      <c r="AF47" s="25" t="e">
        <f t="shared" si="47"/>
        <v>#DIV/0!</v>
      </c>
    </row>
    <row r="48" spans="1:43" ht="14.25" x14ac:dyDescent="0.2">
      <c r="A48" s="37">
        <f>Control!B50</f>
        <v>0</v>
      </c>
      <c r="B48" s="27">
        <f t="shared" si="27"/>
        <v>0</v>
      </c>
      <c r="C48" s="20">
        <v>0</v>
      </c>
      <c r="D48" s="9">
        <f t="shared" si="28"/>
        <v>0</v>
      </c>
      <c r="E48">
        <f>Control!C50/100</f>
        <v>0</v>
      </c>
      <c r="F48" t="e">
        <f t="shared" si="29"/>
        <v>#DIV/0!</v>
      </c>
      <c r="G48">
        <f t="shared" si="30"/>
        <v>0</v>
      </c>
      <c r="H48" s="21">
        <f t="shared" si="31"/>
        <v>0</v>
      </c>
      <c r="I48" s="7">
        <f t="shared" si="32"/>
        <v>0</v>
      </c>
      <c r="J48" t="e">
        <f t="shared" si="33"/>
        <v>#DIV/0!</v>
      </c>
      <c r="K48">
        <f>Control!F50/100</f>
        <v>0</v>
      </c>
      <c r="L48" s="25" t="e">
        <f t="shared" si="34"/>
        <v>#DIV/0!</v>
      </c>
      <c r="M48" s="10">
        <f t="shared" si="35"/>
        <v>0</v>
      </c>
      <c r="N48" t="e">
        <f t="shared" si="36"/>
        <v>#DIV/0!</v>
      </c>
      <c r="O48" t="e">
        <f t="shared" si="37"/>
        <v>#DIV/0!</v>
      </c>
      <c r="P48" s="25" t="e">
        <f t="shared" si="38"/>
        <v>#DIV/0!</v>
      </c>
      <c r="Q48" s="17" t="e">
        <f t="shared" si="39"/>
        <v>#DIV/0!</v>
      </c>
      <c r="R48" t="e">
        <f t="shared" si="40"/>
        <v>#DIV/0!</v>
      </c>
      <c r="S48" s="25" t="e">
        <f t="shared" si="41"/>
        <v>#DIV/0!</v>
      </c>
      <c r="T48" s="25" t="e">
        <f t="shared" si="42"/>
        <v>#DIV/0!</v>
      </c>
      <c r="U48" s="10" t="e">
        <f ca="1">RANK(C48,$C$3:OFFSET($C$3,Control!$I$5-1,0),1)</f>
        <v>#N/A</v>
      </c>
      <c r="V48" s="10" t="e">
        <f t="shared" ca="1" si="26"/>
        <v>#N/A</v>
      </c>
      <c r="W48" s="10" t="e">
        <f t="shared" ca="1" si="26"/>
        <v>#N/A</v>
      </c>
      <c r="X48" s="7" t="e">
        <f t="shared" si="43"/>
        <v>#DIV/0!</v>
      </c>
      <c r="Y48" s="7" t="e">
        <f t="shared" ca="1" si="44"/>
        <v>#N/A</v>
      </c>
      <c r="Z48">
        <v>1</v>
      </c>
      <c r="AA48">
        <v>2</v>
      </c>
      <c r="AB48" s="11">
        <f t="shared" si="19"/>
        <v>100</v>
      </c>
      <c r="AC48" s="11"/>
      <c r="AD48" s="7" t="e">
        <f t="shared" si="45"/>
        <v>#DIV/0!</v>
      </c>
      <c r="AE48" t="e">
        <f t="shared" si="46"/>
        <v>#DIV/0!</v>
      </c>
      <c r="AF48" s="25" t="e">
        <f t="shared" si="47"/>
        <v>#DIV/0!</v>
      </c>
      <c r="AQ48" s="10"/>
    </row>
    <row r="49" spans="1:32" ht="14.25" x14ac:dyDescent="0.2">
      <c r="A49" s="37">
        <f>Control!B51</f>
        <v>0</v>
      </c>
      <c r="B49" s="27">
        <f t="shared" si="27"/>
        <v>0</v>
      </c>
      <c r="C49" s="20">
        <v>0</v>
      </c>
      <c r="D49" s="9">
        <f t="shared" si="28"/>
        <v>0</v>
      </c>
      <c r="E49">
        <f>Control!C51/100</f>
        <v>0</v>
      </c>
      <c r="F49" t="e">
        <f t="shared" si="29"/>
        <v>#DIV/0!</v>
      </c>
      <c r="G49">
        <f t="shared" si="30"/>
        <v>0</v>
      </c>
      <c r="H49" s="21">
        <f t="shared" si="31"/>
        <v>0</v>
      </c>
      <c r="I49" s="7">
        <f t="shared" si="32"/>
        <v>0</v>
      </c>
      <c r="J49" t="e">
        <f t="shared" si="33"/>
        <v>#DIV/0!</v>
      </c>
      <c r="K49">
        <f>Control!F51/100</f>
        <v>0</v>
      </c>
      <c r="L49" s="25" t="e">
        <f t="shared" si="34"/>
        <v>#DIV/0!</v>
      </c>
      <c r="M49" s="10">
        <f t="shared" si="35"/>
        <v>0</v>
      </c>
      <c r="N49" t="e">
        <f t="shared" si="36"/>
        <v>#DIV/0!</v>
      </c>
      <c r="O49" t="e">
        <f t="shared" si="37"/>
        <v>#DIV/0!</v>
      </c>
      <c r="P49" s="25" t="e">
        <f t="shared" si="38"/>
        <v>#DIV/0!</v>
      </c>
      <c r="Q49" s="17" t="e">
        <f t="shared" si="39"/>
        <v>#DIV/0!</v>
      </c>
      <c r="R49" t="e">
        <f t="shared" si="40"/>
        <v>#DIV/0!</v>
      </c>
      <c r="S49" s="25" t="e">
        <f t="shared" si="41"/>
        <v>#DIV/0!</v>
      </c>
      <c r="T49" s="25" t="e">
        <f t="shared" si="42"/>
        <v>#DIV/0!</v>
      </c>
      <c r="U49" s="10" t="e">
        <f ca="1">RANK(C49,$C$3:OFFSET($C$3,Control!$I$5-1,0),1)</f>
        <v>#N/A</v>
      </c>
      <c r="V49" s="10" t="e">
        <f t="shared" ca="1" si="26"/>
        <v>#N/A</v>
      </c>
      <c r="W49" s="10" t="e">
        <f t="shared" ca="1" si="26"/>
        <v>#N/A</v>
      </c>
      <c r="X49" s="7" t="e">
        <f t="shared" si="43"/>
        <v>#DIV/0!</v>
      </c>
      <c r="Y49" s="7" t="e">
        <f t="shared" ca="1" si="44"/>
        <v>#N/A</v>
      </c>
      <c r="Z49">
        <v>1</v>
      </c>
      <c r="AA49">
        <v>2</v>
      </c>
      <c r="AB49" s="11">
        <f t="shared" si="19"/>
        <v>100</v>
      </c>
      <c r="AC49" s="11"/>
      <c r="AD49" s="7" t="e">
        <f t="shared" si="45"/>
        <v>#DIV/0!</v>
      </c>
      <c r="AE49" t="e">
        <f t="shared" si="46"/>
        <v>#DIV/0!</v>
      </c>
      <c r="AF49" s="25" t="e">
        <f t="shared" si="47"/>
        <v>#DIV/0!</v>
      </c>
    </row>
    <row r="50" spans="1:32" ht="14.25" x14ac:dyDescent="0.2">
      <c r="A50" s="37">
        <f>Control!B52</f>
        <v>0</v>
      </c>
      <c r="B50" s="27">
        <f t="shared" si="27"/>
        <v>0</v>
      </c>
      <c r="C50" s="20">
        <v>0</v>
      </c>
      <c r="D50" s="9">
        <f t="shared" si="28"/>
        <v>0</v>
      </c>
      <c r="E50">
        <f>Control!C52/100</f>
        <v>0</v>
      </c>
      <c r="F50" t="e">
        <f t="shared" si="29"/>
        <v>#DIV/0!</v>
      </c>
      <c r="G50">
        <f t="shared" si="30"/>
        <v>0</v>
      </c>
      <c r="H50" s="21">
        <f t="shared" si="31"/>
        <v>0</v>
      </c>
      <c r="I50" s="7">
        <f t="shared" si="32"/>
        <v>0</v>
      </c>
      <c r="J50" t="e">
        <f t="shared" si="33"/>
        <v>#DIV/0!</v>
      </c>
      <c r="K50">
        <f>Control!F52/100</f>
        <v>0</v>
      </c>
      <c r="L50" s="25" t="e">
        <f t="shared" si="34"/>
        <v>#DIV/0!</v>
      </c>
      <c r="M50" s="10">
        <f t="shared" si="35"/>
        <v>0</v>
      </c>
      <c r="N50" t="e">
        <f t="shared" si="36"/>
        <v>#DIV/0!</v>
      </c>
      <c r="O50" t="e">
        <f t="shared" si="37"/>
        <v>#DIV/0!</v>
      </c>
      <c r="P50" s="25" t="e">
        <f t="shared" si="38"/>
        <v>#DIV/0!</v>
      </c>
      <c r="Q50" s="17" t="e">
        <f t="shared" si="39"/>
        <v>#DIV/0!</v>
      </c>
      <c r="R50" t="e">
        <f t="shared" si="40"/>
        <v>#DIV/0!</v>
      </c>
      <c r="S50" s="25" t="e">
        <f t="shared" si="41"/>
        <v>#DIV/0!</v>
      </c>
      <c r="T50" s="25" t="e">
        <f t="shared" si="42"/>
        <v>#DIV/0!</v>
      </c>
      <c r="U50" s="10" t="e">
        <f ca="1">RANK(C50,$C$3:OFFSET($C$3,Control!$I$5-1,0),1)</f>
        <v>#N/A</v>
      </c>
      <c r="V50" s="10" t="e">
        <f t="shared" ref="V50:W69" ca="1" si="48">IF(U50=U49,U49+1,U50)</f>
        <v>#N/A</v>
      </c>
      <c r="W50" s="10" t="e">
        <f t="shared" ca="1" si="48"/>
        <v>#N/A</v>
      </c>
      <c r="X50" s="7" t="e">
        <f t="shared" si="43"/>
        <v>#DIV/0!</v>
      </c>
      <c r="Y50" s="7" t="e">
        <f t="shared" ca="1" si="44"/>
        <v>#N/A</v>
      </c>
      <c r="Z50">
        <v>1</v>
      </c>
      <c r="AA50">
        <v>2</v>
      </c>
      <c r="AB50" s="11">
        <f t="shared" si="19"/>
        <v>100</v>
      </c>
      <c r="AC50" s="11"/>
      <c r="AD50" s="7" t="e">
        <f t="shared" si="45"/>
        <v>#DIV/0!</v>
      </c>
      <c r="AE50" t="e">
        <f t="shared" si="46"/>
        <v>#DIV/0!</v>
      </c>
      <c r="AF50" s="25" t="e">
        <f t="shared" si="47"/>
        <v>#DIV/0!</v>
      </c>
    </row>
    <row r="51" spans="1:32" ht="14.25" x14ac:dyDescent="0.2">
      <c r="A51" s="37">
        <f>Control!B53</f>
        <v>0</v>
      </c>
      <c r="B51" s="27">
        <f t="shared" si="27"/>
        <v>0</v>
      </c>
      <c r="C51" s="20">
        <v>0</v>
      </c>
      <c r="D51" s="9">
        <f t="shared" si="28"/>
        <v>0</v>
      </c>
      <c r="E51">
        <f>Control!C53/100</f>
        <v>0</v>
      </c>
      <c r="F51" t="e">
        <f t="shared" si="29"/>
        <v>#DIV/0!</v>
      </c>
      <c r="G51">
        <f t="shared" si="30"/>
        <v>0</v>
      </c>
      <c r="H51" s="21">
        <f t="shared" si="31"/>
        <v>0</v>
      </c>
      <c r="I51" s="7">
        <f t="shared" si="32"/>
        <v>0</v>
      </c>
      <c r="J51" t="e">
        <f t="shared" si="33"/>
        <v>#DIV/0!</v>
      </c>
      <c r="K51">
        <f>Control!F53/100</f>
        <v>0</v>
      </c>
      <c r="L51" s="25" t="e">
        <f t="shared" si="34"/>
        <v>#DIV/0!</v>
      </c>
      <c r="M51" s="10">
        <f t="shared" si="35"/>
        <v>0</v>
      </c>
      <c r="N51" t="e">
        <f t="shared" si="36"/>
        <v>#DIV/0!</v>
      </c>
      <c r="O51" t="e">
        <f t="shared" si="37"/>
        <v>#DIV/0!</v>
      </c>
      <c r="P51" s="25" t="e">
        <f t="shared" si="38"/>
        <v>#DIV/0!</v>
      </c>
      <c r="Q51" s="17" t="e">
        <f t="shared" si="39"/>
        <v>#DIV/0!</v>
      </c>
      <c r="R51" t="e">
        <f t="shared" si="40"/>
        <v>#DIV/0!</v>
      </c>
      <c r="S51" s="25" t="e">
        <f t="shared" si="41"/>
        <v>#DIV/0!</v>
      </c>
      <c r="T51" s="25" t="e">
        <f t="shared" si="42"/>
        <v>#DIV/0!</v>
      </c>
      <c r="U51" s="10" t="e">
        <f ca="1">RANK(C51,$C$3:OFFSET($C$3,Control!$I$5-1,0),1)</f>
        <v>#N/A</v>
      </c>
      <c r="V51" s="10" t="e">
        <f t="shared" ca="1" si="48"/>
        <v>#N/A</v>
      </c>
      <c r="W51" s="10" t="e">
        <f t="shared" ca="1" si="48"/>
        <v>#N/A</v>
      </c>
      <c r="X51" s="7" t="e">
        <f t="shared" si="43"/>
        <v>#DIV/0!</v>
      </c>
      <c r="Y51" s="7" t="e">
        <f t="shared" ca="1" si="44"/>
        <v>#N/A</v>
      </c>
      <c r="Z51">
        <v>1</v>
      </c>
      <c r="AA51">
        <v>2</v>
      </c>
      <c r="AB51" s="11">
        <f t="shared" si="19"/>
        <v>100</v>
      </c>
      <c r="AC51" s="11"/>
      <c r="AD51" s="7" t="e">
        <f t="shared" si="45"/>
        <v>#DIV/0!</v>
      </c>
      <c r="AE51" t="e">
        <f t="shared" si="46"/>
        <v>#DIV/0!</v>
      </c>
      <c r="AF51" s="25" t="e">
        <f t="shared" si="47"/>
        <v>#DIV/0!</v>
      </c>
    </row>
    <row r="52" spans="1:32" ht="14.25" x14ac:dyDescent="0.2">
      <c r="A52" s="37">
        <f>Control!B54</f>
        <v>0</v>
      </c>
      <c r="B52" s="27">
        <f t="shared" si="27"/>
        <v>0</v>
      </c>
      <c r="C52" s="20">
        <v>0</v>
      </c>
      <c r="D52" s="9">
        <f t="shared" si="28"/>
        <v>0</v>
      </c>
      <c r="E52">
        <f>Control!C54/100</f>
        <v>0</v>
      </c>
      <c r="F52" t="e">
        <f t="shared" si="29"/>
        <v>#DIV/0!</v>
      </c>
      <c r="G52">
        <f t="shared" si="30"/>
        <v>0</v>
      </c>
      <c r="H52" s="21">
        <f t="shared" si="31"/>
        <v>0</v>
      </c>
      <c r="I52" s="7">
        <f t="shared" si="32"/>
        <v>0</v>
      </c>
      <c r="J52" t="e">
        <f t="shared" si="33"/>
        <v>#DIV/0!</v>
      </c>
      <c r="K52">
        <f>Control!F54/100</f>
        <v>0</v>
      </c>
      <c r="L52" s="25" t="e">
        <f t="shared" si="34"/>
        <v>#DIV/0!</v>
      </c>
      <c r="M52" s="10">
        <f t="shared" si="35"/>
        <v>0</v>
      </c>
      <c r="N52" t="e">
        <f t="shared" si="36"/>
        <v>#DIV/0!</v>
      </c>
      <c r="O52" t="e">
        <f t="shared" si="37"/>
        <v>#DIV/0!</v>
      </c>
      <c r="P52" s="25" t="e">
        <f t="shared" si="38"/>
        <v>#DIV/0!</v>
      </c>
      <c r="Q52" s="17" t="e">
        <f t="shared" si="39"/>
        <v>#DIV/0!</v>
      </c>
      <c r="R52" t="e">
        <f t="shared" si="40"/>
        <v>#DIV/0!</v>
      </c>
      <c r="S52" s="25" t="e">
        <f t="shared" si="41"/>
        <v>#DIV/0!</v>
      </c>
      <c r="T52" s="25" t="e">
        <f t="shared" si="42"/>
        <v>#DIV/0!</v>
      </c>
      <c r="U52" s="10" t="e">
        <f ca="1">RANK(C52,$C$3:OFFSET($C$3,Control!$I$5-1,0),1)</f>
        <v>#N/A</v>
      </c>
      <c r="V52" s="10" t="e">
        <f t="shared" ca="1" si="48"/>
        <v>#N/A</v>
      </c>
      <c r="W52" s="10" t="e">
        <f t="shared" ca="1" si="48"/>
        <v>#N/A</v>
      </c>
      <c r="X52" s="7" t="e">
        <f t="shared" si="43"/>
        <v>#DIV/0!</v>
      </c>
      <c r="Y52" s="7" t="e">
        <f t="shared" ca="1" si="44"/>
        <v>#N/A</v>
      </c>
      <c r="Z52">
        <v>1</v>
      </c>
      <c r="AA52">
        <v>2</v>
      </c>
      <c r="AB52" s="11">
        <f t="shared" si="19"/>
        <v>100</v>
      </c>
      <c r="AC52" s="11"/>
      <c r="AD52" s="7" t="e">
        <f t="shared" si="45"/>
        <v>#DIV/0!</v>
      </c>
      <c r="AE52" t="e">
        <f t="shared" si="46"/>
        <v>#DIV/0!</v>
      </c>
      <c r="AF52" s="25" t="e">
        <f t="shared" si="47"/>
        <v>#DIV/0!</v>
      </c>
    </row>
    <row r="53" spans="1:32" ht="14.25" x14ac:dyDescent="0.2">
      <c r="A53" s="37">
        <f>Control!B55</f>
        <v>0</v>
      </c>
      <c r="B53" s="27">
        <f t="shared" si="27"/>
        <v>0</v>
      </c>
      <c r="C53" s="20">
        <v>0</v>
      </c>
      <c r="D53" s="9">
        <f t="shared" si="28"/>
        <v>0</v>
      </c>
      <c r="E53">
        <f>Control!C55/100</f>
        <v>0</v>
      </c>
      <c r="F53" t="e">
        <f t="shared" si="29"/>
        <v>#DIV/0!</v>
      </c>
      <c r="G53">
        <f t="shared" si="30"/>
        <v>0</v>
      </c>
      <c r="H53" s="21">
        <f t="shared" si="31"/>
        <v>0</v>
      </c>
      <c r="I53" s="7">
        <f t="shared" si="32"/>
        <v>0</v>
      </c>
      <c r="J53" t="e">
        <f t="shared" si="33"/>
        <v>#DIV/0!</v>
      </c>
      <c r="K53">
        <f>Control!F55/100</f>
        <v>0</v>
      </c>
      <c r="L53" s="25" t="e">
        <f t="shared" si="34"/>
        <v>#DIV/0!</v>
      </c>
      <c r="M53" s="10">
        <f t="shared" si="35"/>
        <v>0</v>
      </c>
      <c r="N53" t="e">
        <f t="shared" si="36"/>
        <v>#DIV/0!</v>
      </c>
      <c r="O53" t="e">
        <f t="shared" si="37"/>
        <v>#DIV/0!</v>
      </c>
      <c r="P53" s="25" t="e">
        <f t="shared" si="38"/>
        <v>#DIV/0!</v>
      </c>
      <c r="Q53" s="17" t="e">
        <f t="shared" si="39"/>
        <v>#DIV/0!</v>
      </c>
      <c r="R53" t="e">
        <f t="shared" si="40"/>
        <v>#DIV/0!</v>
      </c>
      <c r="S53" s="25" t="e">
        <f t="shared" si="41"/>
        <v>#DIV/0!</v>
      </c>
      <c r="T53" s="25" t="e">
        <f t="shared" si="42"/>
        <v>#DIV/0!</v>
      </c>
      <c r="U53" s="10" t="e">
        <f ca="1">RANK(C53,$C$3:OFFSET($C$3,Control!$I$5-1,0),1)</f>
        <v>#N/A</v>
      </c>
      <c r="V53" s="10" t="e">
        <f t="shared" ca="1" si="48"/>
        <v>#N/A</v>
      </c>
      <c r="W53" s="10" t="e">
        <f t="shared" ca="1" si="48"/>
        <v>#N/A</v>
      </c>
      <c r="X53" s="7" t="e">
        <f t="shared" si="43"/>
        <v>#DIV/0!</v>
      </c>
      <c r="Y53" s="7" t="e">
        <f t="shared" ca="1" si="44"/>
        <v>#N/A</v>
      </c>
      <c r="Z53">
        <v>1</v>
      </c>
      <c r="AA53">
        <v>2</v>
      </c>
      <c r="AB53" s="11">
        <f t="shared" si="19"/>
        <v>100</v>
      </c>
      <c r="AC53" s="11"/>
      <c r="AD53" s="7" t="e">
        <f t="shared" si="45"/>
        <v>#DIV/0!</v>
      </c>
      <c r="AE53" t="e">
        <f t="shared" si="46"/>
        <v>#DIV/0!</v>
      </c>
      <c r="AF53" s="25" t="e">
        <f t="shared" si="47"/>
        <v>#DIV/0!</v>
      </c>
    </row>
    <row r="54" spans="1:32" ht="14.25" x14ac:dyDescent="0.2">
      <c r="A54" s="37">
        <f>Control!B56</f>
        <v>0</v>
      </c>
      <c r="B54" s="27">
        <f t="shared" si="27"/>
        <v>0</v>
      </c>
      <c r="C54" s="20">
        <v>0</v>
      </c>
      <c r="D54" s="9">
        <f t="shared" si="28"/>
        <v>0</v>
      </c>
      <c r="E54">
        <f>Control!C56/100</f>
        <v>0</v>
      </c>
      <c r="F54" t="e">
        <f t="shared" si="29"/>
        <v>#DIV/0!</v>
      </c>
      <c r="G54">
        <f t="shared" si="30"/>
        <v>0</v>
      </c>
      <c r="H54" s="21">
        <f t="shared" si="31"/>
        <v>0</v>
      </c>
      <c r="I54" s="7">
        <f t="shared" si="32"/>
        <v>0</v>
      </c>
      <c r="J54" t="e">
        <f t="shared" si="33"/>
        <v>#DIV/0!</v>
      </c>
      <c r="K54">
        <f>Control!F56/100</f>
        <v>0</v>
      </c>
      <c r="L54" s="25" t="e">
        <f t="shared" si="34"/>
        <v>#DIV/0!</v>
      </c>
      <c r="M54" s="10">
        <f t="shared" si="35"/>
        <v>0</v>
      </c>
      <c r="N54" t="e">
        <f t="shared" si="36"/>
        <v>#DIV/0!</v>
      </c>
      <c r="O54" t="e">
        <f t="shared" si="37"/>
        <v>#DIV/0!</v>
      </c>
      <c r="P54" s="25" t="e">
        <f t="shared" si="38"/>
        <v>#DIV/0!</v>
      </c>
      <c r="Q54" s="17" t="e">
        <f t="shared" si="39"/>
        <v>#DIV/0!</v>
      </c>
      <c r="R54" t="e">
        <f t="shared" si="40"/>
        <v>#DIV/0!</v>
      </c>
      <c r="S54" s="25" t="e">
        <f t="shared" si="41"/>
        <v>#DIV/0!</v>
      </c>
      <c r="T54" s="25" t="e">
        <f t="shared" si="42"/>
        <v>#DIV/0!</v>
      </c>
      <c r="U54" s="10" t="e">
        <f ca="1">RANK(C54,$C$3:OFFSET($C$3,Control!$I$5-1,0),1)</f>
        <v>#N/A</v>
      </c>
      <c r="V54" s="10" t="e">
        <f t="shared" ca="1" si="48"/>
        <v>#N/A</v>
      </c>
      <c r="W54" s="10" t="e">
        <f t="shared" ca="1" si="48"/>
        <v>#N/A</v>
      </c>
      <c r="X54" s="7" t="e">
        <f t="shared" si="43"/>
        <v>#DIV/0!</v>
      </c>
      <c r="Y54" s="7" t="e">
        <f t="shared" ca="1" si="44"/>
        <v>#N/A</v>
      </c>
      <c r="Z54">
        <v>1</v>
      </c>
      <c r="AA54">
        <v>2</v>
      </c>
      <c r="AB54" s="11">
        <f t="shared" si="19"/>
        <v>100</v>
      </c>
      <c r="AC54" s="11"/>
      <c r="AD54" s="7" t="e">
        <f t="shared" si="45"/>
        <v>#DIV/0!</v>
      </c>
      <c r="AE54" t="e">
        <f t="shared" si="46"/>
        <v>#DIV/0!</v>
      </c>
      <c r="AF54" s="25" t="e">
        <f t="shared" si="47"/>
        <v>#DIV/0!</v>
      </c>
    </row>
    <row r="55" spans="1:32" ht="14.25" x14ac:dyDescent="0.2">
      <c r="A55" s="37">
        <f>Control!B57</f>
        <v>0</v>
      </c>
      <c r="B55" s="27">
        <f t="shared" si="27"/>
        <v>0</v>
      </c>
      <c r="C55" s="20">
        <v>0</v>
      </c>
      <c r="D55" s="9">
        <f t="shared" si="28"/>
        <v>0</v>
      </c>
      <c r="E55">
        <f>Control!C57/100</f>
        <v>0</v>
      </c>
      <c r="F55" t="e">
        <f t="shared" si="29"/>
        <v>#DIV/0!</v>
      </c>
      <c r="G55">
        <f t="shared" si="30"/>
        <v>0</v>
      </c>
      <c r="H55" s="21">
        <f t="shared" si="31"/>
        <v>0</v>
      </c>
      <c r="I55" s="7">
        <f t="shared" si="32"/>
        <v>0</v>
      </c>
      <c r="J55" t="e">
        <f t="shared" si="33"/>
        <v>#DIV/0!</v>
      </c>
      <c r="K55">
        <f>Control!F57/100</f>
        <v>0</v>
      </c>
      <c r="L55" s="25" t="e">
        <f t="shared" si="34"/>
        <v>#DIV/0!</v>
      </c>
      <c r="M55" s="10">
        <f t="shared" si="35"/>
        <v>0</v>
      </c>
      <c r="N55" t="e">
        <f t="shared" si="36"/>
        <v>#DIV/0!</v>
      </c>
      <c r="O55" t="e">
        <f t="shared" si="37"/>
        <v>#DIV/0!</v>
      </c>
      <c r="P55" s="25" t="e">
        <f t="shared" si="38"/>
        <v>#DIV/0!</v>
      </c>
      <c r="Q55" s="17" t="e">
        <f t="shared" si="39"/>
        <v>#DIV/0!</v>
      </c>
      <c r="R55" t="e">
        <f t="shared" si="40"/>
        <v>#DIV/0!</v>
      </c>
      <c r="S55" s="25" t="e">
        <f t="shared" si="41"/>
        <v>#DIV/0!</v>
      </c>
      <c r="T55" s="25" t="e">
        <f t="shared" si="42"/>
        <v>#DIV/0!</v>
      </c>
      <c r="U55" s="10" t="e">
        <f ca="1">RANK(C55,$C$3:OFFSET($C$3,Control!$I$5-1,0),1)</f>
        <v>#N/A</v>
      </c>
      <c r="V55" s="10" t="e">
        <f t="shared" ca="1" si="48"/>
        <v>#N/A</v>
      </c>
      <c r="W55" s="10" t="e">
        <f t="shared" ca="1" si="48"/>
        <v>#N/A</v>
      </c>
      <c r="X55" s="7" t="e">
        <f t="shared" si="43"/>
        <v>#DIV/0!</v>
      </c>
      <c r="Y55" s="7" t="e">
        <f t="shared" ca="1" si="44"/>
        <v>#N/A</v>
      </c>
      <c r="Z55">
        <v>1</v>
      </c>
      <c r="AA55">
        <v>2</v>
      </c>
      <c r="AB55" s="11">
        <f t="shared" si="19"/>
        <v>100</v>
      </c>
      <c r="AC55" s="11"/>
      <c r="AD55" s="7" t="e">
        <f t="shared" si="45"/>
        <v>#DIV/0!</v>
      </c>
      <c r="AE55" t="e">
        <f t="shared" si="46"/>
        <v>#DIV/0!</v>
      </c>
      <c r="AF55" s="25" t="e">
        <f t="shared" si="47"/>
        <v>#DIV/0!</v>
      </c>
    </row>
    <row r="56" spans="1:32" ht="14.25" x14ac:dyDescent="0.2">
      <c r="A56" s="37">
        <f>Control!B58</f>
        <v>0</v>
      </c>
      <c r="B56" s="27">
        <f t="shared" si="27"/>
        <v>0</v>
      </c>
      <c r="C56" s="20">
        <v>0</v>
      </c>
      <c r="D56" s="9">
        <f t="shared" si="28"/>
        <v>0</v>
      </c>
      <c r="E56">
        <f>Control!C58/100</f>
        <v>0</v>
      </c>
      <c r="F56" t="e">
        <f t="shared" si="29"/>
        <v>#DIV/0!</v>
      </c>
      <c r="G56">
        <f t="shared" si="30"/>
        <v>0</v>
      </c>
      <c r="H56" s="21">
        <f t="shared" si="31"/>
        <v>0</v>
      </c>
      <c r="I56" s="7">
        <f t="shared" si="32"/>
        <v>0</v>
      </c>
      <c r="J56" t="e">
        <f t="shared" si="33"/>
        <v>#DIV/0!</v>
      </c>
      <c r="K56">
        <f>Control!F58/100</f>
        <v>0</v>
      </c>
      <c r="L56" s="25" t="e">
        <f t="shared" si="34"/>
        <v>#DIV/0!</v>
      </c>
      <c r="M56" s="10">
        <f t="shared" si="35"/>
        <v>0</v>
      </c>
      <c r="N56" t="e">
        <f t="shared" si="36"/>
        <v>#DIV/0!</v>
      </c>
      <c r="O56" t="e">
        <f t="shared" si="37"/>
        <v>#DIV/0!</v>
      </c>
      <c r="P56" s="25" t="e">
        <f t="shared" si="38"/>
        <v>#DIV/0!</v>
      </c>
      <c r="Q56" s="17" t="e">
        <f t="shared" si="39"/>
        <v>#DIV/0!</v>
      </c>
      <c r="R56" t="e">
        <f t="shared" si="40"/>
        <v>#DIV/0!</v>
      </c>
      <c r="S56" s="25" t="e">
        <f t="shared" si="41"/>
        <v>#DIV/0!</v>
      </c>
      <c r="T56" s="25" t="e">
        <f t="shared" si="42"/>
        <v>#DIV/0!</v>
      </c>
      <c r="U56" s="10" t="e">
        <f ca="1">RANK(C56,$C$3:OFFSET($C$3,Control!$I$5-1,0),1)</f>
        <v>#N/A</v>
      </c>
      <c r="V56" s="10" t="e">
        <f t="shared" ca="1" si="48"/>
        <v>#N/A</v>
      </c>
      <c r="W56" s="10" t="e">
        <f t="shared" ca="1" si="48"/>
        <v>#N/A</v>
      </c>
      <c r="X56" s="7" t="e">
        <f t="shared" si="43"/>
        <v>#DIV/0!</v>
      </c>
      <c r="Y56" s="7" t="e">
        <f t="shared" ca="1" si="44"/>
        <v>#N/A</v>
      </c>
      <c r="Z56">
        <v>1</v>
      </c>
      <c r="AA56">
        <v>2</v>
      </c>
      <c r="AB56" s="11">
        <f t="shared" si="19"/>
        <v>100</v>
      </c>
      <c r="AC56" s="11"/>
      <c r="AD56" s="7" t="e">
        <f t="shared" si="45"/>
        <v>#DIV/0!</v>
      </c>
      <c r="AE56" t="e">
        <f t="shared" si="46"/>
        <v>#DIV/0!</v>
      </c>
      <c r="AF56" s="25" t="e">
        <f t="shared" si="47"/>
        <v>#DIV/0!</v>
      </c>
    </row>
    <row r="57" spans="1:32" ht="14.25" x14ac:dyDescent="0.2">
      <c r="A57" s="37">
        <f>Control!B59</f>
        <v>0</v>
      </c>
      <c r="B57" s="27">
        <f t="shared" si="27"/>
        <v>0</v>
      </c>
      <c r="C57" s="20">
        <v>0</v>
      </c>
      <c r="D57" s="9">
        <f t="shared" si="28"/>
        <v>0</v>
      </c>
      <c r="E57">
        <f>Control!C59/100</f>
        <v>0</v>
      </c>
      <c r="F57" t="e">
        <f t="shared" si="29"/>
        <v>#DIV/0!</v>
      </c>
      <c r="G57">
        <f t="shared" si="30"/>
        <v>0</v>
      </c>
      <c r="H57" s="21">
        <f t="shared" si="31"/>
        <v>0</v>
      </c>
      <c r="I57" s="7">
        <f t="shared" si="32"/>
        <v>0</v>
      </c>
      <c r="J57" t="e">
        <f t="shared" si="33"/>
        <v>#DIV/0!</v>
      </c>
      <c r="K57">
        <f>Control!F59/100</f>
        <v>0</v>
      </c>
      <c r="L57" s="25" t="e">
        <f t="shared" si="34"/>
        <v>#DIV/0!</v>
      </c>
      <c r="M57" s="10">
        <f t="shared" si="35"/>
        <v>0</v>
      </c>
      <c r="N57" t="e">
        <f t="shared" si="36"/>
        <v>#DIV/0!</v>
      </c>
      <c r="O57" t="e">
        <f t="shared" si="37"/>
        <v>#DIV/0!</v>
      </c>
      <c r="P57" s="25" t="e">
        <f t="shared" si="38"/>
        <v>#DIV/0!</v>
      </c>
      <c r="Q57" s="17" t="e">
        <f t="shared" si="39"/>
        <v>#DIV/0!</v>
      </c>
      <c r="R57" t="e">
        <f t="shared" si="40"/>
        <v>#DIV/0!</v>
      </c>
      <c r="S57" s="25" t="e">
        <f t="shared" si="41"/>
        <v>#DIV/0!</v>
      </c>
      <c r="T57" s="25" t="e">
        <f t="shared" si="42"/>
        <v>#DIV/0!</v>
      </c>
      <c r="U57" s="10" t="e">
        <f ca="1">RANK(C57,$C$3:OFFSET($C$3,Control!$I$5-1,0),1)</f>
        <v>#N/A</v>
      </c>
      <c r="V57" s="10" t="e">
        <f t="shared" ca="1" si="48"/>
        <v>#N/A</v>
      </c>
      <c r="W57" s="10" t="e">
        <f t="shared" ca="1" si="48"/>
        <v>#N/A</v>
      </c>
      <c r="X57" s="7" t="e">
        <f t="shared" si="43"/>
        <v>#DIV/0!</v>
      </c>
      <c r="Y57" s="7" t="e">
        <f t="shared" ca="1" si="44"/>
        <v>#N/A</v>
      </c>
      <c r="Z57">
        <v>1</v>
      </c>
      <c r="AA57">
        <v>2</v>
      </c>
      <c r="AB57" s="11">
        <f t="shared" si="19"/>
        <v>100</v>
      </c>
      <c r="AC57" s="11"/>
      <c r="AD57" s="7" t="e">
        <f t="shared" si="45"/>
        <v>#DIV/0!</v>
      </c>
      <c r="AE57" t="e">
        <f t="shared" si="46"/>
        <v>#DIV/0!</v>
      </c>
      <c r="AF57" s="25" t="e">
        <f t="shared" si="47"/>
        <v>#DIV/0!</v>
      </c>
    </row>
    <row r="58" spans="1:32" ht="14.25" x14ac:dyDescent="0.2">
      <c r="A58" s="37">
        <f>Control!B60</f>
        <v>0</v>
      </c>
      <c r="B58" s="27">
        <f t="shared" si="27"/>
        <v>0</v>
      </c>
      <c r="C58" s="20">
        <v>0</v>
      </c>
      <c r="D58" s="9">
        <f t="shared" si="28"/>
        <v>0</v>
      </c>
      <c r="E58">
        <f>Control!C60/100</f>
        <v>0</v>
      </c>
      <c r="F58" t="e">
        <f t="shared" si="29"/>
        <v>#DIV/0!</v>
      </c>
      <c r="G58">
        <f t="shared" si="30"/>
        <v>0</v>
      </c>
      <c r="H58" s="21">
        <f t="shared" si="31"/>
        <v>0</v>
      </c>
      <c r="I58" s="7">
        <f t="shared" si="32"/>
        <v>0</v>
      </c>
      <c r="J58" t="e">
        <f t="shared" si="33"/>
        <v>#DIV/0!</v>
      </c>
      <c r="K58">
        <f>Control!F60/100</f>
        <v>0</v>
      </c>
      <c r="L58" s="25" t="e">
        <f t="shared" si="34"/>
        <v>#DIV/0!</v>
      </c>
      <c r="M58" s="10">
        <f t="shared" si="35"/>
        <v>0</v>
      </c>
      <c r="N58" t="e">
        <f t="shared" si="36"/>
        <v>#DIV/0!</v>
      </c>
      <c r="O58" t="e">
        <f t="shared" si="37"/>
        <v>#DIV/0!</v>
      </c>
      <c r="P58" s="25" t="e">
        <f t="shared" si="38"/>
        <v>#DIV/0!</v>
      </c>
      <c r="Q58" s="17" t="e">
        <f t="shared" si="39"/>
        <v>#DIV/0!</v>
      </c>
      <c r="R58" t="e">
        <f t="shared" si="40"/>
        <v>#DIV/0!</v>
      </c>
      <c r="S58" s="25" t="e">
        <f t="shared" si="41"/>
        <v>#DIV/0!</v>
      </c>
      <c r="T58" s="25" t="e">
        <f t="shared" si="42"/>
        <v>#DIV/0!</v>
      </c>
      <c r="U58" s="10" t="e">
        <f ca="1">RANK(C58,$C$3:OFFSET($C$3,Control!$I$5-1,0),1)</f>
        <v>#N/A</v>
      </c>
      <c r="V58" s="10" t="e">
        <f t="shared" ca="1" si="48"/>
        <v>#N/A</v>
      </c>
      <c r="W58" s="10" t="e">
        <f t="shared" ca="1" si="48"/>
        <v>#N/A</v>
      </c>
      <c r="X58" s="7" t="e">
        <f t="shared" si="43"/>
        <v>#DIV/0!</v>
      </c>
      <c r="Y58" s="7" t="e">
        <f t="shared" ca="1" si="44"/>
        <v>#N/A</v>
      </c>
      <c r="Z58">
        <v>1</v>
      </c>
      <c r="AA58">
        <v>2</v>
      </c>
      <c r="AB58" s="11">
        <f t="shared" si="19"/>
        <v>100</v>
      </c>
      <c r="AC58" s="11"/>
      <c r="AD58" s="7" t="e">
        <f t="shared" si="45"/>
        <v>#DIV/0!</v>
      </c>
      <c r="AE58" t="e">
        <f t="shared" si="46"/>
        <v>#DIV/0!</v>
      </c>
      <c r="AF58" s="25" t="e">
        <f t="shared" si="47"/>
        <v>#DIV/0!</v>
      </c>
    </row>
    <row r="59" spans="1:32" ht="14.25" x14ac:dyDescent="0.2">
      <c r="A59" s="37">
        <f>Control!B61</f>
        <v>0</v>
      </c>
      <c r="B59" s="27">
        <f t="shared" si="27"/>
        <v>0</v>
      </c>
      <c r="C59" s="20">
        <v>0</v>
      </c>
      <c r="D59" s="9">
        <f t="shared" si="28"/>
        <v>0</v>
      </c>
      <c r="E59">
        <f>Control!C61/100</f>
        <v>0</v>
      </c>
      <c r="F59" t="e">
        <f t="shared" si="29"/>
        <v>#DIV/0!</v>
      </c>
      <c r="G59">
        <f t="shared" si="30"/>
        <v>0</v>
      </c>
      <c r="H59" s="21">
        <f t="shared" si="31"/>
        <v>0</v>
      </c>
      <c r="I59" s="7">
        <f t="shared" si="32"/>
        <v>0</v>
      </c>
      <c r="J59" t="e">
        <f t="shared" si="33"/>
        <v>#DIV/0!</v>
      </c>
      <c r="K59">
        <f>Control!F61/100</f>
        <v>0</v>
      </c>
      <c r="L59" s="25" t="e">
        <f t="shared" si="34"/>
        <v>#DIV/0!</v>
      </c>
      <c r="M59" s="10">
        <f t="shared" si="35"/>
        <v>0</v>
      </c>
      <c r="N59" t="e">
        <f t="shared" si="36"/>
        <v>#DIV/0!</v>
      </c>
      <c r="O59" t="e">
        <f t="shared" si="37"/>
        <v>#DIV/0!</v>
      </c>
      <c r="P59" s="25" t="e">
        <f t="shared" si="38"/>
        <v>#DIV/0!</v>
      </c>
      <c r="Q59" s="17" t="e">
        <f t="shared" si="39"/>
        <v>#DIV/0!</v>
      </c>
      <c r="R59" t="e">
        <f t="shared" si="40"/>
        <v>#DIV/0!</v>
      </c>
      <c r="S59" s="25" t="e">
        <f t="shared" si="41"/>
        <v>#DIV/0!</v>
      </c>
      <c r="T59" s="25" t="e">
        <f t="shared" si="42"/>
        <v>#DIV/0!</v>
      </c>
      <c r="U59" s="10" t="e">
        <f ca="1">RANK(C59,$C$3:OFFSET($C$3,Control!$I$5-1,0),1)</f>
        <v>#N/A</v>
      </c>
      <c r="V59" s="10" t="e">
        <f t="shared" ca="1" si="48"/>
        <v>#N/A</v>
      </c>
      <c r="W59" s="10" t="e">
        <f t="shared" ca="1" si="48"/>
        <v>#N/A</v>
      </c>
      <c r="X59" s="7" t="e">
        <f t="shared" si="43"/>
        <v>#DIV/0!</v>
      </c>
      <c r="Y59" s="7" t="e">
        <f t="shared" ca="1" si="44"/>
        <v>#N/A</v>
      </c>
      <c r="Z59">
        <v>1</v>
      </c>
      <c r="AA59">
        <v>2</v>
      </c>
      <c r="AB59" s="11">
        <f t="shared" si="19"/>
        <v>100</v>
      </c>
      <c r="AC59" s="11"/>
      <c r="AD59" s="7" t="e">
        <f t="shared" si="45"/>
        <v>#DIV/0!</v>
      </c>
      <c r="AE59" t="e">
        <f t="shared" si="46"/>
        <v>#DIV/0!</v>
      </c>
      <c r="AF59" s="25" t="e">
        <f t="shared" si="47"/>
        <v>#DIV/0!</v>
      </c>
    </row>
    <row r="60" spans="1:32" ht="14.25" x14ac:dyDescent="0.2">
      <c r="A60" s="37">
        <f>Control!B62</f>
        <v>0</v>
      </c>
      <c r="B60" s="27">
        <f t="shared" si="27"/>
        <v>0</v>
      </c>
      <c r="C60" s="20">
        <v>0</v>
      </c>
      <c r="D60" s="9">
        <f t="shared" si="28"/>
        <v>0</v>
      </c>
      <c r="E60">
        <f>Control!C62/100</f>
        <v>0</v>
      </c>
      <c r="F60" t="e">
        <f t="shared" si="29"/>
        <v>#DIV/0!</v>
      </c>
      <c r="G60">
        <f t="shared" si="30"/>
        <v>0</v>
      </c>
      <c r="H60" s="21">
        <f t="shared" si="31"/>
        <v>0</v>
      </c>
      <c r="I60" s="7">
        <f t="shared" si="32"/>
        <v>0</v>
      </c>
      <c r="J60" t="e">
        <f t="shared" si="33"/>
        <v>#DIV/0!</v>
      </c>
      <c r="K60">
        <f>Control!F62/100</f>
        <v>0</v>
      </c>
      <c r="L60" s="25" t="e">
        <f t="shared" si="34"/>
        <v>#DIV/0!</v>
      </c>
      <c r="M60" s="10">
        <f t="shared" si="35"/>
        <v>0</v>
      </c>
      <c r="N60" t="e">
        <f t="shared" si="36"/>
        <v>#DIV/0!</v>
      </c>
      <c r="O60" t="e">
        <f t="shared" si="37"/>
        <v>#DIV/0!</v>
      </c>
      <c r="P60" s="25" t="e">
        <f t="shared" si="38"/>
        <v>#DIV/0!</v>
      </c>
      <c r="Q60" s="17" t="e">
        <f t="shared" si="39"/>
        <v>#DIV/0!</v>
      </c>
      <c r="R60" t="e">
        <f t="shared" si="40"/>
        <v>#DIV/0!</v>
      </c>
      <c r="S60" s="25" t="e">
        <f t="shared" si="41"/>
        <v>#DIV/0!</v>
      </c>
      <c r="T60" s="25" t="e">
        <f t="shared" si="42"/>
        <v>#DIV/0!</v>
      </c>
      <c r="U60" s="10" t="e">
        <f ca="1">RANK(C60,$C$3:OFFSET($C$3,Control!$I$5-1,0),1)</f>
        <v>#N/A</v>
      </c>
      <c r="V60" s="10" t="e">
        <f t="shared" ca="1" si="48"/>
        <v>#N/A</v>
      </c>
      <c r="W60" s="10" t="e">
        <f t="shared" ca="1" si="48"/>
        <v>#N/A</v>
      </c>
      <c r="X60" s="7" t="e">
        <f t="shared" si="43"/>
        <v>#DIV/0!</v>
      </c>
      <c r="Y60" s="7" t="e">
        <f t="shared" ca="1" si="44"/>
        <v>#N/A</v>
      </c>
      <c r="Z60">
        <v>1</v>
      </c>
      <c r="AA60">
        <v>2</v>
      </c>
      <c r="AB60" s="11">
        <f t="shared" si="19"/>
        <v>100</v>
      </c>
      <c r="AC60" s="11"/>
      <c r="AD60" s="7" t="e">
        <f t="shared" si="45"/>
        <v>#DIV/0!</v>
      </c>
      <c r="AE60" t="e">
        <f t="shared" si="46"/>
        <v>#DIV/0!</v>
      </c>
      <c r="AF60" s="25" t="e">
        <f t="shared" si="47"/>
        <v>#DIV/0!</v>
      </c>
    </row>
    <row r="61" spans="1:32" ht="14.25" x14ac:dyDescent="0.2">
      <c r="A61" s="37">
        <f>Control!B63</f>
        <v>0</v>
      </c>
      <c r="B61" s="27">
        <f t="shared" si="27"/>
        <v>0</v>
      </c>
      <c r="C61" s="20">
        <v>0</v>
      </c>
      <c r="D61" s="9">
        <f t="shared" si="28"/>
        <v>0</v>
      </c>
      <c r="E61">
        <f>Control!C63/100</f>
        <v>0</v>
      </c>
      <c r="F61" t="e">
        <f t="shared" si="29"/>
        <v>#DIV/0!</v>
      </c>
      <c r="G61">
        <f t="shared" si="30"/>
        <v>0</v>
      </c>
      <c r="H61" s="21">
        <f t="shared" si="31"/>
        <v>0</v>
      </c>
      <c r="I61" s="7">
        <f t="shared" si="32"/>
        <v>0</v>
      </c>
      <c r="J61" t="e">
        <f t="shared" si="33"/>
        <v>#DIV/0!</v>
      </c>
      <c r="K61">
        <f>Control!F63/100</f>
        <v>0</v>
      </c>
      <c r="L61" s="25" t="e">
        <f t="shared" si="34"/>
        <v>#DIV/0!</v>
      </c>
      <c r="M61" s="10">
        <f t="shared" si="35"/>
        <v>0</v>
      </c>
      <c r="N61" t="e">
        <f t="shared" si="36"/>
        <v>#DIV/0!</v>
      </c>
      <c r="O61" t="e">
        <f t="shared" si="37"/>
        <v>#DIV/0!</v>
      </c>
      <c r="P61" s="25" t="e">
        <f t="shared" si="38"/>
        <v>#DIV/0!</v>
      </c>
      <c r="Q61" s="17" t="e">
        <f t="shared" si="39"/>
        <v>#DIV/0!</v>
      </c>
      <c r="R61" t="e">
        <f t="shared" si="40"/>
        <v>#DIV/0!</v>
      </c>
      <c r="S61" s="25" t="e">
        <f t="shared" si="41"/>
        <v>#DIV/0!</v>
      </c>
      <c r="T61" s="25" t="e">
        <f t="shared" si="42"/>
        <v>#DIV/0!</v>
      </c>
      <c r="U61" s="10" t="e">
        <f ca="1">RANK(C61,$C$3:OFFSET($C$3,Control!$I$5-1,0),1)</f>
        <v>#N/A</v>
      </c>
      <c r="V61" s="10" t="e">
        <f t="shared" ca="1" si="48"/>
        <v>#N/A</v>
      </c>
      <c r="W61" s="10" t="e">
        <f t="shared" ca="1" si="48"/>
        <v>#N/A</v>
      </c>
      <c r="X61" s="7" t="e">
        <f t="shared" si="43"/>
        <v>#DIV/0!</v>
      </c>
      <c r="Y61" s="7" t="e">
        <f t="shared" ca="1" si="44"/>
        <v>#N/A</v>
      </c>
      <c r="Z61">
        <v>1</v>
      </c>
      <c r="AA61">
        <v>2</v>
      </c>
      <c r="AB61" s="11">
        <f t="shared" si="19"/>
        <v>100</v>
      </c>
      <c r="AC61" s="11"/>
      <c r="AD61" s="7" t="e">
        <f t="shared" si="45"/>
        <v>#DIV/0!</v>
      </c>
      <c r="AE61" t="e">
        <f t="shared" si="46"/>
        <v>#DIV/0!</v>
      </c>
      <c r="AF61" s="25" t="e">
        <f t="shared" si="47"/>
        <v>#DIV/0!</v>
      </c>
    </row>
    <row r="62" spans="1:32" ht="14.25" x14ac:dyDescent="0.2">
      <c r="A62" s="37">
        <f>Control!B64</f>
        <v>0</v>
      </c>
      <c r="B62" s="27">
        <f t="shared" si="27"/>
        <v>0</v>
      </c>
      <c r="C62" s="20">
        <v>0</v>
      </c>
      <c r="D62" s="9">
        <f t="shared" si="28"/>
        <v>0</v>
      </c>
      <c r="E62">
        <f>Control!C64/100</f>
        <v>0</v>
      </c>
      <c r="F62" t="e">
        <f t="shared" si="29"/>
        <v>#DIV/0!</v>
      </c>
      <c r="G62">
        <f t="shared" si="30"/>
        <v>0</v>
      </c>
      <c r="H62" s="21">
        <f t="shared" si="31"/>
        <v>0</v>
      </c>
      <c r="I62" s="7">
        <f t="shared" si="32"/>
        <v>0</v>
      </c>
      <c r="J62" t="e">
        <f t="shared" si="33"/>
        <v>#DIV/0!</v>
      </c>
      <c r="K62">
        <f>Control!F64/100</f>
        <v>0</v>
      </c>
      <c r="L62" s="25" t="e">
        <f t="shared" si="34"/>
        <v>#DIV/0!</v>
      </c>
      <c r="M62" s="10">
        <f t="shared" si="35"/>
        <v>0</v>
      </c>
      <c r="N62" t="e">
        <f t="shared" si="36"/>
        <v>#DIV/0!</v>
      </c>
      <c r="O62" t="e">
        <f t="shared" si="37"/>
        <v>#DIV/0!</v>
      </c>
      <c r="P62" s="25" t="e">
        <f t="shared" si="38"/>
        <v>#DIV/0!</v>
      </c>
      <c r="Q62" s="17" t="e">
        <f t="shared" si="39"/>
        <v>#DIV/0!</v>
      </c>
      <c r="R62" t="e">
        <f t="shared" si="40"/>
        <v>#DIV/0!</v>
      </c>
      <c r="S62" s="25" t="e">
        <f t="shared" si="41"/>
        <v>#DIV/0!</v>
      </c>
      <c r="T62" s="25" t="e">
        <f t="shared" si="42"/>
        <v>#DIV/0!</v>
      </c>
      <c r="U62" s="10" t="e">
        <f ca="1">RANK(C62,$C$3:OFFSET($C$3,Control!$I$5-1,0),1)</f>
        <v>#N/A</v>
      </c>
      <c r="V62" s="10" t="e">
        <f t="shared" ca="1" si="48"/>
        <v>#N/A</v>
      </c>
      <c r="W62" s="10" t="e">
        <f t="shared" ca="1" si="48"/>
        <v>#N/A</v>
      </c>
      <c r="X62" s="7" t="e">
        <f t="shared" si="43"/>
        <v>#DIV/0!</v>
      </c>
      <c r="Y62" s="7" t="e">
        <f t="shared" ca="1" si="44"/>
        <v>#N/A</v>
      </c>
      <c r="Z62">
        <v>1</v>
      </c>
      <c r="AA62">
        <v>2</v>
      </c>
      <c r="AB62" s="11">
        <f t="shared" si="19"/>
        <v>100</v>
      </c>
      <c r="AC62" s="11"/>
      <c r="AD62" s="7" t="e">
        <f t="shared" si="45"/>
        <v>#DIV/0!</v>
      </c>
      <c r="AE62" t="e">
        <f t="shared" si="46"/>
        <v>#DIV/0!</v>
      </c>
      <c r="AF62" s="25" t="e">
        <f t="shared" si="47"/>
        <v>#DIV/0!</v>
      </c>
    </row>
    <row r="63" spans="1:32" ht="14.25" x14ac:dyDescent="0.2">
      <c r="A63" s="37">
        <f>Control!B65</f>
        <v>0</v>
      </c>
      <c r="B63" s="27">
        <f t="shared" si="27"/>
        <v>0</v>
      </c>
      <c r="C63" s="20">
        <v>0</v>
      </c>
      <c r="D63" s="9">
        <f t="shared" si="28"/>
        <v>0</v>
      </c>
      <c r="E63">
        <f>Control!C65/100</f>
        <v>0</v>
      </c>
      <c r="F63" t="e">
        <f t="shared" si="29"/>
        <v>#DIV/0!</v>
      </c>
      <c r="G63">
        <f t="shared" si="30"/>
        <v>0</v>
      </c>
      <c r="H63" s="21">
        <f t="shared" si="31"/>
        <v>0</v>
      </c>
      <c r="I63" s="7">
        <f t="shared" si="32"/>
        <v>0</v>
      </c>
      <c r="J63" t="e">
        <f t="shared" si="33"/>
        <v>#DIV/0!</v>
      </c>
      <c r="K63">
        <f>Control!F65/100</f>
        <v>0</v>
      </c>
      <c r="L63" s="25" t="e">
        <f t="shared" si="34"/>
        <v>#DIV/0!</v>
      </c>
      <c r="M63" s="10">
        <f t="shared" si="35"/>
        <v>0</v>
      </c>
      <c r="N63" t="e">
        <f t="shared" si="36"/>
        <v>#DIV/0!</v>
      </c>
      <c r="O63" t="e">
        <f t="shared" si="37"/>
        <v>#DIV/0!</v>
      </c>
      <c r="P63" s="25" t="e">
        <f t="shared" si="38"/>
        <v>#DIV/0!</v>
      </c>
      <c r="Q63" s="17" t="e">
        <f t="shared" si="39"/>
        <v>#DIV/0!</v>
      </c>
      <c r="R63" t="e">
        <f t="shared" si="40"/>
        <v>#DIV/0!</v>
      </c>
      <c r="S63" s="25" t="e">
        <f t="shared" si="41"/>
        <v>#DIV/0!</v>
      </c>
      <c r="T63" s="25" t="e">
        <f t="shared" si="42"/>
        <v>#DIV/0!</v>
      </c>
      <c r="U63" s="10" t="e">
        <f ca="1">RANK(C63,$C$3:OFFSET($C$3,Control!$I$5-1,0),1)</f>
        <v>#N/A</v>
      </c>
      <c r="V63" s="10" t="e">
        <f t="shared" ca="1" si="48"/>
        <v>#N/A</v>
      </c>
      <c r="W63" s="10" t="e">
        <f t="shared" ca="1" si="48"/>
        <v>#N/A</v>
      </c>
      <c r="X63" s="7" t="e">
        <f t="shared" si="43"/>
        <v>#DIV/0!</v>
      </c>
      <c r="Y63" s="7" t="e">
        <f t="shared" ca="1" si="44"/>
        <v>#N/A</v>
      </c>
      <c r="Z63">
        <v>1</v>
      </c>
      <c r="AA63">
        <v>2</v>
      </c>
      <c r="AB63" s="11">
        <f t="shared" si="19"/>
        <v>100</v>
      </c>
      <c r="AC63" s="11"/>
      <c r="AD63" s="7" t="e">
        <f t="shared" si="45"/>
        <v>#DIV/0!</v>
      </c>
      <c r="AE63" t="e">
        <f t="shared" si="46"/>
        <v>#DIV/0!</v>
      </c>
      <c r="AF63" s="25" t="e">
        <f t="shared" si="47"/>
        <v>#DIV/0!</v>
      </c>
    </row>
    <row r="64" spans="1:32" ht="14.25" x14ac:dyDescent="0.2">
      <c r="A64" s="37">
        <f>Control!B66</f>
        <v>0</v>
      </c>
      <c r="B64" s="27">
        <f t="shared" si="27"/>
        <v>0</v>
      </c>
      <c r="C64" s="20">
        <v>0</v>
      </c>
      <c r="D64" s="9">
        <f t="shared" si="28"/>
        <v>0</v>
      </c>
      <c r="E64">
        <f>Control!C66/100</f>
        <v>0</v>
      </c>
      <c r="F64" t="e">
        <f t="shared" si="29"/>
        <v>#DIV/0!</v>
      </c>
      <c r="G64">
        <f t="shared" si="30"/>
        <v>0</v>
      </c>
      <c r="H64" s="21">
        <f t="shared" si="31"/>
        <v>0</v>
      </c>
      <c r="I64" s="7">
        <f t="shared" si="32"/>
        <v>0</v>
      </c>
      <c r="J64" t="e">
        <f t="shared" si="33"/>
        <v>#DIV/0!</v>
      </c>
      <c r="K64">
        <f>Control!F66/100</f>
        <v>0</v>
      </c>
      <c r="L64" s="25" t="e">
        <f t="shared" si="34"/>
        <v>#DIV/0!</v>
      </c>
      <c r="M64" s="10">
        <f t="shared" si="35"/>
        <v>0</v>
      </c>
      <c r="N64" t="e">
        <f t="shared" si="36"/>
        <v>#DIV/0!</v>
      </c>
      <c r="O64" t="e">
        <f t="shared" si="37"/>
        <v>#DIV/0!</v>
      </c>
      <c r="P64" s="25" t="e">
        <f t="shared" si="38"/>
        <v>#DIV/0!</v>
      </c>
      <c r="Q64" s="17" t="e">
        <f t="shared" si="39"/>
        <v>#DIV/0!</v>
      </c>
      <c r="R64" t="e">
        <f t="shared" si="40"/>
        <v>#DIV/0!</v>
      </c>
      <c r="S64" s="25" t="e">
        <f t="shared" si="41"/>
        <v>#DIV/0!</v>
      </c>
      <c r="T64" s="25" t="e">
        <f t="shared" si="42"/>
        <v>#DIV/0!</v>
      </c>
      <c r="U64" s="10" t="e">
        <f ca="1">RANK(C64,$C$3:OFFSET($C$3,Control!$I$5-1,0),1)</f>
        <v>#N/A</v>
      </c>
      <c r="V64" s="10" t="e">
        <f t="shared" ca="1" si="48"/>
        <v>#N/A</v>
      </c>
      <c r="W64" s="10" t="e">
        <f t="shared" ca="1" si="48"/>
        <v>#N/A</v>
      </c>
      <c r="X64" s="7" t="e">
        <f t="shared" si="43"/>
        <v>#DIV/0!</v>
      </c>
      <c r="Y64" s="7" t="e">
        <f t="shared" ca="1" si="44"/>
        <v>#N/A</v>
      </c>
      <c r="Z64">
        <v>1</v>
      </c>
      <c r="AA64">
        <v>2</v>
      </c>
      <c r="AB64" s="11">
        <f t="shared" si="19"/>
        <v>100</v>
      </c>
      <c r="AC64" s="11"/>
      <c r="AD64" s="7" t="e">
        <f t="shared" si="45"/>
        <v>#DIV/0!</v>
      </c>
      <c r="AE64" t="e">
        <f t="shared" si="46"/>
        <v>#DIV/0!</v>
      </c>
      <c r="AF64" s="25" t="e">
        <f t="shared" si="47"/>
        <v>#DIV/0!</v>
      </c>
    </row>
    <row r="65" spans="1:32" ht="14.25" x14ac:dyDescent="0.2">
      <c r="A65" s="37">
        <f>Control!B67</f>
        <v>0</v>
      </c>
      <c r="B65" s="27">
        <f t="shared" si="27"/>
        <v>0</v>
      </c>
      <c r="C65" s="20">
        <v>0</v>
      </c>
      <c r="D65" s="9">
        <f t="shared" si="28"/>
        <v>0</v>
      </c>
      <c r="E65">
        <f>Control!C67/100</f>
        <v>0</v>
      </c>
      <c r="F65" t="e">
        <f t="shared" si="29"/>
        <v>#DIV/0!</v>
      </c>
      <c r="G65">
        <f t="shared" si="30"/>
        <v>0</v>
      </c>
      <c r="H65" s="21">
        <f t="shared" si="31"/>
        <v>0</v>
      </c>
      <c r="I65" s="7">
        <f t="shared" si="32"/>
        <v>0</v>
      </c>
      <c r="J65" t="e">
        <f t="shared" si="33"/>
        <v>#DIV/0!</v>
      </c>
      <c r="K65">
        <f>Control!F67/100</f>
        <v>0</v>
      </c>
      <c r="L65" s="25" t="e">
        <f t="shared" si="34"/>
        <v>#DIV/0!</v>
      </c>
      <c r="M65" s="10">
        <f t="shared" si="35"/>
        <v>0</v>
      </c>
      <c r="N65" t="e">
        <f t="shared" si="36"/>
        <v>#DIV/0!</v>
      </c>
      <c r="O65" t="e">
        <f t="shared" si="37"/>
        <v>#DIV/0!</v>
      </c>
      <c r="P65" s="25" t="e">
        <f t="shared" si="38"/>
        <v>#DIV/0!</v>
      </c>
      <c r="Q65" s="17" t="e">
        <f t="shared" si="39"/>
        <v>#DIV/0!</v>
      </c>
      <c r="R65" t="e">
        <f t="shared" si="40"/>
        <v>#DIV/0!</v>
      </c>
      <c r="S65" s="25" t="e">
        <f t="shared" si="41"/>
        <v>#DIV/0!</v>
      </c>
      <c r="T65" s="25" t="e">
        <f t="shared" si="42"/>
        <v>#DIV/0!</v>
      </c>
      <c r="U65" s="10" t="e">
        <f ca="1">RANK(C65,$C$3:OFFSET($C$3,Control!$I$5-1,0),1)</f>
        <v>#N/A</v>
      </c>
      <c r="V65" s="10" t="e">
        <f t="shared" ca="1" si="48"/>
        <v>#N/A</v>
      </c>
      <c r="W65" s="10" t="e">
        <f t="shared" ca="1" si="48"/>
        <v>#N/A</v>
      </c>
      <c r="X65" s="7" t="e">
        <f t="shared" si="43"/>
        <v>#DIV/0!</v>
      </c>
      <c r="Y65" s="7" t="e">
        <f t="shared" ca="1" si="44"/>
        <v>#N/A</v>
      </c>
      <c r="Z65">
        <v>1</v>
      </c>
      <c r="AA65">
        <v>2</v>
      </c>
      <c r="AB65" s="11">
        <f t="shared" si="19"/>
        <v>100</v>
      </c>
      <c r="AC65" s="11"/>
      <c r="AD65" s="7" t="e">
        <f t="shared" si="45"/>
        <v>#DIV/0!</v>
      </c>
      <c r="AE65" t="e">
        <f t="shared" si="46"/>
        <v>#DIV/0!</v>
      </c>
      <c r="AF65" s="25" t="e">
        <f t="shared" si="47"/>
        <v>#DIV/0!</v>
      </c>
    </row>
    <row r="66" spans="1:32" ht="14.25" x14ac:dyDescent="0.2">
      <c r="A66" s="37">
        <f>Control!B68</f>
        <v>0</v>
      </c>
      <c r="B66" s="27">
        <f t="shared" si="27"/>
        <v>0</v>
      </c>
      <c r="C66" s="20">
        <v>0</v>
      </c>
      <c r="D66" s="9">
        <f t="shared" si="28"/>
        <v>0</v>
      </c>
      <c r="E66">
        <f>Control!C68/100</f>
        <v>0</v>
      </c>
      <c r="F66" t="e">
        <f t="shared" si="29"/>
        <v>#DIV/0!</v>
      </c>
      <c r="G66">
        <f t="shared" si="30"/>
        <v>0</v>
      </c>
      <c r="H66" s="21">
        <f t="shared" si="31"/>
        <v>0</v>
      </c>
      <c r="I66" s="7">
        <f t="shared" si="32"/>
        <v>0</v>
      </c>
      <c r="J66" t="e">
        <f t="shared" si="33"/>
        <v>#DIV/0!</v>
      </c>
      <c r="K66">
        <f>Control!F68/100</f>
        <v>0</v>
      </c>
      <c r="L66" s="25" t="e">
        <f t="shared" si="34"/>
        <v>#DIV/0!</v>
      </c>
      <c r="M66" s="10">
        <f t="shared" si="35"/>
        <v>0</v>
      </c>
      <c r="N66" t="e">
        <f t="shared" si="36"/>
        <v>#DIV/0!</v>
      </c>
      <c r="O66" t="e">
        <f t="shared" si="37"/>
        <v>#DIV/0!</v>
      </c>
      <c r="P66" s="25" t="e">
        <f t="shared" si="38"/>
        <v>#DIV/0!</v>
      </c>
      <c r="Q66" s="17" t="e">
        <f t="shared" si="39"/>
        <v>#DIV/0!</v>
      </c>
      <c r="R66" t="e">
        <f t="shared" si="40"/>
        <v>#DIV/0!</v>
      </c>
      <c r="S66" s="25" t="e">
        <f t="shared" si="41"/>
        <v>#DIV/0!</v>
      </c>
      <c r="T66" s="25" t="e">
        <f t="shared" si="42"/>
        <v>#DIV/0!</v>
      </c>
      <c r="U66" s="10" t="e">
        <f ca="1">RANK(C66,$C$3:OFFSET($C$3,Control!$I$5-1,0),1)</f>
        <v>#N/A</v>
      </c>
      <c r="V66" s="10" t="e">
        <f t="shared" ca="1" si="48"/>
        <v>#N/A</v>
      </c>
      <c r="W66" s="10" t="e">
        <f t="shared" ca="1" si="48"/>
        <v>#N/A</v>
      </c>
      <c r="X66" s="7" t="e">
        <f t="shared" si="43"/>
        <v>#DIV/0!</v>
      </c>
      <c r="Y66" s="7" t="e">
        <f t="shared" ca="1" si="44"/>
        <v>#N/A</v>
      </c>
      <c r="Z66">
        <v>1</v>
      </c>
      <c r="AA66">
        <v>2</v>
      </c>
      <c r="AB66" s="11">
        <f t="shared" si="19"/>
        <v>100</v>
      </c>
      <c r="AC66" s="11"/>
      <c r="AD66" s="7" t="e">
        <f t="shared" si="45"/>
        <v>#DIV/0!</v>
      </c>
      <c r="AE66" t="e">
        <f t="shared" si="46"/>
        <v>#DIV/0!</v>
      </c>
      <c r="AF66" s="25" t="e">
        <f t="shared" si="47"/>
        <v>#DIV/0!</v>
      </c>
    </row>
    <row r="67" spans="1:32" ht="14.25" x14ac:dyDescent="0.2">
      <c r="A67" s="37">
        <f>Control!B69</f>
        <v>0</v>
      </c>
      <c r="B67" s="27">
        <f t="shared" si="27"/>
        <v>0</v>
      </c>
      <c r="C67" s="20">
        <v>0</v>
      </c>
      <c r="D67" s="9">
        <f t="shared" si="28"/>
        <v>0</v>
      </c>
      <c r="E67">
        <f>Control!C69/100</f>
        <v>0</v>
      </c>
      <c r="F67" t="e">
        <f t="shared" si="29"/>
        <v>#DIV/0!</v>
      </c>
      <c r="G67">
        <f t="shared" si="30"/>
        <v>0</v>
      </c>
      <c r="H67" s="21">
        <f t="shared" si="31"/>
        <v>0</v>
      </c>
      <c r="I67" s="7">
        <f t="shared" si="32"/>
        <v>0</v>
      </c>
      <c r="J67" t="e">
        <f t="shared" si="33"/>
        <v>#DIV/0!</v>
      </c>
      <c r="K67">
        <f>Control!F69/100</f>
        <v>0</v>
      </c>
      <c r="L67" s="25" t="e">
        <f t="shared" si="34"/>
        <v>#DIV/0!</v>
      </c>
      <c r="M67" s="10">
        <f t="shared" si="35"/>
        <v>0</v>
      </c>
      <c r="N67" t="e">
        <f t="shared" si="36"/>
        <v>#DIV/0!</v>
      </c>
      <c r="O67" t="e">
        <f t="shared" si="37"/>
        <v>#DIV/0!</v>
      </c>
      <c r="P67" s="25" t="e">
        <f t="shared" si="38"/>
        <v>#DIV/0!</v>
      </c>
      <c r="Q67" s="17" t="e">
        <f t="shared" si="39"/>
        <v>#DIV/0!</v>
      </c>
      <c r="R67" t="e">
        <f t="shared" si="40"/>
        <v>#DIV/0!</v>
      </c>
      <c r="S67" s="25" t="e">
        <f t="shared" si="41"/>
        <v>#DIV/0!</v>
      </c>
      <c r="T67" s="25" t="e">
        <f t="shared" si="42"/>
        <v>#DIV/0!</v>
      </c>
      <c r="U67" s="10" t="e">
        <f ca="1">RANK(C67,$C$3:OFFSET($C$3,Control!$I$5-1,0),1)</f>
        <v>#N/A</v>
      </c>
      <c r="V67" s="10" t="e">
        <f t="shared" ca="1" si="48"/>
        <v>#N/A</v>
      </c>
      <c r="W67" s="10" t="e">
        <f t="shared" ca="1" si="48"/>
        <v>#N/A</v>
      </c>
      <c r="X67" s="7" t="e">
        <f t="shared" si="43"/>
        <v>#DIV/0!</v>
      </c>
      <c r="Y67" s="7" t="e">
        <f t="shared" ca="1" si="44"/>
        <v>#N/A</v>
      </c>
      <c r="Z67">
        <v>1</v>
      </c>
      <c r="AA67">
        <v>2</v>
      </c>
      <c r="AB67" s="11">
        <f t="shared" si="19"/>
        <v>100</v>
      </c>
      <c r="AC67" s="11"/>
      <c r="AD67" s="7" t="e">
        <f t="shared" si="45"/>
        <v>#DIV/0!</v>
      </c>
      <c r="AE67" t="e">
        <f t="shared" si="46"/>
        <v>#DIV/0!</v>
      </c>
      <c r="AF67" s="25" t="e">
        <f t="shared" si="47"/>
        <v>#DIV/0!</v>
      </c>
    </row>
    <row r="68" spans="1:32" ht="14.25" x14ac:dyDescent="0.2">
      <c r="A68" s="37">
        <f>Control!B70</f>
        <v>0</v>
      </c>
      <c r="B68" s="27">
        <f t="shared" si="27"/>
        <v>0</v>
      </c>
      <c r="C68" s="20">
        <v>0</v>
      </c>
      <c r="D68" s="9">
        <f t="shared" si="28"/>
        <v>0</v>
      </c>
      <c r="E68">
        <f>Control!C70/100</f>
        <v>0</v>
      </c>
      <c r="F68" t="e">
        <f t="shared" si="29"/>
        <v>#DIV/0!</v>
      </c>
      <c r="G68">
        <f t="shared" si="30"/>
        <v>0</v>
      </c>
      <c r="H68" s="21">
        <f t="shared" si="31"/>
        <v>0</v>
      </c>
      <c r="I68" s="7">
        <f t="shared" si="32"/>
        <v>0</v>
      </c>
      <c r="J68" t="e">
        <f t="shared" si="33"/>
        <v>#DIV/0!</v>
      </c>
      <c r="K68">
        <f>Control!F70/100</f>
        <v>0</v>
      </c>
      <c r="L68" s="25" t="e">
        <f t="shared" si="34"/>
        <v>#DIV/0!</v>
      </c>
      <c r="M68" s="10">
        <f t="shared" si="35"/>
        <v>0</v>
      </c>
      <c r="N68" t="e">
        <f t="shared" si="36"/>
        <v>#DIV/0!</v>
      </c>
      <c r="O68" t="e">
        <f t="shared" si="37"/>
        <v>#DIV/0!</v>
      </c>
      <c r="P68" s="25" t="e">
        <f t="shared" si="38"/>
        <v>#DIV/0!</v>
      </c>
      <c r="Q68" s="17" t="e">
        <f t="shared" si="39"/>
        <v>#DIV/0!</v>
      </c>
      <c r="R68" t="e">
        <f t="shared" si="40"/>
        <v>#DIV/0!</v>
      </c>
      <c r="S68" s="25" t="e">
        <f t="shared" si="41"/>
        <v>#DIV/0!</v>
      </c>
      <c r="T68" s="25" t="e">
        <f t="shared" si="42"/>
        <v>#DIV/0!</v>
      </c>
      <c r="U68" s="10" t="e">
        <f ca="1">RANK(C68,$C$3:OFFSET($C$3,Control!$I$5-1,0),1)</f>
        <v>#N/A</v>
      </c>
      <c r="V68" s="10" t="e">
        <f t="shared" ca="1" si="48"/>
        <v>#N/A</v>
      </c>
      <c r="W68" s="10" t="e">
        <f t="shared" ca="1" si="48"/>
        <v>#N/A</v>
      </c>
      <c r="X68" s="7" t="e">
        <f t="shared" si="43"/>
        <v>#DIV/0!</v>
      </c>
      <c r="Y68" s="7" t="e">
        <f t="shared" ca="1" si="44"/>
        <v>#N/A</v>
      </c>
      <c r="Z68">
        <v>1</v>
      </c>
      <c r="AA68">
        <v>2</v>
      </c>
      <c r="AB68" s="11">
        <f t="shared" ref="AB68:AB100" si="49">100*8.3144*$AA$2*($AA$1+273)*($AE$1/100-B68/100)/(0.018*1000000*C68+8.3144*$AA$2*($AA$1+273)*($AE$1/100-B68/100))</f>
        <v>100</v>
      </c>
      <c r="AC68" s="11"/>
      <c r="AD68" s="7" t="e">
        <f t="shared" si="45"/>
        <v>#DIV/0!</v>
      </c>
      <c r="AE68" t="e">
        <f t="shared" si="46"/>
        <v>#DIV/0!</v>
      </c>
      <c r="AF68" s="25" t="e">
        <f t="shared" si="47"/>
        <v>#DIV/0!</v>
      </c>
    </row>
    <row r="69" spans="1:32" ht="14.25" x14ac:dyDescent="0.2">
      <c r="A69" s="37">
        <f>Control!B71</f>
        <v>0</v>
      </c>
      <c r="B69" s="27">
        <f t="shared" si="27"/>
        <v>0</v>
      </c>
      <c r="C69" s="20">
        <v>0</v>
      </c>
      <c r="D69" s="9">
        <f t="shared" si="28"/>
        <v>0</v>
      </c>
      <c r="E69">
        <f>Control!C71/100</f>
        <v>0</v>
      </c>
      <c r="F69" t="e">
        <f t="shared" si="29"/>
        <v>#DIV/0!</v>
      </c>
      <c r="G69">
        <f t="shared" si="30"/>
        <v>0</v>
      </c>
      <c r="H69" s="21">
        <f t="shared" si="31"/>
        <v>0</v>
      </c>
      <c r="I69" s="7">
        <f t="shared" si="32"/>
        <v>0</v>
      </c>
      <c r="J69" t="e">
        <f t="shared" si="33"/>
        <v>#DIV/0!</v>
      </c>
      <c r="K69">
        <f>Control!F71/100</f>
        <v>0</v>
      </c>
      <c r="L69" s="25" t="e">
        <f t="shared" si="34"/>
        <v>#DIV/0!</v>
      </c>
      <c r="M69" s="10">
        <f t="shared" si="35"/>
        <v>0</v>
      </c>
      <c r="N69" t="e">
        <f t="shared" si="36"/>
        <v>#DIV/0!</v>
      </c>
      <c r="O69" t="e">
        <f t="shared" si="37"/>
        <v>#DIV/0!</v>
      </c>
      <c r="P69" s="25" t="e">
        <f t="shared" si="38"/>
        <v>#DIV/0!</v>
      </c>
      <c r="Q69" s="17" t="e">
        <f t="shared" si="39"/>
        <v>#DIV/0!</v>
      </c>
      <c r="R69" t="e">
        <f t="shared" si="40"/>
        <v>#DIV/0!</v>
      </c>
      <c r="S69" s="25" t="e">
        <f t="shared" si="41"/>
        <v>#DIV/0!</v>
      </c>
      <c r="T69" s="25" t="e">
        <f t="shared" si="42"/>
        <v>#DIV/0!</v>
      </c>
      <c r="U69" s="10" t="e">
        <f ca="1">RANK(C69,$C$3:OFFSET($C$3,Control!$I$5-1,0),1)</f>
        <v>#N/A</v>
      </c>
      <c r="V69" s="10" t="e">
        <f t="shared" ca="1" si="48"/>
        <v>#N/A</v>
      </c>
      <c r="W69" s="10" t="e">
        <f t="shared" ca="1" si="48"/>
        <v>#N/A</v>
      </c>
      <c r="X69" s="7" t="e">
        <f t="shared" si="43"/>
        <v>#DIV/0!</v>
      </c>
      <c r="Y69" s="7" t="e">
        <f t="shared" ca="1" si="44"/>
        <v>#N/A</v>
      </c>
      <c r="Z69">
        <v>1</v>
      </c>
      <c r="AA69">
        <v>2</v>
      </c>
      <c r="AB69" s="11">
        <f t="shared" si="49"/>
        <v>100</v>
      </c>
      <c r="AC69" s="11"/>
      <c r="AD69" s="7" t="e">
        <f t="shared" si="45"/>
        <v>#DIV/0!</v>
      </c>
      <c r="AE69" t="e">
        <f t="shared" si="46"/>
        <v>#DIV/0!</v>
      </c>
      <c r="AF69" s="25" t="e">
        <f t="shared" si="47"/>
        <v>#DIV/0!</v>
      </c>
    </row>
    <row r="70" spans="1:32" ht="14.25" x14ac:dyDescent="0.2">
      <c r="A70" s="37">
        <f>Control!B72</f>
        <v>0</v>
      </c>
      <c r="B70" s="27">
        <f t="shared" si="27"/>
        <v>0</v>
      </c>
      <c r="C70" s="20">
        <v>0</v>
      </c>
      <c r="D70" s="9">
        <f t="shared" si="28"/>
        <v>0</v>
      </c>
      <c r="E70">
        <f>Control!C72/100</f>
        <v>0</v>
      </c>
      <c r="F70" t="e">
        <f t="shared" si="29"/>
        <v>#DIV/0!</v>
      </c>
      <c r="G70">
        <f t="shared" si="30"/>
        <v>0</v>
      </c>
      <c r="H70" s="21">
        <f t="shared" si="31"/>
        <v>0</v>
      </c>
      <c r="I70" s="7">
        <f t="shared" si="32"/>
        <v>0</v>
      </c>
      <c r="J70" t="e">
        <f t="shared" si="33"/>
        <v>#DIV/0!</v>
      </c>
      <c r="K70">
        <f>Control!F72/100</f>
        <v>0</v>
      </c>
      <c r="L70" s="25" t="e">
        <f t="shared" si="34"/>
        <v>#DIV/0!</v>
      </c>
      <c r="M70" s="10">
        <f t="shared" si="35"/>
        <v>0</v>
      </c>
      <c r="N70" t="e">
        <f t="shared" si="36"/>
        <v>#DIV/0!</v>
      </c>
      <c r="O70" t="e">
        <f t="shared" si="37"/>
        <v>#DIV/0!</v>
      </c>
      <c r="P70" s="25" t="e">
        <f t="shared" si="38"/>
        <v>#DIV/0!</v>
      </c>
      <c r="Q70" s="17" t="e">
        <f t="shared" si="39"/>
        <v>#DIV/0!</v>
      </c>
      <c r="R70" t="e">
        <f t="shared" si="40"/>
        <v>#DIV/0!</v>
      </c>
      <c r="S70" s="25" t="e">
        <f t="shared" si="41"/>
        <v>#DIV/0!</v>
      </c>
      <c r="T70" s="25" t="e">
        <f t="shared" si="42"/>
        <v>#DIV/0!</v>
      </c>
      <c r="U70" s="10" t="e">
        <f ca="1">RANK(C70,$C$3:OFFSET($C$3,Control!$I$5-1,0),1)</f>
        <v>#N/A</v>
      </c>
      <c r="V70" s="10" t="e">
        <f t="shared" ref="V70:W89" ca="1" si="50">IF(U70=U69,U69+1,U70)</f>
        <v>#N/A</v>
      </c>
      <c r="W70" s="10" t="e">
        <f t="shared" ca="1" si="50"/>
        <v>#N/A</v>
      </c>
      <c r="X70" s="7" t="e">
        <f t="shared" si="43"/>
        <v>#DIV/0!</v>
      </c>
      <c r="Y70" s="7" t="e">
        <f t="shared" ca="1" si="44"/>
        <v>#N/A</v>
      </c>
      <c r="Z70">
        <v>1</v>
      </c>
      <c r="AA70">
        <v>2</v>
      </c>
      <c r="AB70" s="11">
        <f t="shared" si="49"/>
        <v>100</v>
      </c>
      <c r="AC70" s="11"/>
      <c r="AD70" s="7" t="e">
        <f t="shared" si="45"/>
        <v>#DIV/0!</v>
      </c>
      <c r="AE70" t="e">
        <f t="shared" si="46"/>
        <v>#DIV/0!</v>
      </c>
      <c r="AF70" s="25" t="e">
        <f t="shared" si="47"/>
        <v>#DIV/0!</v>
      </c>
    </row>
    <row r="71" spans="1:32" ht="14.25" x14ac:dyDescent="0.2">
      <c r="A71" s="37">
        <f>Control!B73</f>
        <v>0</v>
      </c>
      <c r="B71" s="27">
        <f t="shared" si="27"/>
        <v>0</v>
      </c>
      <c r="C71" s="20">
        <v>0</v>
      </c>
      <c r="D71" s="9">
        <f t="shared" si="28"/>
        <v>0</v>
      </c>
      <c r="E71">
        <f>Control!C73/100</f>
        <v>0</v>
      </c>
      <c r="F71" t="e">
        <f t="shared" si="29"/>
        <v>#DIV/0!</v>
      </c>
      <c r="G71">
        <f t="shared" si="30"/>
        <v>0</v>
      </c>
      <c r="H71" s="21">
        <f t="shared" si="31"/>
        <v>0</v>
      </c>
      <c r="I71" s="7">
        <f t="shared" si="32"/>
        <v>0</v>
      </c>
      <c r="J71" t="e">
        <f t="shared" si="33"/>
        <v>#DIV/0!</v>
      </c>
      <c r="K71">
        <f>Control!F73/100</f>
        <v>0</v>
      </c>
      <c r="L71" s="25" t="e">
        <f t="shared" si="34"/>
        <v>#DIV/0!</v>
      </c>
      <c r="M71" s="10">
        <f t="shared" si="35"/>
        <v>0</v>
      </c>
      <c r="N71" t="e">
        <f t="shared" si="36"/>
        <v>#DIV/0!</v>
      </c>
      <c r="O71" t="e">
        <f t="shared" si="37"/>
        <v>#DIV/0!</v>
      </c>
      <c r="P71" s="25" t="e">
        <f t="shared" si="38"/>
        <v>#DIV/0!</v>
      </c>
      <c r="Q71" s="17" t="e">
        <f t="shared" si="39"/>
        <v>#DIV/0!</v>
      </c>
      <c r="R71" t="e">
        <f t="shared" si="40"/>
        <v>#DIV/0!</v>
      </c>
      <c r="S71" s="25" t="e">
        <f t="shared" si="41"/>
        <v>#DIV/0!</v>
      </c>
      <c r="T71" s="25" t="e">
        <f t="shared" si="42"/>
        <v>#DIV/0!</v>
      </c>
      <c r="U71" s="10" t="e">
        <f ca="1">RANK(C71,$C$3:OFFSET($C$3,Control!$I$5-1,0),1)</f>
        <v>#N/A</v>
      </c>
      <c r="V71" s="10" t="e">
        <f t="shared" ca="1" si="50"/>
        <v>#N/A</v>
      </c>
      <c r="W71" s="10" t="e">
        <f t="shared" ca="1" si="50"/>
        <v>#N/A</v>
      </c>
      <c r="X71" s="7" t="e">
        <f t="shared" si="43"/>
        <v>#DIV/0!</v>
      </c>
      <c r="Y71" s="7" t="e">
        <f t="shared" ca="1" si="44"/>
        <v>#N/A</v>
      </c>
      <c r="Z71">
        <v>1</v>
      </c>
      <c r="AA71">
        <v>2</v>
      </c>
      <c r="AB71" s="11">
        <f t="shared" si="49"/>
        <v>100</v>
      </c>
      <c r="AC71" s="11"/>
      <c r="AD71" s="7" t="e">
        <f t="shared" si="45"/>
        <v>#DIV/0!</v>
      </c>
      <c r="AE71" t="e">
        <f t="shared" si="46"/>
        <v>#DIV/0!</v>
      </c>
      <c r="AF71" s="25" t="e">
        <f t="shared" si="47"/>
        <v>#DIV/0!</v>
      </c>
    </row>
    <row r="72" spans="1:32" ht="14.25" x14ac:dyDescent="0.2">
      <c r="A72" s="37">
        <f>Control!B74</f>
        <v>0</v>
      </c>
      <c r="B72" s="27">
        <f t="shared" si="27"/>
        <v>0</v>
      </c>
      <c r="C72" s="20">
        <v>0</v>
      </c>
      <c r="D72" s="9">
        <f t="shared" si="28"/>
        <v>0</v>
      </c>
      <c r="E72">
        <f>Control!C74/100</f>
        <v>0</v>
      </c>
      <c r="F72" t="e">
        <f t="shared" si="29"/>
        <v>#DIV/0!</v>
      </c>
      <c r="G72">
        <f t="shared" si="30"/>
        <v>0</v>
      </c>
      <c r="H72" s="21">
        <f t="shared" si="31"/>
        <v>0</v>
      </c>
      <c r="I72" s="7">
        <f t="shared" si="32"/>
        <v>0</v>
      </c>
      <c r="J72" t="e">
        <f t="shared" si="33"/>
        <v>#DIV/0!</v>
      </c>
      <c r="K72">
        <f>Control!F74/100</f>
        <v>0</v>
      </c>
      <c r="L72" s="25" t="e">
        <f t="shared" si="34"/>
        <v>#DIV/0!</v>
      </c>
      <c r="M72" s="10">
        <f t="shared" si="35"/>
        <v>0</v>
      </c>
      <c r="N72" t="e">
        <f t="shared" si="36"/>
        <v>#DIV/0!</v>
      </c>
      <c r="O72" t="e">
        <f t="shared" si="37"/>
        <v>#DIV/0!</v>
      </c>
      <c r="P72" s="25" t="e">
        <f t="shared" si="38"/>
        <v>#DIV/0!</v>
      </c>
      <c r="Q72" s="17" t="e">
        <f t="shared" si="39"/>
        <v>#DIV/0!</v>
      </c>
      <c r="R72" t="e">
        <f t="shared" si="40"/>
        <v>#DIV/0!</v>
      </c>
      <c r="S72" s="25" t="e">
        <f t="shared" si="41"/>
        <v>#DIV/0!</v>
      </c>
      <c r="T72" s="25" t="e">
        <f t="shared" si="42"/>
        <v>#DIV/0!</v>
      </c>
      <c r="U72" s="10" t="e">
        <f ca="1">RANK(C72,$C$3:OFFSET($C$3,Control!$I$5-1,0),1)</f>
        <v>#N/A</v>
      </c>
      <c r="V72" s="10" t="e">
        <f t="shared" ca="1" si="50"/>
        <v>#N/A</v>
      </c>
      <c r="W72" s="10" t="e">
        <f t="shared" ca="1" si="50"/>
        <v>#N/A</v>
      </c>
      <c r="X72" s="7" t="e">
        <f t="shared" si="43"/>
        <v>#DIV/0!</v>
      </c>
      <c r="Y72" s="7" t="e">
        <f t="shared" ca="1" si="44"/>
        <v>#N/A</v>
      </c>
      <c r="Z72">
        <v>1</v>
      </c>
      <c r="AA72">
        <v>2</v>
      </c>
      <c r="AB72" s="11">
        <f t="shared" si="49"/>
        <v>100</v>
      </c>
      <c r="AC72" s="11"/>
      <c r="AD72" s="7" t="e">
        <f t="shared" si="45"/>
        <v>#DIV/0!</v>
      </c>
      <c r="AE72" t="e">
        <f t="shared" si="46"/>
        <v>#DIV/0!</v>
      </c>
      <c r="AF72" s="25" t="e">
        <f t="shared" si="47"/>
        <v>#DIV/0!</v>
      </c>
    </row>
    <row r="73" spans="1:32" ht="14.25" x14ac:dyDescent="0.2">
      <c r="A73" s="37">
        <f>Control!B75</f>
        <v>0</v>
      </c>
      <c r="B73" s="27">
        <f t="shared" si="27"/>
        <v>0</v>
      </c>
      <c r="C73" s="20">
        <v>0</v>
      </c>
      <c r="D73" s="9">
        <f t="shared" si="28"/>
        <v>0</v>
      </c>
      <c r="E73">
        <f>Control!C75/100</f>
        <v>0</v>
      </c>
      <c r="F73" t="e">
        <f t="shared" si="29"/>
        <v>#DIV/0!</v>
      </c>
      <c r="G73">
        <f t="shared" si="30"/>
        <v>0</v>
      </c>
      <c r="H73" s="21">
        <f t="shared" si="31"/>
        <v>0</v>
      </c>
      <c r="I73" s="7">
        <f t="shared" si="32"/>
        <v>0</v>
      </c>
      <c r="J73" t="e">
        <f t="shared" si="33"/>
        <v>#DIV/0!</v>
      </c>
      <c r="K73">
        <f>Control!F75/100</f>
        <v>0</v>
      </c>
      <c r="L73" s="25" t="e">
        <f t="shared" si="34"/>
        <v>#DIV/0!</v>
      </c>
      <c r="M73" s="10">
        <f t="shared" si="35"/>
        <v>0</v>
      </c>
      <c r="N73" t="e">
        <f t="shared" si="36"/>
        <v>#DIV/0!</v>
      </c>
      <c r="O73" t="e">
        <f t="shared" si="37"/>
        <v>#DIV/0!</v>
      </c>
      <c r="P73" s="25" t="e">
        <f t="shared" si="38"/>
        <v>#DIV/0!</v>
      </c>
      <c r="Q73" s="17" t="e">
        <f t="shared" si="39"/>
        <v>#DIV/0!</v>
      </c>
      <c r="R73" t="e">
        <f t="shared" si="40"/>
        <v>#DIV/0!</v>
      </c>
      <c r="S73" s="25" t="e">
        <f t="shared" si="41"/>
        <v>#DIV/0!</v>
      </c>
      <c r="T73" s="25" t="e">
        <f t="shared" si="42"/>
        <v>#DIV/0!</v>
      </c>
      <c r="U73" s="10" t="e">
        <f ca="1">RANK(C73,$C$3:OFFSET($C$3,Control!$I$5-1,0),1)</f>
        <v>#N/A</v>
      </c>
      <c r="V73" s="10" t="e">
        <f t="shared" ca="1" si="50"/>
        <v>#N/A</v>
      </c>
      <c r="W73" s="10" t="e">
        <f t="shared" ca="1" si="50"/>
        <v>#N/A</v>
      </c>
      <c r="X73" s="7" t="e">
        <f t="shared" si="43"/>
        <v>#DIV/0!</v>
      </c>
      <c r="Y73" s="7" t="e">
        <f t="shared" ca="1" si="44"/>
        <v>#N/A</v>
      </c>
      <c r="Z73">
        <v>1</v>
      </c>
      <c r="AA73">
        <v>2</v>
      </c>
      <c r="AB73" s="11">
        <f t="shared" si="49"/>
        <v>100</v>
      </c>
      <c r="AC73" s="11"/>
      <c r="AD73" s="7" t="e">
        <f t="shared" si="45"/>
        <v>#DIV/0!</v>
      </c>
      <c r="AE73" t="e">
        <f t="shared" si="46"/>
        <v>#DIV/0!</v>
      </c>
      <c r="AF73" s="25" t="e">
        <f t="shared" si="47"/>
        <v>#DIV/0!</v>
      </c>
    </row>
    <row r="74" spans="1:32" ht="14.25" x14ac:dyDescent="0.2">
      <c r="A74" s="37">
        <f>Control!B76</f>
        <v>0</v>
      </c>
      <c r="B74" s="27">
        <f t="shared" si="27"/>
        <v>0</v>
      </c>
      <c r="C74" s="20">
        <v>0</v>
      </c>
      <c r="D74" s="9">
        <f t="shared" si="28"/>
        <v>0</v>
      </c>
      <c r="E74">
        <f>Control!C76/100</f>
        <v>0</v>
      </c>
      <c r="F74" t="e">
        <f t="shared" si="29"/>
        <v>#DIV/0!</v>
      </c>
      <c r="G74">
        <f t="shared" si="30"/>
        <v>0</v>
      </c>
      <c r="H74" s="21">
        <f t="shared" si="31"/>
        <v>0</v>
      </c>
      <c r="I74" s="7">
        <f t="shared" si="32"/>
        <v>0</v>
      </c>
      <c r="J74" t="e">
        <f t="shared" si="33"/>
        <v>#DIV/0!</v>
      </c>
      <c r="K74">
        <f>Control!F76/100</f>
        <v>0</v>
      </c>
      <c r="L74" s="25" t="e">
        <f t="shared" si="34"/>
        <v>#DIV/0!</v>
      </c>
      <c r="M74" s="10">
        <f t="shared" si="35"/>
        <v>0</v>
      </c>
      <c r="N74" t="e">
        <f t="shared" si="36"/>
        <v>#DIV/0!</v>
      </c>
      <c r="O74" t="e">
        <f t="shared" si="37"/>
        <v>#DIV/0!</v>
      </c>
      <c r="P74" s="25" t="e">
        <f t="shared" si="38"/>
        <v>#DIV/0!</v>
      </c>
      <c r="Q74" s="17" t="e">
        <f t="shared" si="39"/>
        <v>#DIV/0!</v>
      </c>
      <c r="R74" t="e">
        <f t="shared" si="40"/>
        <v>#DIV/0!</v>
      </c>
      <c r="S74" s="25" t="e">
        <f t="shared" si="41"/>
        <v>#DIV/0!</v>
      </c>
      <c r="T74" s="25" t="e">
        <f t="shared" si="42"/>
        <v>#DIV/0!</v>
      </c>
      <c r="U74" s="10" t="e">
        <f ca="1">RANK(C74,$C$3:OFFSET($C$3,Control!$I$5-1,0),1)</f>
        <v>#N/A</v>
      </c>
      <c r="V74" s="10" t="e">
        <f t="shared" ca="1" si="50"/>
        <v>#N/A</v>
      </c>
      <c r="W74" s="10" t="e">
        <f t="shared" ca="1" si="50"/>
        <v>#N/A</v>
      </c>
      <c r="X74" s="7" t="e">
        <f t="shared" si="43"/>
        <v>#DIV/0!</v>
      </c>
      <c r="Y74" s="7" t="e">
        <f t="shared" ca="1" si="44"/>
        <v>#N/A</v>
      </c>
      <c r="Z74">
        <v>1</v>
      </c>
      <c r="AA74">
        <v>2</v>
      </c>
      <c r="AB74" s="11">
        <f t="shared" si="49"/>
        <v>100</v>
      </c>
      <c r="AC74" s="11"/>
      <c r="AD74" s="7" t="e">
        <f t="shared" si="45"/>
        <v>#DIV/0!</v>
      </c>
      <c r="AE74" t="e">
        <f t="shared" si="46"/>
        <v>#DIV/0!</v>
      </c>
      <c r="AF74" s="25" t="e">
        <f t="shared" si="47"/>
        <v>#DIV/0!</v>
      </c>
    </row>
    <row r="75" spans="1:32" ht="14.25" x14ac:dyDescent="0.2">
      <c r="A75" s="37">
        <f>Control!B77</f>
        <v>0</v>
      </c>
      <c r="B75" s="27">
        <f t="shared" si="27"/>
        <v>0</v>
      </c>
      <c r="C75" s="20">
        <v>0</v>
      </c>
      <c r="D75" s="9">
        <f t="shared" si="28"/>
        <v>0</v>
      </c>
      <c r="E75">
        <f>Control!C77/100</f>
        <v>0</v>
      </c>
      <c r="F75" t="e">
        <f t="shared" si="29"/>
        <v>#DIV/0!</v>
      </c>
      <c r="G75">
        <f t="shared" si="30"/>
        <v>0</v>
      </c>
      <c r="H75" s="21">
        <f t="shared" si="31"/>
        <v>0</v>
      </c>
      <c r="I75" s="7">
        <f t="shared" si="32"/>
        <v>0</v>
      </c>
      <c r="J75" t="e">
        <f t="shared" si="33"/>
        <v>#DIV/0!</v>
      </c>
      <c r="K75">
        <f>Control!F77/100</f>
        <v>0</v>
      </c>
      <c r="L75" s="25" t="e">
        <f t="shared" si="34"/>
        <v>#DIV/0!</v>
      </c>
      <c r="M75" s="10">
        <f t="shared" si="35"/>
        <v>0</v>
      </c>
      <c r="N75" t="e">
        <f t="shared" si="36"/>
        <v>#DIV/0!</v>
      </c>
      <c r="O75" t="e">
        <f t="shared" si="37"/>
        <v>#DIV/0!</v>
      </c>
      <c r="P75" s="25" t="e">
        <f t="shared" si="38"/>
        <v>#DIV/0!</v>
      </c>
      <c r="Q75" s="17" t="e">
        <f t="shared" si="39"/>
        <v>#DIV/0!</v>
      </c>
      <c r="R75" t="e">
        <f t="shared" si="40"/>
        <v>#DIV/0!</v>
      </c>
      <c r="S75" s="25" t="e">
        <f t="shared" si="41"/>
        <v>#DIV/0!</v>
      </c>
      <c r="T75" s="25" t="e">
        <f t="shared" si="42"/>
        <v>#DIV/0!</v>
      </c>
      <c r="U75" s="10" t="e">
        <f ca="1">RANK(C75,$C$3:OFFSET($C$3,Control!$I$5-1,0),1)</f>
        <v>#N/A</v>
      </c>
      <c r="V75" s="10" t="e">
        <f t="shared" ca="1" si="50"/>
        <v>#N/A</v>
      </c>
      <c r="W75" s="10" t="e">
        <f t="shared" ca="1" si="50"/>
        <v>#N/A</v>
      </c>
      <c r="X75" s="7" t="e">
        <f t="shared" si="43"/>
        <v>#DIV/0!</v>
      </c>
      <c r="Y75" s="7" t="e">
        <f t="shared" ca="1" si="44"/>
        <v>#N/A</v>
      </c>
      <c r="Z75">
        <v>1</v>
      </c>
      <c r="AA75">
        <v>2</v>
      </c>
      <c r="AB75" s="11">
        <f t="shared" si="49"/>
        <v>100</v>
      </c>
      <c r="AC75" s="11"/>
      <c r="AD75" s="7" t="e">
        <f t="shared" si="45"/>
        <v>#DIV/0!</v>
      </c>
      <c r="AE75" t="e">
        <f t="shared" si="46"/>
        <v>#DIV/0!</v>
      </c>
      <c r="AF75" s="25" t="e">
        <f t="shared" si="47"/>
        <v>#DIV/0!</v>
      </c>
    </row>
    <row r="76" spans="1:32" ht="14.25" x14ac:dyDescent="0.2">
      <c r="A76" s="37">
        <f>Control!B78</f>
        <v>0</v>
      </c>
      <c r="B76" s="27">
        <f t="shared" si="27"/>
        <v>0</v>
      </c>
      <c r="C76" s="20">
        <v>0</v>
      </c>
      <c r="D76" s="9">
        <f t="shared" si="28"/>
        <v>0</v>
      </c>
      <c r="E76">
        <f>Control!C78/100</f>
        <v>0</v>
      </c>
      <c r="F76" t="e">
        <f t="shared" si="29"/>
        <v>#DIV/0!</v>
      </c>
      <c r="G76">
        <f t="shared" si="30"/>
        <v>0</v>
      </c>
      <c r="H76" s="21">
        <f t="shared" si="31"/>
        <v>0</v>
      </c>
      <c r="I76" s="7">
        <f t="shared" si="32"/>
        <v>0</v>
      </c>
      <c r="J76" t="e">
        <f t="shared" si="33"/>
        <v>#DIV/0!</v>
      </c>
      <c r="K76">
        <f>Control!F78/100</f>
        <v>0</v>
      </c>
      <c r="L76" s="25" t="e">
        <f t="shared" si="34"/>
        <v>#DIV/0!</v>
      </c>
      <c r="M76" s="10">
        <f t="shared" si="35"/>
        <v>0</v>
      </c>
      <c r="N76" t="e">
        <f t="shared" si="36"/>
        <v>#DIV/0!</v>
      </c>
      <c r="O76" t="e">
        <f t="shared" si="37"/>
        <v>#DIV/0!</v>
      </c>
      <c r="P76" s="25" t="e">
        <f t="shared" si="38"/>
        <v>#DIV/0!</v>
      </c>
      <c r="Q76" s="17" t="e">
        <f t="shared" si="39"/>
        <v>#DIV/0!</v>
      </c>
      <c r="R76" t="e">
        <f t="shared" si="40"/>
        <v>#DIV/0!</v>
      </c>
      <c r="S76" s="25" t="e">
        <f t="shared" si="41"/>
        <v>#DIV/0!</v>
      </c>
      <c r="T76" s="25" t="e">
        <f t="shared" si="42"/>
        <v>#DIV/0!</v>
      </c>
      <c r="U76" s="10" t="e">
        <f ca="1">RANK(C76,$C$3:OFFSET($C$3,Control!$I$5-1,0),1)</f>
        <v>#N/A</v>
      </c>
      <c r="V76" s="10" t="e">
        <f t="shared" ca="1" si="50"/>
        <v>#N/A</v>
      </c>
      <c r="W76" s="10" t="e">
        <f t="shared" ca="1" si="50"/>
        <v>#N/A</v>
      </c>
      <c r="X76" s="7" t="e">
        <f t="shared" si="43"/>
        <v>#DIV/0!</v>
      </c>
      <c r="Y76" s="7" t="e">
        <f t="shared" ca="1" si="44"/>
        <v>#N/A</v>
      </c>
      <c r="Z76">
        <v>1</v>
      </c>
      <c r="AA76">
        <v>2</v>
      </c>
      <c r="AB76" s="11">
        <f t="shared" si="49"/>
        <v>100</v>
      </c>
      <c r="AC76" s="11"/>
      <c r="AD76" s="7" t="e">
        <f t="shared" si="45"/>
        <v>#DIV/0!</v>
      </c>
      <c r="AE76" t="e">
        <f t="shared" si="46"/>
        <v>#DIV/0!</v>
      </c>
      <c r="AF76" s="25" t="e">
        <f t="shared" si="47"/>
        <v>#DIV/0!</v>
      </c>
    </row>
    <row r="77" spans="1:32" ht="14.25" x14ac:dyDescent="0.2">
      <c r="A77" s="37">
        <f>Control!B79</f>
        <v>0</v>
      </c>
      <c r="B77" s="27">
        <f t="shared" si="27"/>
        <v>0</v>
      </c>
      <c r="C77" s="20">
        <v>0</v>
      </c>
      <c r="D77" s="9">
        <f t="shared" si="28"/>
        <v>0</v>
      </c>
      <c r="E77">
        <f>Control!C79/100</f>
        <v>0</v>
      </c>
      <c r="F77" t="e">
        <f t="shared" si="29"/>
        <v>#DIV/0!</v>
      </c>
      <c r="G77">
        <f t="shared" si="30"/>
        <v>0</v>
      </c>
      <c r="H77" s="21">
        <f t="shared" si="31"/>
        <v>0</v>
      </c>
      <c r="I77" s="7">
        <f t="shared" si="32"/>
        <v>0</v>
      </c>
      <c r="J77" t="e">
        <f t="shared" si="33"/>
        <v>#DIV/0!</v>
      </c>
      <c r="K77">
        <f>Control!F79/100</f>
        <v>0</v>
      </c>
      <c r="L77" s="25" t="e">
        <f t="shared" si="34"/>
        <v>#DIV/0!</v>
      </c>
      <c r="M77" s="10">
        <f t="shared" si="35"/>
        <v>0</v>
      </c>
      <c r="N77" t="e">
        <f t="shared" si="36"/>
        <v>#DIV/0!</v>
      </c>
      <c r="O77" t="e">
        <f t="shared" si="37"/>
        <v>#DIV/0!</v>
      </c>
      <c r="P77" s="25" t="e">
        <f t="shared" si="38"/>
        <v>#DIV/0!</v>
      </c>
      <c r="Q77" s="17" t="e">
        <f t="shared" si="39"/>
        <v>#DIV/0!</v>
      </c>
      <c r="R77" t="e">
        <f t="shared" si="40"/>
        <v>#DIV/0!</v>
      </c>
      <c r="S77" s="25" t="e">
        <f t="shared" si="41"/>
        <v>#DIV/0!</v>
      </c>
      <c r="T77" s="25" t="e">
        <f t="shared" si="42"/>
        <v>#DIV/0!</v>
      </c>
      <c r="U77" s="10" t="e">
        <f ca="1">RANK(C77,$C$3:OFFSET($C$3,Control!$I$5-1,0),1)</f>
        <v>#N/A</v>
      </c>
      <c r="V77" s="10" t="e">
        <f t="shared" ca="1" si="50"/>
        <v>#N/A</v>
      </c>
      <c r="W77" s="10" t="e">
        <f t="shared" ca="1" si="50"/>
        <v>#N/A</v>
      </c>
      <c r="X77" s="7" t="e">
        <f t="shared" si="43"/>
        <v>#DIV/0!</v>
      </c>
      <c r="Y77" s="7" t="e">
        <f t="shared" ca="1" si="44"/>
        <v>#N/A</v>
      </c>
      <c r="Z77">
        <v>1</v>
      </c>
      <c r="AA77">
        <v>2</v>
      </c>
      <c r="AB77" s="11">
        <f t="shared" si="49"/>
        <v>100</v>
      </c>
      <c r="AC77" s="11"/>
      <c r="AD77" s="7" t="e">
        <f t="shared" si="45"/>
        <v>#DIV/0!</v>
      </c>
      <c r="AE77" t="e">
        <f t="shared" si="46"/>
        <v>#DIV/0!</v>
      </c>
      <c r="AF77" s="25" t="e">
        <f t="shared" si="47"/>
        <v>#DIV/0!</v>
      </c>
    </row>
    <row r="78" spans="1:32" ht="14.25" x14ac:dyDescent="0.2">
      <c r="A78" s="37">
        <f>Control!B80</f>
        <v>0</v>
      </c>
      <c r="B78" s="27">
        <f t="shared" si="27"/>
        <v>0</v>
      </c>
      <c r="C78" s="20">
        <v>0</v>
      </c>
      <c r="D78" s="9">
        <f t="shared" si="28"/>
        <v>0</v>
      </c>
      <c r="E78">
        <f>Control!C80/100</f>
        <v>0</v>
      </c>
      <c r="F78" t="e">
        <f t="shared" si="29"/>
        <v>#DIV/0!</v>
      </c>
      <c r="G78">
        <f t="shared" si="30"/>
        <v>0</v>
      </c>
      <c r="H78" s="21">
        <f t="shared" si="31"/>
        <v>0</v>
      </c>
      <c r="I78" s="7">
        <f t="shared" si="32"/>
        <v>0</v>
      </c>
      <c r="J78" t="e">
        <f t="shared" si="33"/>
        <v>#DIV/0!</v>
      </c>
      <c r="K78">
        <f>Control!F80/100</f>
        <v>0</v>
      </c>
      <c r="L78" s="25" t="e">
        <f t="shared" si="34"/>
        <v>#DIV/0!</v>
      </c>
      <c r="M78" s="10">
        <f t="shared" si="35"/>
        <v>0</v>
      </c>
      <c r="N78" t="e">
        <f t="shared" si="36"/>
        <v>#DIV/0!</v>
      </c>
      <c r="O78" t="e">
        <f t="shared" si="37"/>
        <v>#DIV/0!</v>
      </c>
      <c r="P78" s="25" t="e">
        <f t="shared" si="38"/>
        <v>#DIV/0!</v>
      </c>
      <c r="Q78" s="17" t="e">
        <f t="shared" si="39"/>
        <v>#DIV/0!</v>
      </c>
      <c r="R78" t="e">
        <f t="shared" si="40"/>
        <v>#DIV/0!</v>
      </c>
      <c r="S78" s="25" t="e">
        <f t="shared" si="41"/>
        <v>#DIV/0!</v>
      </c>
      <c r="T78" s="25" t="e">
        <f t="shared" si="42"/>
        <v>#DIV/0!</v>
      </c>
      <c r="U78" s="10" t="e">
        <f ca="1">RANK(C78,$C$3:OFFSET($C$3,Control!$I$5-1,0),1)</f>
        <v>#N/A</v>
      </c>
      <c r="V78" s="10" t="e">
        <f t="shared" ca="1" si="50"/>
        <v>#N/A</v>
      </c>
      <c r="W78" s="10" t="e">
        <f t="shared" ca="1" si="50"/>
        <v>#N/A</v>
      </c>
      <c r="X78" s="7" t="e">
        <f t="shared" si="43"/>
        <v>#DIV/0!</v>
      </c>
      <c r="Y78" s="7" t="e">
        <f t="shared" ca="1" si="44"/>
        <v>#N/A</v>
      </c>
      <c r="Z78">
        <v>1</v>
      </c>
      <c r="AA78">
        <v>2</v>
      </c>
      <c r="AB78" s="11">
        <f t="shared" si="49"/>
        <v>100</v>
      </c>
      <c r="AC78" s="11"/>
      <c r="AD78" s="7" t="e">
        <f t="shared" si="45"/>
        <v>#DIV/0!</v>
      </c>
      <c r="AE78" t="e">
        <f t="shared" si="46"/>
        <v>#DIV/0!</v>
      </c>
      <c r="AF78" s="25" t="e">
        <f t="shared" si="47"/>
        <v>#DIV/0!</v>
      </c>
    </row>
    <row r="79" spans="1:32" ht="14.25" x14ac:dyDescent="0.2">
      <c r="A79" s="37">
        <f>Control!B81</f>
        <v>0</v>
      </c>
      <c r="B79" s="27">
        <f t="shared" si="27"/>
        <v>0</v>
      </c>
      <c r="C79" s="20">
        <v>0</v>
      </c>
      <c r="D79" s="9">
        <f t="shared" si="28"/>
        <v>0</v>
      </c>
      <c r="E79">
        <f>Control!C81/100</f>
        <v>0</v>
      </c>
      <c r="F79" t="e">
        <f t="shared" si="29"/>
        <v>#DIV/0!</v>
      </c>
      <c r="G79">
        <f t="shared" si="30"/>
        <v>0</v>
      </c>
      <c r="H79" s="21">
        <f t="shared" si="31"/>
        <v>0</v>
      </c>
      <c r="I79" s="7">
        <f t="shared" si="32"/>
        <v>0</v>
      </c>
      <c r="J79" t="e">
        <f t="shared" si="33"/>
        <v>#DIV/0!</v>
      </c>
      <c r="K79">
        <f>Control!F81/100</f>
        <v>0</v>
      </c>
      <c r="L79" s="25" t="e">
        <f t="shared" si="34"/>
        <v>#DIV/0!</v>
      </c>
      <c r="M79" s="10">
        <f t="shared" si="35"/>
        <v>0</v>
      </c>
      <c r="N79" t="e">
        <f t="shared" si="36"/>
        <v>#DIV/0!</v>
      </c>
      <c r="O79" t="e">
        <f t="shared" si="37"/>
        <v>#DIV/0!</v>
      </c>
      <c r="P79" s="25" t="e">
        <f t="shared" si="38"/>
        <v>#DIV/0!</v>
      </c>
      <c r="Q79" s="17" t="e">
        <f t="shared" si="39"/>
        <v>#DIV/0!</v>
      </c>
      <c r="R79" t="e">
        <f t="shared" si="40"/>
        <v>#DIV/0!</v>
      </c>
      <c r="S79" s="25" t="e">
        <f t="shared" si="41"/>
        <v>#DIV/0!</v>
      </c>
      <c r="T79" s="25" t="e">
        <f t="shared" si="42"/>
        <v>#DIV/0!</v>
      </c>
      <c r="U79" s="10" t="e">
        <f ca="1">RANK(C79,$C$3:OFFSET($C$3,Control!$I$5-1,0),1)</f>
        <v>#N/A</v>
      </c>
      <c r="V79" s="10" t="e">
        <f t="shared" ca="1" si="50"/>
        <v>#N/A</v>
      </c>
      <c r="W79" s="10" t="e">
        <f t="shared" ca="1" si="50"/>
        <v>#N/A</v>
      </c>
      <c r="X79" s="7" t="e">
        <f t="shared" si="43"/>
        <v>#DIV/0!</v>
      </c>
      <c r="Y79" s="7" t="e">
        <f t="shared" ca="1" si="44"/>
        <v>#N/A</v>
      </c>
      <c r="Z79">
        <v>1</v>
      </c>
      <c r="AA79">
        <v>2</v>
      </c>
      <c r="AB79" s="11">
        <f t="shared" si="49"/>
        <v>100</v>
      </c>
      <c r="AC79" s="11"/>
      <c r="AD79" s="7" t="e">
        <f t="shared" si="45"/>
        <v>#DIV/0!</v>
      </c>
      <c r="AE79" t="e">
        <f t="shared" si="46"/>
        <v>#DIV/0!</v>
      </c>
      <c r="AF79" s="25" t="e">
        <f t="shared" si="47"/>
        <v>#DIV/0!</v>
      </c>
    </row>
    <row r="80" spans="1:32" ht="14.25" x14ac:dyDescent="0.2">
      <c r="A80" s="37">
        <f>Control!B82</f>
        <v>0</v>
      </c>
      <c r="B80" s="27">
        <f t="shared" si="27"/>
        <v>0</v>
      </c>
      <c r="C80" s="20">
        <v>0</v>
      </c>
      <c r="D80" s="9">
        <f t="shared" si="28"/>
        <v>0</v>
      </c>
      <c r="E80">
        <f>Control!C82/100</f>
        <v>0</v>
      </c>
      <c r="F80" t="e">
        <f t="shared" si="29"/>
        <v>#DIV/0!</v>
      </c>
      <c r="G80">
        <f t="shared" si="30"/>
        <v>0</v>
      </c>
      <c r="H80" s="21">
        <f t="shared" si="31"/>
        <v>0</v>
      </c>
      <c r="I80" s="7">
        <f t="shared" si="32"/>
        <v>0</v>
      </c>
      <c r="J80" t="e">
        <f t="shared" si="33"/>
        <v>#DIV/0!</v>
      </c>
      <c r="K80">
        <f>Control!F82/100</f>
        <v>0</v>
      </c>
      <c r="L80" s="25" t="e">
        <f t="shared" si="34"/>
        <v>#DIV/0!</v>
      </c>
      <c r="M80" s="10">
        <f t="shared" si="35"/>
        <v>0</v>
      </c>
      <c r="N80" t="e">
        <f t="shared" si="36"/>
        <v>#DIV/0!</v>
      </c>
      <c r="O80" t="e">
        <f t="shared" si="37"/>
        <v>#DIV/0!</v>
      </c>
      <c r="P80" s="25" t="e">
        <f t="shared" si="38"/>
        <v>#DIV/0!</v>
      </c>
      <c r="Q80" s="17" t="e">
        <f t="shared" si="39"/>
        <v>#DIV/0!</v>
      </c>
      <c r="R80" t="e">
        <f t="shared" si="40"/>
        <v>#DIV/0!</v>
      </c>
      <c r="S80" s="25" t="e">
        <f t="shared" si="41"/>
        <v>#DIV/0!</v>
      </c>
      <c r="T80" s="25" t="e">
        <f t="shared" si="42"/>
        <v>#DIV/0!</v>
      </c>
      <c r="U80" s="10" t="e">
        <f ca="1">RANK(C80,$C$3:OFFSET($C$3,Control!$I$5-1,0),1)</f>
        <v>#N/A</v>
      </c>
      <c r="V80" s="10" t="e">
        <f t="shared" ca="1" si="50"/>
        <v>#N/A</v>
      </c>
      <c r="W80" s="10" t="e">
        <f t="shared" ca="1" si="50"/>
        <v>#N/A</v>
      </c>
      <c r="X80" s="7" t="e">
        <f t="shared" si="43"/>
        <v>#DIV/0!</v>
      </c>
      <c r="Y80" s="7" t="e">
        <f t="shared" ca="1" si="44"/>
        <v>#N/A</v>
      </c>
      <c r="Z80">
        <v>1</v>
      </c>
      <c r="AA80">
        <v>2</v>
      </c>
      <c r="AB80" s="11">
        <f t="shared" si="49"/>
        <v>100</v>
      </c>
      <c r="AC80" s="11"/>
      <c r="AD80" s="7" t="e">
        <f t="shared" si="45"/>
        <v>#DIV/0!</v>
      </c>
      <c r="AE80" t="e">
        <f t="shared" si="46"/>
        <v>#DIV/0!</v>
      </c>
      <c r="AF80" s="25" t="e">
        <f t="shared" si="47"/>
        <v>#DIV/0!</v>
      </c>
    </row>
    <row r="81" spans="1:32" ht="14.25" x14ac:dyDescent="0.2">
      <c r="A81" s="37">
        <f>Control!B83</f>
        <v>0</v>
      </c>
      <c r="B81" s="27">
        <f t="shared" si="27"/>
        <v>0</v>
      </c>
      <c r="C81" s="20">
        <v>0</v>
      </c>
      <c r="D81" s="9">
        <f t="shared" si="28"/>
        <v>0</v>
      </c>
      <c r="E81">
        <f>Control!C83/100</f>
        <v>0</v>
      </c>
      <c r="F81" t="e">
        <f t="shared" si="29"/>
        <v>#DIV/0!</v>
      </c>
      <c r="G81">
        <f t="shared" si="30"/>
        <v>0</v>
      </c>
      <c r="H81" s="21">
        <f t="shared" si="31"/>
        <v>0</v>
      </c>
      <c r="I81" s="7">
        <f t="shared" si="32"/>
        <v>0</v>
      </c>
      <c r="J81" t="e">
        <f t="shared" si="33"/>
        <v>#DIV/0!</v>
      </c>
      <c r="K81">
        <f>Control!F83/100</f>
        <v>0</v>
      </c>
      <c r="L81" s="25" t="e">
        <f t="shared" si="34"/>
        <v>#DIV/0!</v>
      </c>
      <c r="M81" s="10">
        <f t="shared" si="35"/>
        <v>0</v>
      </c>
      <c r="N81" t="e">
        <f t="shared" si="36"/>
        <v>#DIV/0!</v>
      </c>
      <c r="O81" t="e">
        <f t="shared" si="37"/>
        <v>#DIV/0!</v>
      </c>
      <c r="P81" s="25" t="e">
        <f t="shared" si="38"/>
        <v>#DIV/0!</v>
      </c>
      <c r="Q81" s="17" t="e">
        <f t="shared" si="39"/>
        <v>#DIV/0!</v>
      </c>
      <c r="R81" t="e">
        <f t="shared" si="40"/>
        <v>#DIV/0!</v>
      </c>
      <c r="S81" s="25" t="e">
        <f t="shared" si="41"/>
        <v>#DIV/0!</v>
      </c>
      <c r="T81" s="25" t="e">
        <f t="shared" si="42"/>
        <v>#DIV/0!</v>
      </c>
      <c r="U81" s="10" t="e">
        <f ca="1">RANK(C81,$C$3:OFFSET($C$3,Control!$I$5-1,0),1)</f>
        <v>#N/A</v>
      </c>
      <c r="V81" s="10" t="e">
        <f t="shared" ca="1" si="50"/>
        <v>#N/A</v>
      </c>
      <c r="W81" s="10" t="e">
        <f t="shared" ca="1" si="50"/>
        <v>#N/A</v>
      </c>
      <c r="X81" s="7" t="e">
        <f t="shared" si="43"/>
        <v>#DIV/0!</v>
      </c>
      <c r="Y81" s="7" t="e">
        <f t="shared" ca="1" si="44"/>
        <v>#N/A</v>
      </c>
      <c r="Z81">
        <v>1</v>
      </c>
      <c r="AA81">
        <v>2</v>
      </c>
      <c r="AB81" s="11">
        <f t="shared" si="49"/>
        <v>100</v>
      </c>
      <c r="AC81" s="11"/>
      <c r="AD81" s="7" t="e">
        <f t="shared" si="45"/>
        <v>#DIV/0!</v>
      </c>
      <c r="AE81" t="e">
        <f t="shared" si="46"/>
        <v>#DIV/0!</v>
      </c>
      <c r="AF81" s="25" t="e">
        <f t="shared" si="47"/>
        <v>#DIV/0!</v>
      </c>
    </row>
    <row r="82" spans="1:32" ht="14.25" x14ac:dyDescent="0.2">
      <c r="A82" s="37">
        <f>Control!B84</f>
        <v>0</v>
      </c>
      <c r="B82" s="27">
        <f t="shared" si="27"/>
        <v>0</v>
      </c>
      <c r="C82" s="20">
        <v>0</v>
      </c>
      <c r="D82" s="9">
        <f t="shared" si="28"/>
        <v>0</v>
      </c>
      <c r="E82">
        <f>Control!C84/100</f>
        <v>0</v>
      </c>
      <c r="F82" t="e">
        <f t="shared" si="29"/>
        <v>#DIV/0!</v>
      </c>
      <c r="G82">
        <f t="shared" si="30"/>
        <v>0</v>
      </c>
      <c r="H82" s="21">
        <f t="shared" si="31"/>
        <v>0</v>
      </c>
      <c r="I82" s="7">
        <f t="shared" si="32"/>
        <v>0</v>
      </c>
      <c r="J82" t="e">
        <f t="shared" si="33"/>
        <v>#DIV/0!</v>
      </c>
      <c r="K82">
        <f>Control!F84/100</f>
        <v>0</v>
      </c>
      <c r="L82" s="25" t="e">
        <f t="shared" si="34"/>
        <v>#DIV/0!</v>
      </c>
      <c r="M82" s="10">
        <f t="shared" si="35"/>
        <v>0</v>
      </c>
      <c r="N82" t="e">
        <f t="shared" si="36"/>
        <v>#DIV/0!</v>
      </c>
      <c r="O82" t="e">
        <f t="shared" si="37"/>
        <v>#DIV/0!</v>
      </c>
      <c r="P82" s="25" t="e">
        <f t="shared" si="38"/>
        <v>#DIV/0!</v>
      </c>
      <c r="Q82" s="17" t="e">
        <f t="shared" si="39"/>
        <v>#DIV/0!</v>
      </c>
      <c r="R82" t="e">
        <f t="shared" si="40"/>
        <v>#DIV/0!</v>
      </c>
      <c r="S82" s="25" t="e">
        <f t="shared" si="41"/>
        <v>#DIV/0!</v>
      </c>
      <c r="T82" s="25" t="e">
        <f t="shared" si="42"/>
        <v>#DIV/0!</v>
      </c>
      <c r="U82" s="10" t="e">
        <f ca="1">RANK(C82,$C$3:OFFSET($C$3,Control!$I$5-1,0),1)</f>
        <v>#N/A</v>
      </c>
      <c r="V82" s="10" t="e">
        <f t="shared" ca="1" si="50"/>
        <v>#N/A</v>
      </c>
      <c r="W82" s="10" t="e">
        <f t="shared" ca="1" si="50"/>
        <v>#N/A</v>
      </c>
      <c r="X82" s="7" t="e">
        <f t="shared" si="43"/>
        <v>#DIV/0!</v>
      </c>
      <c r="Y82" s="7" t="e">
        <f t="shared" ca="1" si="44"/>
        <v>#N/A</v>
      </c>
      <c r="Z82">
        <v>1</v>
      </c>
      <c r="AA82">
        <v>2</v>
      </c>
      <c r="AB82" s="11">
        <f t="shared" si="49"/>
        <v>100</v>
      </c>
      <c r="AC82" s="11"/>
      <c r="AD82" s="7" t="e">
        <f t="shared" si="45"/>
        <v>#DIV/0!</v>
      </c>
      <c r="AE82" t="e">
        <f t="shared" si="46"/>
        <v>#DIV/0!</v>
      </c>
      <c r="AF82" s="25" t="e">
        <f t="shared" si="47"/>
        <v>#DIV/0!</v>
      </c>
    </row>
    <row r="83" spans="1:32" ht="14.25" x14ac:dyDescent="0.2">
      <c r="A83" s="37">
        <f>Control!B85</f>
        <v>0</v>
      </c>
      <c r="B83" s="27">
        <f t="shared" si="27"/>
        <v>0</v>
      </c>
      <c r="C83" s="20">
        <v>0</v>
      </c>
      <c r="D83" s="9">
        <f t="shared" si="28"/>
        <v>0</v>
      </c>
      <c r="E83">
        <f>Control!C85/100</f>
        <v>0</v>
      </c>
      <c r="F83" t="e">
        <f t="shared" si="29"/>
        <v>#DIV/0!</v>
      </c>
      <c r="G83">
        <f t="shared" si="30"/>
        <v>0</v>
      </c>
      <c r="H83" s="21">
        <f t="shared" si="31"/>
        <v>0</v>
      </c>
      <c r="I83" s="7">
        <f t="shared" si="32"/>
        <v>0</v>
      </c>
      <c r="J83" t="e">
        <f t="shared" si="33"/>
        <v>#DIV/0!</v>
      </c>
      <c r="K83">
        <f>Control!F85/100</f>
        <v>0</v>
      </c>
      <c r="L83" s="25" t="e">
        <f t="shared" si="34"/>
        <v>#DIV/0!</v>
      </c>
      <c r="M83" s="10">
        <f t="shared" si="35"/>
        <v>0</v>
      </c>
      <c r="N83" t="e">
        <f t="shared" si="36"/>
        <v>#DIV/0!</v>
      </c>
      <c r="O83" t="e">
        <f t="shared" si="37"/>
        <v>#DIV/0!</v>
      </c>
      <c r="P83" s="25" t="e">
        <f t="shared" si="38"/>
        <v>#DIV/0!</v>
      </c>
      <c r="Q83" s="17" t="e">
        <f t="shared" si="39"/>
        <v>#DIV/0!</v>
      </c>
      <c r="R83" t="e">
        <f t="shared" si="40"/>
        <v>#DIV/0!</v>
      </c>
      <c r="S83" s="25" t="e">
        <f t="shared" si="41"/>
        <v>#DIV/0!</v>
      </c>
      <c r="T83" s="25" t="e">
        <f t="shared" si="42"/>
        <v>#DIV/0!</v>
      </c>
      <c r="U83" s="10" t="e">
        <f ca="1">RANK(C83,$C$3:OFFSET($C$3,Control!$I$5-1,0),1)</f>
        <v>#N/A</v>
      </c>
      <c r="V83" s="10" t="e">
        <f t="shared" ca="1" si="50"/>
        <v>#N/A</v>
      </c>
      <c r="W83" s="10" t="e">
        <f t="shared" ca="1" si="50"/>
        <v>#N/A</v>
      </c>
      <c r="X83" s="7" t="e">
        <f t="shared" si="43"/>
        <v>#DIV/0!</v>
      </c>
      <c r="Y83" s="7" t="e">
        <f t="shared" ca="1" si="44"/>
        <v>#N/A</v>
      </c>
      <c r="Z83">
        <v>1</v>
      </c>
      <c r="AA83">
        <v>2</v>
      </c>
      <c r="AB83" s="11">
        <f t="shared" si="49"/>
        <v>100</v>
      </c>
      <c r="AC83" s="11"/>
      <c r="AD83" s="7" t="e">
        <f t="shared" si="45"/>
        <v>#DIV/0!</v>
      </c>
      <c r="AE83" t="e">
        <f t="shared" si="46"/>
        <v>#DIV/0!</v>
      </c>
      <c r="AF83" s="25" t="e">
        <f t="shared" si="47"/>
        <v>#DIV/0!</v>
      </c>
    </row>
    <row r="84" spans="1:32" ht="14.25" x14ac:dyDescent="0.2">
      <c r="A84" s="37">
        <f>Control!B86</f>
        <v>0</v>
      </c>
      <c r="B84" s="27">
        <f t="shared" si="27"/>
        <v>0</v>
      </c>
      <c r="C84" s="20">
        <v>0</v>
      </c>
      <c r="D84" s="9">
        <f t="shared" si="28"/>
        <v>0</v>
      </c>
      <c r="E84">
        <f>Control!C86/100</f>
        <v>0</v>
      </c>
      <c r="F84" t="e">
        <f t="shared" si="29"/>
        <v>#DIV/0!</v>
      </c>
      <c r="G84">
        <f t="shared" si="30"/>
        <v>0</v>
      </c>
      <c r="H84" s="21">
        <f t="shared" si="31"/>
        <v>0</v>
      </c>
      <c r="I84" s="7">
        <f t="shared" si="32"/>
        <v>0</v>
      </c>
      <c r="J84" t="e">
        <f t="shared" si="33"/>
        <v>#DIV/0!</v>
      </c>
      <c r="K84">
        <f>Control!F86/100</f>
        <v>0</v>
      </c>
      <c r="L84" s="25" t="e">
        <f t="shared" si="34"/>
        <v>#DIV/0!</v>
      </c>
      <c r="M84" s="10">
        <f t="shared" si="35"/>
        <v>0</v>
      </c>
      <c r="N84" t="e">
        <f t="shared" si="36"/>
        <v>#DIV/0!</v>
      </c>
      <c r="O84" t="e">
        <f t="shared" si="37"/>
        <v>#DIV/0!</v>
      </c>
      <c r="P84" s="25" t="e">
        <f t="shared" si="38"/>
        <v>#DIV/0!</v>
      </c>
      <c r="Q84" s="17" t="e">
        <f t="shared" si="39"/>
        <v>#DIV/0!</v>
      </c>
      <c r="R84" t="e">
        <f t="shared" si="40"/>
        <v>#DIV/0!</v>
      </c>
      <c r="S84" s="25" t="e">
        <f t="shared" si="41"/>
        <v>#DIV/0!</v>
      </c>
      <c r="T84" s="25" t="e">
        <f t="shared" si="42"/>
        <v>#DIV/0!</v>
      </c>
      <c r="U84" s="10" t="e">
        <f ca="1">RANK(C84,$C$3:OFFSET($C$3,Control!$I$5-1,0),1)</f>
        <v>#N/A</v>
      </c>
      <c r="V84" s="10" t="e">
        <f t="shared" ca="1" si="50"/>
        <v>#N/A</v>
      </c>
      <c r="W84" s="10" t="e">
        <f t="shared" ca="1" si="50"/>
        <v>#N/A</v>
      </c>
      <c r="X84" s="7" t="e">
        <f t="shared" si="43"/>
        <v>#DIV/0!</v>
      </c>
      <c r="Y84" s="7" t="e">
        <f t="shared" ca="1" si="44"/>
        <v>#N/A</v>
      </c>
      <c r="Z84">
        <v>1</v>
      </c>
      <c r="AA84">
        <v>2</v>
      </c>
      <c r="AB84" s="11">
        <f t="shared" si="49"/>
        <v>100</v>
      </c>
      <c r="AC84" s="11"/>
      <c r="AD84" s="7" t="e">
        <f t="shared" si="45"/>
        <v>#DIV/0!</v>
      </c>
      <c r="AE84" t="e">
        <f t="shared" si="46"/>
        <v>#DIV/0!</v>
      </c>
      <c r="AF84" s="25" t="e">
        <f t="shared" si="47"/>
        <v>#DIV/0!</v>
      </c>
    </row>
    <row r="85" spans="1:32" ht="14.25" x14ac:dyDescent="0.2">
      <c r="A85" s="37">
        <f>Control!B87</f>
        <v>0</v>
      </c>
      <c r="B85" s="27">
        <f t="shared" si="27"/>
        <v>0</v>
      </c>
      <c r="C85" s="20">
        <v>0</v>
      </c>
      <c r="D85" s="9">
        <f t="shared" si="28"/>
        <v>0</v>
      </c>
      <c r="E85">
        <f>Control!C87/100</f>
        <v>0</v>
      </c>
      <c r="F85" t="e">
        <f t="shared" si="29"/>
        <v>#DIV/0!</v>
      </c>
      <c r="G85">
        <f t="shared" si="30"/>
        <v>0</v>
      </c>
      <c r="H85" s="21">
        <f t="shared" si="31"/>
        <v>0</v>
      </c>
      <c r="I85" s="7">
        <f t="shared" si="32"/>
        <v>0</v>
      </c>
      <c r="J85" t="e">
        <f t="shared" si="33"/>
        <v>#DIV/0!</v>
      </c>
      <c r="K85">
        <f>Control!F87/100</f>
        <v>0</v>
      </c>
      <c r="L85" s="25" t="e">
        <f t="shared" si="34"/>
        <v>#DIV/0!</v>
      </c>
      <c r="M85" s="10">
        <f t="shared" si="35"/>
        <v>0</v>
      </c>
      <c r="N85" t="e">
        <f t="shared" si="36"/>
        <v>#DIV/0!</v>
      </c>
      <c r="O85" t="e">
        <f t="shared" si="37"/>
        <v>#DIV/0!</v>
      </c>
      <c r="P85" s="25" t="e">
        <f t="shared" si="38"/>
        <v>#DIV/0!</v>
      </c>
      <c r="Q85" s="17" t="e">
        <f t="shared" si="39"/>
        <v>#DIV/0!</v>
      </c>
      <c r="R85" t="e">
        <f t="shared" si="40"/>
        <v>#DIV/0!</v>
      </c>
      <c r="S85" s="25" t="e">
        <f t="shared" si="41"/>
        <v>#DIV/0!</v>
      </c>
      <c r="T85" s="25" t="e">
        <f t="shared" si="42"/>
        <v>#DIV/0!</v>
      </c>
      <c r="U85" s="10" t="e">
        <f ca="1">RANK(C85,$C$3:OFFSET($C$3,Control!$I$5-1,0),1)</f>
        <v>#N/A</v>
      </c>
      <c r="V85" s="10" t="e">
        <f t="shared" ca="1" si="50"/>
        <v>#N/A</v>
      </c>
      <c r="W85" s="10" t="e">
        <f t="shared" ca="1" si="50"/>
        <v>#N/A</v>
      </c>
      <c r="X85" s="7" t="e">
        <f t="shared" si="43"/>
        <v>#DIV/0!</v>
      </c>
      <c r="Y85" s="7" t="e">
        <f t="shared" ca="1" si="44"/>
        <v>#N/A</v>
      </c>
      <c r="Z85">
        <v>1</v>
      </c>
      <c r="AA85">
        <v>2</v>
      </c>
      <c r="AB85" s="11">
        <f t="shared" si="49"/>
        <v>100</v>
      </c>
      <c r="AC85" s="11"/>
      <c r="AD85" s="7" t="e">
        <f t="shared" si="45"/>
        <v>#DIV/0!</v>
      </c>
      <c r="AE85" t="e">
        <f t="shared" si="46"/>
        <v>#DIV/0!</v>
      </c>
      <c r="AF85" s="25" t="e">
        <f t="shared" si="47"/>
        <v>#DIV/0!</v>
      </c>
    </row>
    <row r="86" spans="1:32" ht="14.25" x14ac:dyDescent="0.2">
      <c r="A86" s="37">
        <f>Control!B88</f>
        <v>0</v>
      </c>
      <c r="B86" s="27">
        <f t="shared" si="27"/>
        <v>0</v>
      </c>
      <c r="C86" s="20">
        <v>0</v>
      </c>
      <c r="D86" s="9">
        <f t="shared" si="28"/>
        <v>0</v>
      </c>
      <c r="E86">
        <f>Control!C88/100</f>
        <v>0</v>
      </c>
      <c r="F86" t="e">
        <f t="shared" si="29"/>
        <v>#DIV/0!</v>
      </c>
      <c r="G86">
        <f t="shared" si="30"/>
        <v>0</v>
      </c>
      <c r="H86" s="21">
        <f t="shared" si="31"/>
        <v>0</v>
      </c>
      <c r="I86" s="7">
        <f t="shared" si="32"/>
        <v>0</v>
      </c>
      <c r="J86" t="e">
        <f t="shared" si="33"/>
        <v>#DIV/0!</v>
      </c>
      <c r="K86">
        <f>Control!F88/100</f>
        <v>0</v>
      </c>
      <c r="L86" s="25" t="e">
        <f t="shared" si="34"/>
        <v>#DIV/0!</v>
      </c>
      <c r="M86" s="10">
        <f t="shared" si="35"/>
        <v>0</v>
      </c>
      <c r="N86" t="e">
        <f t="shared" si="36"/>
        <v>#DIV/0!</v>
      </c>
      <c r="O86" t="e">
        <f t="shared" si="37"/>
        <v>#DIV/0!</v>
      </c>
      <c r="P86" s="25" t="e">
        <f t="shared" si="38"/>
        <v>#DIV/0!</v>
      </c>
      <c r="Q86" s="17" t="e">
        <f t="shared" si="39"/>
        <v>#DIV/0!</v>
      </c>
      <c r="R86" t="e">
        <f t="shared" si="40"/>
        <v>#DIV/0!</v>
      </c>
      <c r="S86" s="25" t="e">
        <f t="shared" si="41"/>
        <v>#DIV/0!</v>
      </c>
      <c r="T86" s="25" t="e">
        <f t="shared" si="42"/>
        <v>#DIV/0!</v>
      </c>
      <c r="U86" s="10" t="e">
        <f ca="1">RANK(C86,$C$3:OFFSET($C$3,Control!$I$5-1,0),1)</f>
        <v>#N/A</v>
      </c>
      <c r="V86" s="10" t="e">
        <f t="shared" ca="1" si="50"/>
        <v>#N/A</v>
      </c>
      <c r="W86" s="10" t="e">
        <f t="shared" ca="1" si="50"/>
        <v>#N/A</v>
      </c>
      <c r="X86" s="7" t="e">
        <f t="shared" si="43"/>
        <v>#DIV/0!</v>
      </c>
      <c r="Y86" s="7" t="e">
        <f t="shared" ca="1" si="44"/>
        <v>#N/A</v>
      </c>
      <c r="Z86">
        <v>1</v>
      </c>
      <c r="AA86">
        <v>2</v>
      </c>
      <c r="AB86" s="11">
        <f t="shared" si="49"/>
        <v>100</v>
      </c>
      <c r="AC86" s="11"/>
      <c r="AD86" s="7" t="e">
        <f t="shared" si="45"/>
        <v>#DIV/0!</v>
      </c>
      <c r="AE86" t="e">
        <f t="shared" si="46"/>
        <v>#DIV/0!</v>
      </c>
      <c r="AF86" s="25" t="e">
        <f t="shared" si="47"/>
        <v>#DIV/0!</v>
      </c>
    </row>
    <row r="87" spans="1:32" ht="14.25" x14ac:dyDescent="0.2">
      <c r="A87" s="37">
        <f>Control!B89</f>
        <v>0</v>
      </c>
      <c r="B87" s="27">
        <f t="shared" si="27"/>
        <v>0</v>
      </c>
      <c r="C87" s="20">
        <v>0</v>
      </c>
      <c r="D87" s="9">
        <f t="shared" si="28"/>
        <v>0</v>
      </c>
      <c r="E87">
        <f>Control!C89/100</f>
        <v>0</v>
      </c>
      <c r="F87" t="e">
        <f t="shared" si="29"/>
        <v>#DIV/0!</v>
      </c>
      <c r="G87">
        <f t="shared" si="30"/>
        <v>0</v>
      </c>
      <c r="H87" s="21">
        <f t="shared" si="31"/>
        <v>0</v>
      </c>
      <c r="I87" s="7">
        <f t="shared" si="32"/>
        <v>0</v>
      </c>
      <c r="J87" t="e">
        <f t="shared" si="33"/>
        <v>#DIV/0!</v>
      </c>
      <c r="K87">
        <f>Control!F89/100</f>
        <v>0</v>
      </c>
      <c r="L87" s="25" t="e">
        <f t="shared" si="34"/>
        <v>#DIV/0!</v>
      </c>
      <c r="M87" s="10">
        <f t="shared" si="35"/>
        <v>0</v>
      </c>
      <c r="N87" t="e">
        <f t="shared" si="36"/>
        <v>#DIV/0!</v>
      </c>
      <c r="O87" t="e">
        <f t="shared" si="37"/>
        <v>#DIV/0!</v>
      </c>
      <c r="P87" s="25" t="e">
        <f t="shared" si="38"/>
        <v>#DIV/0!</v>
      </c>
      <c r="Q87" s="17" t="e">
        <f t="shared" si="39"/>
        <v>#DIV/0!</v>
      </c>
      <c r="R87" t="e">
        <f t="shared" si="40"/>
        <v>#DIV/0!</v>
      </c>
      <c r="S87" s="25" t="e">
        <f t="shared" si="41"/>
        <v>#DIV/0!</v>
      </c>
      <c r="T87" s="25" t="e">
        <f t="shared" si="42"/>
        <v>#DIV/0!</v>
      </c>
      <c r="U87" s="10" t="e">
        <f ca="1">RANK(C87,$C$3:OFFSET($C$3,Control!$I$5-1,0),1)</f>
        <v>#N/A</v>
      </c>
      <c r="V87" s="10" t="e">
        <f t="shared" ca="1" si="50"/>
        <v>#N/A</v>
      </c>
      <c r="W87" s="10" t="e">
        <f t="shared" ca="1" si="50"/>
        <v>#N/A</v>
      </c>
      <c r="X87" s="7" t="e">
        <f t="shared" si="43"/>
        <v>#DIV/0!</v>
      </c>
      <c r="Y87" s="7" t="e">
        <f t="shared" ca="1" si="44"/>
        <v>#N/A</v>
      </c>
      <c r="Z87">
        <v>1</v>
      </c>
      <c r="AA87">
        <v>2</v>
      </c>
      <c r="AB87" s="11">
        <f t="shared" si="49"/>
        <v>100</v>
      </c>
      <c r="AC87" s="11"/>
      <c r="AD87" s="7" t="e">
        <f t="shared" si="45"/>
        <v>#DIV/0!</v>
      </c>
      <c r="AE87" t="e">
        <f t="shared" si="46"/>
        <v>#DIV/0!</v>
      </c>
      <c r="AF87" s="25" t="e">
        <f t="shared" si="47"/>
        <v>#DIV/0!</v>
      </c>
    </row>
    <row r="88" spans="1:32" ht="14.25" x14ac:dyDescent="0.2">
      <c r="A88" s="37">
        <f>Control!B90</f>
        <v>0</v>
      </c>
      <c r="B88" s="27">
        <f t="shared" si="27"/>
        <v>0</v>
      </c>
      <c r="C88" s="20">
        <v>0</v>
      </c>
      <c r="D88" s="9">
        <f t="shared" si="28"/>
        <v>0</v>
      </c>
      <c r="E88">
        <f>Control!C90/100</f>
        <v>0</v>
      </c>
      <c r="F88" t="e">
        <f t="shared" si="29"/>
        <v>#DIV/0!</v>
      </c>
      <c r="G88">
        <f t="shared" si="30"/>
        <v>0</v>
      </c>
      <c r="H88" s="21">
        <f t="shared" si="31"/>
        <v>0</v>
      </c>
      <c r="I88" s="7">
        <f t="shared" si="32"/>
        <v>0</v>
      </c>
      <c r="J88" t="e">
        <f t="shared" si="33"/>
        <v>#DIV/0!</v>
      </c>
      <c r="K88">
        <f>Control!F90/100</f>
        <v>0</v>
      </c>
      <c r="L88" s="25" t="e">
        <f t="shared" si="34"/>
        <v>#DIV/0!</v>
      </c>
      <c r="M88" s="10">
        <f t="shared" si="35"/>
        <v>0</v>
      </c>
      <c r="N88" t="e">
        <f t="shared" si="36"/>
        <v>#DIV/0!</v>
      </c>
      <c r="O88" t="e">
        <f t="shared" si="37"/>
        <v>#DIV/0!</v>
      </c>
      <c r="P88" s="25" t="e">
        <f t="shared" si="38"/>
        <v>#DIV/0!</v>
      </c>
      <c r="Q88" s="17" t="e">
        <f t="shared" si="39"/>
        <v>#DIV/0!</v>
      </c>
      <c r="R88" t="e">
        <f t="shared" si="40"/>
        <v>#DIV/0!</v>
      </c>
      <c r="S88" s="25" t="e">
        <f t="shared" si="41"/>
        <v>#DIV/0!</v>
      </c>
      <c r="T88" s="25" t="e">
        <f t="shared" si="42"/>
        <v>#DIV/0!</v>
      </c>
      <c r="U88" s="10" t="e">
        <f ca="1">RANK(C88,$C$3:OFFSET($C$3,Control!$I$5-1,0),1)</f>
        <v>#N/A</v>
      </c>
      <c r="V88" s="10" t="e">
        <f t="shared" ca="1" si="50"/>
        <v>#N/A</v>
      </c>
      <c r="W88" s="10" t="e">
        <f t="shared" ca="1" si="50"/>
        <v>#N/A</v>
      </c>
      <c r="X88" s="7" t="e">
        <f t="shared" si="43"/>
        <v>#DIV/0!</v>
      </c>
      <c r="Y88" s="7" t="e">
        <f t="shared" ca="1" si="44"/>
        <v>#N/A</v>
      </c>
      <c r="Z88">
        <v>1</v>
      </c>
      <c r="AA88">
        <v>2</v>
      </c>
      <c r="AB88" s="11">
        <f t="shared" si="49"/>
        <v>100</v>
      </c>
      <c r="AC88" s="11"/>
      <c r="AD88" s="7" t="e">
        <f t="shared" si="45"/>
        <v>#DIV/0!</v>
      </c>
      <c r="AE88" t="e">
        <f t="shared" si="46"/>
        <v>#DIV/0!</v>
      </c>
      <c r="AF88" s="25" t="e">
        <f t="shared" si="47"/>
        <v>#DIV/0!</v>
      </c>
    </row>
    <row r="89" spans="1:32" ht="14.25" x14ac:dyDescent="0.2">
      <c r="A89" s="37">
        <f>Control!B91</f>
        <v>0</v>
      </c>
      <c r="B89" s="27">
        <f t="shared" si="27"/>
        <v>0</v>
      </c>
      <c r="C89" s="20">
        <v>0</v>
      </c>
      <c r="D89" s="9">
        <f t="shared" si="28"/>
        <v>0</v>
      </c>
      <c r="E89">
        <f>Control!C91/100</f>
        <v>0</v>
      </c>
      <c r="F89" t="e">
        <f t="shared" si="29"/>
        <v>#DIV/0!</v>
      </c>
      <c r="G89">
        <f t="shared" si="30"/>
        <v>0</v>
      </c>
      <c r="H89" s="21">
        <f t="shared" si="31"/>
        <v>0</v>
      </c>
      <c r="I89" s="7">
        <f t="shared" si="32"/>
        <v>0</v>
      </c>
      <c r="J89" t="e">
        <f t="shared" si="33"/>
        <v>#DIV/0!</v>
      </c>
      <c r="K89">
        <f>Control!F91/100</f>
        <v>0</v>
      </c>
      <c r="L89" s="25" t="e">
        <f t="shared" si="34"/>
        <v>#DIV/0!</v>
      </c>
      <c r="M89" s="10">
        <f t="shared" si="35"/>
        <v>0</v>
      </c>
      <c r="N89" t="e">
        <f t="shared" si="36"/>
        <v>#DIV/0!</v>
      </c>
      <c r="O89" t="e">
        <f t="shared" si="37"/>
        <v>#DIV/0!</v>
      </c>
      <c r="P89" s="25" t="e">
        <f t="shared" si="38"/>
        <v>#DIV/0!</v>
      </c>
      <c r="Q89" s="17" t="e">
        <f t="shared" si="39"/>
        <v>#DIV/0!</v>
      </c>
      <c r="R89" t="e">
        <f t="shared" si="40"/>
        <v>#DIV/0!</v>
      </c>
      <c r="S89" s="25" t="e">
        <f t="shared" si="41"/>
        <v>#DIV/0!</v>
      </c>
      <c r="T89" s="25" t="e">
        <f t="shared" si="42"/>
        <v>#DIV/0!</v>
      </c>
      <c r="U89" s="10" t="e">
        <f ca="1">RANK(C89,$C$3:OFFSET($C$3,Control!$I$5-1,0),1)</f>
        <v>#N/A</v>
      </c>
      <c r="V89" s="10" t="e">
        <f t="shared" ca="1" si="50"/>
        <v>#N/A</v>
      </c>
      <c r="W89" s="10" t="e">
        <f t="shared" ca="1" si="50"/>
        <v>#N/A</v>
      </c>
      <c r="X89" s="7" t="e">
        <f t="shared" si="43"/>
        <v>#DIV/0!</v>
      </c>
      <c r="Y89" s="7" t="e">
        <f t="shared" ca="1" si="44"/>
        <v>#N/A</v>
      </c>
      <c r="Z89">
        <v>1</v>
      </c>
      <c r="AA89">
        <v>2</v>
      </c>
      <c r="AB89" s="11">
        <f t="shared" si="49"/>
        <v>100</v>
      </c>
      <c r="AC89" s="11"/>
      <c r="AD89" s="7" t="e">
        <f t="shared" si="45"/>
        <v>#DIV/0!</v>
      </c>
      <c r="AE89" t="e">
        <f t="shared" si="46"/>
        <v>#DIV/0!</v>
      </c>
      <c r="AF89" s="25" t="e">
        <f t="shared" si="47"/>
        <v>#DIV/0!</v>
      </c>
    </row>
    <row r="90" spans="1:32" ht="14.25" x14ac:dyDescent="0.2">
      <c r="A90" s="37">
        <f>Control!B92</f>
        <v>0</v>
      </c>
      <c r="B90" s="27">
        <f t="shared" si="27"/>
        <v>0</v>
      </c>
      <c r="C90" s="20">
        <v>0</v>
      </c>
      <c r="D90" s="9">
        <f t="shared" si="28"/>
        <v>0</v>
      </c>
      <c r="E90">
        <f>Control!C92/100</f>
        <v>0</v>
      </c>
      <c r="F90" t="e">
        <f t="shared" si="29"/>
        <v>#DIV/0!</v>
      </c>
      <c r="G90">
        <f t="shared" si="30"/>
        <v>0</v>
      </c>
      <c r="H90" s="21">
        <f t="shared" si="31"/>
        <v>0</v>
      </c>
      <c r="I90" s="7">
        <f t="shared" si="32"/>
        <v>0</v>
      </c>
      <c r="J90" t="e">
        <f t="shared" si="33"/>
        <v>#DIV/0!</v>
      </c>
      <c r="K90">
        <f>Control!F92/100</f>
        <v>0</v>
      </c>
      <c r="L90" s="25" t="e">
        <f t="shared" si="34"/>
        <v>#DIV/0!</v>
      </c>
      <c r="M90" s="10">
        <f t="shared" si="35"/>
        <v>0</v>
      </c>
      <c r="N90" t="e">
        <f t="shared" si="36"/>
        <v>#DIV/0!</v>
      </c>
      <c r="O90" t="e">
        <f t="shared" si="37"/>
        <v>#DIV/0!</v>
      </c>
      <c r="P90" s="25" t="e">
        <f t="shared" si="38"/>
        <v>#DIV/0!</v>
      </c>
      <c r="Q90" s="17" t="e">
        <f t="shared" si="39"/>
        <v>#DIV/0!</v>
      </c>
      <c r="R90" t="e">
        <f t="shared" si="40"/>
        <v>#DIV/0!</v>
      </c>
      <c r="S90" s="25" t="e">
        <f t="shared" si="41"/>
        <v>#DIV/0!</v>
      </c>
      <c r="T90" s="25" t="e">
        <f t="shared" si="42"/>
        <v>#DIV/0!</v>
      </c>
      <c r="U90" s="10" t="e">
        <f ca="1">RANK(C90,$C$3:OFFSET($C$3,Control!$I$5-1,0),1)</f>
        <v>#N/A</v>
      </c>
      <c r="V90" s="10" t="e">
        <f t="shared" ref="V90:W100" ca="1" si="51">IF(U90=U89,U89+1,U90)</f>
        <v>#N/A</v>
      </c>
      <c r="W90" s="10" t="e">
        <f t="shared" ca="1" si="51"/>
        <v>#N/A</v>
      </c>
      <c r="X90" s="7" t="e">
        <f t="shared" si="43"/>
        <v>#DIV/0!</v>
      </c>
      <c r="Y90" s="7" t="e">
        <f t="shared" ca="1" si="44"/>
        <v>#N/A</v>
      </c>
      <c r="Z90">
        <v>1</v>
      </c>
      <c r="AA90">
        <v>2</v>
      </c>
      <c r="AB90" s="11">
        <f t="shared" si="49"/>
        <v>100</v>
      </c>
      <c r="AC90" s="11"/>
      <c r="AD90" s="7" t="e">
        <f t="shared" si="45"/>
        <v>#DIV/0!</v>
      </c>
      <c r="AE90" t="e">
        <f t="shared" si="46"/>
        <v>#DIV/0!</v>
      </c>
      <c r="AF90" s="25" t="e">
        <f t="shared" si="47"/>
        <v>#DIV/0!</v>
      </c>
    </row>
    <row r="91" spans="1:32" ht="14.25" x14ac:dyDescent="0.2">
      <c r="A91" s="37">
        <f>Control!B93</f>
        <v>0</v>
      </c>
      <c r="B91" s="27">
        <f t="shared" si="27"/>
        <v>0</v>
      </c>
      <c r="C91" s="20">
        <v>0</v>
      </c>
      <c r="D91" s="9">
        <f t="shared" si="28"/>
        <v>0</v>
      </c>
      <c r="E91">
        <f>Control!C93/100</f>
        <v>0</v>
      </c>
      <c r="F91" t="e">
        <f t="shared" si="29"/>
        <v>#DIV/0!</v>
      </c>
      <c r="G91">
        <f t="shared" si="30"/>
        <v>0</v>
      </c>
      <c r="H91" s="21">
        <f t="shared" si="31"/>
        <v>0</v>
      </c>
      <c r="I91" s="7">
        <f t="shared" si="32"/>
        <v>0</v>
      </c>
      <c r="J91" t="e">
        <f t="shared" si="33"/>
        <v>#DIV/0!</v>
      </c>
      <c r="K91">
        <f>Control!F93/100</f>
        <v>0</v>
      </c>
      <c r="L91" s="25" t="e">
        <f t="shared" si="34"/>
        <v>#DIV/0!</v>
      </c>
      <c r="M91" s="10">
        <f t="shared" si="35"/>
        <v>0</v>
      </c>
      <c r="N91" t="e">
        <f t="shared" si="36"/>
        <v>#DIV/0!</v>
      </c>
      <c r="O91" t="e">
        <f t="shared" si="37"/>
        <v>#DIV/0!</v>
      </c>
      <c r="P91" s="25" t="e">
        <f t="shared" si="38"/>
        <v>#DIV/0!</v>
      </c>
      <c r="Q91" s="17" t="e">
        <f t="shared" si="39"/>
        <v>#DIV/0!</v>
      </c>
      <c r="R91" t="e">
        <f t="shared" si="40"/>
        <v>#DIV/0!</v>
      </c>
      <c r="S91" s="25" t="e">
        <f t="shared" si="41"/>
        <v>#DIV/0!</v>
      </c>
      <c r="T91" s="25" t="e">
        <f t="shared" si="42"/>
        <v>#DIV/0!</v>
      </c>
      <c r="U91" s="10" t="e">
        <f ca="1">RANK(C91,$C$3:OFFSET($C$3,Control!$I$5-1,0),1)</f>
        <v>#N/A</v>
      </c>
      <c r="V91" s="10" t="e">
        <f t="shared" ca="1" si="51"/>
        <v>#N/A</v>
      </c>
      <c r="W91" s="10" t="e">
        <f t="shared" ca="1" si="51"/>
        <v>#N/A</v>
      </c>
      <c r="X91" s="7" t="e">
        <f t="shared" si="43"/>
        <v>#DIV/0!</v>
      </c>
      <c r="Y91" s="7" t="e">
        <f t="shared" ca="1" si="44"/>
        <v>#N/A</v>
      </c>
      <c r="Z91">
        <v>1</v>
      </c>
      <c r="AA91">
        <v>2</v>
      </c>
      <c r="AB91" s="11">
        <f t="shared" si="49"/>
        <v>100</v>
      </c>
      <c r="AC91" s="11"/>
      <c r="AD91" s="7" t="e">
        <f t="shared" si="45"/>
        <v>#DIV/0!</v>
      </c>
      <c r="AE91" t="e">
        <f t="shared" si="46"/>
        <v>#DIV/0!</v>
      </c>
      <c r="AF91" s="25" t="e">
        <f t="shared" si="47"/>
        <v>#DIV/0!</v>
      </c>
    </row>
    <row r="92" spans="1:32" ht="14.25" x14ac:dyDescent="0.2">
      <c r="A92" s="37">
        <f>Control!B94</f>
        <v>0</v>
      </c>
      <c r="B92" s="27">
        <f t="shared" si="27"/>
        <v>0</v>
      </c>
      <c r="C92" s="20">
        <v>0</v>
      </c>
      <c r="D92" s="9">
        <f t="shared" si="28"/>
        <v>0</v>
      </c>
      <c r="E92">
        <f>Control!C94/100</f>
        <v>0</v>
      </c>
      <c r="F92" t="e">
        <f t="shared" si="29"/>
        <v>#DIV/0!</v>
      </c>
      <c r="G92">
        <f t="shared" si="30"/>
        <v>0</v>
      </c>
      <c r="H92" s="21">
        <f t="shared" si="31"/>
        <v>0</v>
      </c>
      <c r="I92" s="7">
        <f t="shared" si="32"/>
        <v>0</v>
      </c>
      <c r="J92" t="e">
        <f t="shared" si="33"/>
        <v>#DIV/0!</v>
      </c>
      <c r="K92">
        <f>Control!F94/100</f>
        <v>0</v>
      </c>
      <c r="L92" s="25" t="e">
        <f t="shared" si="34"/>
        <v>#DIV/0!</v>
      </c>
      <c r="M92" s="10">
        <f t="shared" si="35"/>
        <v>0</v>
      </c>
      <c r="N92" t="e">
        <f t="shared" si="36"/>
        <v>#DIV/0!</v>
      </c>
      <c r="O92" t="e">
        <f t="shared" si="37"/>
        <v>#DIV/0!</v>
      </c>
      <c r="P92" s="25" t="e">
        <f t="shared" si="38"/>
        <v>#DIV/0!</v>
      </c>
      <c r="Q92" s="17" t="e">
        <f t="shared" si="39"/>
        <v>#DIV/0!</v>
      </c>
      <c r="R92" t="e">
        <f t="shared" si="40"/>
        <v>#DIV/0!</v>
      </c>
      <c r="S92" s="25" t="e">
        <f t="shared" si="41"/>
        <v>#DIV/0!</v>
      </c>
      <c r="T92" s="25" t="e">
        <f t="shared" si="42"/>
        <v>#DIV/0!</v>
      </c>
      <c r="U92" s="10" t="e">
        <f ca="1">RANK(C92,$C$3:OFFSET($C$3,Control!$I$5-1,0),1)</f>
        <v>#N/A</v>
      </c>
      <c r="V92" s="10" t="e">
        <f t="shared" ca="1" si="51"/>
        <v>#N/A</v>
      </c>
      <c r="W92" s="10" t="e">
        <f t="shared" ca="1" si="51"/>
        <v>#N/A</v>
      </c>
      <c r="X92" s="7" t="e">
        <f t="shared" si="43"/>
        <v>#DIV/0!</v>
      </c>
      <c r="Y92" s="7" t="e">
        <f t="shared" ca="1" si="44"/>
        <v>#N/A</v>
      </c>
      <c r="Z92">
        <v>1</v>
      </c>
      <c r="AA92">
        <v>2</v>
      </c>
      <c r="AB92" s="11">
        <f t="shared" si="49"/>
        <v>100</v>
      </c>
      <c r="AC92" s="11"/>
      <c r="AD92" s="7" t="e">
        <f t="shared" si="45"/>
        <v>#DIV/0!</v>
      </c>
      <c r="AE92" t="e">
        <f t="shared" si="46"/>
        <v>#DIV/0!</v>
      </c>
      <c r="AF92" s="25" t="e">
        <f t="shared" si="47"/>
        <v>#DIV/0!</v>
      </c>
    </row>
    <row r="93" spans="1:32" ht="14.25" x14ac:dyDescent="0.2">
      <c r="A93" s="37">
        <f>Control!B95</f>
        <v>0</v>
      </c>
      <c r="B93" s="27">
        <f t="shared" si="27"/>
        <v>0</v>
      </c>
      <c r="C93" s="20">
        <v>0</v>
      </c>
      <c r="D93" s="9">
        <f t="shared" si="28"/>
        <v>0</v>
      </c>
      <c r="E93">
        <f>Control!C95/100</f>
        <v>0</v>
      </c>
      <c r="F93" t="e">
        <f t="shared" si="29"/>
        <v>#DIV/0!</v>
      </c>
      <c r="G93">
        <f t="shared" si="30"/>
        <v>0</v>
      </c>
      <c r="H93" s="21">
        <f t="shared" si="31"/>
        <v>0</v>
      </c>
      <c r="I93" s="7">
        <f t="shared" si="32"/>
        <v>0</v>
      </c>
      <c r="J93" t="e">
        <f t="shared" si="33"/>
        <v>#DIV/0!</v>
      </c>
      <c r="K93">
        <f>Control!F95/100</f>
        <v>0</v>
      </c>
      <c r="L93" s="25" t="e">
        <f t="shared" si="34"/>
        <v>#DIV/0!</v>
      </c>
      <c r="M93" s="10">
        <f t="shared" si="35"/>
        <v>0</v>
      </c>
      <c r="N93" t="e">
        <f t="shared" si="36"/>
        <v>#DIV/0!</v>
      </c>
      <c r="O93" t="e">
        <f t="shared" si="37"/>
        <v>#DIV/0!</v>
      </c>
      <c r="P93" s="25" t="e">
        <f t="shared" si="38"/>
        <v>#DIV/0!</v>
      </c>
      <c r="Q93" s="17" t="e">
        <f t="shared" si="39"/>
        <v>#DIV/0!</v>
      </c>
      <c r="R93" t="e">
        <f t="shared" si="40"/>
        <v>#DIV/0!</v>
      </c>
      <c r="S93" s="25" t="e">
        <f t="shared" si="41"/>
        <v>#DIV/0!</v>
      </c>
      <c r="T93" s="25" t="e">
        <f t="shared" si="42"/>
        <v>#DIV/0!</v>
      </c>
      <c r="U93" s="10" t="e">
        <f ca="1">RANK(C93,$C$3:OFFSET($C$3,Control!$I$5-1,0),1)</f>
        <v>#N/A</v>
      </c>
      <c r="V93" s="10" t="e">
        <f t="shared" ca="1" si="51"/>
        <v>#N/A</v>
      </c>
      <c r="W93" s="10" t="e">
        <f t="shared" ca="1" si="51"/>
        <v>#N/A</v>
      </c>
      <c r="X93" s="7" t="e">
        <f t="shared" si="43"/>
        <v>#DIV/0!</v>
      </c>
      <c r="Y93" s="7" t="e">
        <f t="shared" ca="1" si="44"/>
        <v>#N/A</v>
      </c>
      <c r="Z93">
        <v>1</v>
      </c>
      <c r="AA93">
        <v>2</v>
      </c>
      <c r="AB93" s="11">
        <f t="shared" si="49"/>
        <v>100</v>
      </c>
      <c r="AC93" s="11"/>
      <c r="AD93" s="7" t="e">
        <f t="shared" si="45"/>
        <v>#DIV/0!</v>
      </c>
      <c r="AE93" t="e">
        <f t="shared" si="46"/>
        <v>#DIV/0!</v>
      </c>
      <c r="AF93" s="25" t="e">
        <f t="shared" si="47"/>
        <v>#DIV/0!</v>
      </c>
    </row>
    <row r="94" spans="1:32" ht="14.25" x14ac:dyDescent="0.2">
      <c r="A94" s="37">
        <f>Control!B96</f>
        <v>0</v>
      </c>
      <c r="B94" s="27">
        <f t="shared" si="27"/>
        <v>0</v>
      </c>
      <c r="C94" s="20">
        <v>0</v>
      </c>
      <c r="D94" s="9">
        <f t="shared" si="28"/>
        <v>0</v>
      </c>
      <c r="E94">
        <f>Control!C96/100</f>
        <v>0</v>
      </c>
      <c r="F94" t="e">
        <f t="shared" si="29"/>
        <v>#DIV/0!</v>
      </c>
      <c r="G94">
        <f t="shared" si="30"/>
        <v>0</v>
      </c>
      <c r="H94" s="21">
        <f t="shared" si="31"/>
        <v>0</v>
      </c>
      <c r="I94" s="7">
        <f t="shared" si="32"/>
        <v>0</v>
      </c>
      <c r="J94" t="e">
        <f t="shared" si="33"/>
        <v>#DIV/0!</v>
      </c>
      <c r="K94">
        <f>Control!F96/100</f>
        <v>0</v>
      </c>
      <c r="L94" s="25" t="e">
        <f t="shared" si="34"/>
        <v>#DIV/0!</v>
      </c>
      <c r="M94" s="10">
        <f t="shared" si="35"/>
        <v>0</v>
      </c>
      <c r="N94" t="e">
        <f t="shared" si="36"/>
        <v>#DIV/0!</v>
      </c>
      <c r="O94" t="e">
        <f t="shared" si="37"/>
        <v>#DIV/0!</v>
      </c>
      <c r="P94" s="25" t="e">
        <f t="shared" si="38"/>
        <v>#DIV/0!</v>
      </c>
      <c r="Q94" s="17" t="e">
        <f t="shared" si="39"/>
        <v>#DIV/0!</v>
      </c>
      <c r="R94" t="e">
        <f t="shared" si="40"/>
        <v>#DIV/0!</v>
      </c>
      <c r="S94" s="25" t="e">
        <f t="shared" si="41"/>
        <v>#DIV/0!</v>
      </c>
      <c r="T94" s="25" t="e">
        <f t="shared" si="42"/>
        <v>#DIV/0!</v>
      </c>
      <c r="U94" s="10" t="e">
        <f ca="1">RANK(C94,$C$3:OFFSET($C$3,Control!$I$5-1,0),1)</f>
        <v>#N/A</v>
      </c>
      <c r="V94" s="10" t="e">
        <f t="shared" ca="1" si="51"/>
        <v>#N/A</v>
      </c>
      <c r="W94" s="10" t="e">
        <f t="shared" ca="1" si="51"/>
        <v>#N/A</v>
      </c>
      <c r="X94" s="7" t="e">
        <f t="shared" si="43"/>
        <v>#DIV/0!</v>
      </c>
      <c r="Y94" s="7" t="e">
        <f t="shared" ca="1" si="44"/>
        <v>#N/A</v>
      </c>
      <c r="Z94">
        <v>1</v>
      </c>
      <c r="AA94">
        <v>2</v>
      </c>
      <c r="AB94" s="11">
        <f t="shared" si="49"/>
        <v>100</v>
      </c>
      <c r="AC94" s="11"/>
      <c r="AD94" s="7" t="e">
        <f t="shared" si="45"/>
        <v>#DIV/0!</v>
      </c>
      <c r="AE94" t="e">
        <f t="shared" si="46"/>
        <v>#DIV/0!</v>
      </c>
      <c r="AF94" s="25" t="e">
        <f t="shared" si="47"/>
        <v>#DIV/0!</v>
      </c>
    </row>
    <row r="95" spans="1:32" ht="14.25" x14ac:dyDescent="0.2">
      <c r="A95" s="37">
        <f>Control!B97</f>
        <v>0</v>
      </c>
      <c r="B95" s="27">
        <f t="shared" ref="B95:B100" si="52">K95*100</f>
        <v>0</v>
      </c>
      <c r="C95" s="20">
        <v>0</v>
      </c>
      <c r="D95" s="9">
        <f t="shared" ref="D95:D100" si="53">ABS(B95-((354.94*SQRT(C95)+9.623*C95-1.5223*POWER(C95,1.5))/($AA$1+273)+0.0012439*POWER(C95,1.5)))</f>
        <v>0</v>
      </c>
      <c r="E95">
        <f>Control!C97/100</f>
        <v>0</v>
      </c>
      <c r="F95" t="e">
        <f t="shared" ref="F95:F100" si="54">$F$2*N95</f>
        <v>#DIV/0!</v>
      </c>
      <c r="G95">
        <f t="shared" ref="G95:G100" si="55">0.018*C95*1000000/8.3144/($AA$1+273.15)</f>
        <v>0</v>
      </c>
      <c r="H95" s="21">
        <f t="shared" ref="H95:H100" si="56">2*0.0000000000000000001*(E95*100)^3.5</f>
        <v>0</v>
      </c>
      <c r="I95" s="7">
        <f t="shared" ref="I95:I100" si="57">C95</f>
        <v>0</v>
      </c>
      <c r="J95" t="e">
        <f t="shared" ref="J95:J100" si="58">$I$2+(0.821*SQRT(H95)+1.54)/E95</f>
        <v>#DIV/0!</v>
      </c>
      <c r="K95">
        <f>Control!F97/100</f>
        <v>0</v>
      </c>
      <c r="L95" s="25" t="e">
        <f t="shared" ref="L95:L100" si="59">K95*(1-F95-P95-S95)</f>
        <v>#DIV/0!</v>
      </c>
      <c r="M95" s="10">
        <f t="shared" ref="M95:M100" si="60">0.018*I95*1000000/8.3144/($AA$1+273.15)</f>
        <v>0</v>
      </c>
      <c r="N95" t="e">
        <f t="shared" ref="N95:N100" si="61">1/((1+$P$2)*(1+(1-E95)/E95*$AA$2/M95)-$O$2)</f>
        <v>#DIV/0!</v>
      </c>
      <c r="O95" t="e">
        <f t="shared" ref="O95:O100" si="62">$O$2*N95</f>
        <v>#DIV/0!</v>
      </c>
      <c r="P95" s="25" t="e">
        <f t="shared" ref="P95:P100" si="63">S95*($P$2-$F$2)</f>
        <v>#DIV/0!</v>
      </c>
      <c r="Q95" s="17" t="e">
        <f t="shared" ref="Q95:Q100" si="64">100/(1+G95/$AA$2*(1/S95-1))</f>
        <v>#DIV/0!</v>
      </c>
      <c r="R95" t="e">
        <f t="shared" ref="R95:R100" si="65">Q95/100*G95+(100-Q95)/100*2450</f>
        <v>#DIV/0!</v>
      </c>
      <c r="S95" s="25" t="e">
        <f t="shared" ref="S95:S100" si="66">($O$2/(1+$P$2-$F$2)+1)*N95</f>
        <v>#DIV/0!</v>
      </c>
      <c r="T95" s="25" t="e">
        <f t="shared" ref="T95:T100" si="67">L95+F95+P95</f>
        <v>#DIV/0!</v>
      </c>
      <c r="U95" s="10" t="e">
        <f ca="1">RANK(C95,$C$3:OFFSET($C$3,Control!$I$5-1,0),1)</f>
        <v>#N/A</v>
      </c>
      <c r="V95" s="10" t="e">
        <f t="shared" ca="1" si="51"/>
        <v>#N/A</v>
      </c>
      <c r="W95" s="10" t="e">
        <f t="shared" ca="1" si="51"/>
        <v>#N/A</v>
      </c>
      <c r="X95" s="7" t="e">
        <f t="shared" ref="X95:X100" si="68">(N95+L95)*100</f>
        <v>#DIV/0!</v>
      </c>
      <c r="Y95" s="7" t="e">
        <f t="shared" ref="Y95:Y100" ca="1" si="69">ABS(C95-V95)</f>
        <v>#N/A</v>
      </c>
      <c r="Z95">
        <v>1</v>
      </c>
      <c r="AA95">
        <v>2</v>
      </c>
      <c r="AB95" s="11">
        <f t="shared" si="49"/>
        <v>100</v>
      </c>
      <c r="AC95" s="11"/>
      <c r="AD95" s="7" t="e">
        <f t="shared" ref="AD95:AD100" si="70">B95+S95*100</f>
        <v>#DIV/0!</v>
      </c>
      <c r="AE95" t="e">
        <f t="shared" ref="AE95:AE100" si="71">($AE$1/100-K95)/(1-K95)/N95-1-$P$2</f>
        <v>#DIV/0!</v>
      </c>
      <c r="AF95" s="25" t="e">
        <f t="shared" ref="AF95:AF100" si="72">S95+P95+F95</f>
        <v>#DIV/0!</v>
      </c>
    </row>
    <row r="96" spans="1:32" ht="14.25" x14ac:dyDescent="0.2">
      <c r="A96" s="37">
        <f>Control!B98</f>
        <v>0</v>
      </c>
      <c r="B96" s="27">
        <f t="shared" si="52"/>
        <v>0</v>
      </c>
      <c r="C96" s="20">
        <v>0</v>
      </c>
      <c r="D96" s="9">
        <f t="shared" si="53"/>
        <v>0</v>
      </c>
      <c r="E96">
        <f>Control!C98/100</f>
        <v>0</v>
      </c>
      <c r="F96" t="e">
        <f t="shared" si="54"/>
        <v>#DIV/0!</v>
      </c>
      <c r="G96">
        <f t="shared" si="55"/>
        <v>0</v>
      </c>
      <c r="H96" s="21">
        <f t="shared" si="56"/>
        <v>0</v>
      </c>
      <c r="I96" s="7">
        <f t="shared" si="57"/>
        <v>0</v>
      </c>
      <c r="J96" t="e">
        <f t="shared" si="58"/>
        <v>#DIV/0!</v>
      </c>
      <c r="K96">
        <f>Control!F98/100</f>
        <v>0</v>
      </c>
      <c r="L96" s="25" t="e">
        <f t="shared" si="59"/>
        <v>#DIV/0!</v>
      </c>
      <c r="M96" s="10">
        <f t="shared" si="60"/>
        <v>0</v>
      </c>
      <c r="N96" t="e">
        <f t="shared" si="61"/>
        <v>#DIV/0!</v>
      </c>
      <c r="O96" t="e">
        <f t="shared" si="62"/>
        <v>#DIV/0!</v>
      </c>
      <c r="P96" s="25" t="e">
        <f t="shared" si="63"/>
        <v>#DIV/0!</v>
      </c>
      <c r="Q96" s="17" t="e">
        <f t="shared" si="64"/>
        <v>#DIV/0!</v>
      </c>
      <c r="R96" t="e">
        <f t="shared" si="65"/>
        <v>#DIV/0!</v>
      </c>
      <c r="S96" s="25" t="e">
        <f t="shared" si="66"/>
        <v>#DIV/0!</v>
      </c>
      <c r="T96" s="25" t="e">
        <f t="shared" si="67"/>
        <v>#DIV/0!</v>
      </c>
      <c r="U96" s="10" t="e">
        <f ca="1">RANK(C96,$C$3:OFFSET($C$3,Control!$I$5-1,0),1)</f>
        <v>#N/A</v>
      </c>
      <c r="V96" s="10" t="e">
        <f t="shared" ca="1" si="51"/>
        <v>#N/A</v>
      </c>
      <c r="W96" s="10" t="e">
        <f t="shared" ca="1" si="51"/>
        <v>#N/A</v>
      </c>
      <c r="X96" s="7" t="e">
        <f t="shared" si="68"/>
        <v>#DIV/0!</v>
      </c>
      <c r="Y96" s="7" t="e">
        <f t="shared" ca="1" si="69"/>
        <v>#N/A</v>
      </c>
      <c r="Z96">
        <v>1</v>
      </c>
      <c r="AA96">
        <v>2</v>
      </c>
      <c r="AB96" s="11">
        <f t="shared" si="49"/>
        <v>100</v>
      </c>
      <c r="AC96" s="11"/>
      <c r="AD96" s="7" t="e">
        <f t="shared" si="70"/>
        <v>#DIV/0!</v>
      </c>
      <c r="AE96" t="e">
        <f t="shared" si="71"/>
        <v>#DIV/0!</v>
      </c>
      <c r="AF96" s="25" t="e">
        <f t="shared" si="72"/>
        <v>#DIV/0!</v>
      </c>
    </row>
    <row r="97" spans="1:32" ht="14.25" x14ac:dyDescent="0.2">
      <c r="A97" s="37">
        <f>Control!B99</f>
        <v>0</v>
      </c>
      <c r="B97" s="27">
        <f t="shared" si="52"/>
        <v>0</v>
      </c>
      <c r="C97" s="20">
        <v>0</v>
      </c>
      <c r="D97" s="9">
        <f t="shared" si="53"/>
        <v>0</v>
      </c>
      <c r="E97">
        <f>Control!C99/100</f>
        <v>0</v>
      </c>
      <c r="F97" t="e">
        <f t="shared" si="54"/>
        <v>#DIV/0!</v>
      </c>
      <c r="G97">
        <f t="shared" si="55"/>
        <v>0</v>
      </c>
      <c r="H97" s="21">
        <f t="shared" si="56"/>
        <v>0</v>
      </c>
      <c r="I97" s="7">
        <f t="shared" si="57"/>
        <v>0</v>
      </c>
      <c r="J97" t="e">
        <f t="shared" si="58"/>
        <v>#DIV/0!</v>
      </c>
      <c r="K97">
        <f>Control!F99/100</f>
        <v>0</v>
      </c>
      <c r="L97" s="25" t="e">
        <f t="shared" si="59"/>
        <v>#DIV/0!</v>
      </c>
      <c r="M97" s="10">
        <f t="shared" si="60"/>
        <v>0</v>
      </c>
      <c r="N97" t="e">
        <f t="shared" si="61"/>
        <v>#DIV/0!</v>
      </c>
      <c r="O97" t="e">
        <f t="shared" si="62"/>
        <v>#DIV/0!</v>
      </c>
      <c r="P97" s="25" t="e">
        <f t="shared" si="63"/>
        <v>#DIV/0!</v>
      </c>
      <c r="Q97" s="17" t="e">
        <f t="shared" si="64"/>
        <v>#DIV/0!</v>
      </c>
      <c r="R97" t="e">
        <f t="shared" si="65"/>
        <v>#DIV/0!</v>
      </c>
      <c r="S97" s="25" t="e">
        <f t="shared" si="66"/>
        <v>#DIV/0!</v>
      </c>
      <c r="T97" s="25" t="e">
        <f t="shared" si="67"/>
        <v>#DIV/0!</v>
      </c>
      <c r="U97" s="10" t="e">
        <f ca="1">RANK(C97,$C$3:OFFSET($C$3,Control!$I$5-1,0),1)</f>
        <v>#N/A</v>
      </c>
      <c r="V97" s="10" t="e">
        <f t="shared" ca="1" si="51"/>
        <v>#N/A</v>
      </c>
      <c r="W97" s="10" t="e">
        <f t="shared" ca="1" si="51"/>
        <v>#N/A</v>
      </c>
      <c r="X97" s="7" t="e">
        <f t="shared" si="68"/>
        <v>#DIV/0!</v>
      </c>
      <c r="Y97" s="7" t="e">
        <f t="shared" ca="1" si="69"/>
        <v>#N/A</v>
      </c>
      <c r="Z97">
        <v>1</v>
      </c>
      <c r="AA97">
        <v>2</v>
      </c>
      <c r="AB97" s="11">
        <f t="shared" si="49"/>
        <v>100</v>
      </c>
      <c r="AC97" s="11"/>
      <c r="AD97" s="7" t="e">
        <f t="shared" si="70"/>
        <v>#DIV/0!</v>
      </c>
      <c r="AE97" t="e">
        <f t="shared" si="71"/>
        <v>#DIV/0!</v>
      </c>
      <c r="AF97" s="25" t="e">
        <f t="shared" si="72"/>
        <v>#DIV/0!</v>
      </c>
    </row>
    <row r="98" spans="1:32" ht="14.25" x14ac:dyDescent="0.2">
      <c r="A98" s="37">
        <f>Control!B100</f>
        <v>0</v>
      </c>
      <c r="B98" s="27">
        <f t="shared" si="52"/>
        <v>0</v>
      </c>
      <c r="C98" s="20">
        <v>0</v>
      </c>
      <c r="D98" s="9">
        <f t="shared" si="53"/>
        <v>0</v>
      </c>
      <c r="E98">
        <f>Control!C100/100</f>
        <v>0</v>
      </c>
      <c r="F98" t="e">
        <f t="shared" si="54"/>
        <v>#DIV/0!</v>
      </c>
      <c r="G98">
        <f t="shared" si="55"/>
        <v>0</v>
      </c>
      <c r="H98" s="21">
        <f t="shared" si="56"/>
        <v>0</v>
      </c>
      <c r="I98" s="7">
        <f t="shared" si="57"/>
        <v>0</v>
      </c>
      <c r="J98" t="e">
        <f t="shared" si="58"/>
        <v>#DIV/0!</v>
      </c>
      <c r="K98">
        <f>Control!F100/100</f>
        <v>0</v>
      </c>
      <c r="L98" s="25" t="e">
        <f t="shared" si="59"/>
        <v>#DIV/0!</v>
      </c>
      <c r="M98" s="10">
        <f t="shared" si="60"/>
        <v>0</v>
      </c>
      <c r="N98" t="e">
        <f t="shared" si="61"/>
        <v>#DIV/0!</v>
      </c>
      <c r="O98" t="e">
        <f t="shared" si="62"/>
        <v>#DIV/0!</v>
      </c>
      <c r="P98" s="25" t="e">
        <f t="shared" si="63"/>
        <v>#DIV/0!</v>
      </c>
      <c r="Q98" s="17" t="e">
        <f t="shared" si="64"/>
        <v>#DIV/0!</v>
      </c>
      <c r="R98" t="e">
        <f t="shared" si="65"/>
        <v>#DIV/0!</v>
      </c>
      <c r="S98" s="25" t="e">
        <f t="shared" si="66"/>
        <v>#DIV/0!</v>
      </c>
      <c r="T98" s="25" t="e">
        <f t="shared" si="67"/>
        <v>#DIV/0!</v>
      </c>
      <c r="U98" s="10" t="e">
        <f ca="1">RANK(C98,$C$3:OFFSET($C$3,Control!$I$5-1,0),1)</f>
        <v>#N/A</v>
      </c>
      <c r="V98" s="10" t="e">
        <f t="shared" ca="1" si="51"/>
        <v>#N/A</v>
      </c>
      <c r="W98" s="10" t="e">
        <f t="shared" ca="1" si="51"/>
        <v>#N/A</v>
      </c>
      <c r="X98" s="7" t="e">
        <f t="shared" si="68"/>
        <v>#DIV/0!</v>
      </c>
      <c r="Y98" s="7" t="e">
        <f t="shared" ca="1" si="69"/>
        <v>#N/A</v>
      </c>
      <c r="Z98">
        <v>1</v>
      </c>
      <c r="AA98">
        <v>2</v>
      </c>
      <c r="AB98" s="11">
        <f t="shared" si="49"/>
        <v>100</v>
      </c>
      <c r="AC98" s="11"/>
      <c r="AD98" s="7" t="e">
        <f t="shared" si="70"/>
        <v>#DIV/0!</v>
      </c>
      <c r="AE98" t="e">
        <f t="shared" si="71"/>
        <v>#DIV/0!</v>
      </c>
      <c r="AF98" s="25" t="e">
        <f t="shared" si="72"/>
        <v>#DIV/0!</v>
      </c>
    </row>
    <row r="99" spans="1:32" ht="14.25" x14ac:dyDescent="0.2">
      <c r="A99" s="37">
        <f>Control!B101</f>
        <v>0</v>
      </c>
      <c r="B99" s="27">
        <f t="shared" si="52"/>
        <v>0</v>
      </c>
      <c r="C99" s="20">
        <v>0</v>
      </c>
      <c r="D99" s="9">
        <f t="shared" si="53"/>
        <v>0</v>
      </c>
      <c r="E99">
        <f>Control!C101/100</f>
        <v>0</v>
      </c>
      <c r="F99" t="e">
        <f t="shared" si="54"/>
        <v>#DIV/0!</v>
      </c>
      <c r="G99">
        <f t="shared" si="55"/>
        <v>0</v>
      </c>
      <c r="H99" s="21">
        <f t="shared" si="56"/>
        <v>0</v>
      </c>
      <c r="I99" s="7">
        <f t="shared" si="57"/>
        <v>0</v>
      </c>
      <c r="J99" t="e">
        <f t="shared" si="58"/>
        <v>#DIV/0!</v>
      </c>
      <c r="K99">
        <f>Control!F101/100</f>
        <v>0</v>
      </c>
      <c r="L99" s="25" t="e">
        <f t="shared" si="59"/>
        <v>#DIV/0!</v>
      </c>
      <c r="M99" s="10">
        <f t="shared" si="60"/>
        <v>0</v>
      </c>
      <c r="N99" t="e">
        <f t="shared" si="61"/>
        <v>#DIV/0!</v>
      </c>
      <c r="O99" t="e">
        <f t="shared" si="62"/>
        <v>#DIV/0!</v>
      </c>
      <c r="P99" s="25" t="e">
        <f t="shared" si="63"/>
        <v>#DIV/0!</v>
      </c>
      <c r="Q99" s="17" t="e">
        <f t="shared" si="64"/>
        <v>#DIV/0!</v>
      </c>
      <c r="R99" t="e">
        <f t="shared" si="65"/>
        <v>#DIV/0!</v>
      </c>
      <c r="S99" s="25" t="e">
        <f t="shared" si="66"/>
        <v>#DIV/0!</v>
      </c>
      <c r="T99" s="25" t="e">
        <f t="shared" si="67"/>
        <v>#DIV/0!</v>
      </c>
      <c r="U99" s="10" t="e">
        <f ca="1">RANK(C99,$C$3:OFFSET($C$3,Control!$I$5-1,0),1)</f>
        <v>#N/A</v>
      </c>
      <c r="V99" s="10" t="e">
        <f t="shared" ca="1" si="51"/>
        <v>#N/A</v>
      </c>
      <c r="W99" s="10" t="e">
        <f t="shared" ca="1" si="51"/>
        <v>#N/A</v>
      </c>
      <c r="X99" s="7" t="e">
        <f t="shared" si="68"/>
        <v>#DIV/0!</v>
      </c>
      <c r="Y99" s="7" t="e">
        <f t="shared" ca="1" si="69"/>
        <v>#N/A</v>
      </c>
      <c r="Z99">
        <v>1</v>
      </c>
      <c r="AA99">
        <v>2</v>
      </c>
      <c r="AB99" s="11">
        <f t="shared" si="49"/>
        <v>100</v>
      </c>
      <c r="AC99" s="11"/>
      <c r="AD99" s="7" t="e">
        <f t="shared" si="70"/>
        <v>#DIV/0!</v>
      </c>
      <c r="AE99" t="e">
        <f t="shared" si="71"/>
        <v>#DIV/0!</v>
      </c>
      <c r="AF99" s="25" t="e">
        <f t="shared" si="72"/>
        <v>#DIV/0!</v>
      </c>
    </row>
    <row r="100" spans="1:32" ht="14.25" x14ac:dyDescent="0.2">
      <c r="A100" s="37">
        <f>Control!B102</f>
        <v>0</v>
      </c>
      <c r="B100" s="27">
        <f t="shared" si="52"/>
        <v>0</v>
      </c>
      <c r="C100" s="20">
        <v>0</v>
      </c>
      <c r="D100" s="9">
        <f t="shared" si="53"/>
        <v>0</v>
      </c>
      <c r="E100">
        <f>Control!C102/100</f>
        <v>0</v>
      </c>
      <c r="F100" t="e">
        <f t="shared" si="54"/>
        <v>#DIV/0!</v>
      </c>
      <c r="G100">
        <f t="shared" si="55"/>
        <v>0</v>
      </c>
      <c r="H100" s="21">
        <f t="shared" si="56"/>
        <v>0</v>
      </c>
      <c r="I100" s="7">
        <f t="shared" si="57"/>
        <v>0</v>
      </c>
      <c r="J100" t="e">
        <f t="shared" si="58"/>
        <v>#DIV/0!</v>
      </c>
      <c r="K100">
        <f>Control!F102/100</f>
        <v>0</v>
      </c>
      <c r="L100" s="25" t="e">
        <f t="shared" si="59"/>
        <v>#DIV/0!</v>
      </c>
      <c r="M100" s="10">
        <f t="shared" si="60"/>
        <v>0</v>
      </c>
      <c r="N100" t="e">
        <f t="shared" si="61"/>
        <v>#DIV/0!</v>
      </c>
      <c r="O100" t="e">
        <f t="shared" si="62"/>
        <v>#DIV/0!</v>
      </c>
      <c r="P100" s="25" t="e">
        <f t="shared" si="63"/>
        <v>#DIV/0!</v>
      </c>
      <c r="Q100" s="17" t="e">
        <f t="shared" si="64"/>
        <v>#DIV/0!</v>
      </c>
      <c r="R100" t="e">
        <f t="shared" si="65"/>
        <v>#DIV/0!</v>
      </c>
      <c r="S100" s="25" t="e">
        <f t="shared" si="66"/>
        <v>#DIV/0!</v>
      </c>
      <c r="T100" s="25" t="e">
        <f t="shared" si="67"/>
        <v>#DIV/0!</v>
      </c>
      <c r="U100" s="10" t="e">
        <f ca="1">RANK(C100,$C$3:OFFSET($C$3,Control!$I$5-1,0),1)</f>
        <v>#N/A</v>
      </c>
      <c r="V100" s="10" t="e">
        <f t="shared" ca="1" si="51"/>
        <v>#N/A</v>
      </c>
      <c r="W100" s="10" t="e">
        <f t="shared" ca="1" si="51"/>
        <v>#N/A</v>
      </c>
      <c r="X100" s="7" t="e">
        <f t="shared" si="68"/>
        <v>#DIV/0!</v>
      </c>
      <c r="Y100" s="7" t="e">
        <f t="shared" ca="1" si="69"/>
        <v>#N/A</v>
      </c>
      <c r="Z100">
        <v>1</v>
      </c>
      <c r="AA100">
        <v>2</v>
      </c>
      <c r="AB100" s="11">
        <f t="shared" si="49"/>
        <v>100</v>
      </c>
      <c r="AC100" s="11"/>
      <c r="AD100" s="7" t="e">
        <f t="shared" si="70"/>
        <v>#DIV/0!</v>
      </c>
      <c r="AE100" t="e">
        <f t="shared" si="71"/>
        <v>#DIV/0!</v>
      </c>
      <c r="AF100" s="25" t="e">
        <f t="shared" si="72"/>
        <v>#DIV/0!</v>
      </c>
    </row>
    <row r="101" spans="1:32" ht="14.25" x14ac:dyDescent="0.2">
      <c r="A101" s="37"/>
      <c r="B101" s="27"/>
      <c r="C101" s="20"/>
      <c r="D101" s="9"/>
      <c r="E101"/>
      <c r="F101"/>
      <c r="G101"/>
      <c r="H101" s="21"/>
      <c r="I101" s="7"/>
      <c r="J101"/>
      <c r="K101"/>
      <c r="L101" s="25"/>
      <c r="M101" s="10"/>
      <c r="N101"/>
      <c r="O101"/>
      <c r="P101" s="25"/>
      <c r="Q101" s="17"/>
      <c r="R101"/>
      <c r="S101" s="25"/>
      <c r="T101" s="25"/>
      <c r="U101" s="10"/>
      <c r="V101" s="10"/>
      <c r="W101" s="10"/>
      <c r="X101" s="7"/>
      <c r="Y101" s="7"/>
      <c r="AB101" s="11"/>
      <c r="AC101" s="11"/>
      <c r="AD101" s="7"/>
      <c r="AF101" s="25"/>
    </row>
    <row r="102" spans="1:32" ht="14.25" x14ac:dyDescent="0.2">
      <c r="A102" s="37"/>
      <c r="B102" s="27"/>
      <c r="C102" s="20"/>
      <c r="D102" s="9"/>
      <c r="E102"/>
      <c r="F102"/>
      <c r="G102"/>
      <c r="H102" s="21"/>
      <c r="I102" s="7"/>
      <c r="J102"/>
      <c r="K102"/>
      <c r="L102" s="25"/>
      <c r="M102" s="10"/>
      <c r="N102"/>
      <c r="O102"/>
      <c r="P102" s="25"/>
      <c r="Q102" s="17"/>
      <c r="R102"/>
      <c r="S102" s="25"/>
      <c r="T102" s="25"/>
      <c r="U102" s="10"/>
      <c r="V102" s="10"/>
      <c r="W102" s="10"/>
      <c r="X102" s="7"/>
      <c r="Y102" s="7"/>
      <c r="AB102" s="11"/>
      <c r="AC102" s="11"/>
      <c r="AD102" s="7"/>
      <c r="AF102" s="25"/>
    </row>
    <row r="103" spans="1:32" ht="14.25" x14ac:dyDescent="0.2">
      <c r="A103" s="37"/>
      <c r="B103" s="27"/>
      <c r="C103" s="20"/>
      <c r="D103" s="9"/>
      <c r="E103"/>
      <c r="F103"/>
      <c r="G103"/>
      <c r="H103" s="21"/>
      <c r="I103" s="7"/>
      <c r="J103"/>
      <c r="K103"/>
      <c r="L103" s="25"/>
      <c r="M103" s="10"/>
      <c r="N103"/>
      <c r="O103"/>
      <c r="P103" s="25"/>
      <c r="Q103" s="17"/>
      <c r="R103"/>
      <c r="S103" s="25"/>
      <c r="T103" s="25"/>
      <c r="U103" s="10"/>
      <c r="V103" s="10"/>
      <c r="W103" s="10"/>
      <c r="X103" s="7"/>
      <c r="Y103" s="7"/>
      <c r="AB103" s="11"/>
      <c r="AC103" s="11"/>
      <c r="AD103" s="7"/>
      <c r="AF103" s="25"/>
    </row>
    <row r="104" spans="1:32" ht="14.25" x14ac:dyDescent="0.2">
      <c r="A104" s="37"/>
      <c r="B104" s="27"/>
      <c r="C104" s="20"/>
      <c r="D104" s="9"/>
      <c r="E104"/>
      <c r="F104"/>
      <c r="G104"/>
      <c r="H104" s="21"/>
      <c r="I104" s="7"/>
      <c r="J104"/>
      <c r="K104"/>
      <c r="L104" s="25"/>
      <c r="M104" s="10"/>
      <c r="N104"/>
      <c r="O104"/>
      <c r="P104" s="25"/>
      <c r="Q104" s="17"/>
      <c r="R104"/>
      <c r="S104" s="25"/>
      <c r="T104" s="25"/>
      <c r="U104" s="10"/>
      <c r="V104" s="10"/>
      <c r="W104" s="10"/>
      <c r="X104" s="7"/>
      <c r="Y104" s="7"/>
      <c r="AB104" s="11"/>
      <c r="AC104" s="11"/>
      <c r="AD104" s="7"/>
      <c r="AF104" s="25"/>
    </row>
    <row r="105" spans="1:32" ht="14.25" x14ac:dyDescent="0.2">
      <c r="A105" s="37"/>
      <c r="B105" s="27"/>
      <c r="C105" s="20"/>
      <c r="D105" s="9"/>
      <c r="E105"/>
      <c r="F105"/>
      <c r="G105"/>
      <c r="H105" s="21"/>
      <c r="I105" s="7"/>
      <c r="J105"/>
      <c r="K105"/>
      <c r="L105" s="25"/>
      <c r="M105" s="10"/>
      <c r="N105"/>
      <c r="O105"/>
      <c r="P105" s="25"/>
      <c r="Q105" s="17"/>
      <c r="R105"/>
      <c r="S105" s="25"/>
      <c r="T105" s="25"/>
      <c r="U105" s="10"/>
      <c r="V105" s="10"/>
      <c r="W105" s="10"/>
      <c r="X105" s="7"/>
      <c r="Y105" s="7"/>
      <c r="AB105" s="11"/>
      <c r="AC105" s="11"/>
      <c r="AD105" s="7"/>
      <c r="AF105" s="25"/>
    </row>
    <row r="106" spans="1:32" ht="14.25" x14ac:dyDescent="0.2">
      <c r="A106" s="37"/>
      <c r="B106" s="27"/>
      <c r="C106" s="20"/>
      <c r="D106" s="9"/>
      <c r="E106"/>
      <c r="F106"/>
      <c r="G106"/>
      <c r="H106" s="21"/>
      <c r="I106" s="7"/>
      <c r="J106"/>
      <c r="K106"/>
      <c r="L106" s="25"/>
      <c r="M106" s="10"/>
      <c r="N106"/>
      <c r="O106"/>
      <c r="P106" s="25"/>
      <c r="Q106" s="17"/>
      <c r="R106"/>
      <c r="S106" s="25"/>
      <c r="T106" s="25"/>
      <c r="U106" s="10"/>
      <c r="V106" s="10"/>
      <c r="W106" s="10"/>
      <c r="X106" s="7"/>
      <c r="Y106" s="7"/>
      <c r="AB106" s="11"/>
      <c r="AC106" s="11"/>
      <c r="AD106" s="7"/>
      <c r="AF106" s="25"/>
    </row>
    <row r="107" spans="1:32" ht="14.25" x14ac:dyDescent="0.2">
      <c r="A107" s="37"/>
      <c r="B107" s="27"/>
      <c r="C107" s="20"/>
      <c r="D107" s="9"/>
      <c r="E107"/>
      <c r="F107"/>
      <c r="G107"/>
      <c r="H107" s="21"/>
      <c r="I107" s="7"/>
      <c r="J107"/>
      <c r="K107"/>
      <c r="L107" s="25"/>
      <c r="M107" s="10"/>
      <c r="N107"/>
      <c r="O107"/>
      <c r="P107" s="25"/>
      <c r="Q107" s="17"/>
      <c r="R107"/>
      <c r="S107" s="25"/>
      <c r="T107" s="25"/>
      <c r="U107" s="10"/>
      <c r="V107" s="10"/>
      <c r="W107" s="10"/>
      <c r="X107" s="7"/>
      <c r="Y107" s="7"/>
      <c r="AB107" s="11"/>
      <c r="AC107" s="11"/>
      <c r="AD107" s="7"/>
      <c r="AF107" s="25"/>
    </row>
    <row r="108" spans="1:32" ht="14.25" x14ac:dyDescent="0.2">
      <c r="A108" s="37"/>
      <c r="B108" s="27"/>
      <c r="C108" s="20"/>
      <c r="D108" s="9"/>
      <c r="E108"/>
      <c r="F108"/>
      <c r="G108"/>
      <c r="H108" s="21"/>
      <c r="I108" s="7"/>
      <c r="J108"/>
      <c r="K108"/>
      <c r="L108" s="25"/>
      <c r="M108" s="10"/>
      <c r="N108"/>
      <c r="O108"/>
      <c r="P108" s="25"/>
      <c r="Q108" s="17"/>
      <c r="R108"/>
      <c r="S108" s="25"/>
      <c r="T108" s="25"/>
      <c r="U108" s="10"/>
      <c r="V108" s="10"/>
      <c r="W108" s="10"/>
      <c r="X108" s="7"/>
      <c r="Y108" s="7"/>
      <c r="AB108" s="11"/>
      <c r="AC108" s="11"/>
      <c r="AD108" s="7"/>
      <c r="AF108" s="25"/>
    </row>
    <row r="109" spans="1:32" ht="14.25" x14ac:dyDescent="0.2">
      <c r="A109" s="37"/>
      <c r="B109" s="27"/>
      <c r="C109" s="20"/>
      <c r="D109" s="9"/>
      <c r="E109"/>
      <c r="F109"/>
      <c r="G109"/>
      <c r="H109" s="21"/>
      <c r="I109" s="7"/>
      <c r="J109"/>
      <c r="K109"/>
      <c r="L109" s="25"/>
      <c r="M109" s="10"/>
      <c r="N109"/>
      <c r="O109"/>
      <c r="P109" s="25"/>
      <c r="Q109" s="17"/>
      <c r="R109"/>
      <c r="S109" s="25"/>
      <c r="T109" s="25"/>
      <c r="U109" s="10"/>
      <c r="V109" s="10"/>
      <c r="W109" s="10"/>
      <c r="X109" s="7"/>
      <c r="Y109" s="7"/>
      <c r="AB109" s="11"/>
      <c r="AC109" s="11"/>
      <c r="AD109" s="7"/>
      <c r="AF109" s="25"/>
    </row>
    <row r="110" spans="1:32" ht="14.25" x14ac:dyDescent="0.2">
      <c r="A110" s="37"/>
      <c r="B110" s="27"/>
      <c r="C110" s="20"/>
      <c r="D110" s="9"/>
      <c r="E110"/>
      <c r="F110"/>
      <c r="G110"/>
      <c r="H110" s="21"/>
      <c r="I110" s="7"/>
      <c r="J110"/>
      <c r="K110"/>
      <c r="L110" s="25"/>
      <c r="M110" s="10"/>
      <c r="N110"/>
      <c r="O110"/>
      <c r="P110" s="25"/>
      <c r="Q110" s="17"/>
      <c r="R110"/>
      <c r="S110" s="25"/>
      <c r="T110" s="25"/>
      <c r="U110" s="10"/>
      <c r="V110" s="10"/>
      <c r="W110" s="10"/>
      <c r="X110" s="7"/>
      <c r="Y110" s="7"/>
      <c r="AB110" s="11"/>
      <c r="AC110" s="11"/>
      <c r="AD110" s="7"/>
      <c r="AF110" s="25"/>
    </row>
    <row r="111" spans="1:32" ht="14.25" x14ac:dyDescent="0.2">
      <c r="A111" s="37"/>
      <c r="B111" s="27"/>
      <c r="C111" s="20"/>
      <c r="D111" s="9"/>
      <c r="E111"/>
      <c r="F111"/>
      <c r="G111"/>
      <c r="H111" s="21"/>
      <c r="I111" s="7"/>
      <c r="J111"/>
      <c r="K111"/>
      <c r="L111" s="25"/>
      <c r="M111" s="10"/>
      <c r="N111"/>
      <c r="O111"/>
      <c r="P111" s="25"/>
      <c r="Q111" s="17"/>
      <c r="R111"/>
      <c r="S111" s="25"/>
      <c r="T111" s="25"/>
      <c r="U111" s="10"/>
      <c r="V111" s="10"/>
      <c r="W111" s="10"/>
      <c r="X111" s="7"/>
      <c r="Y111" s="7"/>
      <c r="AB111" s="11"/>
      <c r="AC111" s="11"/>
      <c r="AD111" s="7"/>
      <c r="AF111" s="25"/>
    </row>
    <row r="112" spans="1:32" ht="14.25" x14ac:dyDescent="0.2">
      <c r="A112" s="37"/>
      <c r="B112" s="27"/>
      <c r="C112" s="20"/>
      <c r="D112" s="9"/>
      <c r="E112"/>
      <c r="F112"/>
      <c r="G112"/>
      <c r="H112" s="21"/>
      <c r="I112" s="7"/>
      <c r="J112"/>
      <c r="K112"/>
      <c r="L112" s="25"/>
      <c r="M112" s="10"/>
      <c r="N112"/>
      <c r="O112"/>
      <c r="P112" s="25"/>
      <c r="Q112" s="17"/>
      <c r="R112"/>
      <c r="S112" s="25"/>
      <c r="T112" s="25"/>
      <c r="U112" s="10"/>
      <c r="V112" s="10"/>
      <c r="W112" s="10"/>
      <c r="X112" s="7"/>
      <c r="Y112" s="7"/>
      <c r="AB112" s="11"/>
      <c r="AC112" s="11"/>
      <c r="AD112" s="7"/>
      <c r="AF112" s="25"/>
    </row>
    <row r="113" spans="1:32" ht="14.25" x14ac:dyDescent="0.2">
      <c r="A113" s="37"/>
      <c r="B113" s="27"/>
      <c r="C113" s="20"/>
      <c r="D113" s="9"/>
      <c r="E113"/>
      <c r="F113"/>
      <c r="G113"/>
      <c r="H113" s="21"/>
      <c r="I113" s="7"/>
      <c r="J113"/>
      <c r="K113"/>
      <c r="L113" s="25"/>
      <c r="M113" s="10"/>
      <c r="N113"/>
      <c r="O113"/>
      <c r="P113" s="25"/>
      <c r="Q113" s="17"/>
      <c r="R113"/>
      <c r="S113" s="25"/>
      <c r="T113" s="25"/>
      <c r="U113" s="10"/>
      <c r="V113" s="10"/>
      <c r="W113" s="10"/>
      <c r="X113" s="7"/>
      <c r="Y113" s="7"/>
      <c r="AB113" s="11"/>
      <c r="AC113" s="11"/>
      <c r="AD113" s="7"/>
      <c r="AF113" s="25"/>
    </row>
    <row r="114" spans="1:32" ht="14.25" x14ac:dyDescent="0.2">
      <c r="A114" s="37"/>
      <c r="B114" s="27"/>
      <c r="C114" s="20"/>
      <c r="D114" s="9"/>
      <c r="E114"/>
      <c r="F114"/>
      <c r="G114"/>
      <c r="H114" s="21"/>
      <c r="I114" s="7"/>
      <c r="J114"/>
      <c r="K114"/>
      <c r="L114" s="25"/>
      <c r="M114" s="10"/>
      <c r="N114"/>
      <c r="O114"/>
      <c r="P114" s="25"/>
      <c r="Q114" s="17"/>
      <c r="R114"/>
      <c r="S114" s="25"/>
      <c r="T114" s="25"/>
      <c r="U114" s="10"/>
      <c r="V114" s="10"/>
      <c r="W114" s="10"/>
      <c r="X114" s="7"/>
      <c r="Y114" s="7"/>
      <c r="AB114" s="11"/>
      <c r="AC114" s="11"/>
      <c r="AD114" s="7"/>
      <c r="AF114" s="25"/>
    </row>
    <row r="115" spans="1:32" ht="14.25" x14ac:dyDescent="0.2">
      <c r="A115" s="37"/>
      <c r="B115" s="27"/>
      <c r="C115" s="20"/>
      <c r="D115" s="9"/>
      <c r="E115"/>
      <c r="F115"/>
      <c r="G115"/>
      <c r="H115" s="21"/>
      <c r="I115" s="7"/>
      <c r="J115"/>
      <c r="K115"/>
      <c r="L115" s="25"/>
      <c r="M115" s="10"/>
      <c r="N115"/>
      <c r="O115"/>
      <c r="P115" s="25"/>
      <c r="Q115" s="17"/>
      <c r="R115"/>
      <c r="S115" s="25"/>
      <c r="T115" s="25"/>
      <c r="U115" s="10"/>
      <c r="V115" s="10"/>
      <c r="W115" s="10"/>
      <c r="X115" s="7"/>
      <c r="Y115" s="7"/>
      <c r="AB115" s="11"/>
      <c r="AC115" s="11"/>
      <c r="AD115" s="7"/>
      <c r="AF115" s="25"/>
    </row>
    <row r="116" spans="1:32" ht="14.25" x14ac:dyDescent="0.2">
      <c r="A116" s="37"/>
      <c r="B116" s="27"/>
      <c r="C116" s="20"/>
      <c r="D116" s="9"/>
      <c r="E116"/>
      <c r="F116"/>
      <c r="G116"/>
      <c r="H116" s="21"/>
      <c r="I116" s="7"/>
      <c r="J116"/>
      <c r="K116"/>
      <c r="L116" s="25"/>
      <c r="M116" s="10"/>
      <c r="N116"/>
      <c r="O116"/>
      <c r="P116" s="25"/>
      <c r="Q116" s="17"/>
      <c r="R116"/>
      <c r="S116" s="25"/>
      <c r="T116" s="25"/>
      <c r="U116" s="10"/>
      <c r="V116" s="10"/>
      <c r="W116" s="10"/>
      <c r="X116" s="7"/>
      <c r="Y116" s="7"/>
      <c r="AB116" s="11"/>
      <c r="AC116" s="11"/>
      <c r="AD116" s="7"/>
      <c r="AF116" s="25"/>
    </row>
    <row r="117" spans="1:32" ht="14.25" x14ac:dyDescent="0.2">
      <c r="A117" s="37"/>
      <c r="B117" s="27"/>
      <c r="C117" s="20"/>
      <c r="D117" s="9"/>
      <c r="E117"/>
      <c r="F117"/>
      <c r="G117"/>
      <c r="H117" s="21"/>
      <c r="I117" s="7"/>
      <c r="J117"/>
      <c r="K117"/>
      <c r="L117" s="25"/>
      <c r="M117" s="10"/>
      <c r="N117"/>
      <c r="O117"/>
      <c r="P117" s="25"/>
      <c r="Q117" s="17"/>
      <c r="R117"/>
      <c r="S117" s="25"/>
      <c r="T117" s="25"/>
      <c r="U117" s="10"/>
      <c r="V117" s="10"/>
      <c r="W117" s="10"/>
      <c r="X117" s="7"/>
      <c r="Y117" s="7"/>
      <c r="AB117" s="11"/>
      <c r="AC117" s="11"/>
      <c r="AD117" s="7"/>
      <c r="AF117" s="25"/>
    </row>
    <row r="118" spans="1:32" ht="14.25" x14ac:dyDescent="0.2">
      <c r="A118" s="37"/>
      <c r="B118" s="27"/>
      <c r="C118" s="20"/>
      <c r="D118" s="9"/>
      <c r="E118"/>
      <c r="F118"/>
      <c r="G118"/>
      <c r="H118" s="21"/>
      <c r="I118" s="7"/>
      <c r="J118"/>
      <c r="K118"/>
      <c r="L118" s="25"/>
      <c r="M118" s="10"/>
      <c r="N118"/>
      <c r="O118"/>
      <c r="P118" s="25"/>
      <c r="Q118" s="17"/>
      <c r="R118"/>
      <c r="S118" s="25"/>
      <c r="T118" s="25"/>
      <c r="U118" s="10"/>
      <c r="V118" s="10"/>
      <c r="W118" s="10"/>
      <c r="X118" s="7"/>
      <c r="Y118" s="7"/>
      <c r="AB118" s="11"/>
      <c r="AC118" s="11"/>
      <c r="AD118" s="7"/>
      <c r="AF118" s="25"/>
    </row>
    <row r="119" spans="1:32" ht="14.25" x14ac:dyDescent="0.2">
      <c r="A119" s="37"/>
      <c r="B119" s="27"/>
      <c r="C119" s="20"/>
      <c r="D119" s="9"/>
      <c r="E119"/>
      <c r="F119"/>
      <c r="G119"/>
      <c r="H119" s="21"/>
      <c r="I119" s="7"/>
      <c r="J119"/>
      <c r="K119"/>
      <c r="L119" s="25"/>
      <c r="M119" s="10"/>
      <c r="N119"/>
      <c r="O119"/>
      <c r="P119" s="25"/>
      <c r="Q119" s="17"/>
      <c r="R119"/>
      <c r="S119" s="25"/>
      <c r="T119" s="25"/>
      <c r="U119" s="10"/>
      <c r="V119" s="10"/>
      <c r="W119" s="10"/>
      <c r="X119" s="7"/>
      <c r="Y119" s="7"/>
      <c r="AB119" s="11"/>
      <c r="AC119" s="11"/>
      <c r="AD119" s="7"/>
      <c r="AF119" s="25"/>
    </row>
    <row r="120" spans="1:32" ht="14.25" x14ac:dyDescent="0.2">
      <c r="A120" s="37"/>
      <c r="B120" s="27"/>
      <c r="C120" s="20"/>
      <c r="D120" s="9"/>
      <c r="E120"/>
      <c r="F120"/>
      <c r="G120"/>
      <c r="H120" s="21"/>
      <c r="I120" s="7"/>
      <c r="J120"/>
      <c r="K120"/>
      <c r="L120" s="25"/>
      <c r="M120" s="10"/>
      <c r="N120"/>
      <c r="O120"/>
      <c r="P120" s="25"/>
      <c r="Q120" s="17"/>
      <c r="R120"/>
      <c r="S120" s="25"/>
      <c r="T120" s="25"/>
      <c r="U120" s="10"/>
      <c r="V120" s="10"/>
      <c r="W120" s="10"/>
      <c r="X120" s="7"/>
      <c r="Y120" s="7"/>
      <c r="AB120" s="11"/>
      <c r="AC120" s="11"/>
      <c r="AD120" s="7"/>
      <c r="AF120" s="25"/>
    </row>
    <row r="121" spans="1:32" ht="14.25" x14ac:dyDescent="0.2">
      <c r="A121" s="37"/>
      <c r="B121" s="27"/>
      <c r="C121" s="20"/>
      <c r="D121" s="9"/>
      <c r="E121"/>
      <c r="F121"/>
      <c r="G121"/>
      <c r="H121" s="21"/>
      <c r="I121" s="7"/>
      <c r="J121"/>
      <c r="K121"/>
      <c r="L121" s="25"/>
      <c r="M121" s="10"/>
      <c r="N121"/>
      <c r="O121"/>
      <c r="P121" s="25"/>
      <c r="Q121" s="17"/>
      <c r="R121"/>
      <c r="S121" s="25"/>
      <c r="T121" s="25"/>
      <c r="U121" s="10"/>
      <c r="V121" s="10"/>
      <c r="W121" s="10"/>
      <c r="X121" s="7"/>
      <c r="Y121" s="7"/>
      <c r="AB121" s="11"/>
      <c r="AC121" s="11"/>
      <c r="AD121" s="7"/>
      <c r="AF121" s="25"/>
    </row>
    <row r="122" spans="1:32" ht="14.25" x14ac:dyDescent="0.2">
      <c r="A122" s="37"/>
      <c r="B122" s="27"/>
      <c r="C122" s="20"/>
      <c r="D122" s="9"/>
      <c r="E122"/>
      <c r="F122"/>
      <c r="G122"/>
      <c r="H122" s="21"/>
      <c r="I122" s="7"/>
      <c r="J122"/>
      <c r="K122"/>
      <c r="L122" s="25"/>
      <c r="M122" s="10"/>
      <c r="N122"/>
      <c r="O122"/>
      <c r="P122" s="25"/>
      <c r="Q122" s="17"/>
      <c r="R122"/>
      <c r="S122" s="25"/>
      <c r="T122" s="25"/>
      <c r="U122" s="10"/>
      <c r="V122" s="10"/>
      <c r="W122" s="10"/>
      <c r="X122" s="7"/>
      <c r="Y122" s="7"/>
      <c r="AB122" s="11"/>
      <c r="AC122" s="11"/>
      <c r="AD122" s="7"/>
      <c r="AF122" s="25"/>
    </row>
    <row r="123" spans="1:32" ht="14.25" x14ac:dyDescent="0.2">
      <c r="A123" s="37"/>
      <c r="B123" s="27"/>
      <c r="C123" s="20"/>
      <c r="D123" s="9"/>
      <c r="E123"/>
      <c r="F123"/>
      <c r="G123"/>
      <c r="H123" s="21"/>
      <c r="I123" s="7"/>
      <c r="J123"/>
      <c r="K123"/>
      <c r="L123" s="25"/>
      <c r="M123" s="10"/>
      <c r="N123"/>
      <c r="O123"/>
      <c r="P123" s="25"/>
      <c r="Q123" s="17"/>
      <c r="R123"/>
      <c r="S123" s="25"/>
      <c r="T123" s="25"/>
      <c r="U123" s="10"/>
      <c r="V123" s="10"/>
      <c r="W123" s="10"/>
      <c r="X123" s="7"/>
      <c r="Y123" s="7"/>
      <c r="AB123" s="11"/>
      <c r="AC123" s="11"/>
      <c r="AD123" s="7"/>
      <c r="AF123" s="25"/>
    </row>
    <row r="124" spans="1:32" ht="14.25" x14ac:dyDescent="0.2">
      <c r="A124" s="37"/>
      <c r="B124" s="27"/>
      <c r="C124" s="20"/>
      <c r="D124" s="9"/>
      <c r="E124"/>
      <c r="F124"/>
      <c r="G124"/>
      <c r="H124" s="21"/>
      <c r="I124" s="7"/>
      <c r="J124"/>
      <c r="K124"/>
      <c r="L124" s="25"/>
      <c r="M124" s="10"/>
      <c r="N124"/>
      <c r="O124"/>
      <c r="P124" s="25"/>
      <c r="Q124" s="17"/>
      <c r="R124"/>
      <c r="S124" s="25"/>
      <c r="T124" s="25"/>
      <c r="U124" s="10"/>
      <c r="V124" s="10"/>
      <c r="W124" s="10"/>
      <c r="X124" s="7"/>
      <c r="Y124" s="7"/>
      <c r="AB124" s="11"/>
      <c r="AC124" s="11"/>
      <c r="AD124" s="7"/>
      <c r="AF124" s="25"/>
    </row>
    <row r="125" spans="1:32" ht="14.25" x14ac:dyDescent="0.2">
      <c r="A125" s="37"/>
      <c r="B125" s="27"/>
      <c r="C125" s="20"/>
      <c r="D125" s="9"/>
      <c r="E125"/>
      <c r="F125"/>
      <c r="G125"/>
      <c r="H125" s="21"/>
      <c r="I125" s="7"/>
      <c r="J125"/>
      <c r="K125"/>
      <c r="L125" s="25"/>
      <c r="M125" s="10"/>
      <c r="N125"/>
      <c r="O125"/>
      <c r="P125" s="25"/>
      <c r="Q125" s="17"/>
      <c r="R125"/>
      <c r="S125" s="25"/>
      <c r="T125" s="25"/>
      <c r="U125" s="10"/>
      <c r="V125" s="10"/>
      <c r="W125" s="10"/>
      <c r="X125" s="7"/>
      <c r="Y125" s="7"/>
      <c r="AB125" s="11"/>
      <c r="AC125" s="11"/>
      <c r="AD125" s="7"/>
      <c r="AF125" s="25"/>
    </row>
    <row r="126" spans="1:32" ht="14.25" x14ac:dyDescent="0.2">
      <c r="A126" s="37"/>
      <c r="B126" s="27"/>
      <c r="C126" s="20"/>
      <c r="D126" s="9"/>
      <c r="E126"/>
      <c r="F126"/>
      <c r="G126"/>
      <c r="H126" s="21"/>
      <c r="I126" s="7"/>
      <c r="J126"/>
      <c r="K126"/>
      <c r="L126" s="25"/>
      <c r="M126" s="10"/>
      <c r="N126"/>
      <c r="O126"/>
      <c r="P126" s="25"/>
      <c r="Q126" s="17"/>
      <c r="R126"/>
      <c r="S126" s="25"/>
      <c r="T126" s="25"/>
      <c r="U126" s="10"/>
      <c r="V126" s="10"/>
      <c r="W126" s="10"/>
      <c r="X126" s="7"/>
      <c r="Y126" s="7"/>
      <c r="AB126" s="11"/>
      <c r="AC126" s="11"/>
      <c r="AD126" s="7"/>
      <c r="AF126" s="25"/>
    </row>
    <row r="127" spans="1:32" ht="14.25" x14ac:dyDescent="0.2">
      <c r="A127" s="37"/>
      <c r="B127" s="27"/>
      <c r="C127" s="20"/>
      <c r="D127" s="9"/>
      <c r="E127"/>
      <c r="F127"/>
      <c r="G127"/>
      <c r="H127" s="21"/>
      <c r="I127" s="7"/>
      <c r="J127"/>
      <c r="K127"/>
      <c r="L127" s="25"/>
      <c r="M127" s="10"/>
      <c r="N127"/>
      <c r="O127"/>
      <c r="P127" s="25"/>
      <c r="Q127" s="17"/>
      <c r="R127"/>
      <c r="S127" s="25"/>
      <c r="T127" s="25"/>
      <c r="U127" s="10"/>
      <c r="V127" s="10"/>
      <c r="W127" s="10"/>
      <c r="X127" s="7"/>
      <c r="Y127" s="7"/>
      <c r="AB127" s="11"/>
      <c r="AC127" s="11"/>
      <c r="AD127" s="7"/>
      <c r="AF127" s="25"/>
    </row>
    <row r="128" spans="1:32" ht="14.25" x14ac:dyDescent="0.2">
      <c r="A128" s="37"/>
      <c r="B128" s="27"/>
      <c r="C128" s="20"/>
      <c r="D128" s="9"/>
      <c r="E128"/>
      <c r="F128"/>
      <c r="G128"/>
      <c r="H128" s="21"/>
      <c r="I128" s="7"/>
      <c r="J128"/>
      <c r="K128"/>
      <c r="L128" s="25"/>
      <c r="M128" s="10"/>
      <c r="N128"/>
      <c r="O128"/>
      <c r="P128" s="25"/>
      <c r="Q128" s="17"/>
      <c r="R128"/>
      <c r="S128" s="25"/>
      <c r="T128" s="25"/>
      <c r="U128" s="10"/>
      <c r="V128" s="10"/>
      <c r="W128" s="10"/>
      <c r="X128" s="7"/>
      <c r="Y128" s="7"/>
      <c r="AB128" s="11"/>
      <c r="AC128" s="11"/>
      <c r="AD128" s="7"/>
      <c r="AF128" s="25"/>
    </row>
    <row r="129" spans="1:32" ht="14.25" x14ac:dyDescent="0.2">
      <c r="A129" s="37"/>
      <c r="B129" s="27"/>
      <c r="C129" s="20"/>
      <c r="D129" s="9"/>
      <c r="E129"/>
      <c r="F129"/>
      <c r="G129"/>
      <c r="H129" s="21"/>
      <c r="I129" s="7"/>
      <c r="J129"/>
      <c r="K129"/>
      <c r="L129" s="25"/>
      <c r="M129" s="10"/>
      <c r="N129"/>
      <c r="O129"/>
      <c r="P129" s="25"/>
      <c r="Q129" s="17"/>
      <c r="R129"/>
      <c r="S129" s="25"/>
      <c r="T129" s="25"/>
      <c r="U129" s="10"/>
      <c r="V129" s="10"/>
      <c r="W129" s="10"/>
      <c r="X129" s="7"/>
      <c r="Y129" s="7"/>
      <c r="AB129" s="11"/>
      <c r="AC129" s="11"/>
      <c r="AD129" s="7"/>
      <c r="AF129" s="25"/>
    </row>
    <row r="130" spans="1:32" ht="14.25" x14ac:dyDescent="0.2">
      <c r="A130" s="37"/>
      <c r="B130" s="27"/>
      <c r="C130" s="20"/>
      <c r="D130" s="9"/>
      <c r="E130"/>
      <c r="F130"/>
      <c r="G130"/>
      <c r="H130" s="21"/>
      <c r="I130" s="7"/>
      <c r="J130"/>
      <c r="K130"/>
      <c r="L130" s="25"/>
      <c r="M130" s="10"/>
      <c r="N130"/>
      <c r="O130"/>
      <c r="P130" s="25"/>
      <c r="Q130" s="17"/>
      <c r="R130"/>
      <c r="S130" s="25"/>
      <c r="T130" s="25"/>
      <c r="U130" s="10"/>
      <c r="V130" s="10"/>
      <c r="W130" s="10"/>
      <c r="X130" s="7"/>
      <c r="Y130" s="7"/>
      <c r="AB130" s="11"/>
      <c r="AC130" s="11"/>
      <c r="AD130" s="7"/>
      <c r="AF130" s="25"/>
    </row>
    <row r="131" spans="1:32" ht="14.25" x14ac:dyDescent="0.2">
      <c r="A131" s="37"/>
      <c r="B131" s="27"/>
      <c r="C131" s="20"/>
      <c r="D131" s="9"/>
      <c r="E131"/>
      <c r="F131"/>
      <c r="G131"/>
      <c r="H131" s="21"/>
      <c r="I131" s="7"/>
      <c r="J131"/>
      <c r="K131"/>
      <c r="L131" s="25"/>
      <c r="M131" s="10"/>
      <c r="N131"/>
      <c r="O131"/>
      <c r="P131" s="25"/>
      <c r="Q131" s="17"/>
      <c r="R131"/>
      <c r="S131" s="25"/>
      <c r="T131" s="25"/>
      <c r="U131" s="10"/>
      <c r="V131" s="10"/>
      <c r="W131" s="10"/>
      <c r="X131" s="7"/>
      <c r="Y131" s="7"/>
      <c r="AB131" s="11"/>
      <c r="AC131" s="11"/>
      <c r="AD131" s="7"/>
      <c r="AF131" s="25"/>
    </row>
    <row r="132" spans="1:32" ht="14.25" x14ac:dyDescent="0.2">
      <c r="A132" s="37"/>
      <c r="B132" s="27"/>
      <c r="C132" s="20"/>
      <c r="D132" s="9"/>
      <c r="E132"/>
      <c r="F132"/>
      <c r="G132"/>
      <c r="H132" s="21"/>
      <c r="I132" s="7"/>
      <c r="J132"/>
      <c r="K132"/>
      <c r="L132" s="25"/>
      <c r="M132" s="10"/>
      <c r="N132"/>
      <c r="O132"/>
      <c r="P132" s="25"/>
      <c r="Q132" s="17"/>
      <c r="R132"/>
      <c r="S132" s="25"/>
      <c r="T132" s="25"/>
      <c r="U132" s="10"/>
      <c r="V132" s="10"/>
      <c r="W132" s="10"/>
      <c r="X132" s="7"/>
      <c r="Y132" s="7"/>
      <c r="AB132" s="11"/>
      <c r="AC132" s="11"/>
      <c r="AD132" s="7"/>
      <c r="AF132" s="25"/>
    </row>
    <row r="133" spans="1:32" ht="14.25" x14ac:dyDescent="0.2">
      <c r="A133" s="37"/>
      <c r="B133" s="27"/>
      <c r="C133" s="20"/>
      <c r="D133" s="9"/>
      <c r="E133"/>
      <c r="F133"/>
      <c r="G133"/>
      <c r="H133" s="21"/>
      <c r="I133" s="7"/>
      <c r="J133"/>
      <c r="K133"/>
      <c r="L133" s="25"/>
      <c r="M133" s="10"/>
      <c r="N133"/>
      <c r="O133"/>
      <c r="P133" s="25"/>
      <c r="Q133" s="17"/>
      <c r="R133"/>
      <c r="S133" s="25"/>
      <c r="T133" s="25"/>
      <c r="U133" s="10"/>
      <c r="V133" s="10"/>
      <c r="W133" s="10"/>
      <c r="X133" s="7"/>
      <c r="Y133" s="7"/>
      <c r="AB133" s="11"/>
      <c r="AC133" s="11"/>
      <c r="AD133" s="7"/>
      <c r="AF133" s="25"/>
    </row>
    <row r="134" spans="1:32" ht="14.25" x14ac:dyDescent="0.2">
      <c r="A134" s="37"/>
      <c r="B134" s="27"/>
      <c r="C134" s="20"/>
      <c r="D134" s="9"/>
      <c r="E134"/>
      <c r="F134"/>
      <c r="G134"/>
      <c r="H134" s="21"/>
      <c r="I134" s="7"/>
      <c r="J134"/>
      <c r="K134"/>
      <c r="L134" s="25"/>
      <c r="M134" s="10"/>
      <c r="N134"/>
      <c r="O134"/>
      <c r="P134" s="25"/>
      <c r="Q134" s="17"/>
      <c r="R134"/>
      <c r="S134" s="25"/>
      <c r="T134" s="25"/>
      <c r="U134" s="10"/>
      <c r="V134" s="10"/>
      <c r="W134" s="10"/>
      <c r="X134" s="7"/>
      <c r="Y134" s="7"/>
      <c r="AB134" s="11"/>
      <c r="AC134" s="11"/>
      <c r="AD134" s="7"/>
      <c r="AF134" s="25"/>
    </row>
    <row r="135" spans="1:32" ht="14.25" x14ac:dyDescent="0.2">
      <c r="A135" s="37"/>
      <c r="B135" s="27"/>
      <c r="C135" s="20"/>
      <c r="D135" s="9"/>
      <c r="E135"/>
      <c r="F135"/>
      <c r="G135"/>
      <c r="H135" s="21"/>
      <c r="I135" s="7"/>
      <c r="J135"/>
      <c r="K135"/>
      <c r="L135" s="25"/>
      <c r="M135" s="10"/>
      <c r="N135"/>
      <c r="O135"/>
      <c r="P135" s="25"/>
      <c r="Q135" s="17"/>
      <c r="R135"/>
      <c r="S135" s="25"/>
      <c r="T135" s="25"/>
      <c r="U135" s="10"/>
      <c r="V135" s="10"/>
      <c r="W135" s="10"/>
      <c r="X135" s="7"/>
      <c r="Y135" s="7"/>
      <c r="AB135" s="11"/>
      <c r="AC135" s="11"/>
      <c r="AD135" s="7"/>
      <c r="AF135" s="25"/>
    </row>
    <row r="136" spans="1:32" ht="14.25" x14ac:dyDescent="0.2">
      <c r="A136" s="37"/>
      <c r="B136" s="27"/>
      <c r="C136" s="20"/>
      <c r="D136" s="9"/>
      <c r="E136"/>
      <c r="F136"/>
      <c r="G136"/>
      <c r="H136" s="21"/>
      <c r="I136" s="7"/>
      <c r="J136"/>
      <c r="K136"/>
      <c r="L136" s="25"/>
      <c r="M136" s="10"/>
      <c r="N136"/>
      <c r="O136"/>
      <c r="P136" s="25"/>
      <c r="Q136" s="17"/>
      <c r="R136"/>
      <c r="S136" s="25"/>
      <c r="T136" s="25"/>
      <c r="U136" s="10"/>
      <c r="V136" s="10"/>
      <c r="W136" s="10"/>
      <c r="X136" s="7"/>
      <c r="Y136" s="7"/>
      <c r="AB136" s="11"/>
      <c r="AC136" s="11"/>
      <c r="AD136" s="7"/>
      <c r="AF136" s="25"/>
    </row>
    <row r="137" spans="1:32" ht="14.25" x14ac:dyDescent="0.2">
      <c r="A137" s="37"/>
      <c r="B137" s="27"/>
      <c r="C137" s="20"/>
      <c r="D137" s="9"/>
      <c r="E137"/>
      <c r="F137"/>
      <c r="G137"/>
      <c r="H137" s="21"/>
      <c r="I137" s="7"/>
      <c r="J137"/>
      <c r="K137"/>
      <c r="L137" s="25"/>
      <c r="M137" s="10"/>
      <c r="N137"/>
      <c r="O137"/>
      <c r="P137" s="25"/>
      <c r="Q137" s="17"/>
      <c r="R137"/>
      <c r="S137" s="25"/>
      <c r="T137" s="25"/>
      <c r="U137" s="10"/>
      <c r="V137" s="10"/>
      <c r="W137" s="10"/>
      <c r="X137" s="7"/>
      <c r="Y137" s="7"/>
      <c r="AB137" s="11"/>
      <c r="AC137" s="11"/>
      <c r="AD137" s="7"/>
      <c r="AF137" s="25"/>
    </row>
    <row r="138" spans="1:32" ht="14.25" x14ac:dyDescent="0.2">
      <c r="A138" s="37"/>
      <c r="B138" s="27"/>
      <c r="C138" s="20"/>
      <c r="D138" s="9"/>
      <c r="E138"/>
      <c r="F138"/>
      <c r="G138"/>
      <c r="H138" s="21"/>
      <c r="I138" s="7"/>
      <c r="J138"/>
      <c r="K138"/>
      <c r="L138" s="25"/>
      <c r="M138" s="10"/>
      <c r="N138"/>
      <c r="O138"/>
      <c r="P138" s="25"/>
      <c r="Q138" s="17"/>
      <c r="R138"/>
      <c r="S138" s="25"/>
      <c r="T138" s="25"/>
      <c r="U138" s="10"/>
      <c r="V138" s="10"/>
      <c r="W138" s="10"/>
      <c r="X138" s="7"/>
      <c r="Y138" s="7"/>
      <c r="AB138" s="11"/>
      <c r="AC138" s="11"/>
      <c r="AD138" s="7"/>
      <c r="AF138" s="25"/>
    </row>
    <row r="139" spans="1:32" ht="14.25" x14ac:dyDescent="0.2">
      <c r="A139" s="37"/>
      <c r="B139" s="27"/>
      <c r="C139" s="20"/>
      <c r="D139" s="9"/>
      <c r="E139"/>
      <c r="F139"/>
      <c r="G139"/>
      <c r="H139" s="21"/>
      <c r="I139" s="7"/>
      <c r="J139"/>
      <c r="K139"/>
      <c r="L139" s="25"/>
      <c r="M139" s="10"/>
      <c r="N139"/>
      <c r="O139"/>
      <c r="P139" s="25"/>
      <c r="Q139" s="17"/>
      <c r="R139"/>
      <c r="S139" s="25"/>
      <c r="T139" s="25"/>
      <c r="U139" s="10"/>
      <c r="V139" s="10"/>
      <c r="W139" s="10"/>
      <c r="X139" s="7"/>
      <c r="Y139" s="7"/>
      <c r="AB139" s="11"/>
      <c r="AC139" s="11"/>
      <c r="AD139" s="7"/>
      <c r="AF139" s="25"/>
    </row>
    <row r="140" spans="1:32" ht="14.25" x14ac:dyDescent="0.2">
      <c r="A140" s="37"/>
      <c r="B140" s="27"/>
      <c r="C140" s="20"/>
      <c r="D140" s="9"/>
      <c r="E140"/>
      <c r="F140"/>
      <c r="G140"/>
      <c r="H140" s="21"/>
      <c r="I140" s="7"/>
      <c r="J140"/>
      <c r="K140"/>
      <c r="L140" s="25"/>
      <c r="M140" s="10"/>
      <c r="N140"/>
      <c r="O140"/>
      <c r="P140" s="25"/>
      <c r="Q140" s="17"/>
      <c r="R140"/>
      <c r="S140" s="25"/>
      <c r="T140" s="25"/>
      <c r="U140" s="10"/>
      <c r="V140" s="10"/>
      <c r="W140" s="10"/>
      <c r="X140" s="7"/>
      <c r="Y140" s="7"/>
      <c r="AB140" s="11"/>
      <c r="AC140" s="11"/>
      <c r="AD140" s="7"/>
      <c r="AF140" s="25"/>
    </row>
    <row r="141" spans="1:32" ht="14.25" x14ac:dyDescent="0.2">
      <c r="A141" s="37"/>
      <c r="B141" s="27"/>
      <c r="C141" s="20"/>
      <c r="D141" s="9"/>
      <c r="E141"/>
      <c r="F141"/>
      <c r="G141"/>
      <c r="H141" s="21"/>
      <c r="I141" s="7"/>
      <c r="J141"/>
      <c r="K141"/>
      <c r="L141" s="25"/>
      <c r="M141" s="10"/>
      <c r="N141"/>
      <c r="O141"/>
      <c r="P141" s="25"/>
      <c r="Q141" s="17"/>
      <c r="R141"/>
      <c r="S141" s="25"/>
      <c r="T141" s="25"/>
      <c r="U141" s="10"/>
      <c r="V141" s="10"/>
      <c r="W141" s="10"/>
      <c r="X141" s="7"/>
      <c r="Y141" s="7"/>
      <c r="AB141" s="11"/>
      <c r="AC141" s="11"/>
      <c r="AD141" s="7"/>
      <c r="AF141" s="25"/>
    </row>
    <row r="142" spans="1:32" ht="14.25" x14ac:dyDescent="0.2">
      <c r="A142" s="37"/>
      <c r="B142" s="27"/>
      <c r="C142" s="20"/>
      <c r="D142" s="9"/>
      <c r="E142"/>
      <c r="F142"/>
      <c r="G142"/>
      <c r="H142" s="21"/>
      <c r="I142" s="7"/>
      <c r="J142"/>
      <c r="K142"/>
      <c r="L142" s="25"/>
      <c r="M142" s="10"/>
      <c r="N142"/>
      <c r="O142"/>
      <c r="P142" s="25"/>
      <c r="Q142" s="17"/>
      <c r="R142"/>
      <c r="S142" s="25"/>
      <c r="T142" s="25"/>
      <c r="U142" s="10"/>
      <c r="V142" s="10"/>
      <c r="W142" s="10"/>
      <c r="X142" s="7"/>
      <c r="Y142" s="7"/>
      <c r="AB142" s="11"/>
      <c r="AC142" s="11"/>
      <c r="AD142" s="7"/>
      <c r="AF142" s="25"/>
    </row>
    <row r="143" spans="1:32" ht="14.25" x14ac:dyDescent="0.2">
      <c r="A143" s="37"/>
      <c r="B143" s="27"/>
      <c r="C143" s="20"/>
      <c r="D143" s="9"/>
      <c r="E143"/>
      <c r="F143"/>
      <c r="G143"/>
      <c r="H143" s="21"/>
      <c r="I143" s="7"/>
      <c r="J143"/>
      <c r="K143"/>
      <c r="L143" s="25"/>
      <c r="M143" s="10"/>
      <c r="N143"/>
      <c r="O143"/>
      <c r="P143" s="25"/>
      <c r="Q143" s="17"/>
      <c r="R143"/>
      <c r="S143" s="25"/>
      <c r="T143" s="25"/>
      <c r="U143" s="10"/>
      <c r="V143" s="10"/>
      <c r="W143" s="10"/>
      <c r="X143" s="7"/>
      <c r="Y143" s="7"/>
      <c r="AB143" s="11"/>
      <c r="AC143" s="11"/>
      <c r="AD143" s="7"/>
      <c r="AF143" s="25"/>
    </row>
    <row r="144" spans="1:32" ht="14.25" x14ac:dyDescent="0.2">
      <c r="A144" s="37"/>
      <c r="B144" s="27"/>
      <c r="C144" s="20"/>
      <c r="D144" s="9"/>
      <c r="E144"/>
      <c r="F144"/>
      <c r="G144"/>
      <c r="H144" s="21"/>
      <c r="I144" s="7"/>
      <c r="J144"/>
      <c r="K144"/>
      <c r="L144" s="25"/>
      <c r="M144" s="10"/>
      <c r="N144"/>
      <c r="O144"/>
      <c r="P144" s="25"/>
      <c r="Q144" s="17"/>
      <c r="R144"/>
      <c r="S144" s="25"/>
      <c r="T144" s="25"/>
      <c r="U144" s="10"/>
      <c r="V144" s="10"/>
      <c r="W144" s="10"/>
      <c r="X144" s="7"/>
      <c r="Y144" s="7"/>
      <c r="AB144" s="11"/>
      <c r="AC144" s="11"/>
      <c r="AD144" s="7"/>
      <c r="AF144" s="25"/>
    </row>
    <row r="145" spans="1:32" ht="14.25" x14ac:dyDescent="0.2">
      <c r="A145" s="37"/>
      <c r="B145" s="27"/>
      <c r="C145" s="20"/>
      <c r="D145" s="9"/>
      <c r="E145"/>
      <c r="F145"/>
      <c r="G145"/>
      <c r="H145" s="21"/>
      <c r="I145" s="7"/>
      <c r="J145"/>
      <c r="K145"/>
      <c r="L145" s="25"/>
      <c r="M145" s="10"/>
      <c r="N145"/>
      <c r="O145"/>
      <c r="P145" s="25"/>
      <c r="Q145" s="17"/>
      <c r="R145"/>
      <c r="S145" s="25"/>
      <c r="T145" s="25"/>
      <c r="U145" s="10"/>
      <c r="V145" s="10"/>
      <c r="W145" s="10"/>
      <c r="X145" s="7"/>
      <c r="Y145" s="7"/>
      <c r="AB145" s="11"/>
      <c r="AC145" s="11"/>
      <c r="AD145" s="7"/>
      <c r="AF145" s="25"/>
    </row>
    <row r="146" spans="1:32" ht="14.25" x14ac:dyDescent="0.2">
      <c r="A146" s="37"/>
      <c r="B146" s="27"/>
      <c r="C146" s="20"/>
      <c r="D146" s="9"/>
      <c r="E146"/>
      <c r="F146"/>
      <c r="G146"/>
      <c r="H146" s="21"/>
      <c r="I146" s="7"/>
      <c r="J146"/>
      <c r="K146"/>
      <c r="L146" s="25"/>
      <c r="M146" s="10"/>
      <c r="N146"/>
      <c r="O146"/>
      <c r="P146" s="25"/>
      <c r="Q146" s="17"/>
      <c r="R146"/>
      <c r="S146" s="25"/>
      <c r="T146" s="25"/>
      <c r="U146" s="10"/>
      <c r="V146" s="10"/>
      <c r="W146" s="10"/>
      <c r="X146" s="7"/>
      <c r="Y146" s="7"/>
      <c r="AB146" s="11"/>
      <c r="AC146" s="11"/>
      <c r="AD146" s="7"/>
      <c r="AF146" s="25"/>
    </row>
    <row r="147" spans="1:32" ht="14.25" x14ac:dyDescent="0.2">
      <c r="A147" s="37"/>
      <c r="B147" s="27"/>
      <c r="C147" s="20"/>
      <c r="D147" s="9"/>
      <c r="E147"/>
      <c r="F147"/>
      <c r="G147"/>
      <c r="H147" s="21"/>
      <c r="I147" s="7"/>
      <c r="J147"/>
      <c r="K147"/>
      <c r="L147" s="25"/>
      <c r="M147" s="10"/>
      <c r="N147"/>
      <c r="O147"/>
      <c r="P147" s="25"/>
      <c r="Q147" s="17"/>
      <c r="R147"/>
      <c r="S147" s="25"/>
      <c r="T147" s="25"/>
      <c r="U147" s="10"/>
      <c r="V147" s="10"/>
      <c r="W147" s="10"/>
      <c r="X147" s="7"/>
      <c r="Y147" s="7"/>
      <c r="AB147" s="11"/>
      <c r="AC147" s="11"/>
      <c r="AD147" s="7"/>
      <c r="AF147" s="25"/>
    </row>
    <row r="148" spans="1:32" ht="14.25" x14ac:dyDescent="0.2">
      <c r="A148" s="37"/>
      <c r="B148" s="27"/>
      <c r="C148" s="20"/>
      <c r="D148" s="9"/>
      <c r="E148"/>
      <c r="F148"/>
      <c r="G148"/>
      <c r="H148" s="21"/>
      <c r="I148" s="7"/>
      <c r="J148"/>
      <c r="K148"/>
      <c r="L148" s="25"/>
      <c r="M148" s="10"/>
      <c r="N148"/>
      <c r="O148"/>
      <c r="P148" s="25"/>
      <c r="Q148" s="17"/>
      <c r="R148"/>
      <c r="S148" s="25"/>
      <c r="T148" s="25"/>
      <c r="U148" s="10"/>
      <c r="V148" s="10"/>
      <c r="W148" s="10"/>
      <c r="X148" s="7"/>
      <c r="Y148" s="7"/>
      <c r="AB148" s="11"/>
      <c r="AC148" s="11"/>
      <c r="AD148" s="7"/>
      <c r="AF148" s="25"/>
    </row>
    <row r="149" spans="1:32" ht="14.25" x14ac:dyDescent="0.2">
      <c r="A149" s="37"/>
      <c r="B149" s="27"/>
      <c r="C149" s="20"/>
      <c r="D149" s="9"/>
      <c r="E149"/>
      <c r="F149"/>
      <c r="G149"/>
      <c r="H149" s="21"/>
      <c r="I149" s="7"/>
      <c r="J149"/>
      <c r="K149"/>
      <c r="L149" s="25"/>
      <c r="M149" s="10"/>
      <c r="N149"/>
      <c r="O149"/>
      <c r="P149" s="25"/>
      <c r="Q149" s="17"/>
      <c r="R149"/>
      <c r="S149" s="25"/>
      <c r="T149" s="25"/>
      <c r="U149" s="10"/>
      <c r="V149" s="10"/>
      <c r="W149" s="10"/>
      <c r="X149" s="7"/>
      <c r="Y149" s="7"/>
      <c r="AB149" s="11"/>
      <c r="AC149" s="11"/>
      <c r="AD149" s="7"/>
      <c r="AF149" s="25"/>
    </row>
    <row r="150" spans="1:32" ht="14.25" x14ac:dyDescent="0.2">
      <c r="A150" s="37"/>
      <c r="B150" s="27"/>
      <c r="C150" s="20"/>
      <c r="D150" s="9"/>
      <c r="E150"/>
      <c r="F150"/>
      <c r="G150"/>
      <c r="H150" s="21"/>
      <c r="I150" s="7"/>
      <c r="J150"/>
      <c r="K150"/>
      <c r="L150" s="25"/>
      <c r="M150" s="10"/>
      <c r="N150"/>
      <c r="O150"/>
      <c r="P150" s="25"/>
      <c r="Q150" s="17"/>
      <c r="R150"/>
      <c r="S150" s="25"/>
      <c r="T150" s="25"/>
      <c r="U150" s="10"/>
      <c r="V150" s="10"/>
      <c r="W150" s="10"/>
      <c r="X150" s="7"/>
      <c r="Y150" s="7"/>
      <c r="AB150" s="11"/>
      <c r="AC150" s="11"/>
      <c r="AD150" s="7"/>
      <c r="AF150" s="25"/>
    </row>
    <row r="151" spans="1:32" ht="14.25" x14ac:dyDescent="0.2">
      <c r="A151" s="37"/>
      <c r="B151" s="27"/>
      <c r="C151" s="20"/>
      <c r="D151" s="9"/>
      <c r="E151"/>
      <c r="F151"/>
      <c r="G151"/>
      <c r="H151" s="21"/>
      <c r="I151" s="7"/>
      <c r="J151"/>
      <c r="K151"/>
      <c r="L151" s="25"/>
      <c r="M151" s="10"/>
      <c r="N151"/>
      <c r="O151"/>
      <c r="P151" s="25"/>
      <c r="Q151" s="17"/>
      <c r="R151"/>
      <c r="S151" s="25"/>
      <c r="T151" s="25"/>
      <c r="U151" s="10"/>
      <c r="V151" s="10"/>
      <c r="W151" s="10"/>
      <c r="X151" s="7"/>
      <c r="Y151" s="7"/>
      <c r="AB151" s="11"/>
      <c r="AC151" s="11"/>
      <c r="AD151" s="7"/>
      <c r="AF151" s="25"/>
    </row>
    <row r="152" spans="1:32" ht="14.25" x14ac:dyDescent="0.2">
      <c r="A152" s="37"/>
      <c r="B152" s="27"/>
      <c r="C152" s="20"/>
      <c r="D152" s="9"/>
      <c r="E152"/>
      <c r="F152"/>
      <c r="G152"/>
      <c r="H152" s="21"/>
      <c r="I152" s="7"/>
      <c r="J152"/>
      <c r="K152"/>
      <c r="L152" s="25"/>
      <c r="M152" s="10"/>
      <c r="N152"/>
      <c r="O152"/>
      <c r="P152" s="25"/>
      <c r="Q152" s="17"/>
      <c r="R152"/>
      <c r="S152" s="25"/>
      <c r="T152" s="25"/>
      <c r="U152" s="10"/>
      <c r="V152" s="10"/>
      <c r="W152" s="10"/>
      <c r="X152" s="7"/>
      <c r="Y152" s="7"/>
      <c r="AB152" s="11"/>
      <c r="AC152" s="11"/>
      <c r="AD152" s="7"/>
      <c r="AF152" s="25"/>
    </row>
    <row r="153" spans="1:32" ht="14.25" x14ac:dyDescent="0.2">
      <c r="A153" s="37"/>
      <c r="B153" s="27"/>
      <c r="C153" s="20"/>
      <c r="D153" s="9"/>
      <c r="E153"/>
      <c r="F153"/>
      <c r="G153"/>
      <c r="H153" s="21"/>
      <c r="I153" s="7"/>
      <c r="J153"/>
      <c r="K153"/>
      <c r="L153" s="25"/>
      <c r="M153" s="10"/>
      <c r="N153"/>
      <c r="O153"/>
      <c r="P153" s="25"/>
      <c r="Q153" s="17"/>
      <c r="R153"/>
      <c r="S153" s="25"/>
      <c r="T153" s="25"/>
      <c r="U153" s="10"/>
      <c r="V153" s="10"/>
      <c r="W153" s="10"/>
      <c r="X153" s="7"/>
      <c r="Y153" s="7"/>
      <c r="AB153" s="11"/>
      <c r="AC153" s="11"/>
      <c r="AD153" s="7"/>
      <c r="AF153" s="25"/>
    </row>
    <row r="154" spans="1:32" ht="14.25" x14ac:dyDescent="0.2">
      <c r="A154" s="37"/>
      <c r="B154" s="27"/>
      <c r="C154" s="20"/>
      <c r="D154" s="9"/>
      <c r="E154"/>
      <c r="F154"/>
      <c r="G154"/>
      <c r="H154" s="21"/>
      <c r="I154" s="7"/>
      <c r="J154"/>
      <c r="K154"/>
      <c r="L154" s="25"/>
      <c r="M154" s="10"/>
      <c r="N154"/>
      <c r="O154"/>
      <c r="P154" s="25"/>
      <c r="Q154" s="17"/>
      <c r="R154"/>
      <c r="S154" s="25"/>
      <c r="T154" s="25"/>
      <c r="U154" s="10"/>
      <c r="V154" s="10"/>
      <c r="W154" s="10"/>
      <c r="X154" s="7"/>
      <c r="Y154" s="7"/>
      <c r="AB154" s="11"/>
      <c r="AC154" s="11"/>
      <c r="AD154" s="7"/>
      <c r="AF154" s="25"/>
    </row>
    <row r="155" spans="1:32" ht="14.25" x14ac:dyDescent="0.2">
      <c r="A155" s="37"/>
      <c r="B155" s="27"/>
      <c r="C155" s="20"/>
      <c r="D155" s="9"/>
      <c r="E155"/>
      <c r="F155"/>
      <c r="G155"/>
      <c r="H155" s="21"/>
      <c r="I155" s="7"/>
      <c r="J155"/>
      <c r="K155"/>
      <c r="L155" s="25"/>
      <c r="M155" s="10"/>
      <c r="N155"/>
      <c r="O155"/>
      <c r="P155" s="25"/>
      <c r="Q155" s="17"/>
      <c r="R155"/>
      <c r="S155" s="25"/>
      <c r="T155" s="25"/>
      <c r="U155" s="10"/>
      <c r="V155" s="10"/>
      <c r="W155" s="10"/>
      <c r="X155" s="7"/>
      <c r="Y155" s="7"/>
      <c r="AB155" s="11"/>
      <c r="AC155" s="11"/>
      <c r="AD155" s="7"/>
      <c r="AF155" s="25"/>
    </row>
    <row r="156" spans="1:32" ht="14.25" x14ac:dyDescent="0.2">
      <c r="A156" s="37"/>
      <c r="B156" s="27"/>
      <c r="C156" s="20"/>
      <c r="D156" s="9"/>
      <c r="E156"/>
      <c r="F156"/>
      <c r="G156"/>
      <c r="H156" s="21"/>
      <c r="I156" s="7"/>
      <c r="J156"/>
      <c r="K156"/>
      <c r="L156" s="25"/>
      <c r="M156" s="10"/>
      <c r="N156"/>
      <c r="O156"/>
      <c r="P156" s="25"/>
      <c r="Q156" s="17"/>
      <c r="R156"/>
      <c r="S156" s="25"/>
      <c r="T156" s="25"/>
      <c r="U156" s="10"/>
      <c r="V156" s="10"/>
      <c r="W156" s="10"/>
      <c r="X156" s="7"/>
      <c r="Y156" s="7"/>
      <c r="AB156" s="11"/>
      <c r="AC156" s="11"/>
      <c r="AD156" s="7"/>
      <c r="AF156" s="25"/>
    </row>
    <row r="157" spans="1:32" ht="14.25" x14ac:dyDescent="0.2">
      <c r="A157" s="37"/>
      <c r="B157" s="27"/>
      <c r="C157" s="20"/>
      <c r="D157" s="9"/>
      <c r="E157"/>
      <c r="F157"/>
      <c r="G157"/>
      <c r="H157" s="21"/>
      <c r="I157" s="7"/>
      <c r="J157"/>
      <c r="K157"/>
      <c r="L157" s="25"/>
      <c r="M157" s="10"/>
      <c r="N157"/>
      <c r="O157"/>
      <c r="P157" s="25"/>
      <c r="Q157" s="17"/>
      <c r="R157"/>
      <c r="S157" s="25"/>
      <c r="T157" s="25"/>
      <c r="U157" s="10"/>
      <c r="V157" s="10"/>
      <c r="W157" s="10"/>
      <c r="X157" s="7"/>
      <c r="Y157" s="7"/>
      <c r="AB157" s="11"/>
      <c r="AC157" s="11"/>
      <c r="AD157" s="7"/>
      <c r="AF157" s="25"/>
    </row>
    <row r="158" spans="1:32" ht="14.25" x14ac:dyDescent="0.2">
      <c r="A158" s="37"/>
      <c r="B158" s="27"/>
      <c r="C158" s="20"/>
      <c r="D158" s="9"/>
      <c r="E158"/>
      <c r="F158"/>
      <c r="G158"/>
      <c r="H158" s="21"/>
      <c r="I158" s="7"/>
      <c r="J158"/>
      <c r="K158"/>
      <c r="L158" s="25"/>
      <c r="M158" s="10"/>
      <c r="N158"/>
      <c r="O158"/>
      <c r="P158" s="25"/>
      <c r="Q158" s="17"/>
      <c r="R158"/>
      <c r="S158" s="25"/>
      <c r="T158" s="25"/>
      <c r="U158" s="10"/>
      <c r="V158" s="10"/>
      <c r="W158" s="10"/>
      <c r="X158" s="7"/>
      <c r="Y158" s="7"/>
      <c r="AB158" s="11"/>
      <c r="AC158" s="11"/>
      <c r="AD158" s="7"/>
      <c r="AF158" s="25"/>
    </row>
    <row r="159" spans="1:32" ht="14.25" x14ac:dyDescent="0.2">
      <c r="A159" s="37"/>
      <c r="B159" s="27"/>
      <c r="C159" s="20"/>
      <c r="D159" s="9"/>
      <c r="E159"/>
      <c r="F159"/>
      <c r="G159"/>
      <c r="H159" s="21"/>
      <c r="I159" s="7"/>
      <c r="J159"/>
      <c r="K159"/>
      <c r="L159" s="25"/>
      <c r="M159" s="10"/>
      <c r="N159"/>
      <c r="O159"/>
      <c r="P159" s="25"/>
      <c r="Q159" s="17"/>
      <c r="R159"/>
      <c r="S159" s="25"/>
      <c r="T159" s="25"/>
      <c r="U159" s="10"/>
      <c r="V159" s="10"/>
      <c r="W159" s="10"/>
      <c r="X159" s="7"/>
      <c r="Y159" s="7"/>
      <c r="AB159" s="11"/>
      <c r="AC159" s="11"/>
      <c r="AD159" s="7"/>
      <c r="AF159" s="25"/>
    </row>
    <row r="160" spans="1:32" ht="14.25" x14ac:dyDescent="0.2">
      <c r="A160" s="37"/>
      <c r="B160" s="27"/>
      <c r="C160" s="20"/>
      <c r="D160" s="9"/>
      <c r="E160"/>
      <c r="F160"/>
      <c r="G160"/>
      <c r="H160" s="21"/>
      <c r="I160" s="7"/>
      <c r="J160"/>
      <c r="K160"/>
      <c r="L160" s="25"/>
      <c r="M160" s="10"/>
      <c r="N160"/>
      <c r="O160"/>
      <c r="P160" s="25"/>
      <c r="Q160" s="17"/>
      <c r="R160"/>
      <c r="S160" s="25"/>
      <c r="T160" s="25"/>
      <c r="U160" s="10"/>
      <c r="V160" s="10"/>
      <c r="W160" s="10"/>
      <c r="X160" s="7"/>
      <c r="Y160" s="7"/>
      <c r="AB160" s="11"/>
      <c r="AC160" s="11"/>
      <c r="AD160" s="7"/>
      <c r="AF160" s="25"/>
    </row>
    <row r="161" spans="1:32" ht="14.25" x14ac:dyDescent="0.2">
      <c r="A161" s="37"/>
      <c r="B161" s="27"/>
      <c r="C161" s="20"/>
      <c r="D161" s="9"/>
      <c r="E161"/>
      <c r="F161"/>
      <c r="G161"/>
      <c r="H161" s="21"/>
      <c r="I161" s="7"/>
      <c r="J161"/>
      <c r="K161"/>
      <c r="L161" s="25"/>
      <c r="M161" s="10"/>
      <c r="N161"/>
      <c r="O161"/>
      <c r="P161" s="25"/>
      <c r="Q161" s="17"/>
      <c r="R161"/>
      <c r="S161" s="25"/>
      <c r="T161" s="25"/>
      <c r="U161" s="10"/>
      <c r="V161" s="10"/>
      <c r="W161" s="10"/>
      <c r="X161" s="7"/>
      <c r="Y161" s="7"/>
      <c r="AB161" s="11"/>
      <c r="AC161" s="11"/>
      <c r="AD161" s="7"/>
      <c r="AF161" s="25"/>
    </row>
    <row r="162" spans="1:32" ht="14.25" x14ac:dyDescent="0.2">
      <c r="A162" s="37"/>
      <c r="B162" s="27"/>
      <c r="C162" s="20"/>
      <c r="D162" s="9"/>
      <c r="E162"/>
      <c r="F162"/>
      <c r="G162"/>
      <c r="H162" s="21"/>
      <c r="I162" s="7"/>
      <c r="J162"/>
      <c r="K162"/>
      <c r="L162" s="25"/>
      <c r="M162" s="10"/>
      <c r="N162"/>
      <c r="O162"/>
      <c r="P162" s="25"/>
      <c r="Q162" s="17"/>
      <c r="R162"/>
      <c r="S162" s="25"/>
      <c r="T162" s="25"/>
      <c r="U162" s="10"/>
      <c r="V162" s="10"/>
      <c r="W162" s="10"/>
      <c r="X162" s="7"/>
      <c r="Y162" s="7"/>
      <c r="AB162" s="11"/>
      <c r="AC162" s="11"/>
      <c r="AD162" s="7"/>
      <c r="AF162" s="25"/>
    </row>
    <row r="163" spans="1:32" ht="14.25" x14ac:dyDescent="0.2">
      <c r="A163" s="37"/>
      <c r="B163" s="27"/>
      <c r="C163" s="20"/>
      <c r="D163" s="9"/>
      <c r="E163"/>
      <c r="F163"/>
      <c r="G163"/>
      <c r="H163" s="21"/>
      <c r="I163" s="7"/>
      <c r="J163"/>
      <c r="K163"/>
      <c r="L163" s="25"/>
      <c r="M163" s="10"/>
      <c r="N163"/>
      <c r="O163"/>
      <c r="P163" s="25"/>
      <c r="Q163" s="17"/>
      <c r="R163"/>
      <c r="S163" s="25"/>
      <c r="T163" s="25"/>
      <c r="U163" s="10"/>
      <c r="V163" s="10"/>
      <c r="W163" s="10"/>
      <c r="X163" s="7"/>
      <c r="Y163" s="7"/>
      <c r="AB163" s="11"/>
      <c r="AC163" s="11"/>
      <c r="AD163" s="7"/>
      <c r="AF163" s="25"/>
    </row>
    <row r="164" spans="1:32" ht="14.25" x14ac:dyDescent="0.2">
      <c r="A164" s="37"/>
      <c r="B164" s="27"/>
      <c r="C164" s="20"/>
      <c r="D164" s="9"/>
      <c r="E164"/>
      <c r="F164"/>
      <c r="G164"/>
      <c r="H164" s="21"/>
      <c r="I164" s="7"/>
      <c r="J164"/>
      <c r="K164"/>
      <c r="L164" s="25"/>
      <c r="M164" s="10"/>
      <c r="N164"/>
      <c r="O164"/>
      <c r="P164" s="25"/>
      <c r="Q164" s="17"/>
      <c r="R164"/>
      <c r="S164" s="25"/>
      <c r="T164" s="25"/>
      <c r="U164" s="10"/>
      <c r="V164" s="10"/>
      <c r="W164" s="10"/>
      <c r="X164" s="7"/>
      <c r="Y164" s="7"/>
      <c r="AB164" s="11"/>
      <c r="AC164" s="11"/>
      <c r="AD164" s="7"/>
      <c r="AF164" s="25"/>
    </row>
    <row r="165" spans="1:32" ht="14.25" x14ac:dyDescent="0.2">
      <c r="A165" s="37"/>
      <c r="B165" s="27"/>
      <c r="C165" s="20"/>
      <c r="D165" s="9"/>
      <c r="E165"/>
      <c r="F165"/>
      <c r="G165"/>
      <c r="H165" s="21"/>
      <c r="I165" s="7"/>
      <c r="J165"/>
      <c r="K165"/>
      <c r="L165" s="25"/>
      <c r="M165" s="10"/>
      <c r="N165"/>
      <c r="O165"/>
      <c r="P165" s="25"/>
      <c r="Q165" s="17"/>
      <c r="R165"/>
      <c r="S165" s="25"/>
      <c r="T165" s="25"/>
      <c r="U165" s="10"/>
      <c r="V165" s="10"/>
      <c r="W165" s="10"/>
      <c r="X165" s="7"/>
      <c r="Y165" s="7"/>
      <c r="AB165" s="11"/>
      <c r="AC165" s="11"/>
      <c r="AD165" s="7"/>
      <c r="AF165" s="25"/>
    </row>
    <row r="166" spans="1:32" ht="14.25" x14ac:dyDescent="0.2">
      <c r="A166" s="37"/>
      <c r="B166" s="27"/>
      <c r="C166" s="20"/>
      <c r="D166" s="9"/>
      <c r="E166"/>
      <c r="F166"/>
      <c r="G166"/>
      <c r="H166" s="21"/>
      <c r="I166" s="7"/>
      <c r="J166"/>
      <c r="K166"/>
      <c r="L166" s="25"/>
      <c r="M166" s="10"/>
      <c r="N166"/>
      <c r="O166"/>
      <c r="P166" s="25"/>
      <c r="Q166" s="17"/>
      <c r="R166"/>
      <c r="S166" s="25"/>
      <c r="T166" s="25"/>
      <c r="U166" s="10"/>
      <c r="V166" s="10"/>
      <c r="W166" s="10"/>
      <c r="X166" s="7"/>
      <c r="Y166" s="7"/>
      <c r="AB166" s="11"/>
      <c r="AC166" s="11"/>
      <c r="AD166" s="7"/>
      <c r="AF166" s="25"/>
    </row>
    <row r="167" spans="1:32" ht="14.25" x14ac:dyDescent="0.2">
      <c r="A167" s="37"/>
      <c r="B167" s="27"/>
      <c r="C167" s="20"/>
      <c r="D167" s="9"/>
      <c r="E167"/>
      <c r="F167"/>
      <c r="G167"/>
      <c r="H167" s="21"/>
      <c r="I167" s="7"/>
      <c r="J167"/>
      <c r="K167"/>
      <c r="L167" s="25"/>
      <c r="M167" s="10"/>
      <c r="N167"/>
      <c r="O167"/>
      <c r="P167" s="25"/>
      <c r="Q167" s="17"/>
      <c r="R167"/>
      <c r="S167" s="25"/>
      <c r="T167" s="25"/>
      <c r="U167" s="10"/>
      <c r="V167" s="10"/>
      <c r="W167" s="10"/>
      <c r="X167" s="7"/>
      <c r="Y167" s="7"/>
      <c r="AB167" s="11"/>
      <c r="AC167" s="11"/>
      <c r="AD167" s="7"/>
      <c r="AF167" s="25"/>
    </row>
    <row r="168" spans="1:32" ht="14.25" x14ac:dyDescent="0.2">
      <c r="A168" s="37"/>
      <c r="B168" s="27"/>
      <c r="C168" s="20"/>
      <c r="D168" s="9"/>
      <c r="E168"/>
      <c r="F168"/>
      <c r="G168"/>
      <c r="H168" s="21"/>
      <c r="I168" s="7"/>
      <c r="J168"/>
      <c r="K168"/>
      <c r="L168" s="25"/>
      <c r="M168" s="10"/>
      <c r="N168"/>
      <c r="O168"/>
      <c r="P168" s="25"/>
      <c r="Q168" s="17"/>
      <c r="R168"/>
      <c r="S168" s="25"/>
      <c r="T168" s="25"/>
      <c r="U168" s="10"/>
      <c r="V168" s="10"/>
      <c r="W168" s="10"/>
      <c r="X168" s="7"/>
      <c r="Y168" s="7"/>
      <c r="AB168" s="11"/>
      <c r="AC168" s="11"/>
      <c r="AD168" s="7"/>
      <c r="AF168" s="25"/>
    </row>
    <row r="169" spans="1:32" ht="14.25" x14ac:dyDescent="0.2">
      <c r="A169" s="37"/>
      <c r="B169" s="27"/>
      <c r="C169" s="20"/>
      <c r="D169" s="9"/>
      <c r="E169"/>
      <c r="F169"/>
      <c r="G169"/>
      <c r="H169" s="21"/>
      <c r="I169" s="7"/>
      <c r="J169"/>
      <c r="K169"/>
      <c r="L169" s="25"/>
      <c r="M169" s="10"/>
      <c r="N169"/>
      <c r="O169"/>
      <c r="P169" s="25"/>
      <c r="Q169" s="17"/>
      <c r="R169"/>
      <c r="S169" s="25"/>
      <c r="T169" s="25"/>
      <c r="U169" s="10"/>
      <c r="V169" s="10"/>
      <c r="W169" s="10"/>
      <c r="X169" s="7"/>
      <c r="Y169" s="7"/>
      <c r="AB169" s="11"/>
      <c r="AC169" s="11"/>
      <c r="AD169" s="7"/>
      <c r="AF169" s="25"/>
    </row>
    <row r="170" spans="1:32" ht="14.25" x14ac:dyDescent="0.2">
      <c r="A170" s="37"/>
      <c r="B170" s="27"/>
      <c r="C170" s="20"/>
      <c r="D170" s="9"/>
      <c r="E170"/>
      <c r="F170"/>
      <c r="G170"/>
      <c r="H170" s="21"/>
      <c r="I170" s="7"/>
      <c r="J170"/>
      <c r="K170"/>
      <c r="L170" s="25"/>
      <c r="M170" s="10"/>
      <c r="N170"/>
      <c r="O170"/>
      <c r="P170" s="25"/>
      <c r="Q170" s="17"/>
      <c r="R170"/>
      <c r="S170" s="25"/>
      <c r="T170" s="25"/>
      <c r="U170" s="10"/>
      <c r="V170" s="10"/>
      <c r="W170" s="10"/>
      <c r="X170" s="7"/>
      <c r="Y170" s="7"/>
      <c r="AB170" s="11"/>
      <c r="AC170" s="11"/>
      <c r="AD170" s="7"/>
      <c r="AF170" s="25"/>
    </row>
    <row r="171" spans="1:32" ht="14.25" x14ac:dyDescent="0.2">
      <c r="A171" s="37"/>
      <c r="B171" s="27"/>
      <c r="C171" s="20"/>
      <c r="D171" s="9"/>
      <c r="E171"/>
      <c r="F171"/>
      <c r="G171"/>
      <c r="H171" s="21"/>
      <c r="I171" s="7"/>
      <c r="J171"/>
      <c r="K171"/>
      <c r="L171" s="25"/>
      <c r="M171" s="10"/>
      <c r="N171"/>
      <c r="O171"/>
      <c r="P171" s="25"/>
      <c r="Q171" s="17"/>
      <c r="R171"/>
      <c r="S171" s="25"/>
      <c r="T171" s="25"/>
      <c r="U171" s="10"/>
      <c r="V171" s="10"/>
      <c r="W171" s="10"/>
      <c r="X171" s="7"/>
      <c r="Y171" s="7"/>
      <c r="AB171" s="11"/>
      <c r="AC171" s="11"/>
      <c r="AD171" s="7"/>
      <c r="AF171" s="25"/>
    </row>
    <row r="172" spans="1:32" ht="14.25" x14ac:dyDescent="0.2">
      <c r="A172" s="37"/>
      <c r="B172" s="27"/>
      <c r="C172" s="20"/>
      <c r="D172" s="9"/>
      <c r="E172"/>
      <c r="F172"/>
      <c r="G172"/>
      <c r="H172" s="21"/>
      <c r="I172" s="7"/>
      <c r="J172"/>
      <c r="K172"/>
      <c r="L172" s="25"/>
      <c r="M172" s="10"/>
      <c r="N172"/>
      <c r="O172"/>
      <c r="P172" s="25"/>
      <c r="Q172" s="17"/>
      <c r="R172"/>
      <c r="S172" s="25"/>
      <c r="T172" s="25"/>
      <c r="U172" s="10"/>
      <c r="V172" s="10"/>
      <c r="W172" s="10"/>
      <c r="X172" s="7"/>
      <c r="Y172" s="7"/>
      <c r="AB172" s="11"/>
      <c r="AC172" s="11"/>
      <c r="AD172" s="7"/>
      <c r="AF172" s="25"/>
    </row>
    <row r="173" spans="1:32" ht="14.25" x14ac:dyDescent="0.2">
      <c r="A173" s="37"/>
      <c r="B173" s="27"/>
      <c r="C173" s="20"/>
      <c r="D173" s="9"/>
      <c r="E173"/>
      <c r="F173"/>
      <c r="G173"/>
      <c r="H173" s="21"/>
      <c r="I173" s="7"/>
      <c r="J173"/>
      <c r="K173"/>
      <c r="L173" s="25"/>
      <c r="M173" s="10"/>
      <c r="N173"/>
      <c r="O173"/>
      <c r="P173" s="25"/>
      <c r="Q173" s="17"/>
      <c r="R173"/>
      <c r="S173" s="25"/>
      <c r="T173" s="25"/>
      <c r="U173" s="10"/>
      <c r="V173" s="10"/>
      <c r="W173" s="10"/>
      <c r="X173" s="7"/>
      <c r="Y173" s="7"/>
      <c r="AB173" s="11"/>
      <c r="AC173" s="11"/>
      <c r="AD173" s="7"/>
      <c r="AF173" s="25"/>
    </row>
    <row r="174" spans="1:32" ht="14.25" x14ac:dyDescent="0.2">
      <c r="A174" s="37"/>
      <c r="B174" s="27"/>
      <c r="C174" s="20"/>
      <c r="D174" s="9"/>
      <c r="E174"/>
      <c r="F174"/>
      <c r="G174"/>
      <c r="H174" s="21"/>
      <c r="I174" s="7"/>
      <c r="J174"/>
      <c r="K174"/>
      <c r="L174" s="25"/>
      <c r="M174" s="10"/>
      <c r="N174"/>
      <c r="O174"/>
      <c r="P174" s="25"/>
      <c r="Q174" s="17"/>
      <c r="R174"/>
      <c r="S174" s="25"/>
      <c r="T174" s="25"/>
      <c r="U174" s="10"/>
      <c r="V174" s="10"/>
      <c r="W174" s="10"/>
      <c r="X174" s="7"/>
      <c r="Y174" s="7"/>
      <c r="AB174" s="11"/>
      <c r="AC174" s="11"/>
      <c r="AD174" s="7"/>
      <c r="AF174" s="25"/>
    </row>
    <row r="175" spans="1:32" ht="14.25" x14ac:dyDescent="0.2">
      <c r="A175" s="37"/>
      <c r="B175" s="27"/>
      <c r="C175" s="20"/>
      <c r="D175" s="9"/>
      <c r="E175"/>
      <c r="F175"/>
      <c r="G175"/>
      <c r="H175" s="21"/>
      <c r="I175" s="7"/>
      <c r="J175"/>
      <c r="K175"/>
      <c r="L175" s="25"/>
      <c r="M175" s="10"/>
      <c r="N175"/>
      <c r="O175"/>
      <c r="P175" s="25"/>
      <c r="Q175" s="17"/>
      <c r="R175"/>
      <c r="S175" s="25"/>
      <c r="T175" s="25"/>
      <c r="U175" s="10"/>
      <c r="V175" s="10"/>
      <c r="W175" s="10"/>
      <c r="X175" s="7"/>
      <c r="Y175" s="7"/>
      <c r="AB175" s="11"/>
      <c r="AC175" s="11"/>
      <c r="AD175" s="7"/>
      <c r="AF175" s="25"/>
    </row>
    <row r="176" spans="1:32" ht="14.25" x14ac:dyDescent="0.2">
      <c r="A176" s="37"/>
      <c r="B176" s="27"/>
      <c r="C176" s="20"/>
      <c r="D176" s="9"/>
      <c r="E176"/>
      <c r="F176"/>
      <c r="G176"/>
      <c r="H176" s="21"/>
      <c r="I176" s="7"/>
      <c r="J176"/>
      <c r="K176"/>
      <c r="L176" s="25"/>
      <c r="M176" s="10"/>
      <c r="N176"/>
      <c r="O176"/>
      <c r="P176" s="25"/>
      <c r="Q176" s="17"/>
      <c r="R176"/>
      <c r="S176" s="25"/>
      <c r="T176" s="25"/>
      <c r="U176" s="10"/>
      <c r="V176" s="10"/>
      <c r="W176" s="10"/>
      <c r="X176" s="7"/>
      <c r="Y176" s="7"/>
      <c r="AB176" s="11"/>
      <c r="AC176" s="11"/>
      <c r="AD176" s="7"/>
      <c r="AF176" s="25"/>
    </row>
    <row r="177" spans="1:32" ht="14.25" x14ac:dyDescent="0.2">
      <c r="A177" s="37"/>
      <c r="B177" s="27"/>
      <c r="C177" s="20"/>
      <c r="D177" s="9"/>
      <c r="E177"/>
      <c r="F177"/>
      <c r="G177"/>
      <c r="H177" s="21"/>
      <c r="I177" s="7"/>
      <c r="J177"/>
      <c r="K177"/>
      <c r="L177" s="25"/>
      <c r="M177" s="10"/>
      <c r="N177"/>
      <c r="O177"/>
      <c r="P177" s="25"/>
      <c r="Q177" s="17"/>
      <c r="R177"/>
      <c r="S177" s="25"/>
      <c r="T177" s="25"/>
      <c r="U177" s="10"/>
      <c r="V177" s="10"/>
      <c r="W177" s="10"/>
      <c r="X177" s="7"/>
      <c r="Y177" s="7"/>
      <c r="AB177" s="11"/>
      <c r="AC177" s="11"/>
      <c r="AD177" s="7"/>
      <c r="AF177" s="25"/>
    </row>
    <row r="178" spans="1:32" ht="14.25" x14ac:dyDescent="0.2">
      <c r="A178" s="37"/>
      <c r="B178" s="27"/>
      <c r="C178" s="20"/>
      <c r="D178" s="9"/>
      <c r="E178"/>
      <c r="F178"/>
      <c r="G178"/>
      <c r="H178" s="21"/>
      <c r="I178" s="7"/>
      <c r="J178"/>
      <c r="K178"/>
      <c r="L178" s="25"/>
      <c r="M178" s="10"/>
      <c r="N178"/>
      <c r="O178"/>
      <c r="P178" s="25"/>
      <c r="Q178" s="17"/>
      <c r="R178"/>
      <c r="S178" s="25"/>
      <c r="T178" s="25"/>
      <c r="U178" s="10"/>
      <c r="V178" s="10"/>
      <c r="W178" s="10"/>
      <c r="X178" s="7"/>
      <c r="Y178" s="7"/>
      <c r="AB178" s="11"/>
      <c r="AC178" s="11"/>
      <c r="AD178" s="7"/>
      <c r="AF178" s="25"/>
    </row>
    <row r="179" spans="1:32" ht="14.25" x14ac:dyDescent="0.2">
      <c r="A179" s="37"/>
      <c r="B179" s="27"/>
      <c r="C179" s="20"/>
      <c r="D179" s="9"/>
      <c r="E179"/>
      <c r="F179"/>
      <c r="G179"/>
      <c r="H179" s="21"/>
      <c r="I179" s="7"/>
      <c r="J179"/>
      <c r="K179"/>
      <c r="L179" s="25"/>
      <c r="M179" s="10"/>
      <c r="N179"/>
      <c r="O179"/>
      <c r="P179" s="25"/>
      <c r="Q179" s="17"/>
      <c r="R179"/>
      <c r="S179" s="25"/>
      <c r="T179" s="25"/>
      <c r="U179" s="10"/>
      <c r="V179" s="10"/>
      <c r="W179" s="10"/>
      <c r="X179" s="7"/>
      <c r="Y179" s="7"/>
      <c r="AB179" s="11"/>
      <c r="AC179" s="11"/>
      <c r="AD179" s="7"/>
      <c r="AF179" s="25"/>
    </row>
    <row r="180" spans="1:32" ht="14.25" x14ac:dyDescent="0.2">
      <c r="A180" s="37"/>
      <c r="B180" s="27"/>
      <c r="C180" s="20"/>
      <c r="D180" s="9"/>
      <c r="E180"/>
      <c r="F180"/>
      <c r="G180"/>
      <c r="H180" s="21"/>
      <c r="I180" s="7"/>
      <c r="J180"/>
      <c r="K180"/>
      <c r="L180" s="25"/>
      <c r="M180" s="10"/>
      <c r="N180"/>
      <c r="O180"/>
      <c r="P180" s="25"/>
      <c r="Q180" s="17"/>
      <c r="R180"/>
      <c r="S180" s="25"/>
      <c r="T180" s="25"/>
      <c r="U180" s="10"/>
      <c r="V180" s="10"/>
      <c r="W180" s="10"/>
      <c r="X180" s="7"/>
      <c r="Y180" s="7"/>
      <c r="AB180" s="11"/>
      <c r="AC180" s="11"/>
      <c r="AD180" s="7"/>
      <c r="AF180" s="25"/>
    </row>
    <row r="181" spans="1:32" ht="14.25" x14ac:dyDescent="0.2">
      <c r="A181" s="37"/>
      <c r="B181" s="27"/>
      <c r="C181" s="20"/>
      <c r="D181" s="9"/>
      <c r="E181"/>
      <c r="F181"/>
      <c r="G181"/>
      <c r="H181" s="21"/>
      <c r="I181" s="7"/>
      <c r="J181"/>
      <c r="K181"/>
      <c r="L181" s="25"/>
      <c r="M181" s="10"/>
      <c r="N181"/>
      <c r="O181"/>
      <c r="P181" s="25"/>
      <c r="Q181" s="17"/>
      <c r="R181"/>
      <c r="S181" s="25"/>
      <c r="T181" s="25"/>
      <c r="U181" s="10"/>
      <c r="V181" s="10"/>
      <c r="W181" s="10"/>
      <c r="X181" s="7"/>
      <c r="Y181" s="7"/>
      <c r="AB181" s="11"/>
      <c r="AC181" s="11"/>
      <c r="AD181" s="7"/>
      <c r="AF181" s="25"/>
    </row>
    <row r="182" spans="1:32" ht="14.25" x14ac:dyDescent="0.2">
      <c r="A182" s="37"/>
      <c r="B182" s="27"/>
      <c r="C182" s="20"/>
      <c r="D182" s="9"/>
      <c r="E182"/>
      <c r="F182"/>
      <c r="G182"/>
      <c r="H182" s="21"/>
      <c r="I182" s="7"/>
      <c r="J182"/>
      <c r="K182"/>
      <c r="L182" s="25"/>
      <c r="M182" s="10"/>
      <c r="N182"/>
      <c r="O182"/>
      <c r="P182" s="25"/>
      <c r="Q182" s="17"/>
      <c r="R182"/>
      <c r="S182" s="25"/>
      <c r="T182" s="25"/>
      <c r="U182" s="10"/>
      <c r="V182" s="10"/>
      <c r="W182" s="10"/>
      <c r="X182" s="7"/>
      <c r="Y182" s="7"/>
      <c r="AB182" s="11"/>
      <c r="AC182" s="11"/>
      <c r="AD182" s="7"/>
      <c r="AF182" s="25"/>
    </row>
    <row r="183" spans="1:32" ht="14.25" x14ac:dyDescent="0.2">
      <c r="A183" s="37"/>
      <c r="B183" s="27"/>
      <c r="C183" s="20"/>
      <c r="D183" s="9"/>
      <c r="E183"/>
      <c r="F183"/>
      <c r="G183"/>
      <c r="H183" s="21"/>
      <c r="I183" s="7"/>
      <c r="J183"/>
      <c r="K183"/>
      <c r="L183" s="25"/>
      <c r="M183" s="10"/>
      <c r="N183"/>
      <c r="O183"/>
      <c r="P183" s="25"/>
      <c r="Q183" s="17"/>
      <c r="R183"/>
      <c r="S183" s="25"/>
      <c r="T183" s="25"/>
      <c r="U183" s="10"/>
      <c r="V183" s="10"/>
      <c r="W183" s="10"/>
      <c r="X183" s="7"/>
      <c r="Y183" s="7"/>
      <c r="AB183" s="11"/>
      <c r="AC183" s="11"/>
      <c r="AD183" s="7"/>
      <c r="AF183" s="25"/>
    </row>
    <row r="184" spans="1:32" ht="14.25" x14ac:dyDescent="0.2">
      <c r="A184" s="37"/>
      <c r="B184" s="27"/>
      <c r="C184" s="20"/>
      <c r="D184" s="9"/>
      <c r="E184"/>
      <c r="F184"/>
      <c r="G184"/>
      <c r="H184" s="21"/>
      <c r="I184" s="7"/>
      <c r="J184"/>
      <c r="K184"/>
      <c r="L184" s="25"/>
      <c r="M184" s="10"/>
      <c r="N184"/>
      <c r="O184"/>
      <c r="P184" s="25"/>
      <c r="Q184" s="17"/>
      <c r="R184"/>
      <c r="S184" s="25"/>
      <c r="T184" s="25"/>
      <c r="U184" s="10"/>
      <c r="V184" s="10"/>
      <c r="W184" s="10"/>
      <c r="X184" s="7"/>
      <c r="Y184" s="7"/>
      <c r="AB184" s="11"/>
      <c r="AC184" s="11"/>
      <c r="AD184" s="7"/>
      <c r="AF184" s="25"/>
    </row>
    <row r="185" spans="1:32" ht="14.25" x14ac:dyDescent="0.2">
      <c r="A185" s="37"/>
      <c r="B185" s="27"/>
      <c r="C185" s="20"/>
      <c r="D185" s="9"/>
      <c r="E185"/>
      <c r="F185"/>
      <c r="G185"/>
      <c r="H185" s="21"/>
      <c r="I185" s="7"/>
      <c r="J185"/>
      <c r="K185"/>
      <c r="L185" s="25"/>
      <c r="M185" s="10"/>
      <c r="N185"/>
      <c r="O185"/>
      <c r="P185" s="25"/>
      <c r="Q185" s="17"/>
      <c r="R185"/>
      <c r="S185" s="25"/>
      <c r="T185" s="25"/>
      <c r="U185" s="10"/>
      <c r="V185" s="10"/>
      <c r="W185" s="10"/>
      <c r="X185" s="7"/>
      <c r="Y185" s="7"/>
      <c r="AB185" s="11"/>
      <c r="AC185" s="11"/>
      <c r="AD185" s="7"/>
      <c r="AF185" s="25"/>
    </row>
    <row r="186" spans="1:32" ht="14.25" x14ac:dyDescent="0.2">
      <c r="A186" s="37"/>
      <c r="B186" s="27"/>
      <c r="C186" s="20"/>
      <c r="D186" s="9"/>
      <c r="E186"/>
      <c r="F186"/>
      <c r="G186"/>
      <c r="H186" s="21"/>
      <c r="I186" s="7"/>
      <c r="J186"/>
      <c r="K186"/>
      <c r="L186" s="25"/>
      <c r="M186" s="10"/>
      <c r="N186"/>
      <c r="O186"/>
      <c r="P186" s="25"/>
      <c r="Q186" s="17"/>
      <c r="R186"/>
      <c r="S186" s="25"/>
      <c r="T186" s="25"/>
      <c r="U186" s="10"/>
      <c r="V186" s="10"/>
      <c r="W186" s="10"/>
      <c r="X186" s="7"/>
      <c r="Y186" s="7"/>
      <c r="AB186" s="11"/>
      <c r="AC186" s="11"/>
      <c r="AD186" s="7"/>
      <c r="AF186" s="25"/>
    </row>
    <row r="187" spans="1:32" ht="14.25" x14ac:dyDescent="0.2">
      <c r="A187" s="37"/>
      <c r="B187" s="27"/>
      <c r="C187" s="20"/>
      <c r="D187" s="9"/>
      <c r="E187"/>
      <c r="F187"/>
      <c r="G187"/>
      <c r="H187" s="21"/>
      <c r="I187" s="7"/>
      <c r="J187"/>
      <c r="K187"/>
      <c r="L187" s="25"/>
      <c r="M187" s="10"/>
      <c r="N187"/>
      <c r="O187"/>
      <c r="P187" s="25"/>
      <c r="Q187" s="17"/>
      <c r="R187"/>
      <c r="S187" s="25"/>
      <c r="T187" s="25"/>
      <c r="U187" s="10"/>
      <c r="V187" s="10"/>
      <c r="W187" s="10"/>
      <c r="X187" s="7"/>
      <c r="Y187" s="7"/>
      <c r="AB187" s="11"/>
      <c r="AC187" s="11"/>
      <c r="AD187" s="7"/>
      <c r="AF187" s="25"/>
    </row>
    <row r="188" spans="1:32" ht="14.25" x14ac:dyDescent="0.2">
      <c r="A188" s="37"/>
      <c r="B188" s="27"/>
      <c r="C188" s="20"/>
      <c r="D188" s="9"/>
      <c r="E188"/>
      <c r="F188"/>
      <c r="G188"/>
      <c r="H188" s="21"/>
      <c r="I188" s="7"/>
      <c r="J188"/>
      <c r="K188"/>
      <c r="L188" s="25"/>
      <c r="M188" s="10"/>
      <c r="N188"/>
      <c r="O188"/>
      <c r="P188" s="25"/>
      <c r="Q188" s="17"/>
      <c r="R188"/>
      <c r="S188" s="25"/>
      <c r="T188" s="25"/>
      <c r="U188" s="10"/>
      <c r="V188" s="10"/>
      <c r="W188" s="10"/>
      <c r="X188" s="7"/>
      <c r="Y188" s="7"/>
      <c r="AB188" s="11"/>
      <c r="AC188" s="11"/>
      <c r="AD188" s="7"/>
      <c r="AF188" s="25"/>
    </row>
    <row r="189" spans="1:32" ht="14.25" x14ac:dyDescent="0.2">
      <c r="A189" s="37"/>
      <c r="B189" s="27"/>
      <c r="C189" s="20"/>
      <c r="D189" s="9"/>
      <c r="E189"/>
      <c r="F189"/>
      <c r="G189"/>
      <c r="H189" s="21"/>
      <c r="I189" s="7"/>
      <c r="J189"/>
      <c r="K189"/>
      <c r="L189" s="25"/>
      <c r="M189" s="10"/>
      <c r="N189"/>
      <c r="O189"/>
      <c r="P189" s="25"/>
      <c r="Q189" s="17"/>
      <c r="R189"/>
      <c r="S189" s="25"/>
      <c r="T189" s="25"/>
      <c r="U189" s="10"/>
      <c r="V189" s="10"/>
      <c r="W189" s="10"/>
      <c r="X189" s="7"/>
      <c r="Y189" s="7"/>
      <c r="AB189" s="11"/>
      <c r="AC189" s="11"/>
      <c r="AD189" s="7"/>
      <c r="AF189" s="25"/>
    </row>
    <row r="190" spans="1:32" ht="14.25" x14ac:dyDescent="0.2">
      <c r="A190" s="37"/>
      <c r="B190" s="27"/>
      <c r="C190" s="20"/>
      <c r="D190" s="9"/>
      <c r="E190"/>
      <c r="F190"/>
      <c r="G190"/>
      <c r="H190" s="21"/>
      <c r="I190" s="7"/>
      <c r="J190"/>
      <c r="K190"/>
      <c r="L190" s="25"/>
      <c r="M190" s="10"/>
      <c r="N190"/>
      <c r="O190"/>
      <c r="P190" s="25"/>
      <c r="Q190" s="17"/>
      <c r="R190"/>
      <c r="S190" s="25"/>
      <c r="T190" s="25"/>
      <c r="U190" s="10"/>
      <c r="V190" s="10"/>
      <c r="W190" s="10"/>
      <c r="X190" s="7"/>
      <c r="Y190" s="7"/>
      <c r="AB190" s="11"/>
      <c r="AC190" s="11"/>
      <c r="AD190" s="7"/>
      <c r="AF190" s="25"/>
    </row>
    <row r="191" spans="1:32" ht="14.25" x14ac:dyDescent="0.2">
      <c r="A191" s="37"/>
      <c r="B191" s="27"/>
      <c r="C191" s="20"/>
      <c r="D191" s="9"/>
      <c r="E191"/>
      <c r="F191"/>
      <c r="G191"/>
      <c r="H191" s="21"/>
      <c r="I191" s="7"/>
      <c r="J191"/>
      <c r="K191"/>
      <c r="L191" s="25"/>
      <c r="M191" s="10"/>
      <c r="N191"/>
      <c r="O191"/>
      <c r="P191" s="25"/>
      <c r="Q191" s="17"/>
      <c r="R191"/>
      <c r="S191" s="25"/>
      <c r="T191" s="25"/>
      <c r="U191" s="10"/>
      <c r="V191" s="10"/>
      <c r="W191" s="10"/>
      <c r="X191" s="7"/>
      <c r="Y191" s="7"/>
      <c r="AB191" s="11"/>
      <c r="AC191" s="11"/>
      <c r="AD191" s="7"/>
      <c r="AF191" s="25"/>
    </row>
    <row r="192" spans="1:32" ht="14.25" x14ac:dyDescent="0.2">
      <c r="A192" s="37"/>
      <c r="B192" s="27"/>
      <c r="C192" s="20"/>
      <c r="D192" s="9"/>
      <c r="E192"/>
      <c r="F192"/>
      <c r="G192"/>
      <c r="H192" s="21"/>
      <c r="I192" s="7"/>
      <c r="J192"/>
      <c r="K192"/>
      <c r="L192" s="25"/>
      <c r="M192" s="10"/>
      <c r="N192"/>
      <c r="O192"/>
      <c r="P192" s="25"/>
      <c r="Q192" s="17"/>
      <c r="R192"/>
      <c r="S192" s="25"/>
      <c r="T192" s="25"/>
      <c r="U192" s="10"/>
      <c r="V192" s="10"/>
      <c r="W192" s="10"/>
      <c r="X192" s="7"/>
      <c r="Y192" s="7"/>
      <c r="AB192" s="11"/>
      <c r="AC192" s="11"/>
      <c r="AD192" s="7"/>
      <c r="AF192" s="25"/>
    </row>
    <row r="193" spans="1:32" ht="14.25" x14ac:dyDescent="0.2">
      <c r="A193" s="37"/>
      <c r="B193" s="27"/>
      <c r="C193" s="20"/>
      <c r="D193" s="9"/>
      <c r="E193"/>
      <c r="F193"/>
      <c r="G193"/>
      <c r="H193" s="21"/>
      <c r="I193" s="7"/>
      <c r="J193"/>
      <c r="K193"/>
      <c r="L193" s="25"/>
      <c r="M193" s="10"/>
      <c r="N193"/>
      <c r="O193"/>
      <c r="P193" s="25"/>
      <c r="Q193" s="17"/>
      <c r="R193"/>
      <c r="S193" s="25"/>
      <c r="T193" s="25"/>
      <c r="U193" s="10"/>
      <c r="V193" s="10"/>
      <c r="W193" s="10"/>
      <c r="X193" s="7"/>
      <c r="Y193" s="7"/>
      <c r="AB193" s="11"/>
      <c r="AC193" s="11"/>
      <c r="AD193" s="7"/>
      <c r="AF193" s="25"/>
    </row>
    <row r="194" spans="1:32" ht="14.25" x14ac:dyDescent="0.2">
      <c r="A194" s="37"/>
      <c r="B194" s="27"/>
      <c r="C194" s="20"/>
      <c r="D194" s="9"/>
      <c r="E194"/>
      <c r="F194"/>
      <c r="G194"/>
      <c r="H194" s="21"/>
      <c r="I194" s="7"/>
      <c r="J194"/>
      <c r="K194"/>
      <c r="L194" s="25"/>
      <c r="M194" s="10"/>
      <c r="N194"/>
      <c r="O194"/>
      <c r="P194" s="25"/>
      <c r="Q194" s="17"/>
      <c r="R194"/>
      <c r="S194" s="25"/>
      <c r="T194" s="25"/>
      <c r="U194" s="10"/>
      <c r="V194" s="10"/>
      <c r="W194" s="10"/>
      <c r="X194" s="7"/>
      <c r="Y194" s="7"/>
      <c r="AB194" s="11"/>
      <c r="AC194" s="11"/>
      <c r="AD194" s="7"/>
      <c r="AF194" s="25"/>
    </row>
    <row r="195" spans="1:32" ht="14.25" x14ac:dyDescent="0.2">
      <c r="A195" s="37"/>
      <c r="B195" s="27"/>
      <c r="C195" s="20"/>
      <c r="D195" s="9"/>
      <c r="E195"/>
      <c r="F195"/>
      <c r="G195"/>
      <c r="H195" s="21"/>
      <c r="I195" s="7"/>
      <c r="J195"/>
      <c r="K195"/>
      <c r="L195" s="25"/>
      <c r="M195" s="10"/>
      <c r="N195"/>
      <c r="O195"/>
      <c r="P195" s="25"/>
      <c r="Q195" s="17"/>
      <c r="R195"/>
      <c r="S195" s="25"/>
      <c r="T195" s="25"/>
      <c r="U195" s="10"/>
      <c r="V195" s="10"/>
      <c r="W195" s="10"/>
      <c r="X195" s="7"/>
      <c r="Y195" s="7"/>
      <c r="AB195" s="11"/>
      <c r="AC195" s="11"/>
      <c r="AD195" s="7"/>
      <c r="AF195" s="25"/>
    </row>
    <row r="196" spans="1:32" ht="14.25" x14ac:dyDescent="0.2">
      <c r="A196" s="37"/>
      <c r="B196" s="27"/>
      <c r="C196" s="20"/>
      <c r="D196" s="9"/>
      <c r="E196"/>
      <c r="F196"/>
      <c r="G196"/>
      <c r="H196" s="21"/>
      <c r="I196" s="7"/>
      <c r="J196"/>
      <c r="K196"/>
      <c r="L196" s="25"/>
      <c r="M196" s="10"/>
      <c r="N196"/>
      <c r="O196"/>
      <c r="P196" s="25"/>
      <c r="Q196" s="17"/>
      <c r="R196"/>
      <c r="S196" s="25"/>
      <c r="T196" s="25"/>
      <c r="U196" s="10"/>
      <c r="V196" s="10"/>
      <c r="W196" s="10"/>
      <c r="X196" s="7"/>
      <c r="Y196" s="7"/>
      <c r="AB196" s="11"/>
      <c r="AC196" s="11"/>
      <c r="AD196" s="7"/>
      <c r="AF196" s="25"/>
    </row>
    <row r="197" spans="1:32" ht="14.25" x14ac:dyDescent="0.2">
      <c r="A197" s="37"/>
      <c r="B197" s="27"/>
      <c r="C197" s="20"/>
      <c r="D197" s="9"/>
      <c r="E197"/>
      <c r="F197"/>
      <c r="G197"/>
      <c r="H197" s="21"/>
      <c r="I197" s="7"/>
      <c r="J197"/>
      <c r="K197"/>
      <c r="L197" s="25"/>
      <c r="M197" s="10"/>
      <c r="N197"/>
      <c r="O197"/>
      <c r="P197" s="25"/>
      <c r="Q197" s="17"/>
      <c r="R197"/>
      <c r="S197" s="25"/>
      <c r="T197" s="25"/>
      <c r="U197" s="10"/>
      <c r="V197" s="10"/>
      <c r="W197" s="10"/>
      <c r="X197" s="7"/>
      <c r="Y197" s="7"/>
      <c r="AB197" s="11"/>
      <c r="AC197" s="11"/>
      <c r="AD197" s="7"/>
      <c r="AF197" s="25"/>
    </row>
    <row r="198" spans="1:32" ht="14.25" x14ac:dyDescent="0.2">
      <c r="A198" s="37"/>
      <c r="B198" s="27"/>
      <c r="C198" s="20"/>
      <c r="D198" s="9"/>
      <c r="E198"/>
      <c r="F198"/>
      <c r="G198"/>
      <c r="H198" s="21"/>
      <c r="I198" s="7"/>
      <c r="J198"/>
      <c r="K198"/>
      <c r="L198" s="25"/>
      <c r="M198" s="10"/>
      <c r="N198"/>
      <c r="O198"/>
      <c r="P198" s="25"/>
      <c r="Q198" s="17"/>
      <c r="R198"/>
      <c r="S198" s="25"/>
      <c r="T198" s="25"/>
      <c r="U198" s="10"/>
      <c r="V198" s="10"/>
      <c r="W198" s="10"/>
      <c r="X198" s="7"/>
      <c r="Y198" s="7"/>
      <c r="AB198" s="11"/>
      <c r="AC198" s="11"/>
      <c r="AD198" s="7"/>
      <c r="AF198" s="25"/>
    </row>
    <row r="199" spans="1:32" ht="14.25" x14ac:dyDescent="0.2">
      <c r="A199" s="37"/>
      <c r="B199" s="27"/>
      <c r="C199" s="20"/>
      <c r="D199" s="9"/>
      <c r="E199"/>
      <c r="F199"/>
      <c r="G199"/>
      <c r="H199" s="21"/>
      <c r="I199" s="7"/>
      <c r="J199"/>
      <c r="K199"/>
      <c r="L199" s="25"/>
      <c r="M199" s="10"/>
      <c r="N199"/>
      <c r="O199"/>
      <c r="P199" s="25"/>
      <c r="Q199" s="17"/>
      <c r="R199"/>
      <c r="S199" s="25"/>
      <c r="T199" s="25"/>
      <c r="U199" s="10"/>
      <c r="V199" s="10"/>
      <c r="W199" s="10"/>
      <c r="X199" s="7"/>
      <c r="Y199" s="7"/>
      <c r="AB199" s="11"/>
      <c r="AC199" s="11"/>
      <c r="AD199" s="7"/>
      <c r="AF199" s="25"/>
    </row>
    <row r="200" spans="1:32" ht="14.25" x14ac:dyDescent="0.2">
      <c r="A200" s="37"/>
      <c r="B200" s="27"/>
      <c r="C200" s="20"/>
      <c r="D200" s="9"/>
      <c r="E200"/>
      <c r="F200"/>
      <c r="G200"/>
      <c r="H200" s="21"/>
      <c r="I200" s="7"/>
      <c r="J200"/>
      <c r="K200"/>
      <c r="L200" s="25"/>
      <c r="M200" s="10"/>
      <c r="N200"/>
      <c r="O200"/>
      <c r="P200" s="25"/>
      <c r="Q200" s="17"/>
      <c r="R200"/>
      <c r="S200" s="25"/>
      <c r="T200" s="25"/>
      <c r="U200" s="10"/>
      <c r="V200" s="10"/>
      <c r="W200" s="10"/>
      <c r="X200" s="7"/>
      <c r="Y200" s="7"/>
      <c r="AB200" s="11"/>
      <c r="AC200" s="11"/>
      <c r="AD200" s="7"/>
      <c r="AF200" s="25"/>
    </row>
    <row r="201" spans="1:32" ht="14.25" x14ac:dyDescent="0.2">
      <c r="A201" s="37"/>
      <c r="B201" s="27"/>
      <c r="C201" s="20"/>
      <c r="D201" s="9"/>
      <c r="E201"/>
      <c r="F201"/>
      <c r="G201"/>
      <c r="H201" s="21"/>
      <c r="I201" s="7"/>
      <c r="J201"/>
      <c r="K201"/>
      <c r="L201" s="25"/>
      <c r="M201" s="10"/>
      <c r="N201"/>
      <c r="O201"/>
      <c r="P201" s="25"/>
      <c r="Q201" s="17"/>
      <c r="R201"/>
      <c r="S201" s="25"/>
      <c r="T201" s="25"/>
      <c r="U201" s="10"/>
      <c r="V201" s="10"/>
      <c r="W201" s="10"/>
      <c r="X201" s="7"/>
      <c r="Y201" s="7"/>
      <c r="AB201" s="11"/>
      <c r="AC201" s="11"/>
      <c r="AD201" s="7"/>
      <c r="AF201" s="25"/>
    </row>
    <row r="202" spans="1:32" ht="14.25" x14ac:dyDescent="0.2">
      <c r="A202" s="37"/>
      <c r="B202" s="27"/>
      <c r="C202" s="20"/>
      <c r="D202" s="9"/>
      <c r="E202"/>
      <c r="F202"/>
      <c r="G202"/>
      <c r="H202" s="21"/>
      <c r="I202" s="7"/>
      <c r="J202"/>
      <c r="K202"/>
      <c r="L202" s="25"/>
      <c r="M202" s="10"/>
      <c r="N202"/>
      <c r="O202"/>
      <c r="P202" s="25"/>
      <c r="Q202" s="17"/>
      <c r="R202"/>
      <c r="S202" s="25"/>
      <c r="T202" s="25"/>
      <c r="U202" s="10"/>
      <c r="V202" s="10"/>
      <c r="W202" s="10"/>
      <c r="X202" s="7"/>
      <c r="Y202" s="7"/>
      <c r="AB202" s="11"/>
      <c r="AC202" s="11"/>
      <c r="AD202" s="7"/>
      <c r="AF202" s="25"/>
    </row>
    <row r="203" spans="1:32" ht="14.25" x14ac:dyDescent="0.2">
      <c r="A203" s="37"/>
      <c r="B203" s="27"/>
      <c r="C203" s="20"/>
      <c r="D203" s="9"/>
      <c r="E203"/>
      <c r="F203"/>
      <c r="G203"/>
      <c r="H203" s="21"/>
      <c r="I203" s="7"/>
      <c r="J203"/>
      <c r="K203"/>
      <c r="L203" s="25"/>
      <c r="M203" s="10"/>
      <c r="N203"/>
      <c r="O203"/>
      <c r="P203" s="25"/>
      <c r="Q203" s="17"/>
      <c r="R203"/>
      <c r="S203" s="25"/>
      <c r="T203" s="25"/>
      <c r="U203" s="10"/>
      <c r="V203" s="10"/>
      <c r="W203" s="10"/>
      <c r="X203" s="7"/>
      <c r="Y203" s="7"/>
      <c r="AB203" s="11"/>
      <c r="AC203" s="11"/>
      <c r="AD203" s="7"/>
      <c r="AF203" s="25"/>
    </row>
    <row r="204" spans="1:32" ht="14.25" x14ac:dyDescent="0.2">
      <c r="A204" s="37"/>
      <c r="B204" s="27"/>
      <c r="C204" s="20"/>
      <c r="D204" s="9"/>
      <c r="E204"/>
      <c r="F204"/>
      <c r="G204"/>
      <c r="H204" s="21"/>
      <c r="I204" s="7"/>
      <c r="J204"/>
      <c r="K204"/>
      <c r="L204" s="25"/>
      <c r="M204" s="10"/>
      <c r="N204"/>
      <c r="O204"/>
      <c r="P204" s="25"/>
      <c r="Q204" s="17"/>
      <c r="R204"/>
      <c r="S204" s="25"/>
      <c r="T204" s="25"/>
      <c r="U204" s="10"/>
      <c r="V204" s="10"/>
      <c r="W204" s="10"/>
      <c r="X204" s="7"/>
      <c r="Y204" s="7"/>
      <c r="AB204" s="11"/>
      <c r="AC204" s="11"/>
      <c r="AD204" s="7"/>
      <c r="AF204" s="25"/>
    </row>
    <row r="205" spans="1:32" ht="14.25" x14ac:dyDescent="0.2">
      <c r="A205" s="37"/>
      <c r="B205" s="27"/>
      <c r="C205" s="20"/>
      <c r="D205" s="9"/>
      <c r="E205"/>
      <c r="F205"/>
      <c r="G205"/>
      <c r="H205" s="21"/>
      <c r="I205" s="7"/>
      <c r="J205"/>
      <c r="K205"/>
      <c r="L205" s="25"/>
      <c r="M205" s="10"/>
      <c r="N205"/>
      <c r="O205"/>
      <c r="P205" s="25"/>
      <c r="Q205" s="17"/>
      <c r="R205"/>
      <c r="S205" s="25"/>
      <c r="T205" s="25"/>
      <c r="U205" s="10"/>
      <c r="V205" s="10"/>
      <c r="W205" s="10"/>
      <c r="X205" s="7"/>
      <c r="Y205" s="7"/>
      <c r="AB205" s="11"/>
      <c r="AC205" s="11"/>
      <c r="AD205" s="7"/>
      <c r="AF205" s="25"/>
    </row>
    <row r="206" spans="1:32" ht="14.25" x14ac:dyDescent="0.2">
      <c r="A206" s="37"/>
      <c r="B206" s="27"/>
      <c r="C206" s="20"/>
      <c r="D206" s="9"/>
      <c r="E206"/>
      <c r="F206"/>
      <c r="G206"/>
      <c r="H206" s="21"/>
      <c r="I206" s="7"/>
      <c r="J206"/>
      <c r="K206"/>
      <c r="L206" s="25"/>
      <c r="M206" s="10"/>
      <c r="N206"/>
      <c r="O206"/>
      <c r="P206" s="25"/>
      <c r="Q206" s="17"/>
      <c r="R206"/>
      <c r="S206" s="25"/>
      <c r="T206" s="25"/>
      <c r="U206" s="10"/>
      <c r="V206" s="10"/>
      <c r="W206" s="10"/>
      <c r="X206" s="7"/>
      <c r="Y206" s="7"/>
      <c r="AB206" s="11"/>
      <c r="AC206" s="11"/>
      <c r="AD206" s="7"/>
      <c r="AF206" s="25"/>
    </row>
    <row r="207" spans="1:32" ht="14.25" x14ac:dyDescent="0.2">
      <c r="A207" s="37"/>
      <c r="B207" s="27"/>
      <c r="C207" s="20"/>
      <c r="D207" s="9"/>
      <c r="E207"/>
      <c r="F207"/>
      <c r="G207"/>
      <c r="H207" s="21"/>
      <c r="I207" s="7"/>
      <c r="J207"/>
      <c r="K207"/>
      <c r="L207" s="25"/>
      <c r="M207" s="10"/>
      <c r="N207"/>
      <c r="O207"/>
      <c r="P207" s="25"/>
      <c r="Q207" s="17"/>
      <c r="R207"/>
      <c r="S207" s="25"/>
      <c r="T207" s="25"/>
      <c r="U207" s="10"/>
      <c r="V207" s="10"/>
      <c r="W207" s="10"/>
      <c r="X207" s="7"/>
      <c r="Y207" s="7"/>
      <c r="AB207" s="11"/>
      <c r="AC207" s="11"/>
      <c r="AD207" s="7"/>
      <c r="AF207" s="25"/>
    </row>
    <row r="208" spans="1:32" ht="14.25" x14ac:dyDescent="0.2">
      <c r="A208" s="37"/>
      <c r="B208" s="27"/>
      <c r="C208" s="20"/>
      <c r="D208" s="9"/>
      <c r="E208"/>
      <c r="F208"/>
      <c r="G208"/>
      <c r="H208" s="21"/>
      <c r="I208" s="7"/>
      <c r="J208"/>
      <c r="K208"/>
      <c r="L208" s="25"/>
      <c r="M208" s="10"/>
      <c r="N208"/>
      <c r="O208"/>
      <c r="P208" s="25"/>
      <c r="Q208" s="17"/>
      <c r="R208"/>
      <c r="S208" s="25"/>
      <c r="T208" s="25"/>
      <c r="U208" s="10"/>
      <c r="V208" s="10"/>
      <c r="W208" s="10"/>
      <c r="X208" s="7"/>
      <c r="Y208" s="7"/>
      <c r="AB208" s="11"/>
      <c r="AC208" s="11"/>
      <c r="AD208" s="7"/>
      <c r="AF208" s="25"/>
    </row>
    <row r="209" spans="1:32" ht="14.25" x14ac:dyDescent="0.2">
      <c r="A209" s="37"/>
      <c r="B209" s="27"/>
      <c r="C209" s="20"/>
      <c r="D209" s="9"/>
      <c r="E209"/>
      <c r="F209"/>
      <c r="G209"/>
      <c r="H209" s="21"/>
      <c r="I209" s="7"/>
      <c r="J209"/>
      <c r="K209"/>
      <c r="L209" s="25"/>
      <c r="M209" s="10"/>
      <c r="N209"/>
      <c r="O209"/>
      <c r="P209" s="25"/>
      <c r="Q209" s="17"/>
      <c r="R209"/>
      <c r="S209" s="25"/>
      <c r="T209" s="25"/>
      <c r="U209" s="10"/>
      <c r="V209" s="10"/>
      <c r="W209" s="10"/>
      <c r="X209" s="7"/>
      <c r="Y209" s="7"/>
      <c r="AB209" s="11"/>
      <c r="AC209" s="11"/>
      <c r="AD209" s="7"/>
      <c r="AF209" s="25"/>
    </row>
    <row r="210" spans="1:32" ht="14.25" x14ac:dyDescent="0.2">
      <c r="A210" s="37"/>
      <c r="B210" s="27"/>
      <c r="C210" s="20"/>
      <c r="D210" s="9"/>
      <c r="E210"/>
      <c r="F210"/>
      <c r="G210"/>
      <c r="H210" s="21"/>
      <c r="I210" s="7"/>
      <c r="J210"/>
      <c r="K210"/>
      <c r="L210" s="25"/>
      <c r="M210" s="10"/>
      <c r="N210"/>
      <c r="O210"/>
      <c r="P210" s="25"/>
      <c r="Q210" s="17"/>
      <c r="R210"/>
      <c r="S210" s="25"/>
      <c r="T210" s="25"/>
      <c r="U210" s="10"/>
      <c r="V210" s="10"/>
      <c r="W210" s="10"/>
      <c r="X210" s="7"/>
      <c r="Y210" s="7"/>
      <c r="AB210" s="11"/>
      <c r="AC210" s="11"/>
      <c r="AD210" s="7"/>
      <c r="AF210" s="25"/>
    </row>
    <row r="211" spans="1:32" ht="14.25" x14ac:dyDescent="0.2">
      <c r="A211" s="37"/>
      <c r="B211" s="27"/>
      <c r="C211" s="20"/>
      <c r="D211" s="9"/>
      <c r="E211"/>
      <c r="F211"/>
      <c r="G211"/>
      <c r="H211" s="21"/>
      <c r="I211" s="7"/>
      <c r="J211"/>
      <c r="K211"/>
      <c r="L211" s="25"/>
      <c r="M211" s="10"/>
      <c r="N211"/>
      <c r="O211"/>
      <c r="P211" s="25"/>
      <c r="Q211" s="17"/>
      <c r="R211"/>
      <c r="S211" s="25"/>
      <c r="T211" s="25"/>
      <c r="U211" s="10"/>
      <c r="V211" s="10"/>
      <c r="W211" s="10"/>
      <c r="X211" s="7"/>
      <c r="Y211" s="7"/>
      <c r="AB211" s="11"/>
      <c r="AC211" s="11"/>
      <c r="AD211" s="7"/>
      <c r="AF211" s="25"/>
    </row>
    <row r="212" spans="1:32" ht="14.25" x14ac:dyDescent="0.2">
      <c r="A212" s="37"/>
      <c r="B212" s="27"/>
      <c r="C212" s="20"/>
      <c r="D212" s="9"/>
      <c r="E212"/>
      <c r="F212"/>
      <c r="G212"/>
      <c r="H212" s="21"/>
      <c r="I212" s="7"/>
      <c r="J212"/>
      <c r="K212"/>
      <c r="L212" s="25"/>
      <c r="M212" s="10"/>
      <c r="N212"/>
      <c r="O212"/>
      <c r="P212" s="25"/>
      <c r="Q212" s="17"/>
      <c r="R212"/>
      <c r="S212" s="25"/>
      <c r="T212" s="25"/>
      <c r="U212" s="10"/>
      <c r="V212" s="10"/>
      <c r="W212" s="10"/>
      <c r="X212" s="7"/>
      <c r="Y212" s="7"/>
      <c r="AB212" s="11"/>
      <c r="AC212" s="11"/>
      <c r="AD212" s="7"/>
      <c r="AF212" s="25"/>
    </row>
    <row r="213" spans="1:32" ht="14.25" x14ac:dyDescent="0.2">
      <c r="A213" s="37"/>
      <c r="B213" s="27"/>
      <c r="C213" s="20"/>
      <c r="D213" s="9"/>
      <c r="E213"/>
      <c r="F213"/>
      <c r="G213"/>
      <c r="H213" s="21"/>
      <c r="I213" s="7"/>
      <c r="J213"/>
      <c r="K213"/>
      <c r="L213" s="25"/>
      <c r="M213" s="10"/>
      <c r="N213"/>
      <c r="O213"/>
      <c r="P213" s="25"/>
      <c r="Q213" s="17"/>
      <c r="R213"/>
      <c r="S213" s="25"/>
      <c r="T213" s="25"/>
      <c r="U213" s="10"/>
      <c r="V213" s="10"/>
      <c r="W213" s="10"/>
      <c r="X213" s="7"/>
      <c r="Y213" s="7"/>
      <c r="AB213" s="11"/>
      <c r="AC213" s="11"/>
      <c r="AD213" s="7"/>
      <c r="AF213" s="25"/>
    </row>
    <row r="214" spans="1:32" ht="14.25" x14ac:dyDescent="0.2">
      <c r="A214" s="37"/>
      <c r="B214" s="27"/>
      <c r="C214" s="20"/>
      <c r="D214" s="9"/>
      <c r="E214"/>
      <c r="F214"/>
      <c r="G214"/>
      <c r="H214" s="21"/>
      <c r="I214" s="7"/>
      <c r="J214"/>
      <c r="K214"/>
      <c r="L214" s="25"/>
      <c r="M214" s="10"/>
      <c r="N214"/>
      <c r="O214"/>
      <c r="P214" s="25"/>
      <c r="Q214" s="17"/>
      <c r="R214"/>
      <c r="S214" s="25"/>
      <c r="T214" s="25"/>
      <c r="U214" s="10"/>
      <c r="V214" s="10"/>
      <c r="W214" s="10"/>
      <c r="X214" s="7"/>
      <c r="Y214" s="7"/>
      <c r="AB214" s="11"/>
      <c r="AC214" s="11"/>
      <c r="AD214" s="7"/>
      <c r="AF214" s="25"/>
    </row>
    <row r="215" spans="1:32" ht="14.25" x14ac:dyDescent="0.2">
      <c r="A215" s="37"/>
      <c r="B215" s="27"/>
      <c r="C215" s="20"/>
      <c r="D215" s="9"/>
      <c r="E215"/>
      <c r="F215"/>
      <c r="G215"/>
      <c r="H215" s="21"/>
      <c r="I215" s="7"/>
      <c r="J215"/>
      <c r="K215"/>
      <c r="L215" s="25"/>
      <c r="M215" s="10"/>
      <c r="N215"/>
      <c r="O215"/>
      <c r="P215" s="25"/>
      <c r="Q215" s="17"/>
      <c r="R215"/>
      <c r="S215" s="25"/>
      <c r="T215" s="25"/>
      <c r="U215" s="10"/>
      <c r="V215" s="10"/>
      <c r="W215" s="10"/>
      <c r="X215" s="7"/>
      <c r="Y215" s="7"/>
      <c r="AB215" s="11"/>
      <c r="AC215" s="11"/>
      <c r="AD215" s="7"/>
      <c r="AF215" s="25"/>
    </row>
    <row r="216" spans="1:32" ht="14.25" x14ac:dyDescent="0.2">
      <c r="A216" s="37"/>
      <c r="B216" s="27"/>
      <c r="C216" s="20"/>
      <c r="D216" s="9"/>
      <c r="E216"/>
      <c r="F216"/>
      <c r="G216"/>
      <c r="H216" s="21"/>
      <c r="I216" s="7"/>
      <c r="J216"/>
      <c r="K216"/>
      <c r="L216" s="25"/>
      <c r="M216" s="10"/>
      <c r="N216"/>
      <c r="O216"/>
      <c r="P216" s="25"/>
      <c r="Q216" s="17"/>
      <c r="R216"/>
      <c r="S216" s="25"/>
      <c r="T216" s="25"/>
      <c r="U216" s="10"/>
      <c r="V216" s="10"/>
      <c r="W216" s="10"/>
      <c r="X216" s="7"/>
      <c r="Y216" s="7"/>
      <c r="AB216" s="11"/>
      <c r="AC216" s="11"/>
      <c r="AD216" s="7"/>
      <c r="AF216" s="25"/>
    </row>
    <row r="217" spans="1:32" ht="14.25" x14ac:dyDescent="0.2">
      <c r="A217" s="37"/>
      <c r="B217" s="27"/>
      <c r="C217" s="20"/>
      <c r="D217" s="9"/>
      <c r="E217"/>
      <c r="F217"/>
      <c r="G217"/>
      <c r="H217" s="21"/>
      <c r="I217" s="7"/>
      <c r="J217"/>
      <c r="K217"/>
      <c r="L217" s="25"/>
      <c r="M217" s="10"/>
      <c r="N217"/>
      <c r="O217"/>
      <c r="P217" s="25"/>
      <c r="Q217" s="17"/>
      <c r="R217"/>
      <c r="S217" s="25"/>
      <c r="T217" s="25"/>
      <c r="U217" s="10"/>
      <c r="V217" s="10"/>
      <c r="W217" s="10"/>
      <c r="X217" s="7"/>
      <c r="Y217" s="7"/>
      <c r="AB217" s="11"/>
      <c r="AC217" s="11"/>
      <c r="AD217" s="7"/>
      <c r="AF217" s="25"/>
    </row>
    <row r="218" spans="1:32" ht="14.25" x14ac:dyDescent="0.2">
      <c r="A218" s="37"/>
      <c r="B218" s="27"/>
      <c r="C218" s="20"/>
      <c r="D218" s="9"/>
      <c r="E218"/>
      <c r="F218"/>
      <c r="G218"/>
      <c r="H218" s="21"/>
      <c r="I218" s="7"/>
      <c r="J218"/>
      <c r="K218"/>
      <c r="L218" s="25"/>
      <c r="M218" s="10"/>
      <c r="N218"/>
      <c r="O218"/>
      <c r="P218" s="25"/>
      <c r="Q218" s="17"/>
      <c r="R218"/>
      <c r="S218" s="25"/>
      <c r="T218" s="25"/>
      <c r="U218" s="10"/>
      <c r="V218" s="10"/>
      <c r="W218" s="10"/>
      <c r="X218" s="7"/>
      <c r="Y218" s="7"/>
      <c r="AB218" s="11"/>
      <c r="AC218" s="11"/>
      <c r="AD218" s="7"/>
      <c r="AF218" s="25"/>
    </row>
    <row r="219" spans="1:32" ht="14.25" x14ac:dyDescent="0.2">
      <c r="A219" s="37"/>
      <c r="B219" s="27"/>
      <c r="C219" s="20"/>
      <c r="D219" s="9"/>
      <c r="E219"/>
      <c r="F219"/>
      <c r="G219"/>
      <c r="H219" s="21"/>
      <c r="I219" s="7"/>
      <c r="J219"/>
      <c r="K219"/>
      <c r="L219" s="25"/>
      <c r="M219" s="10"/>
      <c r="N219"/>
      <c r="O219"/>
      <c r="P219" s="25"/>
      <c r="Q219" s="17"/>
      <c r="R219"/>
      <c r="S219" s="25"/>
      <c r="T219" s="25"/>
      <c r="U219" s="10"/>
      <c r="V219" s="10"/>
      <c r="W219" s="10"/>
      <c r="X219" s="7"/>
      <c r="Y219" s="7"/>
      <c r="AB219" s="11"/>
      <c r="AC219" s="11"/>
      <c r="AD219" s="7"/>
      <c r="AF219" s="25"/>
    </row>
    <row r="220" spans="1:32" ht="14.25" x14ac:dyDescent="0.2">
      <c r="A220" s="37"/>
      <c r="B220" s="27"/>
      <c r="C220" s="20"/>
      <c r="D220" s="9"/>
      <c r="E220"/>
      <c r="F220"/>
      <c r="G220"/>
      <c r="H220" s="21"/>
      <c r="I220" s="7"/>
      <c r="J220"/>
      <c r="K220"/>
      <c r="L220" s="25"/>
      <c r="M220" s="10"/>
      <c r="N220"/>
      <c r="O220"/>
      <c r="P220" s="25"/>
      <c r="Q220" s="17"/>
      <c r="R220"/>
      <c r="S220" s="25"/>
      <c r="T220" s="25"/>
      <c r="U220" s="10"/>
      <c r="V220" s="10"/>
      <c r="W220" s="10"/>
      <c r="X220" s="7"/>
      <c r="Y220" s="7"/>
      <c r="AB220" s="11"/>
      <c r="AC220" s="11"/>
      <c r="AD220" s="7"/>
      <c r="AF220" s="25"/>
    </row>
    <row r="221" spans="1:32" ht="14.25" x14ac:dyDescent="0.2">
      <c r="A221" s="37"/>
      <c r="B221" s="27"/>
      <c r="C221" s="20"/>
      <c r="D221" s="9"/>
      <c r="E221"/>
      <c r="F221"/>
      <c r="G221"/>
      <c r="H221" s="21"/>
      <c r="I221" s="7"/>
      <c r="J221"/>
      <c r="K221"/>
      <c r="L221" s="25"/>
      <c r="M221" s="10"/>
      <c r="N221"/>
      <c r="O221"/>
      <c r="P221" s="25"/>
      <c r="Q221" s="17"/>
      <c r="R221"/>
      <c r="S221" s="25"/>
      <c r="T221" s="25"/>
      <c r="U221" s="10"/>
      <c r="V221" s="10"/>
      <c r="W221" s="10"/>
      <c r="X221" s="7"/>
      <c r="Y221" s="7"/>
      <c r="AB221" s="11"/>
      <c r="AC221" s="11"/>
      <c r="AD221" s="7"/>
      <c r="AF221" s="25"/>
    </row>
    <row r="222" spans="1:32" ht="14.25" x14ac:dyDescent="0.2">
      <c r="A222" s="37"/>
      <c r="B222" s="27"/>
      <c r="C222" s="20"/>
      <c r="D222" s="9"/>
      <c r="E222"/>
      <c r="F222"/>
      <c r="G222"/>
      <c r="H222" s="21"/>
      <c r="I222" s="7"/>
      <c r="J222"/>
      <c r="K222"/>
      <c r="L222" s="25"/>
      <c r="M222" s="10"/>
      <c r="N222"/>
      <c r="O222"/>
      <c r="P222" s="25"/>
      <c r="Q222" s="17"/>
      <c r="R222"/>
      <c r="S222" s="25"/>
      <c r="T222" s="25"/>
      <c r="U222" s="10"/>
      <c r="V222" s="10"/>
      <c r="W222" s="10"/>
      <c r="X222" s="7"/>
      <c r="Y222" s="7"/>
      <c r="AB222" s="11"/>
      <c r="AC222" s="11"/>
      <c r="AD222" s="7"/>
      <c r="AF222" s="25"/>
    </row>
    <row r="223" spans="1:32" ht="14.25" x14ac:dyDescent="0.2">
      <c r="A223" s="37"/>
      <c r="B223" s="27"/>
      <c r="C223" s="20"/>
      <c r="D223" s="9"/>
      <c r="E223"/>
      <c r="F223"/>
      <c r="G223"/>
      <c r="H223" s="21"/>
      <c r="I223" s="7"/>
      <c r="J223"/>
      <c r="K223"/>
      <c r="L223" s="25"/>
      <c r="M223" s="10"/>
      <c r="N223"/>
      <c r="O223"/>
      <c r="P223" s="25"/>
      <c r="Q223" s="17"/>
      <c r="R223"/>
      <c r="S223" s="25"/>
      <c r="T223" s="25"/>
      <c r="U223" s="10"/>
      <c r="V223" s="10"/>
      <c r="W223" s="10"/>
      <c r="X223" s="7"/>
      <c r="Y223" s="7"/>
      <c r="AB223" s="11"/>
      <c r="AC223" s="11"/>
      <c r="AD223" s="7"/>
      <c r="AF223" s="25"/>
    </row>
    <row r="224" spans="1:32" ht="14.25" x14ac:dyDescent="0.2">
      <c r="A224" s="37"/>
      <c r="B224" s="27"/>
      <c r="C224" s="20"/>
      <c r="D224" s="9"/>
      <c r="E224"/>
      <c r="F224"/>
      <c r="G224"/>
      <c r="H224" s="21"/>
      <c r="I224" s="7"/>
      <c r="J224"/>
      <c r="K224"/>
      <c r="L224" s="25"/>
      <c r="M224" s="10"/>
      <c r="N224"/>
      <c r="O224"/>
      <c r="P224" s="25"/>
      <c r="Q224" s="17"/>
      <c r="R224"/>
      <c r="S224" s="25"/>
      <c r="T224" s="25"/>
      <c r="U224" s="10"/>
      <c r="V224" s="10"/>
      <c r="W224" s="10"/>
      <c r="X224" s="7"/>
      <c r="Y224" s="7"/>
      <c r="AB224" s="11"/>
      <c r="AC224" s="11"/>
      <c r="AD224" s="7"/>
      <c r="AF224" s="25"/>
    </row>
    <row r="225" spans="1:32" ht="14.25" x14ac:dyDescent="0.2">
      <c r="A225" s="37"/>
      <c r="B225" s="27"/>
      <c r="C225" s="20"/>
      <c r="D225" s="9"/>
      <c r="E225"/>
      <c r="F225"/>
      <c r="G225"/>
      <c r="H225" s="21"/>
      <c r="I225" s="7"/>
      <c r="J225"/>
      <c r="K225"/>
      <c r="L225" s="25"/>
      <c r="M225" s="10"/>
      <c r="N225"/>
      <c r="O225"/>
      <c r="P225" s="25"/>
      <c r="Q225" s="17"/>
      <c r="R225"/>
      <c r="S225" s="25"/>
      <c r="T225" s="25"/>
      <c r="U225" s="10"/>
      <c r="V225" s="10"/>
      <c r="W225" s="10"/>
      <c r="X225" s="7"/>
      <c r="Y225" s="7"/>
      <c r="AB225" s="11"/>
      <c r="AC225" s="11"/>
      <c r="AD225" s="7"/>
      <c r="AF225" s="25"/>
    </row>
    <row r="226" spans="1:32" ht="14.25" x14ac:dyDescent="0.2">
      <c r="A226" s="37"/>
      <c r="B226" s="27"/>
      <c r="C226" s="20"/>
      <c r="D226" s="9"/>
      <c r="E226"/>
      <c r="F226"/>
      <c r="G226"/>
      <c r="H226" s="21"/>
      <c r="I226" s="7"/>
      <c r="J226"/>
      <c r="K226"/>
      <c r="L226" s="25"/>
      <c r="M226" s="10"/>
      <c r="N226"/>
      <c r="O226"/>
      <c r="P226" s="25"/>
      <c r="Q226" s="17"/>
      <c r="R226"/>
      <c r="S226" s="25"/>
      <c r="T226" s="25"/>
      <c r="U226" s="10"/>
      <c r="V226" s="10"/>
      <c r="W226" s="10"/>
      <c r="X226" s="7"/>
      <c r="Y226" s="7"/>
      <c r="AB226" s="11"/>
      <c r="AC226" s="11"/>
      <c r="AD226" s="7"/>
      <c r="AF226" s="25"/>
    </row>
    <row r="227" spans="1:32" ht="14.25" x14ac:dyDescent="0.2">
      <c r="A227" s="37"/>
      <c r="B227" s="27"/>
      <c r="C227" s="20"/>
      <c r="D227" s="9"/>
      <c r="E227"/>
      <c r="F227"/>
      <c r="G227"/>
      <c r="H227" s="21"/>
      <c r="I227" s="7"/>
      <c r="J227"/>
      <c r="K227"/>
      <c r="L227" s="25"/>
      <c r="M227" s="10"/>
      <c r="N227"/>
      <c r="O227"/>
      <c r="P227" s="25"/>
      <c r="Q227" s="17"/>
      <c r="R227"/>
      <c r="S227" s="25"/>
      <c r="T227" s="25"/>
      <c r="U227" s="10"/>
      <c r="V227" s="10"/>
      <c r="W227" s="10"/>
      <c r="X227" s="7"/>
      <c r="Y227" s="7"/>
      <c r="AB227" s="11"/>
      <c r="AC227" s="11"/>
      <c r="AD227" s="7"/>
      <c r="AF227" s="25"/>
    </row>
    <row r="228" spans="1:32" ht="14.25" x14ac:dyDescent="0.2">
      <c r="A228" s="37"/>
      <c r="B228" s="27"/>
      <c r="C228" s="20"/>
      <c r="D228" s="9"/>
      <c r="E228"/>
      <c r="F228"/>
      <c r="G228"/>
      <c r="H228" s="21"/>
      <c r="I228" s="7"/>
      <c r="J228"/>
      <c r="K228"/>
      <c r="L228" s="25"/>
      <c r="M228" s="10"/>
      <c r="N228"/>
      <c r="O228"/>
      <c r="P228" s="25"/>
      <c r="Q228" s="17"/>
      <c r="R228"/>
      <c r="S228" s="25"/>
      <c r="T228" s="25"/>
      <c r="U228" s="10"/>
      <c r="V228" s="10"/>
      <c r="W228" s="10"/>
      <c r="X228" s="7"/>
      <c r="Y228" s="7"/>
      <c r="AB228" s="11"/>
      <c r="AC228" s="11"/>
      <c r="AD228" s="7"/>
      <c r="AF228" s="25"/>
    </row>
    <row r="229" spans="1:32" ht="14.25" x14ac:dyDescent="0.2">
      <c r="A229" s="37"/>
      <c r="B229" s="27"/>
      <c r="C229" s="20"/>
      <c r="D229" s="9"/>
      <c r="E229"/>
      <c r="F229"/>
      <c r="G229"/>
      <c r="H229" s="21"/>
      <c r="I229" s="7"/>
      <c r="J229"/>
      <c r="K229"/>
      <c r="L229" s="25"/>
      <c r="M229" s="10"/>
      <c r="N229"/>
      <c r="O229"/>
      <c r="P229" s="25"/>
      <c r="Q229" s="17"/>
      <c r="R229"/>
      <c r="S229" s="25"/>
      <c r="T229" s="25"/>
      <c r="U229" s="10"/>
      <c r="V229" s="10"/>
      <c r="W229" s="10"/>
      <c r="X229" s="7"/>
      <c r="Y229" s="7"/>
      <c r="AB229" s="11"/>
      <c r="AC229" s="11"/>
      <c r="AD229" s="7"/>
      <c r="AF229" s="25"/>
    </row>
    <row r="230" spans="1:32" ht="14.25" x14ac:dyDescent="0.2">
      <c r="A230" s="37"/>
      <c r="B230" s="27"/>
      <c r="C230" s="20"/>
      <c r="D230" s="9"/>
      <c r="E230"/>
      <c r="F230"/>
      <c r="G230"/>
      <c r="H230" s="21"/>
      <c r="I230" s="7"/>
      <c r="J230"/>
      <c r="K230"/>
      <c r="L230" s="25"/>
      <c r="M230" s="10"/>
      <c r="N230"/>
      <c r="O230"/>
      <c r="P230" s="25"/>
      <c r="Q230" s="17"/>
      <c r="R230"/>
      <c r="S230" s="25"/>
      <c r="T230" s="25"/>
      <c r="U230" s="10"/>
      <c r="V230" s="10"/>
      <c r="W230" s="10"/>
      <c r="X230" s="7"/>
      <c r="Y230" s="7"/>
      <c r="AB230" s="11"/>
      <c r="AC230" s="11"/>
      <c r="AD230" s="7"/>
      <c r="AF230" s="25"/>
    </row>
    <row r="231" spans="1:32" ht="14.25" x14ac:dyDescent="0.2">
      <c r="A231" s="37"/>
      <c r="B231" s="27"/>
      <c r="C231" s="20"/>
      <c r="D231" s="9"/>
      <c r="E231"/>
      <c r="F231"/>
      <c r="G231"/>
      <c r="H231" s="21"/>
      <c r="I231" s="7"/>
      <c r="J231"/>
      <c r="K231"/>
      <c r="L231" s="25"/>
      <c r="M231" s="10"/>
      <c r="N231"/>
      <c r="O231"/>
      <c r="P231" s="25"/>
      <c r="Q231" s="17"/>
      <c r="R231"/>
      <c r="S231" s="25"/>
      <c r="T231" s="25"/>
      <c r="U231" s="10"/>
      <c r="V231" s="10"/>
      <c r="W231" s="10"/>
      <c r="X231" s="7"/>
      <c r="Y231" s="7"/>
      <c r="AB231" s="11"/>
      <c r="AC231" s="11"/>
      <c r="AD231" s="7"/>
      <c r="AF231" s="25"/>
    </row>
    <row r="232" spans="1:32" ht="14.25" x14ac:dyDescent="0.2">
      <c r="A232" s="37"/>
      <c r="B232" s="27"/>
      <c r="C232" s="20"/>
      <c r="D232" s="9"/>
      <c r="E232"/>
      <c r="F232"/>
      <c r="G232"/>
      <c r="H232" s="21"/>
      <c r="I232" s="7"/>
      <c r="J232"/>
      <c r="K232"/>
      <c r="L232" s="25"/>
      <c r="M232" s="10"/>
      <c r="N232"/>
      <c r="O232"/>
      <c r="P232" s="25"/>
      <c r="Q232" s="17"/>
      <c r="R232"/>
      <c r="S232" s="25"/>
      <c r="T232" s="25"/>
      <c r="U232" s="10"/>
      <c r="V232" s="10"/>
      <c r="W232" s="10"/>
      <c r="X232" s="7"/>
      <c r="Y232" s="7"/>
      <c r="AB232" s="11"/>
      <c r="AC232" s="11"/>
      <c r="AD232" s="7"/>
      <c r="AF232" s="25"/>
    </row>
    <row r="233" spans="1:32" ht="14.25" x14ac:dyDescent="0.2">
      <c r="A233" s="37"/>
      <c r="B233" s="27"/>
      <c r="C233" s="20"/>
      <c r="D233" s="9"/>
      <c r="E233"/>
      <c r="F233"/>
      <c r="G233"/>
      <c r="H233" s="21"/>
      <c r="I233" s="7"/>
      <c r="J233"/>
      <c r="K233"/>
      <c r="L233" s="25"/>
      <c r="M233" s="10"/>
      <c r="N233"/>
      <c r="O233"/>
      <c r="P233" s="25"/>
      <c r="Q233" s="17"/>
      <c r="R233"/>
      <c r="S233" s="25"/>
      <c r="T233" s="25"/>
      <c r="U233" s="10"/>
      <c r="V233" s="10"/>
      <c r="W233" s="10"/>
      <c r="X233" s="7"/>
      <c r="Y233" s="7"/>
      <c r="AB233" s="11"/>
      <c r="AC233" s="11"/>
      <c r="AD233" s="7"/>
      <c r="AF233" s="25"/>
    </row>
    <row r="234" spans="1:32" ht="14.25" x14ac:dyDescent="0.2">
      <c r="A234" s="37"/>
      <c r="B234" s="27"/>
      <c r="C234" s="20"/>
      <c r="D234" s="9"/>
      <c r="E234"/>
      <c r="F234"/>
      <c r="G234"/>
      <c r="H234" s="21"/>
      <c r="I234" s="7"/>
      <c r="J234"/>
      <c r="K234"/>
      <c r="L234" s="25"/>
      <c r="M234" s="10"/>
      <c r="N234"/>
      <c r="O234"/>
      <c r="P234" s="25"/>
      <c r="Q234" s="17"/>
      <c r="R234"/>
      <c r="S234" s="25"/>
      <c r="T234" s="25"/>
      <c r="U234" s="10"/>
      <c r="V234" s="10"/>
      <c r="W234" s="10"/>
      <c r="X234" s="7"/>
      <c r="Y234" s="7"/>
      <c r="AB234" s="11"/>
      <c r="AC234" s="11"/>
      <c r="AD234" s="7"/>
      <c r="AF234" s="25"/>
    </row>
    <row r="235" spans="1:32" ht="14.25" x14ac:dyDescent="0.2">
      <c r="A235" s="37"/>
      <c r="B235" s="27"/>
      <c r="C235" s="20"/>
      <c r="D235" s="9"/>
      <c r="E235"/>
      <c r="F235"/>
      <c r="G235"/>
      <c r="H235" s="21"/>
      <c r="I235" s="7"/>
      <c r="J235"/>
      <c r="K235"/>
      <c r="L235" s="25"/>
      <c r="M235" s="10"/>
      <c r="N235"/>
      <c r="O235"/>
      <c r="P235" s="25"/>
      <c r="Q235" s="17"/>
      <c r="R235"/>
      <c r="S235" s="25"/>
      <c r="T235" s="25"/>
      <c r="U235" s="10"/>
      <c r="V235" s="10"/>
      <c r="W235" s="10"/>
      <c r="X235" s="7"/>
      <c r="Y235" s="7"/>
      <c r="AB235" s="11"/>
      <c r="AC235" s="11"/>
      <c r="AD235" s="7"/>
      <c r="AF235" s="25"/>
    </row>
    <row r="236" spans="1:32" ht="14.25" x14ac:dyDescent="0.2">
      <c r="A236" s="37"/>
      <c r="B236" s="27"/>
      <c r="C236" s="20"/>
      <c r="D236" s="9"/>
      <c r="E236"/>
      <c r="F236"/>
      <c r="G236"/>
      <c r="H236" s="21"/>
      <c r="I236" s="7"/>
      <c r="J236"/>
      <c r="K236"/>
      <c r="L236" s="25"/>
      <c r="M236" s="10"/>
      <c r="N236"/>
      <c r="O236"/>
      <c r="P236" s="25"/>
      <c r="Q236" s="17"/>
      <c r="R236"/>
      <c r="S236" s="25"/>
      <c r="T236" s="25"/>
      <c r="U236" s="10"/>
      <c r="V236" s="10"/>
      <c r="W236" s="10"/>
      <c r="X236" s="7"/>
      <c r="Y236" s="7"/>
      <c r="AB236" s="11"/>
      <c r="AC236" s="11"/>
      <c r="AD236" s="7"/>
      <c r="AF236" s="25"/>
    </row>
    <row r="237" spans="1:32" ht="14.25" x14ac:dyDescent="0.2">
      <c r="A237" s="37"/>
      <c r="B237" s="27"/>
      <c r="C237" s="20"/>
      <c r="D237" s="9"/>
      <c r="E237"/>
      <c r="F237"/>
      <c r="G237"/>
      <c r="H237" s="21"/>
      <c r="I237" s="7"/>
      <c r="J237"/>
      <c r="K237"/>
      <c r="L237" s="25"/>
      <c r="M237" s="10"/>
      <c r="N237"/>
      <c r="O237"/>
      <c r="P237" s="25"/>
      <c r="Q237" s="17"/>
      <c r="R237"/>
      <c r="S237" s="25"/>
      <c r="T237" s="25"/>
      <c r="U237" s="10"/>
      <c r="V237" s="10"/>
      <c r="W237" s="10"/>
      <c r="X237" s="7"/>
      <c r="Y237" s="7"/>
      <c r="AB237" s="11"/>
      <c r="AC237" s="11"/>
      <c r="AD237" s="7"/>
      <c r="AF237" s="25"/>
    </row>
    <row r="238" spans="1:32" ht="14.25" x14ac:dyDescent="0.2">
      <c r="A238" s="37"/>
      <c r="B238" s="27"/>
      <c r="C238" s="20"/>
      <c r="D238" s="9"/>
      <c r="E238"/>
      <c r="F238"/>
      <c r="G238"/>
      <c r="H238" s="21"/>
      <c r="I238" s="7"/>
      <c r="J238"/>
      <c r="K238"/>
      <c r="L238" s="25"/>
      <c r="M238" s="10"/>
      <c r="N238"/>
      <c r="O238"/>
      <c r="P238" s="25"/>
      <c r="Q238" s="17"/>
      <c r="R238"/>
      <c r="S238" s="25"/>
      <c r="T238" s="25"/>
      <c r="U238" s="10"/>
      <c r="V238" s="10"/>
      <c r="W238" s="10"/>
      <c r="X238" s="7"/>
      <c r="Y238" s="7"/>
      <c r="AB238" s="11"/>
      <c r="AC238" s="11"/>
      <c r="AD238" s="7"/>
      <c r="AF238" s="25"/>
    </row>
    <row r="239" spans="1:32" ht="14.25" x14ac:dyDescent="0.2">
      <c r="A239" s="37"/>
      <c r="B239" s="27"/>
      <c r="C239" s="20"/>
      <c r="D239" s="9"/>
      <c r="E239"/>
      <c r="F239"/>
      <c r="G239"/>
      <c r="H239" s="21"/>
      <c r="I239" s="7"/>
      <c r="J239"/>
      <c r="K239"/>
      <c r="L239" s="25"/>
      <c r="M239" s="10"/>
      <c r="N239"/>
      <c r="O239"/>
      <c r="P239" s="25"/>
      <c r="Q239" s="17"/>
      <c r="R239"/>
      <c r="S239" s="25"/>
      <c r="T239" s="25"/>
      <c r="U239" s="10"/>
      <c r="V239" s="10"/>
      <c r="W239" s="10"/>
      <c r="X239" s="7"/>
      <c r="Y239" s="7"/>
      <c r="AB239" s="11"/>
      <c r="AC239" s="11"/>
      <c r="AD239" s="7"/>
      <c r="AF239" s="25"/>
    </row>
    <row r="240" spans="1:32" ht="14.25" x14ac:dyDescent="0.2">
      <c r="A240" s="37"/>
      <c r="B240" s="27"/>
      <c r="C240" s="20"/>
      <c r="D240" s="9"/>
      <c r="E240"/>
      <c r="F240"/>
      <c r="G240"/>
      <c r="H240" s="21"/>
      <c r="I240" s="7"/>
      <c r="J240"/>
      <c r="K240"/>
      <c r="L240" s="25"/>
      <c r="M240" s="10"/>
      <c r="N240"/>
      <c r="O240"/>
      <c r="P240" s="25"/>
      <c r="Q240" s="17"/>
      <c r="R240"/>
      <c r="S240" s="25"/>
      <c r="T240" s="25"/>
      <c r="U240" s="10"/>
      <c r="V240" s="10"/>
      <c r="W240" s="10"/>
      <c r="X240" s="7"/>
      <c r="Y240" s="7"/>
      <c r="AB240" s="11"/>
      <c r="AC240" s="11"/>
      <c r="AD240" s="7"/>
      <c r="AF240" s="25"/>
    </row>
    <row r="241" spans="1:32" ht="14.25" x14ac:dyDescent="0.2">
      <c r="A241" s="37"/>
      <c r="B241" s="27"/>
      <c r="C241" s="20"/>
      <c r="D241" s="9"/>
      <c r="E241"/>
      <c r="F241"/>
      <c r="G241"/>
      <c r="H241" s="21"/>
      <c r="I241" s="7"/>
      <c r="J241"/>
      <c r="K241"/>
      <c r="L241" s="25"/>
      <c r="M241" s="10"/>
      <c r="N241"/>
      <c r="O241"/>
      <c r="P241" s="25"/>
      <c r="Q241" s="17"/>
      <c r="R241"/>
      <c r="S241" s="25"/>
      <c r="T241" s="25"/>
      <c r="U241" s="10"/>
      <c r="V241" s="10"/>
      <c r="W241" s="10"/>
      <c r="X241" s="7"/>
      <c r="Y241" s="7"/>
      <c r="AB241" s="11"/>
      <c r="AC241" s="11"/>
      <c r="AD241" s="7"/>
      <c r="AF241" s="25"/>
    </row>
    <row r="242" spans="1:32" ht="14.25" x14ac:dyDescent="0.2">
      <c r="A242" s="37"/>
      <c r="B242" s="27"/>
      <c r="C242" s="20"/>
      <c r="D242" s="9"/>
      <c r="E242"/>
      <c r="F242"/>
      <c r="G242"/>
      <c r="H242" s="21"/>
      <c r="I242" s="7"/>
      <c r="J242"/>
      <c r="K242"/>
      <c r="L242" s="25"/>
      <c r="M242" s="10"/>
      <c r="N242"/>
      <c r="O242"/>
      <c r="P242" s="25"/>
      <c r="Q242" s="17"/>
      <c r="R242"/>
      <c r="S242" s="25"/>
      <c r="T242" s="25"/>
      <c r="U242" s="10"/>
      <c r="V242" s="10"/>
      <c r="W242" s="10"/>
      <c r="X242" s="7"/>
      <c r="Y242" s="7"/>
      <c r="AB242" s="11"/>
      <c r="AC242" s="11"/>
      <c r="AD242" s="7"/>
      <c r="AF242" s="25"/>
    </row>
    <row r="243" spans="1:32" ht="14.25" x14ac:dyDescent="0.2">
      <c r="A243" s="37"/>
      <c r="B243" s="27"/>
      <c r="C243" s="20"/>
      <c r="D243" s="9"/>
      <c r="E243"/>
      <c r="F243"/>
      <c r="G243"/>
      <c r="H243" s="21"/>
      <c r="I243" s="7"/>
      <c r="J243"/>
      <c r="K243"/>
      <c r="L243" s="25"/>
      <c r="M243" s="10"/>
      <c r="N243"/>
      <c r="O243"/>
      <c r="P243" s="25"/>
      <c r="Q243" s="17"/>
      <c r="R243"/>
      <c r="S243" s="25"/>
      <c r="T243" s="25"/>
      <c r="U243" s="10"/>
      <c r="V243" s="10"/>
      <c r="W243" s="10"/>
      <c r="X243" s="7"/>
      <c r="Y243" s="7"/>
      <c r="AB243" s="11"/>
      <c r="AC243" s="11"/>
      <c r="AD243" s="7"/>
      <c r="AF243" s="25"/>
    </row>
    <row r="244" spans="1:32" ht="14.25" x14ac:dyDescent="0.2">
      <c r="A244" s="37"/>
      <c r="B244" s="27"/>
      <c r="C244" s="20"/>
      <c r="D244" s="9"/>
      <c r="E244"/>
      <c r="F244"/>
      <c r="G244"/>
      <c r="H244" s="21"/>
      <c r="I244" s="7"/>
      <c r="J244"/>
      <c r="K244"/>
      <c r="L244" s="25"/>
      <c r="M244" s="10"/>
      <c r="N244"/>
      <c r="O244"/>
      <c r="P244" s="25"/>
      <c r="Q244" s="17"/>
      <c r="R244"/>
      <c r="S244" s="25"/>
      <c r="T244" s="25"/>
      <c r="U244" s="10"/>
      <c r="V244" s="10"/>
      <c r="W244" s="10"/>
      <c r="X244" s="7"/>
      <c r="Y244" s="7"/>
      <c r="AB244" s="11"/>
      <c r="AC244" s="11"/>
      <c r="AD244" s="7"/>
      <c r="AF244" s="25"/>
    </row>
    <row r="245" spans="1:32" ht="14.25" x14ac:dyDescent="0.2">
      <c r="A245" s="37"/>
      <c r="B245" s="27"/>
      <c r="C245" s="20"/>
      <c r="D245" s="9"/>
      <c r="E245"/>
      <c r="F245"/>
      <c r="G245"/>
      <c r="H245" s="21"/>
      <c r="I245" s="7"/>
      <c r="J245"/>
      <c r="K245"/>
      <c r="L245" s="25"/>
      <c r="M245" s="10"/>
      <c r="N245"/>
      <c r="O245"/>
      <c r="P245" s="25"/>
      <c r="Q245" s="17"/>
      <c r="R245"/>
      <c r="S245" s="25"/>
      <c r="T245" s="25"/>
      <c r="U245" s="10"/>
      <c r="V245" s="10"/>
      <c r="W245" s="10"/>
      <c r="X245" s="7"/>
      <c r="Y245" s="7"/>
      <c r="AB245" s="11"/>
      <c r="AC245" s="11"/>
      <c r="AD245" s="7"/>
      <c r="AF245" s="25"/>
    </row>
    <row r="246" spans="1:32" ht="14.25" x14ac:dyDescent="0.2">
      <c r="A246" s="37"/>
      <c r="B246" s="27"/>
      <c r="C246" s="20"/>
      <c r="D246" s="9"/>
      <c r="E246"/>
      <c r="F246"/>
      <c r="G246"/>
      <c r="H246" s="21"/>
      <c r="I246" s="7"/>
      <c r="J246"/>
      <c r="K246"/>
      <c r="L246" s="25"/>
      <c r="M246" s="10"/>
      <c r="N246"/>
      <c r="O246"/>
      <c r="P246" s="25"/>
      <c r="Q246" s="17"/>
      <c r="R246"/>
      <c r="S246" s="25"/>
      <c r="T246" s="25"/>
      <c r="U246" s="10"/>
      <c r="V246" s="10"/>
      <c r="W246" s="10"/>
      <c r="X246" s="7"/>
      <c r="Y246" s="7"/>
      <c r="AB246" s="11"/>
      <c r="AC246" s="11"/>
      <c r="AD246" s="7"/>
      <c r="AF246" s="25"/>
    </row>
    <row r="247" spans="1:32" ht="14.25" x14ac:dyDescent="0.2">
      <c r="A247" s="37"/>
      <c r="B247" s="27"/>
      <c r="C247" s="20"/>
      <c r="D247" s="9"/>
      <c r="E247"/>
      <c r="F247"/>
      <c r="G247"/>
      <c r="H247" s="21"/>
      <c r="I247" s="7"/>
      <c r="J247"/>
      <c r="K247"/>
      <c r="L247" s="25"/>
      <c r="M247" s="10"/>
      <c r="N247"/>
      <c r="O247"/>
      <c r="P247" s="25"/>
      <c r="Q247" s="17"/>
      <c r="R247"/>
      <c r="S247" s="25"/>
      <c r="T247" s="25"/>
      <c r="U247" s="10"/>
      <c r="V247" s="10"/>
      <c r="W247" s="10"/>
      <c r="X247" s="7"/>
      <c r="Y247" s="7"/>
      <c r="AB247" s="11"/>
      <c r="AC247" s="11"/>
      <c r="AD247" s="7"/>
      <c r="AF247" s="25"/>
    </row>
    <row r="248" spans="1:32" ht="14.25" x14ac:dyDescent="0.2">
      <c r="A248" s="37"/>
      <c r="B248" s="27"/>
      <c r="C248" s="20"/>
      <c r="D248" s="9"/>
      <c r="E248"/>
      <c r="F248"/>
      <c r="G248"/>
      <c r="H248" s="21"/>
      <c r="I248" s="7"/>
      <c r="J248"/>
      <c r="K248"/>
      <c r="L248" s="25"/>
      <c r="M248" s="10"/>
      <c r="N248"/>
      <c r="O248"/>
      <c r="P248" s="25"/>
      <c r="Q248" s="17"/>
      <c r="R248"/>
      <c r="S248" s="25"/>
      <c r="T248" s="25"/>
      <c r="U248" s="10"/>
      <c r="V248" s="10"/>
      <c r="W248" s="10"/>
      <c r="X248" s="7"/>
      <c r="Y248" s="7"/>
      <c r="AB248" s="11"/>
      <c r="AC248" s="11"/>
      <c r="AD248" s="7"/>
      <c r="AF248" s="25"/>
    </row>
    <row r="249" spans="1:32" ht="14.25" x14ac:dyDescent="0.2">
      <c r="A249" s="37"/>
      <c r="B249" s="27"/>
      <c r="C249" s="20"/>
      <c r="D249" s="9"/>
      <c r="E249"/>
      <c r="F249"/>
      <c r="G249"/>
      <c r="H249" s="21"/>
      <c r="I249" s="7"/>
      <c r="J249"/>
      <c r="K249"/>
      <c r="L249" s="25"/>
      <c r="M249" s="10"/>
      <c r="N249"/>
      <c r="O249"/>
      <c r="P249" s="25"/>
      <c r="Q249" s="17"/>
      <c r="R249"/>
      <c r="S249" s="25"/>
      <c r="T249" s="25"/>
      <c r="U249" s="10"/>
      <c r="V249" s="10"/>
      <c r="W249" s="10"/>
      <c r="X249" s="7"/>
      <c r="Y249" s="7"/>
      <c r="AB249" s="11"/>
      <c r="AC249" s="11"/>
      <c r="AD249" s="7"/>
      <c r="AF249" s="25"/>
    </row>
    <row r="250" spans="1:32" ht="14.25" x14ac:dyDescent="0.2">
      <c r="A250" s="37"/>
      <c r="B250" s="27"/>
      <c r="C250" s="20"/>
      <c r="D250" s="9"/>
      <c r="E250"/>
      <c r="F250"/>
      <c r="G250"/>
      <c r="H250" s="21"/>
      <c r="I250" s="7"/>
      <c r="J250"/>
      <c r="K250"/>
      <c r="L250" s="25"/>
      <c r="M250" s="10"/>
      <c r="N250"/>
      <c r="O250"/>
      <c r="P250" s="25"/>
      <c r="Q250" s="17"/>
      <c r="R250"/>
      <c r="S250" s="25"/>
      <c r="T250" s="25"/>
      <c r="U250" s="10"/>
      <c r="V250" s="10"/>
      <c r="W250" s="10"/>
      <c r="X250" s="7"/>
      <c r="Y250" s="7"/>
      <c r="AB250" s="11"/>
      <c r="AC250" s="11"/>
      <c r="AD250" s="7"/>
      <c r="AF250" s="25"/>
    </row>
    <row r="251" spans="1:32" ht="14.25" x14ac:dyDescent="0.2">
      <c r="A251" s="37"/>
      <c r="B251" s="27"/>
      <c r="C251" s="20"/>
      <c r="D251" s="9"/>
      <c r="E251"/>
      <c r="F251"/>
      <c r="G251"/>
      <c r="H251" s="21"/>
      <c r="I251" s="7"/>
      <c r="J251"/>
      <c r="K251"/>
      <c r="L251" s="25"/>
      <c r="M251" s="10"/>
      <c r="N251"/>
      <c r="O251"/>
      <c r="P251" s="25"/>
      <c r="Q251" s="17"/>
      <c r="R251"/>
      <c r="S251" s="25"/>
      <c r="T251" s="25"/>
      <c r="U251" s="10"/>
      <c r="V251" s="10"/>
      <c r="W251" s="10"/>
      <c r="X251" s="7"/>
      <c r="Y251" s="7"/>
      <c r="AB251" s="11"/>
      <c r="AC251" s="11"/>
      <c r="AD251" s="7"/>
      <c r="AF251" s="25"/>
    </row>
    <row r="252" spans="1:32" ht="14.25" x14ac:dyDescent="0.2">
      <c r="A252" s="37"/>
      <c r="B252" s="27"/>
      <c r="C252" s="20"/>
      <c r="D252" s="9"/>
      <c r="E252"/>
      <c r="F252"/>
      <c r="G252"/>
      <c r="H252" s="21"/>
      <c r="I252" s="7"/>
      <c r="J252"/>
      <c r="K252"/>
      <c r="L252" s="25"/>
      <c r="M252" s="10"/>
      <c r="N252"/>
      <c r="O252"/>
      <c r="P252" s="25"/>
      <c r="Q252" s="17"/>
      <c r="R252"/>
      <c r="S252" s="25"/>
      <c r="T252" s="25"/>
      <c r="U252" s="10"/>
      <c r="V252" s="10"/>
      <c r="W252" s="10"/>
      <c r="X252" s="7"/>
      <c r="Y252" s="7"/>
      <c r="AB252" s="11"/>
      <c r="AC252" s="11"/>
      <c r="AD252" s="7"/>
      <c r="AF252" s="25"/>
    </row>
    <row r="253" spans="1:32" ht="14.25" x14ac:dyDescent="0.2">
      <c r="A253" s="37"/>
      <c r="B253" s="27"/>
      <c r="C253" s="20"/>
      <c r="D253" s="9"/>
      <c r="E253"/>
      <c r="F253"/>
      <c r="G253"/>
      <c r="H253" s="21"/>
      <c r="I253" s="7"/>
      <c r="J253"/>
      <c r="K253"/>
      <c r="L253" s="25"/>
      <c r="M253" s="10"/>
      <c r="N253"/>
      <c r="O253"/>
      <c r="P253" s="25"/>
      <c r="Q253" s="17"/>
      <c r="R253"/>
      <c r="S253" s="25"/>
      <c r="T253" s="25"/>
      <c r="U253" s="10"/>
      <c r="V253" s="10"/>
      <c r="W253" s="10"/>
      <c r="X253" s="7"/>
      <c r="Y253" s="7"/>
      <c r="AB253" s="11"/>
      <c r="AC253" s="11"/>
      <c r="AD253" s="7"/>
      <c r="AF253" s="25"/>
    </row>
    <row r="254" spans="1:32" ht="14.25" x14ac:dyDescent="0.2">
      <c r="A254" s="37"/>
      <c r="B254" s="27"/>
      <c r="C254" s="20"/>
      <c r="D254" s="9"/>
      <c r="E254"/>
      <c r="F254"/>
      <c r="G254"/>
      <c r="H254" s="21"/>
      <c r="I254" s="7"/>
      <c r="J254"/>
      <c r="K254"/>
      <c r="L254" s="25"/>
      <c r="M254" s="10"/>
      <c r="N254"/>
      <c r="O254"/>
      <c r="P254" s="25"/>
      <c r="Q254" s="17"/>
      <c r="R254"/>
      <c r="S254" s="25"/>
      <c r="T254" s="25"/>
      <c r="U254" s="10"/>
      <c r="V254" s="10"/>
      <c r="W254" s="10"/>
      <c r="X254" s="7"/>
      <c r="Y254" s="7"/>
      <c r="AB254" s="11"/>
      <c r="AC254" s="11"/>
      <c r="AD254" s="7"/>
      <c r="AF254" s="25"/>
    </row>
    <row r="255" spans="1:32" ht="14.25" x14ac:dyDescent="0.2">
      <c r="A255" s="37"/>
      <c r="B255" s="27"/>
      <c r="C255" s="20"/>
      <c r="D255" s="9"/>
      <c r="E255"/>
      <c r="F255"/>
      <c r="G255"/>
      <c r="H255" s="21"/>
      <c r="I255" s="7"/>
      <c r="J255"/>
      <c r="K255"/>
      <c r="L255" s="25"/>
      <c r="M255" s="10"/>
      <c r="N255"/>
      <c r="O255"/>
      <c r="P255" s="25"/>
      <c r="Q255" s="17"/>
      <c r="R255"/>
      <c r="S255" s="25"/>
      <c r="T255" s="25"/>
      <c r="U255" s="10"/>
      <c r="V255" s="10"/>
      <c r="W255" s="10"/>
      <c r="X255" s="7"/>
      <c r="Y255" s="7"/>
      <c r="AB255" s="11"/>
      <c r="AC255" s="11"/>
      <c r="AD255" s="7"/>
      <c r="AF255" s="25"/>
    </row>
    <row r="256" spans="1:32" ht="14.25" x14ac:dyDescent="0.2">
      <c r="A256" s="37"/>
      <c r="B256" s="27"/>
      <c r="C256" s="20"/>
      <c r="D256" s="9"/>
      <c r="E256"/>
      <c r="F256"/>
      <c r="G256"/>
      <c r="H256" s="21"/>
      <c r="I256" s="7"/>
      <c r="J256"/>
      <c r="K256"/>
      <c r="L256" s="25"/>
      <c r="M256" s="10"/>
      <c r="N256"/>
      <c r="O256"/>
      <c r="P256" s="25"/>
      <c r="Q256" s="17"/>
      <c r="R256"/>
      <c r="S256" s="25"/>
      <c r="T256" s="25"/>
      <c r="U256" s="10"/>
      <c r="V256" s="10"/>
      <c r="W256" s="10"/>
      <c r="X256" s="7"/>
      <c r="Y256" s="7"/>
      <c r="AB256" s="11"/>
      <c r="AC256" s="11"/>
      <c r="AD256" s="7"/>
      <c r="AF256" s="25"/>
    </row>
    <row r="257" spans="1:32" ht="14.25" x14ac:dyDescent="0.2">
      <c r="A257" s="37"/>
      <c r="B257" s="27"/>
      <c r="C257" s="20"/>
      <c r="D257" s="9"/>
      <c r="E257"/>
      <c r="F257"/>
      <c r="G257"/>
      <c r="H257" s="21"/>
      <c r="I257" s="7"/>
      <c r="J257"/>
      <c r="K257"/>
      <c r="L257" s="25"/>
      <c r="M257" s="10"/>
      <c r="N257"/>
      <c r="O257"/>
      <c r="P257" s="25"/>
      <c r="Q257" s="17"/>
      <c r="R257"/>
      <c r="S257" s="25"/>
      <c r="T257" s="25"/>
      <c r="U257" s="10"/>
      <c r="V257" s="10"/>
      <c r="W257" s="10"/>
      <c r="X257" s="7"/>
      <c r="Y257" s="7"/>
      <c r="AB257" s="11"/>
      <c r="AC257" s="11"/>
      <c r="AD257" s="7"/>
      <c r="AF257" s="25"/>
    </row>
    <row r="258" spans="1:32" ht="14.25" x14ac:dyDescent="0.2">
      <c r="A258" s="37"/>
      <c r="B258" s="27"/>
      <c r="C258" s="20"/>
      <c r="D258" s="9"/>
      <c r="E258"/>
      <c r="F258"/>
      <c r="G258"/>
      <c r="H258" s="21"/>
      <c r="I258" s="7"/>
      <c r="J258"/>
      <c r="K258"/>
      <c r="L258" s="25"/>
      <c r="M258" s="10"/>
      <c r="N258"/>
      <c r="O258"/>
      <c r="P258" s="25"/>
      <c r="Q258" s="17"/>
      <c r="R258"/>
      <c r="S258" s="25"/>
      <c r="T258" s="25"/>
      <c r="U258" s="10"/>
      <c r="V258" s="10"/>
      <c r="W258" s="10"/>
      <c r="X258" s="7"/>
      <c r="Y258" s="7"/>
      <c r="AB258" s="11"/>
      <c r="AC258" s="11"/>
      <c r="AD258" s="7"/>
      <c r="AF258" s="25"/>
    </row>
    <row r="259" spans="1:32" ht="14.25" x14ac:dyDescent="0.2">
      <c r="A259" s="37"/>
      <c r="B259" s="27"/>
      <c r="C259" s="20"/>
      <c r="D259" s="9"/>
      <c r="E259"/>
      <c r="F259"/>
      <c r="G259"/>
      <c r="H259" s="21"/>
      <c r="I259" s="7"/>
      <c r="J259"/>
      <c r="K259"/>
      <c r="L259" s="25"/>
      <c r="M259" s="10"/>
      <c r="N259"/>
      <c r="O259"/>
      <c r="P259" s="25"/>
      <c r="Q259" s="17"/>
      <c r="R259"/>
      <c r="S259" s="25"/>
      <c r="T259" s="25"/>
      <c r="U259" s="10"/>
      <c r="V259" s="10"/>
      <c r="W259" s="10"/>
      <c r="X259" s="7"/>
      <c r="Y259" s="7"/>
      <c r="AB259" s="11"/>
      <c r="AC259" s="11"/>
      <c r="AD259" s="7"/>
      <c r="AF259" s="25"/>
    </row>
    <row r="260" spans="1:32" ht="14.25" x14ac:dyDescent="0.2">
      <c r="A260" s="37"/>
      <c r="B260" s="27"/>
      <c r="C260" s="20"/>
      <c r="D260" s="9"/>
      <c r="E260"/>
      <c r="F260"/>
      <c r="G260"/>
      <c r="H260" s="21"/>
      <c r="I260" s="7"/>
      <c r="J260"/>
      <c r="K260"/>
      <c r="L260" s="25"/>
      <c r="M260" s="10"/>
      <c r="N260"/>
      <c r="O260"/>
      <c r="P260" s="25"/>
      <c r="Q260" s="17"/>
      <c r="R260"/>
      <c r="S260" s="25"/>
      <c r="T260" s="25"/>
      <c r="U260" s="10"/>
      <c r="V260" s="10"/>
      <c r="W260" s="10"/>
      <c r="X260" s="7"/>
      <c r="Y260" s="7"/>
      <c r="AB260" s="11"/>
      <c r="AC260" s="11"/>
      <c r="AD260" s="7"/>
      <c r="AF260" s="25"/>
    </row>
    <row r="261" spans="1:32" ht="14.25" x14ac:dyDescent="0.2">
      <c r="A261" s="37"/>
      <c r="B261" s="27"/>
      <c r="C261" s="20"/>
      <c r="D261" s="9"/>
      <c r="E261"/>
      <c r="F261"/>
      <c r="G261"/>
      <c r="H261" s="21"/>
      <c r="I261" s="7"/>
      <c r="J261"/>
      <c r="K261"/>
      <c r="L261" s="25"/>
      <c r="M261" s="10"/>
      <c r="N261"/>
      <c r="O261"/>
      <c r="P261" s="25"/>
      <c r="Q261" s="17"/>
      <c r="R261"/>
      <c r="S261" s="25"/>
      <c r="T261" s="25"/>
      <c r="U261" s="10"/>
      <c r="V261" s="10"/>
      <c r="W261" s="10"/>
      <c r="X261" s="7"/>
      <c r="Y261" s="7"/>
      <c r="AB261" s="11"/>
      <c r="AC261" s="11"/>
      <c r="AD261" s="7"/>
      <c r="AF261" s="25"/>
    </row>
    <row r="262" spans="1:32" ht="14.25" x14ac:dyDescent="0.2">
      <c r="A262" s="37"/>
      <c r="B262" s="27"/>
      <c r="C262" s="20"/>
      <c r="D262" s="9"/>
      <c r="E262"/>
      <c r="F262"/>
      <c r="G262"/>
      <c r="H262" s="21"/>
      <c r="I262" s="7"/>
      <c r="J262"/>
      <c r="K262"/>
      <c r="L262" s="25"/>
      <c r="M262" s="10"/>
      <c r="N262"/>
      <c r="O262"/>
      <c r="P262" s="25"/>
      <c r="Q262" s="17"/>
      <c r="R262"/>
      <c r="S262" s="25"/>
      <c r="T262" s="25"/>
      <c r="U262" s="10"/>
      <c r="V262" s="10"/>
      <c r="W262" s="10"/>
      <c r="X262" s="7"/>
      <c r="Y262" s="7"/>
      <c r="AB262" s="11"/>
      <c r="AC262" s="11"/>
      <c r="AD262" s="7"/>
      <c r="AF262" s="25"/>
    </row>
    <row r="263" spans="1:32" ht="14.25" x14ac:dyDescent="0.2">
      <c r="A263" s="37"/>
      <c r="B263" s="27"/>
      <c r="C263" s="20"/>
      <c r="D263" s="9"/>
      <c r="E263"/>
      <c r="F263"/>
      <c r="G263"/>
      <c r="H263" s="21"/>
      <c r="I263" s="7"/>
      <c r="J263"/>
      <c r="K263"/>
      <c r="L263" s="25"/>
      <c r="M263" s="10"/>
      <c r="N263"/>
      <c r="O263"/>
      <c r="P263" s="25"/>
      <c r="Q263" s="17"/>
      <c r="R263"/>
      <c r="S263" s="25"/>
      <c r="T263" s="25"/>
      <c r="U263" s="10"/>
      <c r="V263" s="10"/>
      <c r="W263" s="10"/>
      <c r="X263" s="7"/>
      <c r="Y263" s="7"/>
      <c r="AB263" s="11"/>
      <c r="AC263" s="11"/>
      <c r="AD263" s="7"/>
      <c r="AF263" s="25"/>
    </row>
    <row r="264" spans="1:32" ht="14.25" x14ac:dyDescent="0.2">
      <c r="A264" s="37"/>
      <c r="B264" s="27"/>
      <c r="C264" s="20"/>
      <c r="D264" s="9"/>
      <c r="E264"/>
      <c r="F264"/>
      <c r="G264"/>
      <c r="H264" s="21"/>
      <c r="I264" s="7"/>
      <c r="J264"/>
      <c r="K264"/>
      <c r="L264" s="25"/>
      <c r="M264" s="10"/>
      <c r="N264"/>
      <c r="O264"/>
      <c r="P264" s="25"/>
      <c r="Q264" s="17"/>
      <c r="R264"/>
      <c r="S264" s="25"/>
      <c r="T264" s="25"/>
      <c r="U264" s="10"/>
      <c r="V264" s="10"/>
      <c r="W264" s="10"/>
      <c r="X264" s="7"/>
      <c r="Y264" s="7"/>
      <c r="AB264" s="11"/>
      <c r="AC264" s="11"/>
      <c r="AD264" s="7"/>
      <c r="AF264" s="25"/>
    </row>
    <row r="265" spans="1:32" ht="14.25" x14ac:dyDescent="0.2">
      <c r="A265" s="37"/>
      <c r="B265" s="27"/>
      <c r="C265" s="20"/>
      <c r="D265" s="9"/>
      <c r="E265"/>
      <c r="F265"/>
      <c r="G265"/>
      <c r="H265" s="21"/>
      <c r="I265" s="7"/>
      <c r="J265"/>
      <c r="K265"/>
      <c r="L265" s="25"/>
      <c r="M265" s="10"/>
      <c r="N265"/>
      <c r="O265"/>
      <c r="P265" s="25"/>
      <c r="Q265" s="17"/>
      <c r="R265"/>
      <c r="S265" s="25"/>
      <c r="T265" s="25"/>
      <c r="U265" s="10"/>
      <c r="V265" s="10"/>
      <c r="W265" s="10"/>
      <c r="X265" s="7"/>
      <c r="Y265" s="7"/>
      <c r="AB265" s="11"/>
      <c r="AC265" s="11"/>
      <c r="AD265" s="7"/>
      <c r="AF265" s="25"/>
    </row>
    <row r="266" spans="1:32" ht="14.25" x14ac:dyDescent="0.2">
      <c r="A266" s="37"/>
      <c r="B266" s="27"/>
      <c r="C266" s="20"/>
      <c r="D266" s="9"/>
      <c r="E266"/>
      <c r="F266"/>
      <c r="G266"/>
      <c r="H266" s="21"/>
      <c r="I266" s="7"/>
      <c r="J266"/>
      <c r="K266"/>
      <c r="L266" s="25"/>
      <c r="M266" s="10"/>
      <c r="N266"/>
      <c r="O266"/>
      <c r="P266" s="25"/>
      <c r="Q266" s="17"/>
      <c r="R266"/>
      <c r="S266" s="25"/>
      <c r="T266" s="25"/>
      <c r="U266" s="10"/>
      <c r="V266" s="10"/>
      <c r="W266" s="10"/>
      <c r="X266" s="7"/>
      <c r="Y266" s="7"/>
      <c r="AB266" s="11"/>
      <c r="AC266" s="11"/>
      <c r="AD266" s="7"/>
      <c r="AF266" s="25"/>
    </row>
    <row r="267" spans="1:32" ht="14.25" x14ac:dyDescent="0.2">
      <c r="A267" s="37"/>
      <c r="B267" s="27"/>
      <c r="C267" s="20"/>
      <c r="D267" s="9"/>
      <c r="E267"/>
      <c r="F267"/>
      <c r="G267"/>
      <c r="H267" s="21"/>
      <c r="I267" s="7"/>
      <c r="J267"/>
      <c r="K267"/>
      <c r="L267" s="25"/>
      <c r="M267" s="10"/>
      <c r="N267"/>
      <c r="O267"/>
      <c r="P267" s="25"/>
      <c r="Q267" s="17"/>
      <c r="R267"/>
      <c r="S267" s="25"/>
      <c r="T267" s="25"/>
      <c r="U267" s="10"/>
      <c r="V267" s="10"/>
      <c r="W267" s="10"/>
      <c r="X267" s="7"/>
      <c r="Y267" s="7"/>
      <c r="AB267" s="11"/>
      <c r="AC267" s="11"/>
      <c r="AD267" s="7"/>
      <c r="AF267" s="25"/>
    </row>
    <row r="268" spans="1:32" ht="14.25" x14ac:dyDescent="0.2">
      <c r="A268" s="37"/>
      <c r="B268" s="27"/>
      <c r="C268" s="20"/>
      <c r="D268" s="9"/>
      <c r="E268"/>
      <c r="F268"/>
      <c r="G268"/>
      <c r="H268" s="21"/>
      <c r="I268" s="7"/>
      <c r="J268"/>
      <c r="K268"/>
      <c r="L268" s="25"/>
      <c r="M268" s="10"/>
      <c r="N268"/>
      <c r="O268"/>
      <c r="P268" s="25"/>
      <c r="Q268" s="17"/>
      <c r="R268"/>
      <c r="S268" s="25"/>
      <c r="T268" s="25"/>
      <c r="U268" s="10"/>
      <c r="V268" s="10"/>
      <c r="W268" s="10"/>
      <c r="X268" s="7"/>
      <c r="Y268" s="7"/>
      <c r="AB268" s="11"/>
      <c r="AC268" s="11"/>
      <c r="AD268" s="7"/>
      <c r="AF268" s="25"/>
    </row>
    <row r="269" spans="1:32" ht="14.25" x14ac:dyDescent="0.2">
      <c r="A269" s="37"/>
      <c r="B269" s="27"/>
      <c r="C269" s="20"/>
      <c r="D269" s="9"/>
      <c r="E269"/>
      <c r="F269"/>
      <c r="G269"/>
      <c r="H269" s="21"/>
      <c r="I269" s="7"/>
      <c r="J269"/>
      <c r="K269"/>
      <c r="L269" s="25"/>
      <c r="M269" s="10"/>
      <c r="N269"/>
      <c r="O269"/>
      <c r="P269" s="25"/>
      <c r="Q269" s="17"/>
      <c r="R269"/>
      <c r="S269" s="25"/>
      <c r="T269" s="25"/>
      <c r="U269" s="10"/>
      <c r="V269" s="10"/>
      <c r="W269" s="10"/>
      <c r="X269" s="7"/>
      <c r="Y269" s="7"/>
      <c r="AB269" s="11"/>
      <c r="AC269" s="11"/>
      <c r="AD269" s="7"/>
      <c r="AF269" s="25"/>
    </row>
    <row r="270" spans="1:32" ht="14.25" x14ac:dyDescent="0.2">
      <c r="A270" s="37"/>
      <c r="B270" s="27"/>
      <c r="C270" s="20"/>
      <c r="D270" s="9"/>
      <c r="E270"/>
      <c r="F270"/>
      <c r="G270"/>
      <c r="H270" s="21"/>
      <c r="I270" s="7"/>
      <c r="J270"/>
      <c r="K270"/>
      <c r="L270" s="25"/>
      <c r="M270" s="10"/>
      <c r="N270"/>
      <c r="O270"/>
      <c r="P270" s="25"/>
      <c r="Q270" s="17"/>
      <c r="R270"/>
      <c r="S270" s="25"/>
      <c r="T270" s="25"/>
      <c r="U270" s="10"/>
      <c r="V270" s="10"/>
      <c r="W270" s="10"/>
      <c r="X270" s="7"/>
      <c r="Y270" s="7"/>
      <c r="AB270" s="11"/>
      <c r="AC270" s="11"/>
      <c r="AD270" s="7"/>
      <c r="AF270" s="25"/>
    </row>
    <row r="271" spans="1:32" ht="14.25" x14ac:dyDescent="0.2">
      <c r="A271" s="37"/>
      <c r="B271" s="27"/>
      <c r="C271" s="20"/>
      <c r="D271" s="9"/>
      <c r="E271"/>
      <c r="F271"/>
      <c r="G271"/>
      <c r="H271" s="21"/>
      <c r="I271" s="7"/>
      <c r="J271"/>
      <c r="K271"/>
      <c r="L271" s="25"/>
      <c r="M271" s="10"/>
      <c r="N271"/>
      <c r="O271"/>
      <c r="P271" s="25"/>
      <c r="Q271" s="17"/>
      <c r="R271"/>
      <c r="S271" s="25"/>
      <c r="T271" s="25"/>
      <c r="U271" s="10"/>
      <c r="V271" s="10"/>
      <c r="W271" s="10"/>
      <c r="X271" s="7"/>
      <c r="Y271" s="7"/>
      <c r="AB271" s="11"/>
      <c r="AC271" s="11"/>
      <c r="AD271" s="7"/>
      <c r="AF271" s="25"/>
    </row>
    <row r="272" spans="1:32" ht="14.25" x14ac:dyDescent="0.2">
      <c r="A272" s="37"/>
      <c r="B272" s="27"/>
      <c r="C272" s="20"/>
      <c r="D272" s="9"/>
      <c r="E272"/>
      <c r="F272"/>
      <c r="G272"/>
      <c r="H272" s="21"/>
      <c r="I272" s="7"/>
      <c r="J272"/>
      <c r="K272"/>
      <c r="L272" s="25"/>
      <c r="M272" s="10"/>
      <c r="N272"/>
      <c r="O272"/>
      <c r="P272" s="25"/>
      <c r="Q272" s="17"/>
      <c r="R272"/>
      <c r="S272" s="25"/>
      <c r="T272" s="25"/>
      <c r="U272" s="10"/>
      <c r="V272" s="10"/>
      <c r="W272" s="10"/>
      <c r="X272" s="7"/>
      <c r="Y272" s="7"/>
      <c r="AB272" s="11"/>
      <c r="AC272" s="11"/>
      <c r="AD272" s="7"/>
      <c r="AF272" s="25"/>
    </row>
    <row r="273" spans="1:32" ht="14.25" x14ac:dyDescent="0.2">
      <c r="A273" s="37"/>
      <c r="B273" s="27"/>
      <c r="C273" s="20"/>
      <c r="D273" s="9"/>
      <c r="E273"/>
      <c r="F273"/>
      <c r="G273"/>
      <c r="H273" s="21"/>
      <c r="I273" s="7"/>
      <c r="J273"/>
      <c r="K273"/>
      <c r="L273" s="25"/>
      <c r="M273" s="10"/>
      <c r="N273"/>
      <c r="O273"/>
      <c r="P273" s="25"/>
      <c r="Q273" s="17"/>
      <c r="R273"/>
      <c r="S273" s="25"/>
      <c r="T273" s="25"/>
      <c r="U273" s="10"/>
      <c r="V273" s="10"/>
      <c r="W273" s="10"/>
      <c r="X273" s="7"/>
      <c r="Y273" s="7"/>
      <c r="AB273" s="11"/>
      <c r="AC273" s="11"/>
      <c r="AD273" s="7"/>
      <c r="AF273" s="25"/>
    </row>
    <row r="274" spans="1:32" ht="14.25" x14ac:dyDescent="0.2">
      <c r="A274" s="37"/>
      <c r="B274" s="27"/>
      <c r="C274" s="20"/>
      <c r="D274" s="9"/>
      <c r="E274"/>
      <c r="F274"/>
      <c r="G274"/>
      <c r="H274" s="21"/>
      <c r="I274" s="7"/>
      <c r="J274"/>
      <c r="K274"/>
      <c r="L274" s="25"/>
      <c r="M274" s="10"/>
      <c r="N274"/>
      <c r="O274"/>
      <c r="P274" s="25"/>
      <c r="Q274" s="17"/>
      <c r="R274"/>
      <c r="S274" s="25"/>
      <c r="T274" s="25"/>
      <c r="U274" s="10"/>
      <c r="V274" s="10"/>
      <c r="W274" s="10"/>
      <c r="X274" s="7"/>
      <c r="Y274" s="7"/>
      <c r="AB274" s="11"/>
      <c r="AC274" s="11"/>
      <c r="AD274" s="7"/>
      <c r="AF274" s="25"/>
    </row>
    <row r="275" spans="1:32" ht="14.25" x14ac:dyDescent="0.2">
      <c r="A275" s="37"/>
      <c r="B275" s="27"/>
      <c r="C275" s="20"/>
      <c r="D275" s="9"/>
      <c r="E275"/>
      <c r="F275"/>
      <c r="G275"/>
      <c r="H275" s="21"/>
      <c r="I275" s="7"/>
      <c r="J275"/>
      <c r="K275"/>
      <c r="L275" s="25"/>
      <c r="M275" s="10"/>
      <c r="N275"/>
      <c r="O275"/>
      <c r="P275" s="25"/>
      <c r="Q275" s="17"/>
      <c r="R275"/>
      <c r="S275" s="25"/>
      <c r="T275" s="25"/>
      <c r="U275" s="10"/>
      <c r="V275" s="10"/>
      <c r="W275" s="10"/>
      <c r="X275" s="7"/>
      <c r="Y275" s="7"/>
      <c r="AB275" s="11"/>
      <c r="AC275" s="11"/>
      <c r="AD275" s="7"/>
      <c r="AF275" s="25"/>
    </row>
    <row r="276" spans="1:32" ht="14.25" x14ac:dyDescent="0.2">
      <c r="A276" s="37"/>
      <c r="B276" s="27"/>
      <c r="C276" s="20"/>
      <c r="D276" s="9"/>
      <c r="E276"/>
      <c r="F276"/>
      <c r="G276"/>
      <c r="H276" s="21"/>
      <c r="I276" s="7"/>
      <c r="J276"/>
      <c r="K276"/>
      <c r="L276" s="25"/>
      <c r="M276" s="10"/>
      <c r="N276"/>
      <c r="O276"/>
      <c r="P276" s="25"/>
      <c r="Q276" s="17"/>
      <c r="R276"/>
      <c r="S276" s="25"/>
      <c r="T276" s="25"/>
      <c r="U276" s="10"/>
      <c r="V276" s="10"/>
      <c r="W276" s="10"/>
      <c r="X276" s="7"/>
      <c r="Y276" s="7"/>
      <c r="AB276" s="11"/>
      <c r="AC276" s="11"/>
      <c r="AD276" s="7"/>
      <c r="AF276" s="25"/>
    </row>
    <row r="277" spans="1:32" ht="14.25" x14ac:dyDescent="0.2">
      <c r="A277" s="37"/>
      <c r="B277" s="27"/>
      <c r="C277" s="20"/>
      <c r="D277" s="9"/>
      <c r="E277"/>
      <c r="F277"/>
      <c r="G277"/>
      <c r="H277" s="21"/>
      <c r="I277" s="7"/>
      <c r="J277"/>
      <c r="K277"/>
      <c r="L277" s="25"/>
      <c r="M277" s="10"/>
      <c r="N277"/>
      <c r="O277"/>
      <c r="P277" s="25"/>
      <c r="Q277" s="17"/>
      <c r="R277"/>
      <c r="S277" s="25"/>
      <c r="T277" s="25"/>
      <c r="U277" s="10"/>
      <c r="V277" s="10"/>
      <c r="W277" s="10"/>
      <c r="X277" s="7"/>
      <c r="Y277" s="7"/>
      <c r="AB277" s="11"/>
      <c r="AC277" s="11"/>
      <c r="AD277" s="7"/>
      <c r="AF277" s="25"/>
    </row>
    <row r="278" spans="1:32" ht="14.25" x14ac:dyDescent="0.2">
      <c r="A278" s="37"/>
      <c r="B278" s="27"/>
      <c r="C278" s="20"/>
      <c r="D278" s="9"/>
      <c r="E278"/>
      <c r="F278"/>
      <c r="G278"/>
      <c r="H278" s="21"/>
      <c r="I278" s="7"/>
      <c r="J278"/>
      <c r="K278"/>
      <c r="L278" s="25"/>
      <c r="M278" s="10"/>
      <c r="N278"/>
      <c r="O278"/>
      <c r="P278" s="25"/>
      <c r="Q278" s="17"/>
      <c r="R278"/>
      <c r="S278" s="25"/>
      <c r="T278" s="25"/>
      <c r="U278" s="10"/>
      <c r="V278" s="10"/>
      <c r="W278" s="10"/>
      <c r="X278" s="7"/>
      <c r="Y278" s="7"/>
      <c r="AB278" s="11"/>
      <c r="AC278" s="11"/>
      <c r="AD278" s="7"/>
      <c r="AF278" s="25"/>
    </row>
    <row r="279" spans="1:32" ht="14.25" x14ac:dyDescent="0.2">
      <c r="A279" s="37"/>
      <c r="B279" s="27"/>
      <c r="C279" s="20"/>
      <c r="D279" s="9"/>
      <c r="E279"/>
      <c r="F279"/>
      <c r="G279"/>
      <c r="H279" s="21"/>
      <c r="I279" s="7"/>
      <c r="J279"/>
      <c r="K279"/>
      <c r="L279" s="25"/>
      <c r="M279" s="10"/>
      <c r="N279"/>
      <c r="O279"/>
      <c r="P279" s="25"/>
      <c r="Q279" s="17"/>
      <c r="R279"/>
      <c r="S279" s="25"/>
      <c r="T279" s="25"/>
      <c r="U279" s="10"/>
      <c r="V279" s="10"/>
      <c r="W279" s="10"/>
      <c r="X279" s="7"/>
      <c r="Y279" s="7"/>
      <c r="AB279" s="11"/>
      <c r="AC279" s="11"/>
      <c r="AD279" s="7"/>
      <c r="AF279" s="25"/>
    </row>
    <row r="280" spans="1:32" ht="14.25" x14ac:dyDescent="0.2">
      <c r="A280" s="37"/>
      <c r="B280" s="27"/>
      <c r="C280" s="20"/>
      <c r="D280" s="9"/>
      <c r="E280"/>
      <c r="F280"/>
      <c r="G280"/>
      <c r="H280" s="21"/>
      <c r="I280" s="7"/>
      <c r="J280"/>
      <c r="K280"/>
      <c r="L280" s="25"/>
      <c r="M280" s="10"/>
      <c r="N280"/>
      <c r="O280"/>
      <c r="P280" s="25"/>
      <c r="Q280" s="17"/>
      <c r="R280"/>
      <c r="S280" s="25"/>
      <c r="T280" s="25"/>
      <c r="U280" s="10"/>
      <c r="V280" s="10"/>
      <c r="W280" s="10"/>
      <c r="X280" s="7"/>
      <c r="Y280" s="7"/>
      <c r="AB280" s="11"/>
      <c r="AC280" s="11"/>
      <c r="AD280" s="7"/>
      <c r="AF280" s="25"/>
    </row>
    <row r="281" spans="1:32" ht="14.25" x14ac:dyDescent="0.2">
      <c r="A281" s="37"/>
      <c r="B281" s="27"/>
      <c r="C281" s="20"/>
      <c r="D281" s="9"/>
      <c r="E281"/>
      <c r="F281"/>
      <c r="G281"/>
      <c r="H281" s="21"/>
      <c r="I281" s="7"/>
      <c r="J281"/>
      <c r="K281"/>
      <c r="L281" s="25"/>
      <c r="M281" s="10"/>
      <c r="N281"/>
      <c r="O281"/>
      <c r="P281" s="25"/>
      <c r="Q281" s="17"/>
      <c r="R281"/>
      <c r="S281" s="25"/>
      <c r="T281" s="25"/>
      <c r="U281" s="10"/>
      <c r="V281" s="10"/>
      <c r="W281" s="10"/>
      <c r="X281" s="7"/>
      <c r="Y281" s="7"/>
      <c r="AB281" s="11"/>
      <c r="AC281" s="11"/>
      <c r="AD281" s="7"/>
      <c r="AF281" s="25"/>
    </row>
    <row r="282" spans="1:32" ht="14.25" x14ac:dyDescent="0.2">
      <c r="A282" s="37"/>
      <c r="B282" s="27"/>
      <c r="C282" s="20"/>
      <c r="D282" s="9"/>
      <c r="E282"/>
      <c r="F282"/>
      <c r="G282"/>
      <c r="H282" s="21"/>
      <c r="I282" s="7"/>
      <c r="J282"/>
      <c r="K282"/>
      <c r="L282" s="25"/>
      <c r="M282" s="10"/>
      <c r="N282"/>
      <c r="O282"/>
      <c r="P282" s="25"/>
      <c r="Q282" s="17"/>
      <c r="R282"/>
      <c r="S282" s="25"/>
      <c r="T282" s="25"/>
      <c r="U282" s="10"/>
      <c r="V282" s="10"/>
      <c r="W282" s="10"/>
      <c r="X282" s="7"/>
      <c r="Y282" s="7"/>
      <c r="AB282" s="11"/>
      <c r="AC282" s="11"/>
      <c r="AD282" s="7"/>
      <c r="AF282" s="25"/>
    </row>
    <row r="283" spans="1:32" ht="14.25" x14ac:dyDescent="0.2">
      <c r="A283" s="37"/>
      <c r="B283" s="27"/>
      <c r="C283" s="20"/>
      <c r="D283" s="9"/>
      <c r="E283"/>
      <c r="F283"/>
      <c r="G283"/>
      <c r="H283" s="21"/>
      <c r="I283" s="7"/>
      <c r="J283"/>
      <c r="K283"/>
      <c r="L283" s="25"/>
      <c r="M283" s="10"/>
      <c r="N283"/>
      <c r="O283"/>
      <c r="P283" s="25"/>
      <c r="Q283" s="17"/>
      <c r="R283"/>
      <c r="S283" s="25"/>
      <c r="T283" s="25"/>
      <c r="U283" s="10"/>
      <c r="V283" s="10"/>
      <c r="W283" s="10"/>
      <c r="X283" s="7"/>
      <c r="Y283" s="7"/>
      <c r="AB283" s="11"/>
      <c r="AC283" s="11"/>
      <c r="AD283" s="7"/>
      <c r="AF283" s="25"/>
    </row>
    <row r="284" spans="1:32" ht="14.25" x14ac:dyDescent="0.2">
      <c r="A284" s="37"/>
      <c r="B284" s="27"/>
      <c r="C284" s="20"/>
      <c r="D284" s="9"/>
      <c r="E284"/>
      <c r="F284"/>
      <c r="G284"/>
      <c r="H284" s="21"/>
      <c r="I284" s="7"/>
      <c r="J284"/>
      <c r="K284"/>
      <c r="L284" s="25"/>
      <c r="M284" s="10"/>
      <c r="N284"/>
      <c r="O284"/>
      <c r="P284" s="25"/>
      <c r="Q284" s="17"/>
      <c r="R284"/>
      <c r="S284" s="25"/>
      <c r="T284" s="25"/>
      <c r="U284" s="10"/>
      <c r="V284" s="10"/>
      <c r="W284" s="10"/>
      <c r="X284" s="7"/>
      <c r="Y284" s="7"/>
      <c r="AB284" s="11"/>
      <c r="AC284" s="11"/>
      <c r="AD284" s="7"/>
      <c r="AF284" s="25"/>
    </row>
    <row r="285" spans="1:32" ht="14.25" x14ac:dyDescent="0.2">
      <c r="A285" s="37"/>
      <c r="B285" s="27"/>
      <c r="C285" s="20"/>
      <c r="D285" s="9"/>
      <c r="E285"/>
      <c r="F285"/>
      <c r="G285"/>
      <c r="H285" s="21"/>
      <c r="I285" s="7"/>
      <c r="J285"/>
      <c r="K285"/>
      <c r="L285" s="25"/>
      <c r="M285" s="10"/>
      <c r="N285"/>
      <c r="O285"/>
      <c r="P285" s="25"/>
      <c r="Q285" s="17"/>
      <c r="R285"/>
      <c r="S285" s="25"/>
      <c r="T285" s="25"/>
      <c r="U285" s="10"/>
      <c r="V285" s="10"/>
      <c r="W285" s="10"/>
      <c r="X285" s="7"/>
      <c r="Y285" s="7"/>
      <c r="AB285" s="11"/>
      <c r="AC285" s="11"/>
      <c r="AD285" s="7"/>
      <c r="AF285" s="25"/>
    </row>
    <row r="286" spans="1:32" ht="14.25" x14ac:dyDescent="0.2">
      <c r="A286" s="37"/>
      <c r="B286" s="27"/>
      <c r="C286" s="20"/>
      <c r="D286" s="9"/>
      <c r="E286"/>
      <c r="F286"/>
      <c r="G286"/>
      <c r="H286" s="21"/>
      <c r="I286" s="7"/>
      <c r="J286"/>
      <c r="K286"/>
      <c r="L286" s="25"/>
      <c r="M286" s="10"/>
      <c r="N286"/>
      <c r="O286"/>
      <c r="P286" s="25"/>
      <c r="Q286" s="17"/>
      <c r="R286"/>
      <c r="S286" s="25"/>
      <c r="T286" s="25"/>
      <c r="U286" s="10"/>
      <c r="V286" s="10"/>
      <c r="W286" s="10"/>
      <c r="X286" s="7"/>
      <c r="Y286" s="7"/>
      <c r="AB286" s="11"/>
      <c r="AC286" s="11"/>
      <c r="AD286" s="7"/>
      <c r="AF286" s="25"/>
    </row>
    <row r="287" spans="1:32" ht="14.25" x14ac:dyDescent="0.2">
      <c r="A287" s="37"/>
      <c r="B287" s="27"/>
      <c r="C287" s="20"/>
      <c r="D287" s="9"/>
      <c r="E287"/>
      <c r="F287"/>
      <c r="G287"/>
      <c r="H287" s="21"/>
      <c r="I287" s="7"/>
      <c r="J287"/>
      <c r="K287"/>
      <c r="L287" s="25"/>
      <c r="M287" s="10"/>
      <c r="N287"/>
      <c r="O287"/>
      <c r="P287" s="25"/>
      <c r="Q287" s="17"/>
      <c r="R287"/>
      <c r="S287" s="25"/>
      <c r="T287" s="25"/>
      <c r="U287" s="10"/>
      <c r="V287" s="10"/>
      <c r="W287" s="10"/>
      <c r="X287" s="7"/>
      <c r="Y287" s="7"/>
      <c r="AB287" s="11"/>
      <c r="AC287" s="11"/>
      <c r="AD287" s="7"/>
      <c r="AF287" s="25"/>
    </row>
    <row r="288" spans="1:32" ht="14.25" x14ac:dyDescent="0.2">
      <c r="A288" s="37"/>
      <c r="B288" s="27"/>
      <c r="C288" s="20"/>
      <c r="D288" s="9"/>
      <c r="E288"/>
      <c r="F288"/>
      <c r="G288"/>
      <c r="H288" s="21"/>
      <c r="I288" s="7"/>
      <c r="J288"/>
      <c r="K288"/>
      <c r="L288" s="25"/>
      <c r="M288" s="10"/>
      <c r="N288"/>
      <c r="O288"/>
      <c r="P288" s="25"/>
      <c r="Q288" s="17"/>
      <c r="R288"/>
      <c r="S288" s="25"/>
      <c r="T288" s="25"/>
      <c r="U288" s="10"/>
      <c r="V288" s="10"/>
      <c r="W288" s="10"/>
      <c r="X288" s="7"/>
      <c r="Y288" s="7"/>
      <c r="AB288" s="11"/>
      <c r="AC288" s="11"/>
      <c r="AD288" s="7"/>
      <c r="AF288" s="25"/>
    </row>
    <row r="289" spans="1:32" ht="14.25" x14ac:dyDescent="0.2">
      <c r="A289" s="37"/>
      <c r="B289" s="27"/>
      <c r="C289" s="20"/>
      <c r="D289" s="9"/>
      <c r="E289"/>
      <c r="F289"/>
      <c r="G289"/>
      <c r="H289" s="21"/>
      <c r="I289" s="7"/>
      <c r="J289"/>
      <c r="K289"/>
      <c r="L289" s="25"/>
      <c r="M289" s="10"/>
      <c r="N289"/>
      <c r="O289"/>
      <c r="P289" s="25"/>
      <c r="Q289" s="17"/>
      <c r="R289"/>
      <c r="S289" s="25"/>
      <c r="T289" s="25"/>
      <c r="U289" s="10"/>
      <c r="V289" s="10"/>
      <c r="W289" s="10"/>
      <c r="X289" s="7"/>
      <c r="Y289" s="7"/>
      <c r="AB289" s="11"/>
      <c r="AC289" s="11"/>
      <c r="AD289" s="7"/>
      <c r="AF289" s="25"/>
    </row>
    <row r="290" spans="1:32" ht="14.25" x14ac:dyDescent="0.2">
      <c r="A290" s="37"/>
      <c r="B290" s="27"/>
      <c r="C290" s="20"/>
      <c r="D290" s="9"/>
      <c r="E290"/>
      <c r="F290"/>
      <c r="G290"/>
      <c r="H290" s="21"/>
      <c r="I290" s="7"/>
      <c r="J290"/>
      <c r="K290"/>
      <c r="L290" s="25"/>
      <c r="M290" s="10"/>
      <c r="N290"/>
      <c r="O290"/>
      <c r="P290" s="25"/>
      <c r="Q290" s="17"/>
      <c r="R290"/>
      <c r="S290" s="25"/>
      <c r="T290" s="25"/>
      <c r="U290" s="10"/>
      <c r="V290" s="10"/>
      <c r="W290" s="10"/>
      <c r="X290" s="7"/>
      <c r="Y290" s="7"/>
      <c r="AB290" s="11"/>
      <c r="AC290" s="11"/>
      <c r="AD290" s="7"/>
      <c r="AF290" s="25"/>
    </row>
    <row r="291" spans="1:32" ht="14.25" x14ac:dyDescent="0.2">
      <c r="A291" s="37"/>
      <c r="B291" s="27"/>
      <c r="C291" s="20"/>
      <c r="D291" s="9"/>
      <c r="E291"/>
      <c r="F291"/>
      <c r="G291"/>
      <c r="H291" s="21"/>
      <c r="I291" s="7"/>
      <c r="J291"/>
      <c r="K291"/>
      <c r="L291" s="25"/>
      <c r="M291" s="10"/>
      <c r="N291"/>
      <c r="O291"/>
      <c r="P291" s="25"/>
      <c r="Q291" s="17"/>
      <c r="R291"/>
      <c r="S291" s="25"/>
      <c r="T291" s="25"/>
      <c r="U291" s="10"/>
      <c r="V291" s="10"/>
      <c r="W291" s="10"/>
      <c r="X291" s="7"/>
      <c r="Y291" s="7"/>
      <c r="AB291" s="11"/>
      <c r="AC291" s="11"/>
      <c r="AD291" s="7"/>
      <c r="AF291" s="25"/>
    </row>
    <row r="292" spans="1:32" ht="14.25" x14ac:dyDescent="0.2">
      <c r="A292" s="37"/>
      <c r="B292" s="27"/>
      <c r="C292" s="20"/>
      <c r="D292" s="9"/>
      <c r="E292"/>
      <c r="F292"/>
      <c r="G292"/>
      <c r="H292" s="21"/>
      <c r="I292" s="7"/>
      <c r="J292"/>
      <c r="K292"/>
      <c r="L292" s="25"/>
      <c r="M292" s="10"/>
      <c r="N292"/>
      <c r="O292"/>
      <c r="P292" s="25"/>
      <c r="Q292" s="17"/>
      <c r="R292"/>
      <c r="S292" s="25"/>
      <c r="T292" s="25"/>
      <c r="U292" s="10"/>
      <c r="V292" s="10"/>
      <c r="W292" s="10"/>
      <c r="X292" s="7"/>
      <c r="Y292" s="7"/>
      <c r="AB292" s="11"/>
      <c r="AC292" s="11"/>
      <c r="AD292" s="7"/>
      <c r="AF292" s="25"/>
    </row>
    <row r="293" spans="1:32" ht="14.25" x14ac:dyDescent="0.2">
      <c r="A293" s="37"/>
      <c r="B293" s="27"/>
      <c r="C293" s="20"/>
      <c r="D293" s="9"/>
      <c r="E293"/>
      <c r="F293"/>
      <c r="G293"/>
      <c r="H293" s="21"/>
      <c r="I293" s="7"/>
      <c r="J293"/>
      <c r="K293"/>
      <c r="L293" s="25"/>
      <c r="M293" s="10"/>
      <c r="N293"/>
      <c r="O293"/>
      <c r="P293" s="25"/>
      <c r="Q293" s="17"/>
      <c r="R293"/>
      <c r="S293" s="25"/>
      <c r="T293" s="25"/>
      <c r="U293" s="10"/>
      <c r="V293" s="10"/>
      <c r="W293" s="10"/>
      <c r="X293" s="7"/>
      <c r="Y293" s="7"/>
      <c r="AB293" s="11"/>
      <c r="AC293" s="11"/>
      <c r="AD293" s="7"/>
      <c r="AF293" s="25"/>
    </row>
    <row r="294" spans="1:32" ht="14.25" x14ac:dyDescent="0.2">
      <c r="A294" s="37"/>
      <c r="B294" s="27"/>
      <c r="C294" s="20"/>
      <c r="D294" s="9"/>
      <c r="E294"/>
      <c r="F294"/>
      <c r="G294"/>
      <c r="H294" s="21"/>
      <c r="I294" s="7"/>
      <c r="J294"/>
      <c r="K294"/>
      <c r="L294" s="25"/>
      <c r="M294" s="10"/>
      <c r="N294"/>
      <c r="O294"/>
      <c r="P294" s="25"/>
      <c r="Q294" s="17"/>
      <c r="R294"/>
      <c r="S294" s="25"/>
      <c r="T294" s="25"/>
      <c r="U294" s="10"/>
      <c r="V294" s="10"/>
      <c r="W294" s="10"/>
      <c r="X294" s="7"/>
      <c r="Y294" s="7"/>
      <c r="AB294" s="11"/>
      <c r="AC294" s="11"/>
      <c r="AD294" s="7"/>
      <c r="AF294" s="25"/>
    </row>
    <row r="295" spans="1:32" ht="14.25" x14ac:dyDescent="0.2">
      <c r="A295" s="37"/>
      <c r="B295" s="27"/>
      <c r="C295" s="20"/>
      <c r="D295" s="9"/>
      <c r="E295"/>
      <c r="F295"/>
      <c r="G295"/>
      <c r="H295" s="21"/>
      <c r="I295" s="7"/>
      <c r="J295"/>
      <c r="K295"/>
      <c r="L295" s="25"/>
      <c r="M295" s="10"/>
      <c r="N295"/>
      <c r="O295"/>
      <c r="P295" s="25"/>
      <c r="Q295" s="17"/>
      <c r="R295"/>
      <c r="S295" s="25"/>
      <c r="T295" s="25"/>
      <c r="U295" s="10"/>
      <c r="V295" s="10"/>
      <c r="W295" s="10"/>
      <c r="X295" s="7"/>
      <c r="Y295" s="7"/>
      <c r="AB295" s="11"/>
      <c r="AC295" s="11"/>
      <c r="AD295" s="7"/>
      <c r="AF295" s="25"/>
    </row>
    <row r="296" spans="1:32" ht="14.25" x14ac:dyDescent="0.2">
      <c r="A296" s="37"/>
      <c r="B296" s="27"/>
      <c r="C296" s="20"/>
      <c r="D296" s="9"/>
      <c r="E296"/>
      <c r="F296"/>
      <c r="G296"/>
      <c r="H296" s="21"/>
      <c r="I296" s="7"/>
      <c r="J296"/>
      <c r="K296"/>
      <c r="L296" s="25"/>
      <c r="M296" s="10"/>
      <c r="N296"/>
      <c r="O296"/>
      <c r="P296" s="25"/>
      <c r="Q296" s="17"/>
      <c r="R296"/>
      <c r="S296" s="25"/>
      <c r="T296" s="25"/>
      <c r="U296" s="10"/>
      <c r="V296" s="10"/>
      <c r="W296" s="10"/>
      <c r="X296" s="7"/>
      <c r="Y296" s="7"/>
      <c r="AB296" s="11"/>
      <c r="AC296" s="11"/>
      <c r="AD296" s="7"/>
      <c r="AF296" s="25"/>
    </row>
    <row r="297" spans="1:32" ht="14.25" x14ac:dyDescent="0.2">
      <c r="A297" s="37"/>
      <c r="B297" s="27"/>
      <c r="C297" s="20"/>
      <c r="D297" s="9"/>
      <c r="E297"/>
      <c r="F297"/>
      <c r="G297"/>
      <c r="H297" s="21"/>
      <c r="I297" s="7"/>
      <c r="J297"/>
      <c r="K297"/>
      <c r="L297" s="25"/>
      <c r="M297" s="10"/>
      <c r="N297"/>
      <c r="O297"/>
      <c r="P297" s="25"/>
      <c r="Q297" s="17"/>
      <c r="R297"/>
      <c r="S297" s="25"/>
      <c r="T297" s="25"/>
      <c r="U297" s="10"/>
      <c r="V297" s="10"/>
      <c r="W297" s="10"/>
      <c r="X297" s="7"/>
      <c r="Y297" s="7"/>
      <c r="AB297" s="11"/>
      <c r="AC297" s="11"/>
      <c r="AD297" s="7"/>
      <c r="AF297" s="25"/>
    </row>
    <row r="298" spans="1:32" ht="14.25" x14ac:dyDescent="0.2">
      <c r="A298" s="37"/>
      <c r="B298" s="27"/>
      <c r="C298" s="20"/>
      <c r="D298" s="9"/>
      <c r="E298"/>
      <c r="F298"/>
      <c r="G298"/>
      <c r="H298" s="21"/>
      <c r="I298" s="7"/>
      <c r="J298"/>
      <c r="K298"/>
      <c r="L298" s="25"/>
      <c r="M298" s="10"/>
      <c r="N298"/>
      <c r="O298"/>
      <c r="P298" s="25"/>
      <c r="Q298" s="17"/>
      <c r="R298"/>
      <c r="S298" s="25"/>
      <c r="T298" s="25"/>
      <c r="U298" s="10"/>
      <c r="V298" s="10"/>
      <c r="W298" s="10"/>
      <c r="X298" s="7"/>
      <c r="Y298" s="7"/>
      <c r="AB298" s="11"/>
      <c r="AC298" s="11"/>
      <c r="AD298" s="7"/>
      <c r="AF298" s="25"/>
    </row>
    <row r="299" spans="1:32" ht="14.25" x14ac:dyDescent="0.2">
      <c r="A299" s="37"/>
      <c r="B299" s="27"/>
      <c r="C299" s="20"/>
      <c r="D299" s="9"/>
      <c r="E299"/>
      <c r="F299"/>
      <c r="G299"/>
      <c r="H299" s="21"/>
      <c r="I299" s="7"/>
      <c r="J299"/>
      <c r="K299"/>
      <c r="L299" s="25"/>
      <c r="M299" s="10"/>
      <c r="N299"/>
      <c r="O299"/>
      <c r="P299" s="25"/>
      <c r="Q299" s="17"/>
      <c r="R299"/>
      <c r="S299" s="25"/>
      <c r="T299" s="25"/>
      <c r="U299" s="10"/>
      <c r="V299" s="10"/>
      <c r="W299" s="10"/>
      <c r="X299" s="7"/>
      <c r="Y299" s="7"/>
      <c r="AB299" s="11"/>
      <c r="AC299" s="11"/>
      <c r="AD299" s="7"/>
      <c r="AF299" s="25"/>
    </row>
    <row r="300" spans="1:32" ht="14.25" x14ac:dyDescent="0.2">
      <c r="A300" s="37"/>
      <c r="B300" s="27"/>
      <c r="C300" s="20"/>
      <c r="D300" s="9"/>
      <c r="E300"/>
      <c r="F300"/>
      <c r="G300"/>
      <c r="H300" s="21"/>
      <c r="I300" s="7"/>
      <c r="J300"/>
      <c r="K300"/>
      <c r="L300" s="25"/>
      <c r="M300" s="10"/>
      <c r="N300"/>
      <c r="O300"/>
      <c r="P300" s="25"/>
      <c r="Q300" s="17"/>
      <c r="R300"/>
      <c r="S300" s="25"/>
      <c r="T300" s="25"/>
      <c r="U300" s="10"/>
      <c r="V300" s="10"/>
      <c r="W300" s="10"/>
      <c r="X300" s="7"/>
      <c r="Y300" s="7"/>
      <c r="AB300" s="11"/>
      <c r="AC300" s="11"/>
      <c r="AD300" s="7"/>
      <c r="AF300" s="25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ignoredErrors>
    <ignoredError sqref="F10:F11 J10 L10 N10:Y10 AD10:AF10" evalError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H531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7" style="1" customWidth="1"/>
    <col min="7" max="7" width="9.1406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6" width="10.5703125" style="1" customWidth="1"/>
    <col min="17" max="17" width="10.5703125" style="29" customWidth="1"/>
    <col min="18" max="18" width="10.5703125" style="16" customWidth="1"/>
    <col min="19" max="19" width="12.5703125" style="1" customWidth="1"/>
    <col min="20" max="20" width="11.42578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29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10865.876224698846</v>
      </c>
      <c r="AH1" s="31" t="s">
        <v>86</v>
      </c>
      <c r="AI1">
        <f ca="1">MAX(AD3:OFFSET(AD3,Control!$I$5-1,0))</f>
        <v>3.1511830087529438</v>
      </c>
      <c r="AN1" s="1"/>
      <c r="AO1" s="1"/>
      <c r="AP1" s="1"/>
      <c r="AQ1" s="1"/>
      <c r="AR1" s="1"/>
      <c r="AS1" s="1"/>
      <c r="AT1" s="1"/>
      <c r="AU1" s="1"/>
      <c r="AX1" s="4"/>
      <c r="BC1" s="4"/>
    </row>
    <row r="2" spans="1:60" x14ac:dyDescent="0.2">
      <c r="C2" s="2" t="s">
        <v>9</v>
      </c>
      <c r="D2" s="96">
        <f ca="1">SUM(D3:OFFSET(D3,Control!$I$5-1,0))</f>
        <v>5.2654988995648466E-6</v>
      </c>
      <c r="E2" s="18" t="s">
        <v>29</v>
      </c>
      <c r="F2" s="3">
        <f>Control!Q14</f>
        <v>5.5555555555555559E-2</v>
      </c>
      <c r="H2" s="3" t="s">
        <v>33</v>
      </c>
      <c r="I2" s="4">
        <v>0.1</v>
      </c>
      <c r="J2" s="4">
        <f>Control!S14</f>
        <v>0</v>
      </c>
      <c r="K2" s="4" t="s">
        <v>49</v>
      </c>
      <c r="N2" s="4" t="s">
        <v>34</v>
      </c>
      <c r="O2" s="4">
        <f>Control!R14</f>
        <v>1.7</v>
      </c>
      <c r="P2" s="18">
        <f>Control!P14</f>
        <v>2.4722222222222219</v>
      </c>
      <c r="Q2" s="34" t="s">
        <v>35</v>
      </c>
      <c r="R2" s="14" t="s">
        <v>38</v>
      </c>
      <c r="S2" s="8">
        <f ca="1">100*MAX(S3:OFFSET(S3,Control!$I$5-1,0))</f>
        <v>4.8150071349057372E-3</v>
      </c>
      <c r="T2" s="8">
        <f ca="1">S2*(1+AG3/100)</f>
        <v>1.6629898420782382E-2</v>
      </c>
      <c r="U2" s="2"/>
      <c r="V2" t="s">
        <v>44</v>
      </c>
      <c r="W2">
        <f>O2/(1+P2-F2)</f>
        <v>0.4975609756097561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N2" s="1"/>
      <c r="AO2" s="2"/>
      <c r="AP2" s="1"/>
      <c r="AQ2" s="3"/>
      <c r="AR2" s="1"/>
      <c r="AT2" s="1"/>
    </row>
    <row r="3" spans="1:60" ht="14.25" x14ac:dyDescent="0.2">
      <c r="A3" s="37" t="str">
        <f>Control!B5</f>
        <v>AME 19 A2</v>
      </c>
      <c r="B3" s="27">
        <f>100*T3/(1-S3)</f>
        <v>3.1498634019908098</v>
      </c>
      <c r="C3" s="20">
        <v>76.913139651557742</v>
      </c>
      <c r="D3" s="9">
        <f>ABS(B3-((354.94*SQRT(C3)+9.623*C3-1.5223*POWER(C3,1.5))/($AA$1+273)+0.0012439*POWER(C3,1.5)))</f>
        <v>5.1113024035487342E-7</v>
      </c>
      <c r="E3">
        <f>Control!C5/100</f>
        <v>0.297944505187065</v>
      </c>
      <c r="F3">
        <f>$F$2*N3</f>
        <v>4.8953924400546652E-7</v>
      </c>
      <c r="G3">
        <f t="shared" ref="G3:G30" si="0">0.018*C3*1000000/8.3144/($AA$1+273.15)</f>
        <v>136.13268523403138</v>
      </c>
      <c r="H3" s="21">
        <f t="shared" ref="H3:H29" si="1">2*0.0000000000000000001*(E3*100)^3.5</f>
        <v>2.887379223076697E-14</v>
      </c>
      <c r="I3">
        <v>0.1</v>
      </c>
      <c r="J3">
        <f>$I$2+(0.821*SQRT(H3)+1.54)/(Q3*100)</f>
        <v>0.74726891755298386</v>
      </c>
      <c r="K3">
        <f>Control!F5/100</f>
        <v>3.1467272481479187E-2</v>
      </c>
      <c r="L3" s="25">
        <f>K3*(1-F3-P3-S3)</f>
        <v>3.1465838325808029E-2</v>
      </c>
      <c r="M3" s="10">
        <f t="shared" ref="M3:M30" si="2">0.018*I3*1000000/8.3144/($AA$1+273.15)</f>
        <v>0.17699535586605619</v>
      </c>
      <c r="N3">
        <f>1/((1+$P$2)*(1+(1-E3)/E3*$AA$2/M3)-$O$2)</f>
        <v>8.8117063920983974E-6</v>
      </c>
      <c r="O3">
        <f>$O$2*N3</f>
        <v>1.4979900866567276E-5</v>
      </c>
      <c r="P3" s="25">
        <f>S3*($P$2-$F$2)</f>
        <v>3.1890496751565868E-5</v>
      </c>
      <c r="Q3" s="22">
        <f>100/(1+G3/$AA$2*(1/S3-1))</f>
        <v>2.3792277023415707E-2</v>
      </c>
      <c r="R3">
        <f>Q3/100*G3+(100-Q3)/100*$AA$2</f>
        <v>2454.4482886646656</v>
      </c>
      <c r="S3" s="25">
        <f>($O$2/(1+$P$2-$F$2)+1)*N3</f>
        <v>1.31960676213376E-5</v>
      </c>
      <c r="T3" s="25">
        <f>L3+F3+P3</f>
        <v>3.1498218361803595E-2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3.1474650032200122</v>
      </c>
      <c r="Y3" s="7">
        <f t="shared" ref="Y3:Y66" ca="1" si="3">ABS(C3-V3)</f>
        <v>62.913139651557742</v>
      </c>
      <c r="Z3">
        <v>1</v>
      </c>
      <c r="AA3">
        <v>2</v>
      </c>
      <c r="AB3" s="11">
        <f>100*8.3144*$AA$2*($AA$1+273)*($AE$1/100-B3/100)/(0.018*1000000*C3+8.3144*$AA$2*($AA$1+273)*($AE$1/100-B3/100))</f>
        <v>31.292543419218234</v>
      </c>
      <c r="AC3" s="11"/>
      <c r="AD3" s="7">
        <f>B3+S3*100</f>
        <v>3.1511830087529438</v>
      </c>
      <c r="AE3">
        <f>($AE$1/100-K3)/(1-K3)/N3-1-$P$2</f>
        <v>2959.7604520199302</v>
      </c>
      <c r="AF3" s="25">
        <f>S3+P3+F3</f>
        <v>4.5576103616908936E-5</v>
      </c>
      <c r="AG3">
        <f>100*((O2+P2)*(1+P2-F2)-O2)/(1+O2+P2-F2)</f>
        <v>245.37640246109297</v>
      </c>
      <c r="AL3" s="33"/>
      <c r="AN3" s="27"/>
      <c r="AO3" s="20"/>
      <c r="AP3" s="9"/>
      <c r="AQ3" s="9"/>
      <c r="AR3" s="9"/>
      <c r="AS3" s="28"/>
      <c r="AT3" s="9"/>
      <c r="AU3" s="33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4">100*T4/(1-S4)</f>
        <v>1.8730265167531885</v>
      </c>
      <c r="C4" s="20">
        <v>31.395045780330864</v>
      </c>
      <c r="D4" s="9">
        <f t="shared" ref="D4:D30" si="5">ABS(B4-((354.94*SQRT(C4)+9.623*C4-1.5223*POWER(C4,1.5))/($AA$1+273)+0.0012439*POWER(C4,1.5)))</f>
        <v>2.4413890953312034E-7</v>
      </c>
      <c r="E4">
        <f>Control!C6/100</f>
        <v>0.28572456749383496</v>
      </c>
      <c r="F4">
        <f t="shared" ref="F4:F30" si="6">$F$2*N4</f>
        <v>4.6143000951575037E-7</v>
      </c>
      <c r="G4">
        <f t="shared" si="0"/>
        <v>55.567773003207861</v>
      </c>
      <c r="H4" s="21">
        <f t="shared" si="1"/>
        <v>2.4937134037179085E-14</v>
      </c>
      <c r="I4">
        <v>0.1</v>
      </c>
      <c r="J4">
        <f t="shared" ref="J4:J30" si="7">$I$2+(0.821*SQRT(H4)+1.54)/(Q4*100)</f>
        <v>0.38039004526163367</v>
      </c>
      <c r="K4">
        <f>Control!F6/100</f>
        <v>1.8700314761687761E-2</v>
      </c>
      <c r="L4" s="25">
        <f t="shared" ref="L4:L30" si="8">K4*(1-F4-P4-S4)</f>
        <v>1.8699511412362202E-2</v>
      </c>
      <c r="M4" s="10">
        <f t="shared" si="2"/>
        <v>0.17699535586605619</v>
      </c>
      <c r="N4">
        <f t="shared" ref="N4:N29" si="9">1/((1+$P$2)*(1+(1-E4)/E4*$AA$2/M4)-$O$2)</f>
        <v>8.3057401712835062E-6</v>
      </c>
      <c r="O4">
        <f t="shared" ref="O4:O30" si="10">$O$2*N4</f>
        <v>1.411975829118196E-5</v>
      </c>
      <c r="P4" s="25">
        <f t="shared" ref="P4:P30" si="11">S4*($P$2-$F$2)</f>
        <v>3.0059351522332135E-5</v>
      </c>
      <c r="Q4" s="22">
        <f t="shared" ref="Q4:Q30" si="12">100/(1+G4/$AA$2*(1/S4-1))</f>
        <v>5.4923495169423617E-2</v>
      </c>
      <c r="R4">
        <f t="shared" ref="R4:R9" si="13">Q4/100*G4+(100-Q4)/100*$AA$2</f>
        <v>2453.6821479567116</v>
      </c>
      <c r="S4" s="25">
        <f t="shared" ref="S4:S30" si="14">($O$2/(1+$P$2-$F$2)+1)*N4</f>
        <v>1.2438352354068471E-5</v>
      </c>
      <c r="T4" s="25">
        <f t="shared" ref="T4:T30" si="15">L4+F4+P4</f>
        <v>1.8730032193894047E-2</v>
      </c>
      <c r="U4" s="10">
        <f ca="1">RANK(C4,$C$3:OFFSET($C$3,Control!$I$5-1,0),1)</f>
        <v>12</v>
      </c>
      <c r="V4" s="10">
        <f t="shared" ref="V4:W19" ca="1" si="16">IF(U4=U3,U3+1,U4)</f>
        <v>12</v>
      </c>
      <c r="W4" s="10">
        <f t="shared" ca="1" si="16"/>
        <v>12</v>
      </c>
      <c r="X4" s="7">
        <f t="shared" ref="X4:X67" si="17">(N4+L4)*100</f>
        <v>1.8707817152533484</v>
      </c>
      <c r="Y4" s="7">
        <f t="shared" ca="1" si="3"/>
        <v>19.395045780330864</v>
      </c>
      <c r="Z4">
        <v>1</v>
      </c>
      <c r="AA4">
        <v>2</v>
      </c>
      <c r="AB4" s="11">
        <f t="shared" ref="AB4:AB67" si="18">100*8.3144*$AA$2*($AA$1+273)*($AE$1/100-B4/100)/(0.018*1000000*C4+8.3144*$AA$2*($AA$1+273)*($AE$1/100-B4/100))</f>
        <v>62.68399723884454</v>
      </c>
      <c r="AC4" s="11"/>
      <c r="AD4" s="7">
        <f t="shared" ref="AD4:AD29" si="19">B4+S4*100</f>
        <v>1.8742703519885955</v>
      </c>
      <c r="AE4">
        <f t="shared" ref="AE4:AE30" si="20">($AE$1/100-K4)/(1-K4)/N4-1-$P$2</f>
        <v>4665.7898242280389</v>
      </c>
      <c r="AF4" s="25">
        <f t="shared" ref="AF4:AF30" si="21">S4+P4+F4</f>
        <v>4.2959133885916351E-5</v>
      </c>
      <c r="AG4" s="7"/>
      <c r="AL4" s="33"/>
      <c r="AN4" s="27"/>
      <c r="AO4" s="20"/>
      <c r="AP4" s="9"/>
      <c r="AQ4" s="9"/>
      <c r="AR4" s="9"/>
      <c r="AS4" s="28"/>
      <c r="AT4" s="9"/>
      <c r="AU4" s="33"/>
      <c r="AX4" s="7"/>
      <c r="BH4" s="1"/>
    </row>
    <row r="5" spans="1:60" ht="14.25" x14ac:dyDescent="0.2">
      <c r="A5" s="37" t="str">
        <f>Control!B7</f>
        <v>AME 19 A4</v>
      </c>
      <c r="B5" s="27">
        <f t="shared" si="4"/>
        <v>1.4956343130276848</v>
      </c>
      <c r="C5" s="20">
        <v>21.013147362767899</v>
      </c>
      <c r="D5" s="9">
        <f t="shared" si="5"/>
        <v>5.5000397791715727E-8</v>
      </c>
      <c r="E5">
        <f>Control!C7/100</f>
        <v>0.15831191098096212</v>
      </c>
      <c r="F5">
        <f t="shared" si="6"/>
        <v>2.1696504033118824E-7</v>
      </c>
      <c r="G5">
        <f t="shared" si="0"/>
        <v>37.192294953389847</v>
      </c>
      <c r="H5" s="21">
        <f t="shared" si="1"/>
        <v>3.1573851728757004E-15</v>
      </c>
      <c r="I5">
        <v>0.1</v>
      </c>
      <c r="J5">
        <f t="shared" si="7"/>
        <v>0.49906213570132973</v>
      </c>
      <c r="K5">
        <f>Control!F7/100</f>
        <v>1.4942206567466677E-2</v>
      </c>
      <c r="L5" s="25">
        <f t="shared" si="8"/>
        <v>1.4941904743183132E-2</v>
      </c>
      <c r="M5" s="10">
        <f t="shared" si="2"/>
        <v>0.17699535586605619</v>
      </c>
      <c r="N5">
        <f t="shared" si="9"/>
        <v>3.9053707259613878E-6</v>
      </c>
      <c r="O5">
        <f t="shared" si="10"/>
        <v>6.6391302341343588E-6</v>
      </c>
      <c r="P5" s="25">
        <f t="shared" si="11"/>
        <v>1.4133949420013916E-5</v>
      </c>
      <c r="Q5" s="22">
        <f t="shared" si="12"/>
        <v>3.8590482743396069E-2</v>
      </c>
      <c r="R5">
        <f t="shared" si="13"/>
        <v>2454.0669563348151</v>
      </c>
      <c r="S5" s="25">
        <f t="shared" si="14"/>
        <v>5.8485307944885175E-6</v>
      </c>
      <c r="T5" s="25">
        <f t="shared" si="15"/>
        <v>1.4956255657643478E-2</v>
      </c>
      <c r="U5" s="10">
        <f ca="1">RANK(C5,$C$3:OFFSET($C$3,Control!$I$5-1,0),1)</f>
        <v>9</v>
      </c>
      <c r="V5" s="10">
        <f t="shared" ca="1" si="16"/>
        <v>9</v>
      </c>
      <c r="W5" s="10">
        <f t="shared" ca="1" si="16"/>
        <v>9</v>
      </c>
      <c r="X5" s="7">
        <f t="shared" si="17"/>
        <v>1.4945810113909093</v>
      </c>
      <c r="Y5" s="7">
        <f t="shared" ca="1" si="3"/>
        <v>12.013147362767899</v>
      </c>
      <c r="Z5">
        <v>1</v>
      </c>
      <c r="AA5">
        <v>2</v>
      </c>
      <c r="AB5" s="11">
        <f t="shared" si="18"/>
        <v>73.396019916360032</v>
      </c>
      <c r="AC5" s="11"/>
      <c r="AD5" s="7">
        <f t="shared" si="19"/>
        <v>1.4962191661071336</v>
      </c>
      <c r="AE5">
        <f t="shared" si="20"/>
        <v>10865.876224698846</v>
      </c>
      <c r="AF5" s="25">
        <f t="shared" si="21"/>
        <v>2.0199445254833621E-5</v>
      </c>
      <c r="AG5" s="7"/>
      <c r="AL5" s="33"/>
      <c r="AN5" s="27"/>
      <c r="AO5" s="20"/>
      <c r="AP5" s="9"/>
      <c r="AQ5" s="9"/>
      <c r="AR5" s="9"/>
      <c r="AS5" s="28"/>
      <c r="AT5" s="9"/>
      <c r="AU5" s="33"/>
      <c r="AX5" s="7"/>
      <c r="BH5" s="1"/>
    </row>
    <row r="6" spans="1:60" ht="14.25" x14ac:dyDescent="0.2">
      <c r="A6" s="37" t="str">
        <f>Control!B8</f>
        <v>AME 19 A5</v>
      </c>
      <c r="B6" s="27">
        <f t="shared" si="4"/>
        <v>1.8783616637236726</v>
      </c>
      <c r="C6" s="20">
        <v>31.553267271440596</v>
      </c>
      <c r="D6" s="9">
        <f t="shared" si="5"/>
        <v>9.3860299577031014E-7</v>
      </c>
      <c r="E6">
        <f>Control!C8/100</f>
        <v>0.19871320738200793</v>
      </c>
      <c r="F6">
        <f t="shared" si="6"/>
        <v>2.8606527520379992E-7</v>
      </c>
      <c r="G6">
        <f t="shared" si="0"/>
        <v>55.847817694454115</v>
      </c>
      <c r="H6" s="21">
        <f t="shared" si="1"/>
        <v>6.9955773355971863E-15</v>
      </c>
      <c r="I6">
        <v>0.1</v>
      </c>
      <c r="J6">
        <f t="shared" si="7"/>
        <v>0.55446153462812919</v>
      </c>
      <c r="K6">
        <f>Control!F8/100</f>
        <v>1.8765050082812738E-2</v>
      </c>
      <c r="L6" s="25">
        <f t="shared" si="8"/>
        <v>1.8764550319292712E-2</v>
      </c>
      <c r="M6" s="10">
        <f t="shared" si="2"/>
        <v>0.17699535586605619</v>
      </c>
      <c r="N6">
        <f t="shared" si="9"/>
        <v>5.1491749536683986E-6</v>
      </c>
      <c r="O6">
        <f t="shared" si="10"/>
        <v>8.7535974212362767E-6</v>
      </c>
      <c r="P6" s="25">
        <f t="shared" si="11"/>
        <v>1.8635408379069006E-5</v>
      </c>
      <c r="Q6" s="22">
        <f t="shared" si="12"/>
        <v>3.388625772097998E-2</v>
      </c>
      <c r="R6">
        <f t="shared" si="13"/>
        <v>2454.1870171083856</v>
      </c>
      <c r="S6" s="25">
        <f t="shared" si="14"/>
        <v>7.7112034672009678E-6</v>
      </c>
      <c r="T6" s="25">
        <f t="shared" si="15"/>
        <v>1.8783471792946985E-2</v>
      </c>
      <c r="U6" s="10">
        <f ca="1">RANK(C6,$C$3:OFFSET($C$3,Control!$I$5-1,0),1)</f>
        <v>13</v>
      </c>
      <c r="V6" s="10">
        <f t="shared" ca="1" si="16"/>
        <v>13</v>
      </c>
      <c r="W6" s="10">
        <f t="shared" ca="1" si="16"/>
        <v>13</v>
      </c>
      <c r="X6" s="7">
        <f t="shared" si="17"/>
        <v>1.8769699494246381</v>
      </c>
      <c r="Y6" s="7">
        <f t="shared" ca="1" si="3"/>
        <v>18.553267271440596</v>
      </c>
      <c r="Z6">
        <v>1</v>
      </c>
      <c r="AA6">
        <v>2</v>
      </c>
      <c r="AB6" s="11">
        <f t="shared" si="18"/>
        <v>62.533445632988276</v>
      </c>
      <c r="AC6" s="11"/>
      <c r="AD6" s="7">
        <f t="shared" si="19"/>
        <v>1.8791327840703926</v>
      </c>
      <c r="AE6">
        <f t="shared" si="20"/>
        <v>7515.8416367818536</v>
      </c>
      <c r="AF6" s="25">
        <f t="shared" si="21"/>
        <v>2.6632677121473775E-5</v>
      </c>
      <c r="AG6" s="7"/>
      <c r="AL6" s="33"/>
      <c r="AN6" s="27"/>
      <c r="AO6" s="9"/>
      <c r="AP6" s="9"/>
      <c r="AQ6" s="9"/>
      <c r="AR6" s="9"/>
      <c r="AS6" s="28"/>
      <c r="AT6" s="9"/>
      <c r="AU6" s="33"/>
      <c r="AX6" s="7"/>
      <c r="BH6" s="1"/>
    </row>
    <row r="7" spans="1:60" ht="14.25" x14ac:dyDescent="0.2">
      <c r="A7" s="37" t="str">
        <f>Control!B9</f>
        <v>MER 13-01-1</v>
      </c>
      <c r="B7" s="27">
        <f t="shared" si="4"/>
        <v>0.49994636661445241</v>
      </c>
      <c r="C7" s="20">
        <v>2.7189969440287394</v>
      </c>
      <c r="D7" s="9">
        <f t="shared" si="5"/>
        <v>5.7316617119163027E-8</v>
      </c>
      <c r="E7">
        <f>Control!C9/100</f>
        <v>0.36347859146227679</v>
      </c>
      <c r="F7">
        <f t="shared" si="6"/>
        <v>6.5869907404795452E-7</v>
      </c>
      <c r="G7">
        <f t="shared" si="0"/>
        <v>4.8124983170708591</v>
      </c>
      <c r="H7" s="21">
        <f t="shared" si="1"/>
        <v>5.7903647663585683E-14</v>
      </c>
      <c r="I7">
        <v>0.1</v>
      </c>
      <c r="J7">
        <f t="shared" si="7"/>
        <v>0.11715553318142355</v>
      </c>
      <c r="K7">
        <f>Control!F9/100</f>
        <v>4.9561099014584012E-3</v>
      </c>
      <c r="L7" s="25">
        <f t="shared" si="8"/>
        <v>4.9558059685946244E-3</v>
      </c>
      <c r="M7" s="10">
        <f t="shared" si="2"/>
        <v>0.17699535586605619</v>
      </c>
      <c r="N7">
        <f t="shared" si="9"/>
        <v>1.185658333286318E-5</v>
      </c>
      <c r="O7">
        <f t="shared" si="10"/>
        <v>2.0156191665867407E-5</v>
      </c>
      <c r="P7" s="25">
        <f t="shared" si="11"/>
        <v>4.2910228216455642E-5</v>
      </c>
      <c r="Q7" s="22">
        <f t="shared" si="12"/>
        <v>0.89766967967293099</v>
      </c>
      <c r="R7">
        <f t="shared" si="13"/>
        <v>2433.0054097022567</v>
      </c>
      <c r="S7" s="25">
        <f t="shared" si="14"/>
        <v>1.7755956503360957E-5</v>
      </c>
      <c r="T7" s="25">
        <f t="shared" si="15"/>
        <v>4.9993748958851282E-3</v>
      </c>
      <c r="U7" s="10">
        <f ca="1">RANK(C7,$C$3:OFFSET($C$3,Control!$I$5-1,0),1)</f>
        <v>1</v>
      </c>
      <c r="V7" s="10">
        <f t="shared" ca="1" si="16"/>
        <v>1</v>
      </c>
      <c r="W7" s="10">
        <f t="shared" ca="1" si="16"/>
        <v>1</v>
      </c>
      <c r="X7" s="7">
        <f t="shared" si="17"/>
        <v>0.49676625519274875</v>
      </c>
      <c r="Y7" s="7">
        <f t="shared" ca="1" si="3"/>
        <v>1.7189969440287394</v>
      </c>
      <c r="Z7">
        <v>1</v>
      </c>
      <c r="AA7">
        <v>2</v>
      </c>
      <c r="AB7" s="11">
        <f t="shared" si="18"/>
        <v>96.350327065530735</v>
      </c>
      <c r="AC7" s="11"/>
      <c r="AD7" s="7">
        <f t="shared" si="19"/>
        <v>0.50172196226478849</v>
      </c>
      <c r="AE7">
        <f t="shared" si="20"/>
        <v>4387.2244582972162</v>
      </c>
      <c r="AF7" s="25">
        <f t="shared" si="21"/>
        <v>6.1324883793864547E-5</v>
      </c>
      <c r="AG7" s="7"/>
      <c r="AL7" s="33"/>
      <c r="AN7" s="27"/>
      <c r="AO7" s="19"/>
      <c r="AP7" s="9"/>
      <c r="AQ7" s="9"/>
      <c r="AR7" s="9"/>
      <c r="AS7" s="28"/>
      <c r="AT7" s="9"/>
      <c r="AU7" s="33"/>
      <c r="AX7" s="7"/>
      <c r="BH7" s="1"/>
    </row>
    <row r="8" spans="1:60" ht="14.25" x14ac:dyDescent="0.2">
      <c r="A8" s="37" t="str">
        <f>Control!B10</f>
        <v>MER 13-01-3</v>
      </c>
      <c r="B8" s="27">
        <f t="shared" si="4"/>
        <v>0.63196278281417695</v>
      </c>
      <c r="C8" s="20">
        <v>4.2528632415895844</v>
      </c>
      <c r="D8" s="9">
        <f t="shared" si="5"/>
        <v>3.5540004605927322E-8</v>
      </c>
      <c r="E8">
        <f>Control!C10/100</f>
        <v>0.44063593598960471</v>
      </c>
      <c r="F8">
        <f t="shared" si="6"/>
        <v>9.0866357617088295E-7</v>
      </c>
      <c r="G8">
        <f t="shared" si="0"/>
        <v>7.5273704289481778</v>
      </c>
      <c r="H8" s="21">
        <f t="shared" si="1"/>
        <v>1.1358204701346975E-13</v>
      </c>
      <c r="I8">
        <v>0.1</v>
      </c>
      <c r="J8">
        <f t="shared" si="7"/>
        <v>0.1194311050776844</v>
      </c>
      <c r="K8">
        <f>Control!F10/100</f>
        <v>6.2599000462223017E-3</v>
      </c>
      <c r="L8" s="25">
        <f t="shared" si="8"/>
        <v>6.2593704800938755E-3</v>
      </c>
      <c r="M8" s="10">
        <f t="shared" si="2"/>
        <v>0.17699535586605619</v>
      </c>
      <c r="N8">
        <f t="shared" si="9"/>
        <v>1.6355944371075892E-5</v>
      </c>
      <c r="O8">
        <f t="shared" si="10"/>
        <v>2.7805105430829017E-5</v>
      </c>
      <c r="P8" s="25">
        <f t="shared" si="11"/>
        <v>5.9193891355971001E-5</v>
      </c>
      <c r="Q8" s="22">
        <f t="shared" si="12"/>
        <v>0.79254384685588553</v>
      </c>
      <c r="R8">
        <f t="shared" si="13"/>
        <v>2435.6027062708522</v>
      </c>
      <c r="S8" s="25">
        <f t="shared" si="14"/>
        <v>2.4494024009367312E-5</v>
      </c>
      <c r="T8" s="25">
        <f t="shared" si="15"/>
        <v>6.3194730350260167E-3</v>
      </c>
      <c r="U8" s="10">
        <f ca="1">RANK(C8,$C$3:OFFSET($C$3,Control!$I$5-1,0),1)</f>
        <v>3</v>
      </c>
      <c r="V8" s="10">
        <f t="shared" ca="1" si="16"/>
        <v>3</v>
      </c>
      <c r="W8" s="10">
        <f t="shared" ca="1" si="16"/>
        <v>3</v>
      </c>
      <c r="X8" s="7">
        <f t="shared" si="17"/>
        <v>0.62757264244649513</v>
      </c>
      <c r="Y8" s="7">
        <f t="shared" ca="1" si="3"/>
        <v>1.2528632415895844</v>
      </c>
      <c r="Z8">
        <v>1</v>
      </c>
      <c r="AA8">
        <v>2</v>
      </c>
      <c r="AB8" s="11">
        <f t="shared" si="18"/>
        <v>94.268587732973316</v>
      </c>
      <c r="AC8" s="11"/>
      <c r="AD8" s="7">
        <f t="shared" si="19"/>
        <v>0.63441218521511367</v>
      </c>
      <c r="AE8">
        <f t="shared" si="20"/>
        <v>3103.3467974059886</v>
      </c>
      <c r="AF8" s="25">
        <f t="shared" si="21"/>
        <v>8.4596578941509195E-5</v>
      </c>
      <c r="AG8" s="7"/>
      <c r="AL8" s="33"/>
      <c r="AN8" s="27"/>
      <c r="AO8" s="20"/>
      <c r="AP8" s="9"/>
      <c r="AQ8" s="9"/>
      <c r="AR8" s="9"/>
      <c r="AS8" s="28"/>
      <c r="AT8" s="9"/>
      <c r="AU8" s="33"/>
      <c r="AX8" s="7"/>
      <c r="BH8" s="1"/>
    </row>
    <row r="9" spans="1:60" ht="14.25" x14ac:dyDescent="0.2">
      <c r="A9" s="37" t="str">
        <f>Control!B11</f>
        <v>MER 13-01-6</v>
      </c>
      <c r="B9" s="27">
        <f t="shared" si="4"/>
        <v>0.55548543334048539</v>
      </c>
      <c r="C9" s="20">
        <v>3.3264062199213957</v>
      </c>
      <c r="D9" s="9">
        <f t="shared" si="5"/>
        <v>2.5543249848603011E-7</v>
      </c>
      <c r="E9">
        <f>Control!C11/100</f>
        <v>0.39946768149646578</v>
      </c>
      <c r="F9">
        <f t="shared" si="6"/>
        <v>7.6729963476140299E-7</v>
      </c>
      <c r="G9">
        <f t="shared" si="0"/>
        <v>5.8875845265005022</v>
      </c>
      <c r="H9" s="21">
        <f t="shared" si="1"/>
        <v>8.0577867017476053E-14</v>
      </c>
      <c r="I9">
        <v>0.1</v>
      </c>
      <c r="J9">
        <f t="shared" si="7"/>
        <v>0.11800964126992852</v>
      </c>
      <c r="K9">
        <f>Control!F11/100</f>
        <v>5.5043804566249042E-3</v>
      </c>
      <c r="L9" s="25">
        <f t="shared" si="8"/>
        <v>5.5039872479263957E-3</v>
      </c>
      <c r="M9" s="10">
        <f t="shared" si="2"/>
        <v>0.17699535586605619</v>
      </c>
      <c r="N9">
        <f t="shared" si="9"/>
        <v>1.3811393425705253E-5</v>
      </c>
      <c r="O9">
        <f t="shared" si="10"/>
        <v>2.3479368823698931E-5</v>
      </c>
      <c r="P9" s="25">
        <f t="shared" si="11"/>
        <v>4.9984892548395877E-5</v>
      </c>
      <c r="Q9" s="22">
        <f t="shared" si="12"/>
        <v>0.85509767239086676</v>
      </c>
      <c r="R9">
        <f t="shared" si="13"/>
        <v>2434.0576967410502</v>
      </c>
      <c r="S9" s="25">
        <f t="shared" si="14"/>
        <v>2.0683403813129329E-5</v>
      </c>
      <c r="T9" s="25">
        <f t="shared" si="15"/>
        <v>5.5547394401095525E-3</v>
      </c>
      <c r="U9" s="10">
        <f ca="1">RANK(C9,$C$3:OFFSET($C$3,Control!$I$5-1,0),1)</f>
        <v>2</v>
      </c>
      <c r="V9" s="10">
        <f t="shared" ca="1" si="16"/>
        <v>2</v>
      </c>
      <c r="W9" s="10">
        <f t="shared" ca="1" si="16"/>
        <v>2</v>
      </c>
      <c r="X9" s="7">
        <f t="shared" si="17"/>
        <v>0.55177986413521007</v>
      </c>
      <c r="Y9" s="7">
        <f t="shared" ca="1" si="3"/>
        <v>1.3264062199213957</v>
      </c>
      <c r="Z9">
        <v>1</v>
      </c>
      <c r="AA9">
        <v>2</v>
      </c>
      <c r="AB9" s="11">
        <f t="shared" si="18"/>
        <v>95.525228533875023</v>
      </c>
      <c r="AC9" s="11"/>
      <c r="AD9" s="7">
        <f t="shared" si="19"/>
        <v>0.55755377372179837</v>
      </c>
      <c r="AE9">
        <f t="shared" si="20"/>
        <v>3727.9439030625831</v>
      </c>
      <c r="AF9" s="25">
        <f t="shared" si="21"/>
        <v>7.1435595996286621E-5</v>
      </c>
      <c r="AG9" s="7"/>
      <c r="AL9" s="33"/>
      <c r="AN9" s="27"/>
      <c r="AO9" s="9"/>
      <c r="AP9" s="9"/>
      <c r="AQ9" s="9"/>
      <c r="AR9" s="9"/>
      <c r="AS9" s="28"/>
      <c r="AT9" s="9"/>
      <c r="AU9" s="33"/>
      <c r="AX9" s="7"/>
      <c r="AY9" s="10"/>
      <c r="BF9" s="10"/>
      <c r="BH9" s="1"/>
    </row>
    <row r="10" spans="1:60" s="10" customFormat="1" ht="14.25" x14ac:dyDescent="0.2">
      <c r="A10" s="37" t="str">
        <f>Control!B12</f>
        <v>AME_19-Ad</v>
      </c>
      <c r="B10" s="27">
        <f t="shared" si="4"/>
        <v>1.3246071782669626</v>
      </c>
      <c r="C10" s="20">
        <v>16.867659179383207</v>
      </c>
      <c r="D10" s="9">
        <f t="shared" si="5"/>
        <v>4.7258383983894703E-7</v>
      </c>
      <c r="E10">
        <f>Control!C12/100</f>
        <v>0.60762500000000008</v>
      </c>
      <c r="F10">
        <f t="shared" si="6"/>
        <v>1.7862404318778071E-6</v>
      </c>
      <c r="G10">
        <f t="shared" si="0"/>
        <v>29.854973390822799</v>
      </c>
      <c r="H10" s="21">
        <f t="shared" si="1"/>
        <v>3.497475774085942E-13</v>
      </c>
      <c r="I10">
        <v>0.1</v>
      </c>
      <c r="J10">
        <f t="shared" si="7"/>
        <v>0.13904670983164147</v>
      </c>
      <c r="K10">
        <f>Control!F12/100</f>
        <v>1.3129468487782136E-2</v>
      </c>
      <c r="L10" s="25">
        <f t="shared" si="8"/>
        <v>1.3127285070509429E-2</v>
      </c>
      <c r="M10" s="10">
        <f t="shared" si="2"/>
        <v>0.17699535586605619</v>
      </c>
      <c r="N10">
        <f t="shared" si="9"/>
        <v>3.2152327773800526E-5</v>
      </c>
      <c r="O10">
        <f t="shared" si="10"/>
        <v>5.4658957215460891E-5</v>
      </c>
      <c r="P10" s="25">
        <f t="shared" si="11"/>
        <v>1.1636267242688863E-4</v>
      </c>
      <c r="Q10" s="22">
        <f t="shared" si="12"/>
        <v>0.39439955176121688</v>
      </c>
      <c r="R10">
        <f t="shared" ref="R10:R30" si="22">Q10/100*G10+(100-Q10)/100*2450</f>
        <v>2440.4549588630821</v>
      </c>
      <c r="S10" s="25">
        <f t="shared" si="14"/>
        <v>4.8150071349057371E-5</v>
      </c>
      <c r="T10" s="25">
        <f t="shared" si="15"/>
        <v>1.3245433983368195E-2</v>
      </c>
      <c r="U10" s="10">
        <f ca="1">RANK(C10,$C$3:OFFSET($C$3,Control!$I$5-1,0),1)</f>
        <v>8</v>
      </c>
      <c r="V10" s="10">
        <f t="shared" ca="1" si="16"/>
        <v>8</v>
      </c>
      <c r="W10" s="10">
        <f t="shared" ca="1" si="16"/>
        <v>8</v>
      </c>
      <c r="X10" s="7">
        <f t="shared" si="17"/>
        <v>1.3159437398283229</v>
      </c>
      <c r="Y10" s="7">
        <f t="shared" ca="1" si="3"/>
        <v>8.8676591793832067</v>
      </c>
      <c r="Z10">
        <v>1</v>
      </c>
      <c r="AA10">
        <v>2</v>
      </c>
      <c r="AB10" s="11">
        <f t="shared" si="18"/>
        <v>78.15393089401401</v>
      </c>
      <c r="AC10" s="11"/>
      <c r="AD10" s="7">
        <f t="shared" si="19"/>
        <v>1.3294221854018684</v>
      </c>
      <c r="AE10">
        <f t="shared" si="20"/>
        <v>1371.4738843205723</v>
      </c>
      <c r="AF10" s="25">
        <f t="shared" si="21"/>
        <v>1.6629898420782383E-4</v>
      </c>
      <c r="AG10" s="7"/>
      <c r="AH10"/>
      <c r="AI10"/>
      <c r="AJ10"/>
      <c r="AL10" s="33"/>
      <c r="AM10"/>
      <c r="AN10" s="27"/>
      <c r="AO10" s="8"/>
      <c r="AP10" s="9"/>
      <c r="AQ10" s="9"/>
      <c r="AR10" s="9"/>
      <c r="AS10" s="28"/>
      <c r="AT10" s="9"/>
      <c r="AU10" s="33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AME_19-Af</v>
      </c>
      <c r="B11" s="27">
        <f t="shared" si="4"/>
        <v>1.2709044562247886</v>
      </c>
      <c r="C11" s="20">
        <v>15.643246617893659</v>
      </c>
      <c r="D11" s="9">
        <f t="shared" si="5"/>
        <v>9.6544586303259905E-7</v>
      </c>
      <c r="E11">
        <f>Control!C13/100</f>
        <v>0.60762500000000008</v>
      </c>
      <c r="F11">
        <f t="shared" si="6"/>
        <v>1.7862404318778071E-6</v>
      </c>
      <c r="G11">
        <f t="shared" si="0"/>
        <v>27.687820020345686</v>
      </c>
      <c r="H11" s="21">
        <f t="shared" si="1"/>
        <v>3.497475774085942E-13</v>
      </c>
      <c r="I11">
        <v>0.1</v>
      </c>
      <c r="J11">
        <f t="shared" si="7"/>
        <v>0.13622351297294602</v>
      </c>
      <c r="K11">
        <f>Control!F13/100</f>
        <v>1.2592377807624839E-2</v>
      </c>
      <c r="L11" s="25">
        <f t="shared" si="8"/>
        <v>1.259028370798667E-2</v>
      </c>
      <c r="M11" s="10">
        <f t="shared" si="2"/>
        <v>0.17699535586605619</v>
      </c>
      <c r="N11">
        <f t="shared" si="9"/>
        <v>3.2152327773800526E-5</v>
      </c>
      <c r="O11">
        <f t="shared" si="10"/>
        <v>5.4658957215460891E-5</v>
      </c>
      <c r="P11" s="25">
        <f t="shared" si="11"/>
        <v>1.1636267242688863E-4</v>
      </c>
      <c r="Q11" s="22">
        <f t="shared" si="12"/>
        <v>0.42513835880168171</v>
      </c>
      <c r="R11">
        <f t="shared" si="22"/>
        <v>2439.7018217529812</v>
      </c>
      <c r="S11" s="25">
        <f t="shared" si="14"/>
        <v>4.8150071349057371E-5</v>
      </c>
      <c r="T11" s="25">
        <f t="shared" si="15"/>
        <v>1.2708432620845436E-2</v>
      </c>
      <c r="U11" s="10">
        <f ca="1">RANK(C11,$C$3:OFFSET($C$3,Control!$I$5-1,0),1)</f>
        <v>7</v>
      </c>
      <c r="V11" s="10">
        <f t="shared" ca="1" si="16"/>
        <v>7</v>
      </c>
      <c r="W11" s="10">
        <f t="shared" ca="1" si="16"/>
        <v>7</v>
      </c>
      <c r="X11" s="7">
        <f t="shared" si="17"/>
        <v>1.2622436035760469</v>
      </c>
      <c r="Y11" s="7">
        <f t="shared" ca="1" si="3"/>
        <v>8.6432466178936593</v>
      </c>
      <c r="Z11">
        <v>1</v>
      </c>
      <c r="AA11">
        <v>2</v>
      </c>
      <c r="AB11" s="11">
        <f t="shared" si="18"/>
        <v>79.613082872885073</v>
      </c>
      <c r="AC11" s="11"/>
      <c r="AD11" s="7">
        <f t="shared" si="19"/>
        <v>1.2757194633596944</v>
      </c>
      <c r="AE11">
        <f t="shared" si="20"/>
        <v>1387.6435946453496</v>
      </c>
      <c r="AF11" s="25">
        <f t="shared" si="21"/>
        <v>1.6629898420782383E-4</v>
      </c>
      <c r="AG11" s="7"/>
      <c r="AL11" s="33"/>
      <c r="AN11" s="27"/>
      <c r="AO11" s="19"/>
      <c r="AP11" s="9"/>
      <c r="AQ11" s="9"/>
      <c r="AR11" s="9"/>
      <c r="AS11" s="28"/>
      <c r="AT11" s="9"/>
      <c r="AU11" s="33"/>
      <c r="AX11" s="7"/>
      <c r="BH11" s="1"/>
    </row>
    <row r="12" spans="1:60" ht="14.25" x14ac:dyDescent="0.2">
      <c r="A12" s="37" t="str">
        <f>Control!B14</f>
        <v>AME_19-Ac</v>
      </c>
      <c r="B12" s="27">
        <f t="shared" si="4"/>
        <v>1.6286678920015614</v>
      </c>
      <c r="C12" s="20">
        <v>24.485869978775263</v>
      </c>
      <c r="D12" s="9">
        <f t="shared" si="5"/>
        <v>7.7966074929491924E-7</v>
      </c>
      <c r="E12">
        <f>Control!C14/100</f>
        <v>0.58246750000000003</v>
      </c>
      <c r="F12">
        <f t="shared" si="6"/>
        <v>1.6091238658066194E-6</v>
      </c>
      <c r="G12">
        <f t="shared" si="0"/>
        <v>43.338852705833091</v>
      </c>
      <c r="H12" s="21">
        <f t="shared" si="1"/>
        <v>3.0163444818343382E-13</v>
      </c>
      <c r="I12">
        <v>0.1</v>
      </c>
      <c r="J12">
        <f t="shared" si="7"/>
        <v>0.16282713628103229</v>
      </c>
      <c r="K12">
        <f>Control!F14/100</f>
        <v>1.6181962952603022E-2</v>
      </c>
      <c r="L12" s="25">
        <f t="shared" si="8"/>
        <v>1.6179538741925958E-2</v>
      </c>
      <c r="M12" s="10">
        <f t="shared" si="2"/>
        <v>0.17699535586605619</v>
      </c>
      <c r="N12">
        <f t="shared" si="9"/>
        <v>2.8964229584519147E-5</v>
      </c>
      <c r="O12">
        <f t="shared" si="10"/>
        <v>4.9239190293682546E-5</v>
      </c>
      <c r="P12" s="25">
        <f t="shared" si="11"/>
        <v>1.0482460812641218E-4</v>
      </c>
      <c r="Q12" s="22">
        <f t="shared" si="12"/>
        <v>0.24511708507848259</v>
      </c>
      <c r="R12">
        <f t="shared" si="22"/>
        <v>2444.1008623480361</v>
      </c>
      <c r="S12" s="25">
        <f t="shared" si="14"/>
        <v>4.3375699914377456E-5</v>
      </c>
      <c r="T12" s="25">
        <f t="shared" si="15"/>
        <v>1.6285972473918178E-2</v>
      </c>
      <c r="U12" s="10">
        <f ca="1">RANK(C12,$C$3:OFFSET($C$3,Control!$I$5-1,0),1)</f>
        <v>10</v>
      </c>
      <c r="V12" s="10">
        <f t="shared" ca="1" si="16"/>
        <v>10</v>
      </c>
      <c r="W12" s="10">
        <f t="shared" ca="1" si="16"/>
        <v>10</v>
      </c>
      <c r="X12" s="7">
        <f t="shared" si="17"/>
        <v>1.6208502971510477</v>
      </c>
      <c r="Y12" s="7">
        <f t="shared" ca="1" si="3"/>
        <v>14.485869978775263</v>
      </c>
      <c r="Z12">
        <v>1</v>
      </c>
      <c r="AA12">
        <v>2</v>
      </c>
      <c r="AB12" s="11">
        <f t="shared" si="18"/>
        <v>69.625292361530882</v>
      </c>
      <c r="AC12" s="11"/>
      <c r="AD12" s="7">
        <f t="shared" si="19"/>
        <v>1.633005461992999</v>
      </c>
      <c r="AE12">
        <f t="shared" si="20"/>
        <v>1420.4282090802699</v>
      </c>
      <c r="AF12" s="25">
        <f t="shared" si="21"/>
        <v>1.4980943190659625E-4</v>
      </c>
      <c r="AG12" s="7"/>
      <c r="AL12" s="33"/>
      <c r="AN12" s="27"/>
      <c r="AO12" s="19"/>
      <c r="AP12" s="9"/>
      <c r="AQ12" s="9"/>
      <c r="AR12" s="9"/>
      <c r="AS12" s="28"/>
      <c r="AT12" s="9"/>
      <c r="AU12" s="33"/>
      <c r="AX12" s="7"/>
      <c r="BH12" s="1"/>
    </row>
    <row r="13" spans="1:60" ht="14.25" x14ac:dyDescent="0.2">
      <c r="A13" s="37" t="str">
        <f>Control!B15</f>
        <v>AME_19-Ae</v>
      </c>
      <c r="B13" s="27">
        <f t="shared" si="4"/>
        <v>1.6469275244494015</v>
      </c>
      <c r="C13" s="20">
        <v>24.978792999991185</v>
      </c>
      <c r="D13" s="9">
        <f t="shared" si="5"/>
        <v>3.639915746589395E-7</v>
      </c>
      <c r="E13">
        <f>Control!C15/100</f>
        <v>0.58246750000000003</v>
      </c>
      <c r="F13">
        <f t="shared" si="6"/>
        <v>1.6091238658066194E-6</v>
      </c>
      <c r="G13">
        <f t="shared" si="0"/>
        <v>44.211303561379928</v>
      </c>
      <c r="H13" s="21">
        <f t="shared" si="1"/>
        <v>3.0163444818343382E-13</v>
      </c>
      <c r="I13">
        <v>0.1</v>
      </c>
      <c r="J13">
        <f t="shared" si="7"/>
        <v>0.16408880399752657</v>
      </c>
      <c r="K13">
        <f>Control!F15/100</f>
        <v>1.6364578714401581E-2</v>
      </c>
      <c r="L13" s="25">
        <f t="shared" si="8"/>
        <v>1.6362127146160983E-2</v>
      </c>
      <c r="M13" s="10">
        <f t="shared" si="2"/>
        <v>0.17699535586605619</v>
      </c>
      <c r="N13">
        <f t="shared" si="9"/>
        <v>2.8964229584519147E-5</v>
      </c>
      <c r="O13">
        <f t="shared" si="10"/>
        <v>4.9239190293682546E-5</v>
      </c>
      <c r="P13" s="25">
        <f t="shared" si="11"/>
        <v>1.0482460812641218E-4</v>
      </c>
      <c r="Q13" s="22">
        <f t="shared" si="12"/>
        <v>0.24029165077927733</v>
      </c>
      <c r="R13">
        <f t="shared" si="22"/>
        <v>2444.2190906270662</v>
      </c>
      <c r="S13" s="25">
        <f t="shared" si="14"/>
        <v>4.3375699914377456E-5</v>
      </c>
      <c r="T13" s="25">
        <f t="shared" si="15"/>
        <v>1.6468560878153203E-2</v>
      </c>
      <c r="U13" s="10">
        <f ca="1">RANK(C13,$C$3:OFFSET($C$3,Control!$I$5-1,0),1)</f>
        <v>11</v>
      </c>
      <c r="V13" s="10">
        <f t="shared" ca="1" si="16"/>
        <v>11</v>
      </c>
      <c r="W13" s="10">
        <f t="shared" ca="1" si="16"/>
        <v>11</v>
      </c>
      <c r="X13" s="7">
        <f t="shared" si="17"/>
        <v>1.6391091375745501</v>
      </c>
      <c r="Y13" s="7">
        <f t="shared" ca="1" si="3"/>
        <v>13.978792999991185</v>
      </c>
      <c r="Z13">
        <v>1</v>
      </c>
      <c r="AA13">
        <v>2</v>
      </c>
      <c r="AB13" s="11">
        <f t="shared" si="18"/>
        <v>69.105679558967495</v>
      </c>
      <c r="AC13" s="11"/>
      <c r="AD13" s="7">
        <f t="shared" si="19"/>
        <v>1.6512650944408391</v>
      </c>
      <c r="AE13">
        <f t="shared" si="20"/>
        <v>1414.2827965976205</v>
      </c>
      <c r="AF13" s="25">
        <f t="shared" si="21"/>
        <v>1.4980943190659625E-4</v>
      </c>
      <c r="AG13" s="7"/>
      <c r="AL13" s="33"/>
      <c r="AN13" s="27"/>
      <c r="AO13" s="8"/>
      <c r="AP13" s="9"/>
      <c r="AQ13" s="9"/>
      <c r="AR13" s="9"/>
      <c r="AS13" s="28"/>
      <c r="AT13" s="9"/>
      <c r="AU13" s="33"/>
      <c r="AV13" s="12"/>
      <c r="AX13" s="7"/>
      <c r="BH13" s="1"/>
    </row>
    <row r="14" spans="1:60" ht="14.25" x14ac:dyDescent="0.2">
      <c r="A14" s="37" t="str">
        <f>Control!B16</f>
        <v>AME_19-Aa</v>
      </c>
      <c r="B14" s="27">
        <f t="shared" si="4"/>
        <v>1.1917424077833012</v>
      </c>
      <c r="C14" s="20">
        <v>13.908407765563092</v>
      </c>
      <c r="D14" s="9">
        <f t="shared" si="5"/>
        <v>2.5732806951950238E-7</v>
      </c>
      <c r="E14">
        <f>Control!C16/100</f>
        <v>0.51727750000000006</v>
      </c>
      <c r="F14">
        <f t="shared" si="6"/>
        <v>1.2360592215205078E-6</v>
      </c>
      <c r="G14" s="10">
        <f t="shared" si="0"/>
        <v>24.617235819960587</v>
      </c>
      <c r="H14" s="21">
        <f t="shared" si="1"/>
        <v>1.9909600918200958E-13</v>
      </c>
      <c r="I14">
        <v>0.1</v>
      </c>
      <c r="J14">
        <f t="shared" si="7"/>
        <v>0.14649846199447322</v>
      </c>
      <c r="K14">
        <f>Control!F16/100</f>
        <v>1.1836631342023635E-2</v>
      </c>
      <c r="L14" s="25">
        <f t="shared" si="8"/>
        <v>1.1835269216654953E-2</v>
      </c>
      <c r="M14" s="10">
        <f t="shared" si="2"/>
        <v>0.17699535586605619</v>
      </c>
      <c r="N14">
        <f t="shared" si="9"/>
        <v>2.2249065987369137E-5</v>
      </c>
      <c r="O14">
        <f t="shared" si="10"/>
        <v>3.7823412178527529E-5</v>
      </c>
      <c r="P14" s="25">
        <f t="shared" si="11"/>
        <v>8.0521721335588385E-5</v>
      </c>
      <c r="Q14" s="22">
        <f t="shared" si="12"/>
        <v>0.33119382884420717</v>
      </c>
      <c r="R14">
        <f t="shared" si="22"/>
        <v>2441.9672819591847</v>
      </c>
      <c r="S14" s="25">
        <f t="shared" si="14"/>
        <v>3.3319332966450368E-5</v>
      </c>
      <c r="T14" s="25">
        <f t="shared" si="15"/>
        <v>1.1917026997212062E-2</v>
      </c>
      <c r="U14" s="10">
        <f ca="1">RANK(C14,$C$3:OFFSET($C$3,Control!$I$5-1,0),1)</f>
        <v>6</v>
      </c>
      <c r="V14" s="10">
        <f t="shared" ca="1" si="16"/>
        <v>6</v>
      </c>
      <c r="W14" s="10">
        <f t="shared" ca="1" si="16"/>
        <v>6</v>
      </c>
      <c r="X14" s="7">
        <f t="shared" si="17"/>
        <v>1.1857518282642321</v>
      </c>
      <c r="Y14" s="13">
        <f t="shared" ca="1" si="3"/>
        <v>7.9084077655630924</v>
      </c>
      <c r="Z14" s="10">
        <v>1</v>
      </c>
      <c r="AA14" s="10">
        <v>2</v>
      </c>
      <c r="AB14" s="11">
        <f t="shared" si="18"/>
        <v>81.722269329981913</v>
      </c>
      <c r="AC14" s="11"/>
      <c r="AD14" s="7">
        <f t="shared" si="19"/>
        <v>1.1950743410799463</v>
      </c>
      <c r="AE14">
        <f t="shared" si="20"/>
        <v>2039.678857203407</v>
      </c>
      <c r="AF14" s="25">
        <f t="shared" si="21"/>
        <v>1.1507711352355926E-4</v>
      </c>
      <c r="AG14" s="7"/>
      <c r="AL14" s="33"/>
      <c r="AN14" s="27"/>
      <c r="AO14" s="19"/>
      <c r="AP14" s="9"/>
      <c r="AQ14" s="9"/>
      <c r="AR14" s="9"/>
      <c r="AS14" s="28"/>
      <c r="AT14" s="9"/>
      <c r="AU14" s="33"/>
      <c r="AX14" s="13"/>
      <c r="BH14" s="1"/>
    </row>
    <row r="15" spans="1:60" ht="14.25" x14ac:dyDescent="0.2">
      <c r="A15" s="37" t="str">
        <f>Control!B17</f>
        <v>AME_19-Ab</v>
      </c>
      <c r="B15" s="27">
        <f t="shared" si="4"/>
        <v>0.94402820943592891</v>
      </c>
      <c r="C15" s="20">
        <v>9.0458040807177476</v>
      </c>
      <c r="D15" s="9">
        <f t="shared" si="5"/>
        <v>2.9549653501881323E-8</v>
      </c>
      <c r="E15">
        <f>Control!C17/100</f>
        <v>0.51727750000000006</v>
      </c>
      <c r="F15">
        <f t="shared" si="6"/>
        <v>1.2360592215205078E-6</v>
      </c>
      <c r="G15">
        <f t="shared" si="0"/>
        <v>16.01065312361261</v>
      </c>
      <c r="H15" s="21">
        <f t="shared" si="1"/>
        <v>1.9909600918200958E-13</v>
      </c>
      <c r="I15">
        <v>0.1</v>
      </c>
      <c r="J15">
        <f t="shared" si="7"/>
        <v>0.1302956905998682</v>
      </c>
      <c r="K15">
        <f>Control!F17/100</f>
        <v>9.3592868096104703E-3</v>
      </c>
      <c r="L15" s="25">
        <f t="shared" si="8"/>
        <v>9.3582097698997821E-3</v>
      </c>
      <c r="M15" s="10">
        <f t="shared" si="2"/>
        <v>0.17699535586605619</v>
      </c>
      <c r="N15">
        <f t="shared" si="9"/>
        <v>2.2249065987369137E-5</v>
      </c>
      <c r="O15">
        <f t="shared" si="10"/>
        <v>3.7823412178527529E-5</v>
      </c>
      <c r="P15" s="25">
        <f t="shared" si="11"/>
        <v>8.0521721335588385E-5</v>
      </c>
      <c r="Q15" s="22">
        <f t="shared" si="12"/>
        <v>0.5083232419657544</v>
      </c>
      <c r="R15">
        <f t="shared" si="22"/>
        <v>2437.627466442857</v>
      </c>
      <c r="S15" s="25">
        <f t="shared" si="14"/>
        <v>3.3319332966450368E-5</v>
      </c>
      <c r="T15" s="25">
        <f t="shared" si="15"/>
        <v>9.4399675504568906E-3</v>
      </c>
      <c r="U15" s="10">
        <f ca="1">RANK(C15,$C$3:OFFSET($C$3,Control!$I$5-1,0),1)</f>
        <v>5</v>
      </c>
      <c r="V15" s="10">
        <f t="shared" ca="1" si="16"/>
        <v>5</v>
      </c>
      <c r="W15" s="10">
        <f t="shared" ca="1" si="16"/>
        <v>5</v>
      </c>
      <c r="X15" s="7">
        <f t="shared" si="17"/>
        <v>0.9380458835887151</v>
      </c>
      <c r="Y15" s="7">
        <f t="shared" ca="1" si="3"/>
        <v>4.0458040807177476</v>
      </c>
      <c r="Z15">
        <v>1</v>
      </c>
      <c r="AA15">
        <v>2</v>
      </c>
      <c r="AB15" s="11">
        <f t="shared" si="18"/>
        <v>87.885252016482511</v>
      </c>
      <c r="AC15" s="11"/>
      <c r="AD15" s="7">
        <f t="shared" si="19"/>
        <v>0.94736014273257396</v>
      </c>
      <c r="AE15">
        <f t="shared" si="20"/>
        <v>2146.9674138131763</v>
      </c>
      <c r="AF15" s="25">
        <f t="shared" si="21"/>
        <v>1.1507711352355926E-4</v>
      </c>
      <c r="AG15" s="7"/>
      <c r="AL15" s="33"/>
      <c r="AN15" s="27"/>
      <c r="AO15" s="8"/>
      <c r="AP15" s="9"/>
      <c r="AQ15" s="9"/>
      <c r="AR15" s="9"/>
      <c r="AS15" s="28"/>
      <c r="AT15" s="9"/>
      <c r="AU15" s="33"/>
      <c r="AX15" s="7"/>
      <c r="BH15" s="1"/>
    </row>
    <row r="16" spans="1:60" ht="14.25" x14ac:dyDescent="0.2">
      <c r="A16" s="37" t="str">
        <f>Control!B18</f>
        <v>AME_19-Ag</v>
      </c>
      <c r="B16" s="27">
        <f t="shared" si="4"/>
        <v>0.86471115060730008</v>
      </c>
      <c r="C16" s="20">
        <v>7.680266795360474</v>
      </c>
      <c r="D16" s="9">
        <f t="shared" si="5"/>
        <v>2.9977748605691801E-7</v>
      </c>
      <c r="E16">
        <f>Control!C18/100</f>
        <v>0.51727750000000006</v>
      </c>
      <c r="F16">
        <f t="shared" si="6"/>
        <v>1.2360592215205078E-6</v>
      </c>
      <c r="G16">
        <f t="shared" si="0"/>
        <v>13.593715545910822</v>
      </c>
      <c r="H16" s="21">
        <f t="shared" si="1"/>
        <v>1.9909600918200958E-13</v>
      </c>
      <c r="I16">
        <v>0.1</v>
      </c>
      <c r="J16">
        <f t="shared" si="7"/>
        <v>0.12574555863365244</v>
      </c>
      <c r="K16">
        <f>Control!F18/100</f>
        <v>8.5660513659939156E-3</v>
      </c>
      <c r="L16" s="25">
        <f t="shared" si="8"/>
        <v>8.5650656095284227E-3</v>
      </c>
      <c r="M16" s="10">
        <f t="shared" si="2"/>
        <v>0.17699535586605619</v>
      </c>
      <c r="N16">
        <f t="shared" si="9"/>
        <v>2.2249065987369137E-5</v>
      </c>
      <c r="O16">
        <f t="shared" si="10"/>
        <v>3.7823412178527529E-5</v>
      </c>
      <c r="P16" s="25">
        <f t="shared" si="11"/>
        <v>8.0521721335588385E-5</v>
      </c>
      <c r="Q16" s="22">
        <f t="shared" si="12"/>
        <v>0.59816156574621171</v>
      </c>
      <c r="R16">
        <f t="shared" si="22"/>
        <v>2435.4263540209704</v>
      </c>
      <c r="S16" s="25">
        <f t="shared" si="14"/>
        <v>3.3319332966450368E-5</v>
      </c>
      <c r="T16" s="25">
        <f t="shared" si="15"/>
        <v>8.6468233900855312E-3</v>
      </c>
      <c r="U16" s="10">
        <f ca="1">RANK(C16,$C$3:OFFSET($C$3,Control!$I$5-1,0),1)</f>
        <v>4</v>
      </c>
      <c r="V16" s="10">
        <f t="shared" ca="1" si="16"/>
        <v>4</v>
      </c>
      <c r="W16" s="10">
        <f t="shared" ca="1" si="16"/>
        <v>4</v>
      </c>
      <c r="X16" s="7">
        <f t="shared" si="17"/>
        <v>0.85873146755157914</v>
      </c>
      <c r="Y16" s="7">
        <f t="shared" ca="1" si="3"/>
        <v>3.680266795360474</v>
      </c>
      <c r="Z16">
        <v>1</v>
      </c>
      <c r="AA16">
        <v>2</v>
      </c>
      <c r="AB16" s="11">
        <f t="shared" si="18"/>
        <v>89.677364896147196</v>
      </c>
      <c r="AC16" s="11"/>
      <c r="AD16" s="7">
        <f t="shared" si="19"/>
        <v>0.86804308390394513</v>
      </c>
      <c r="AE16">
        <f t="shared" si="20"/>
        <v>2181.2074384836192</v>
      </c>
      <c r="AF16" s="25">
        <f t="shared" si="21"/>
        <v>1.1507711352355926E-4</v>
      </c>
      <c r="AG16" s="7"/>
      <c r="AL16" s="33"/>
      <c r="AN16" s="27"/>
      <c r="AO16" s="19"/>
      <c r="AP16" s="9"/>
      <c r="AQ16" s="9"/>
      <c r="AR16" s="9"/>
      <c r="AS16" s="28"/>
      <c r="AT16" s="9"/>
      <c r="AU16" s="33"/>
      <c r="AV16" s="10"/>
      <c r="AX16" s="7"/>
      <c r="BH16" s="1"/>
    </row>
    <row r="17" spans="1:60" ht="14.25" x14ac:dyDescent="0.2">
      <c r="A17" s="37">
        <f>Control!B19</f>
        <v>0</v>
      </c>
      <c r="B17" s="27" t="e">
        <f t="shared" si="4"/>
        <v>#DIV/0!</v>
      </c>
      <c r="C17" s="20">
        <v>0</v>
      </c>
      <c r="D17" s="9" t="e">
        <f t="shared" si="5"/>
        <v>#DIV/0!</v>
      </c>
      <c r="E17">
        <f>Control!C19/100</f>
        <v>0</v>
      </c>
      <c r="F17" t="e">
        <f t="shared" si="6"/>
        <v>#DIV/0!</v>
      </c>
      <c r="G17">
        <f t="shared" si="0"/>
        <v>0</v>
      </c>
      <c r="H17" s="21">
        <f t="shared" si="1"/>
        <v>0</v>
      </c>
      <c r="I17">
        <v>0.1</v>
      </c>
      <c r="J17" t="e">
        <f t="shared" si="7"/>
        <v>#DIV/0!</v>
      </c>
      <c r="K17">
        <f>Control!F19/100</f>
        <v>0</v>
      </c>
      <c r="L17" s="25" t="e">
        <f t="shared" si="8"/>
        <v>#DIV/0!</v>
      </c>
      <c r="M17" s="10">
        <f t="shared" si="2"/>
        <v>0.17699535586605619</v>
      </c>
      <c r="N17" t="e">
        <f t="shared" si="9"/>
        <v>#DIV/0!</v>
      </c>
      <c r="O17" t="e">
        <f t="shared" si="10"/>
        <v>#DIV/0!</v>
      </c>
      <c r="P17" s="25" t="e">
        <f t="shared" si="11"/>
        <v>#DIV/0!</v>
      </c>
      <c r="Q17" s="22" t="e">
        <f t="shared" si="12"/>
        <v>#DIV/0!</v>
      </c>
      <c r="R17" t="e">
        <f t="shared" si="22"/>
        <v>#DIV/0!</v>
      </c>
      <c r="S17" s="25" t="e">
        <f t="shared" si="14"/>
        <v>#DIV/0!</v>
      </c>
      <c r="T17" s="25" t="e">
        <f t="shared" si="15"/>
        <v>#DIV/0!</v>
      </c>
      <c r="U17" s="10" t="e">
        <f ca="1">RANK(C17,$C$3:OFFSET($C$3,Control!$I$5-1,0),1)</f>
        <v>#N/A</v>
      </c>
      <c r="V17" s="10" t="e">
        <f t="shared" ca="1" si="16"/>
        <v>#N/A</v>
      </c>
      <c r="W17" s="10" t="e">
        <f t="shared" ca="1" si="16"/>
        <v>#N/A</v>
      </c>
      <c r="X17" s="7" t="e">
        <f t="shared" si="17"/>
        <v>#DIV/0!</v>
      </c>
      <c r="Y17" s="7" t="e">
        <f t="shared" ca="1" si="3"/>
        <v>#N/A</v>
      </c>
      <c r="Z17">
        <v>1</v>
      </c>
      <c r="AA17">
        <v>2</v>
      </c>
      <c r="AB17" s="11" t="e">
        <f t="shared" si="18"/>
        <v>#DIV/0!</v>
      </c>
      <c r="AC17" s="11"/>
      <c r="AD17" s="7" t="e">
        <f t="shared" si="19"/>
        <v>#DIV/0!</v>
      </c>
      <c r="AE17" t="e">
        <f t="shared" si="20"/>
        <v>#DIV/0!</v>
      </c>
      <c r="AF17" s="25" t="e">
        <f t="shared" si="21"/>
        <v>#DIV/0!</v>
      </c>
      <c r="AG17" s="7"/>
      <c r="AL17" s="33"/>
      <c r="AN17" s="27"/>
      <c r="AO17" s="8"/>
      <c r="AP17" s="9"/>
      <c r="AQ17" s="9"/>
      <c r="AR17" s="9"/>
      <c r="AS17" s="28"/>
      <c r="AT17" s="9"/>
      <c r="AU17" s="33"/>
      <c r="AV17" s="10"/>
      <c r="AX17" s="7"/>
      <c r="BH17" s="1"/>
    </row>
    <row r="18" spans="1:60" ht="14.25" x14ac:dyDescent="0.2">
      <c r="A18" s="37">
        <f>Control!B20</f>
        <v>0</v>
      </c>
      <c r="B18" s="27" t="e">
        <f t="shared" si="4"/>
        <v>#DIV/0!</v>
      </c>
      <c r="C18" s="20">
        <v>74.860015591263178</v>
      </c>
      <c r="D18" s="9" t="e">
        <f t="shared" si="5"/>
        <v>#DIV/0!</v>
      </c>
      <c r="E18">
        <f>Control!C20/100</f>
        <v>0</v>
      </c>
      <c r="F18" t="e">
        <f t="shared" si="6"/>
        <v>#DIV/0!</v>
      </c>
      <c r="G18">
        <f t="shared" si="0"/>
        <v>132.4987509971414</v>
      </c>
      <c r="H18" s="21">
        <f t="shared" si="1"/>
        <v>0</v>
      </c>
      <c r="I18">
        <v>0.1</v>
      </c>
      <c r="J18" t="e">
        <f t="shared" si="7"/>
        <v>#DIV/0!</v>
      </c>
      <c r="K18">
        <f>Control!F20/100</f>
        <v>0</v>
      </c>
      <c r="L18" s="25" t="e">
        <f t="shared" si="8"/>
        <v>#DIV/0!</v>
      </c>
      <c r="M18" s="10">
        <f t="shared" si="2"/>
        <v>0.17699535586605619</v>
      </c>
      <c r="N18" t="e">
        <f t="shared" si="9"/>
        <v>#DIV/0!</v>
      </c>
      <c r="O18" t="e">
        <f t="shared" si="10"/>
        <v>#DIV/0!</v>
      </c>
      <c r="P18" s="25" t="e">
        <f t="shared" si="11"/>
        <v>#DIV/0!</v>
      </c>
      <c r="Q18" s="22" t="e">
        <f t="shared" si="12"/>
        <v>#DIV/0!</v>
      </c>
      <c r="R18" t="e">
        <f t="shared" si="22"/>
        <v>#DIV/0!</v>
      </c>
      <c r="S18" s="25" t="e">
        <f t="shared" si="14"/>
        <v>#DIV/0!</v>
      </c>
      <c r="T18" s="25" t="e">
        <f t="shared" si="15"/>
        <v>#DIV/0!</v>
      </c>
      <c r="U18" s="10" t="e">
        <f ca="1">RANK(C18,$C$3:OFFSET($C$3,Control!$I$5-1,0),1)</f>
        <v>#N/A</v>
      </c>
      <c r="V18" s="10" t="e">
        <f t="shared" ca="1" si="16"/>
        <v>#N/A</v>
      </c>
      <c r="W18" s="10" t="e">
        <f t="shared" ca="1" si="16"/>
        <v>#N/A</v>
      </c>
      <c r="X18" s="7" t="e">
        <f t="shared" si="17"/>
        <v>#DIV/0!</v>
      </c>
      <c r="Y18" s="7" t="e">
        <f t="shared" ca="1" si="3"/>
        <v>#N/A</v>
      </c>
      <c r="Z18">
        <v>1</v>
      </c>
      <c r="AA18">
        <v>2</v>
      </c>
      <c r="AB18" s="11" t="e">
        <f t="shared" si="18"/>
        <v>#DIV/0!</v>
      </c>
      <c r="AC18" s="11"/>
      <c r="AD18" s="7" t="e">
        <f t="shared" si="19"/>
        <v>#DIV/0!</v>
      </c>
      <c r="AE18" t="e">
        <f t="shared" si="20"/>
        <v>#DIV/0!</v>
      </c>
      <c r="AF18" s="25" t="e">
        <f t="shared" si="21"/>
        <v>#DIV/0!</v>
      </c>
      <c r="AG18" s="7"/>
      <c r="AL18" s="33"/>
      <c r="AN18" s="27"/>
      <c r="AO18" s="19"/>
      <c r="AP18" s="9"/>
      <c r="AQ18" s="9"/>
      <c r="AR18" s="9"/>
      <c r="AS18" s="28"/>
      <c r="AT18" s="9"/>
      <c r="AU18" s="33"/>
      <c r="AV18" s="10"/>
      <c r="AX18" s="7"/>
      <c r="BH18" s="1"/>
    </row>
    <row r="19" spans="1:60" ht="14.25" x14ac:dyDescent="0.2">
      <c r="A19" s="37">
        <f>Control!B21</f>
        <v>0</v>
      </c>
      <c r="B19" s="27" t="e">
        <f t="shared" si="4"/>
        <v>#DIV/0!</v>
      </c>
      <c r="C19" s="20">
        <v>55.800567330306038</v>
      </c>
      <c r="D19" s="9" t="e">
        <f t="shared" si="5"/>
        <v>#DIV/0!</v>
      </c>
      <c r="E19">
        <f>Control!C21/100</f>
        <v>0</v>
      </c>
      <c r="F19" t="e">
        <f t="shared" si="6"/>
        <v>#DIV/0!</v>
      </c>
      <c r="G19">
        <f t="shared" si="0"/>
        <v>98.764412721553441</v>
      </c>
      <c r="H19" s="21">
        <f t="shared" si="1"/>
        <v>0</v>
      </c>
      <c r="I19">
        <v>0.1</v>
      </c>
      <c r="J19" t="e">
        <f t="shared" si="7"/>
        <v>#DIV/0!</v>
      </c>
      <c r="K19">
        <f>Control!F21/100</f>
        <v>0</v>
      </c>
      <c r="L19" s="25" t="e">
        <f t="shared" si="8"/>
        <v>#DIV/0!</v>
      </c>
      <c r="M19" s="10">
        <f t="shared" si="2"/>
        <v>0.17699535586605619</v>
      </c>
      <c r="N19" t="e">
        <f t="shared" si="9"/>
        <v>#DIV/0!</v>
      </c>
      <c r="O19" t="e">
        <f t="shared" si="10"/>
        <v>#DIV/0!</v>
      </c>
      <c r="P19" s="25" t="e">
        <f t="shared" si="11"/>
        <v>#DIV/0!</v>
      </c>
      <c r="Q19" s="22" t="e">
        <f t="shared" si="12"/>
        <v>#DIV/0!</v>
      </c>
      <c r="R19" t="e">
        <f t="shared" si="22"/>
        <v>#DIV/0!</v>
      </c>
      <c r="S19" s="25" t="e">
        <f t="shared" si="14"/>
        <v>#DIV/0!</v>
      </c>
      <c r="T19" s="25" t="e">
        <f t="shared" si="15"/>
        <v>#DIV/0!</v>
      </c>
      <c r="U19" s="10" t="e">
        <f ca="1">RANK(C19,$C$3:OFFSET($C$3,Control!$I$5-1,0),1)</f>
        <v>#N/A</v>
      </c>
      <c r="V19" s="10" t="e">
        <f t="shared" ca="1" si="16"/>
        <v>#N/A</v>
      </c>
      <c r="W19" s="10" t="e">
        <f t="shared" ca="1" si="16"/>
        <v>#N/A</v>
      </c>
      <c r="X19" s="7" t="e">
        <f t="shared" si="17"/>
        <v>#DIV/0!</v>
      </c>
      <c r="Y19" s="7" t="e">
        <f t="shared" ca="1" si="3"/>
        <v>#N/A</v>
      </c>
      <c r="Z19">
        <v>1</v>
      </c>
      <c r="AA19">
        <v>2</v>
      </c>
      <c r="AB19" s="11" t="e">
        <f t="shared" si="18"/>
        <v>#DIV/0!</v>
      </c>
      <c r="AC19" s="11"/>
      <c r="AD19" s="7" t="e">
        <f t="shared" si="19"/>
        <v>#DIV/0!</v>
      </c>
      <c r="AE19" t="e">
        <f t="shared" si="20"/>
        <v>#DIV/0!</v>
      </c>
      <c r="AF19" s="25" t="e">
        <f t="shared" si="21"/>
        <v>#DIV/0!</v>
      </c>
      <c r="AG19" s="7"/>
      <c r="AL19" s="33"/>
      <c r="AN19" s="27"/>
      <c r="AO19" s="9"/>
      <c r="AP19" s="9"/>
      <c r="AQ19" s="9"/>
      <c r="AR19" s="9"/>
      <c r="AS19" s="28"/>
      <c r="AT19" s="9"/>
      <c r="AU19" s="33"/>
      <c r="AV19" s="14"/>
      <c r="AX19" s="7"/>
      <c r="BH19" s="1"/>
    </row>
    <row r="20" spans="1:60" ht="14.25" x14ac:dyDescent="0.2">
      <c r="A20" s="37">
        <f>Control!B22</f>
        <v>0</v>
      </c>
      <c r="B20" s="27" t="e">
        <f t="shared" si="4"/>
        <v>#DIV/0!</v>
      </c>
      <c r="C20" s="20">
        <v>56.576497913769217</v>
      </c>
      <c r="D20" s="9" t="e">
        <f t="shared" si="5"/>
        <v>#DIV/0!</v>
      </c>
      <c r="E20">
        <f>Control!C22/100</f>
        <v>0</v>
      </c>
      <c r="F20" t="e">
        <f t="shared" si="6"/>
        <v>#DIV/0!</v>
      </c>
      <c r="G20">
        <f t="shared" si="0"/>
        <v>100.13777381902769</v>
      </c>
      <c r="H20" s="21">
        <f t="shared" si="1"/>
        <v>0</v>
      </c>
      <c r="I20">
        <v>0.1</v>
      </c>
      <c r="J20" t="e">
        <f t="shared" si="7"/>
        <v>#DIV/0!</v>
      </c>
      <c r="K20">
        <f>Control!F22/100</f>
        <v>0</v>
      </c>
      <c r="L20" s="25" t="e">
        <f t="shared" si="8"/>
        <v>#DIV/0!</v>
      </c>
      <c r="M20" s="10">
        <f t="shared" si="2"/>
        <v>0.17699535586605619</v>
      </c>
      <c r="N20" t="e">
        <f t="shared" si="9"/>
        <v>#DIV/0!</v>
      </c>
      <c r="O20" t="e">
        <f t="shared" si="10"/>
        <v>#DIV/0!</v>
      </c>
      <c r="P20" s="25" t="e">
        <f t="shared" si="11"/>
        <v>#DIV/0!</v>
      </c>
      <c r="Q20" s="22" t="e">
        <f t="shared" si="12"/>
        <v>#DIV/0!</v>
      </c>
      <c r="R20" t="e">
        <f t="shared" si="22"/>
        <v>#DIV/0!</v>
      </c>
      <c r="S20" s="25" t="e">
        <f t="shared" si="14"/>
        <v>#DIV/0!</v>
      </c>
      <c r="T20" s="25" t="e">
        <f t="shared" si="15"/>
        <v>#DIV/0!</v>
      </c>
      <c r="U20" s="10" t="e">
        <f ca="1">RANK(C20,$C$3:OFFSET($C$3,Control!$I$5-1,0),1)</f>
        <v>#N/A</v>
      </c>
      <c r="V20" s="10" t="e">
        <f t="shared" ref="V20:W35" ca="1" si="23">IF(U20=U19,U19+1,U20)</f>
        <v>#N/A</v>
      </c>
      <c r="W20" s="10" t="e">
        <f t="shared" ca="1" si="23"/>
        <v>#N/A</v>
      </c>
      <c r="X20" s="7" t="e">
        <f t="shared" si="17"/>
        <v>#DIV/0!</v>
      </c>
      <c r="Y20" s="7" t="e">
        <f t="shared" ca="1" si="3"/>
        <v>#N/A</v>
      </c>
      <c r="Z20">
        <v>1</v>
      </c>
      <c r="AA20">
        <v>2</v>
      </c>
      <c r="AB20" s="11" t="e">
        <f t="shared" si="18"/>
        <v>#DIV/0!</v>
      </c>
      <c r="AC20" s="11"/>
      <c r="AD20" s="7" t="e">
        <f t="shared" si="19"/>
        <v>#DIV/0!</v>
      </c>
      <c r="AE20" t="e">
        <f t="shared" si="20"/>
        <v>#DIV/0!</v>
      </c>
      <c r="AF20" s="25" t="e">
        <f t="shared" si="21"/>
        <v>#DIV/0!</v>
      </c>
      <c r="AG20" s="7"/>
      <c r="AL20" s="33"/>
      <c r="AN20" s="27"/>
      <c r="AO20" s="9"/>
      <c r="AP20" s="9"/>
      <c r="AQ20" s="9"/>
      <c r="AR20" s="9"/>
      <c r="AS20" s="28"/>
      <c r="AT20" s="9"/>
      <c r="AU20" s="33"/>
      <c r="AX20" s="7"/>
      <c r="BH20" s="1"/>
    </row>
    <row r="21" spans="1:60" ht="14.25" x14ac:dyDescent="0.2">
      <c r="A21" s="37">
        <f>Control!B23</f>
        <v>0</v>
      </c>
      <c r="B21" s="27" t="e">
        <f t="shared" si="4"/>
        <v>#DIV/0!</v>
      </c>
      <c r="C21" s="20">
        <v>65.603567600327025</v>
      </c>
      <c r="D21" s="9" t="e">
        <f t="shared" si="5"/>
        <v>#DIV/0!</v>
      </c>
      <c r="E21">
        <f>Control!C23/100</f>
        <v>0</v>
      </c>
      <c r="F21" t="e">
        <f t="shared" si="6"/>
        <v>#DIV/0!</v>
      </c>
      <c r="G21">
        <f t="shared" si="0"/>
        <v>116.11526793502755</v>
      </c>
      <c r="H21" s="21">
        <f t="shared" si="1"/>
        <v>0</v>
      </c>
      <c r="I21">
        <v>0.1</v>
      </c>
      <c r="J21" t="e">
        <f t="shared" si="7"/>
        <v>#DIV/0!</v>
      </c>
      <c r="K21">
        <f>Control!F23/100</f>
        <v>0</v>
      </c>
      <c r="L21" s="25" t="e">
        <f t="shared" si="8"/>
        <v>#DIV/0!</v>
      </c>
      <c r="M21" s="10">
        <f t="shared" si="2"/>
        <v>0.17699535586605619</v>
      </c>
      <c r="N21" t="e">
        <f t="shared" si="9"/>
        <v>#DIV/0!</v>
      </c>
      <c r="O21" t="e">
        <f t="shared" si="10"/>
        <v>#DIV/0!</v>
      </c>
      <c r="P21" s="25" t="e">
        <f t="shared" si="11"/>
        <v>#DIV/0!</v>
      </c>
      <c r="Q21" s="22" t="e">
        <f t="shared" si="12"/>
        <v>#DIV/0!</v>
      </c>
      <c r="R21" t="e">
        <f t="shared" si="22"/>
        <v>#DIV/0!</v>
      </c>
      <c r="S21" s="25" t="e">
        <f t="shared" si="14"/>
        <v>#DIV/0!</v>
      </c>
      <c r="T21" s="25" t="e">
        <f t="shared" si="15"/>
        <v>#DIV/0!</v>
      </c>
      <c r="U21" s="10" t="e">
        <f ca="1">RANK(C21,$C$3:OFFSET($C$3,Control!$I$5-1,0),1)</f>
        <v>#N/A</v>
      </c>
      <c r="V21" s="10" t="e">
        <f t="shared" ca="1" si="23"/>
        <v>#N/A</v>
      </c>
      <c r="W21" s="10" t="e">
        <f t="shared" ca="1" si="23"/>
        <v>#N/A</v>
      </c>
      <c r="X21" s="7" t="e">
        <f t="shared" si="17"/>
        <v>#DIV/0!</v>
      </c>
      <c r="Y21" s="7" t="e">
        <f t="shared" ca="1" si="3"/>
        <v>#N/A</v>
      </c>
      <c r="Z21">
        <v>1</v>
      </c>
      <c r="AA21">
        <v>2</v>
      </c>
      <c r="AB21" s="11" t="e">
        <f t="shared" si="18"/>
        <v>#DIV/0!</v>
      </c>
      <c r="AC21" s="11"/>
      <c r="AD21" s="7" t="e">
        <f t="shared" si="19"/>
        <v>#DIV/0!</v>
      </c>
      <c r="AE21" t="e">
        <f t="shared" si="20"/>
        <v>#DIV/0!</v>
      </c>
      <c r="AF21" s="25" t="e">
        <f t="shared" si="21"/>
        <v>#DIV/0!</v>
      </c>
      <c r="AG21" s="7"/>
      <c r="AL21" s="33"/>
      <c r="AN21" s="27"/>
      <c r="AO21" s="9"/>
      <c r="AP21" s="9"/>
      <c r="AQ21" s="9"/>
      <c r="AR21" s="9"/>
      <c r="AS21" s="28"/>
      <c r="AT21" s="9"/>
      <c r="AU21" s="33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4"/>
        <v>#DIV/0!</v>
      </c>
      <c r="C22" s="20">
        <v>184.54353909641591</v>
      </c>
      <c r="D22" s="9" t="e">
        <f t="shared" si="5"/>
        <v>#DIV/0!</v>
      </c>
      <c r="E22">
        <f>Control!C24/100</f>
        <v>0</v>
      </c>
      <c r="F22" t="e">
        <f t="shared" si="6"/>
        <v>#DIV/0!</v>
      </c>
      <c r="G22">
        <f t="shared" si="0"/>
        <v>326.63349375151586</v>
      </c>
      <c r="H22" s="21">
        <f t="shared" si="1"/>
        <v>0</v>
      </c>
      <c r="I22">
        <v>0.1</v>
      </c>
      <c r="J22" t="e">
        <f t="shared" si="7"/>
        <v>#DIV/0!</v>
      </c>
      <c r="K22">
        <f>Control!F24/100</f>
        <v>0</v>
      </c>
      <c r="L22" s="25" t="e">
        <f t="shared" si="8"/>
        <v>#DIV/0!</v>
      </c>
      <c r="M22" s="10">
        <f t="shared" si="2"/>
        <v>0.17699535586605619</v>
      </c>
      <c r="N22" t="e">
        <f t="shared" si="9"/>
        <v>#DIV/0!</v>
      </c>
      <c r="O22" t="e">
        <f t="shared" si="10"/>
        <v>#DIV/0!</v>
      </c>
      <c r="P22" s="25" t="e">
        <f t="shared" si="11"/>
        <v>#DIV/0!</v>
      </c>
      <c r="Q22" s="22" t="e">
        <f t="shared" si="12"/>
        <v>#DIV/0!</v>
      </c>
      <c r="R22" t="e">
        <f t="shared" si="22"/>
        <v>#DIV/0!</v>
      </c>
      <c r="S22" s="25" t="e">
        <f t="shared" si="14"/>
        <v>#DIV/0!</v>
      </c>
      <c r="T22" s="25" t="e">
        <f t="shared" si="15"/>
        <v>#DIV/0!</v>
      </c>
      <c r="U22" s="10" t="e">
        <f ca="1">RANK(C22,$C$3:OFFSET($C$3,Control!$I$5-1,0),1)</f>
        <v>#N/A</v>
      </c>
      <c r="V22" s="10" t="e">
        <f t="shared" ca="1" si="23"/>
        <v>#N/A</v>
      </c>
      <c r="W22" s="10" t="e">
        <f t="shared" ca="1" si="23"/>
        <v>#N/A</v>
      </c>
      <c r="X22" s="7" t="e">
        <f t="shared" si="17"/>
        <v>#DIV/0!</v>
      </c>
      <c r="Y22" s="7" t="e">
        <f t="shared" ca="1" si="3"/>
        <v>#N/A</v>
      </c>
      <c r="Z22">
        <v>1</v>
      </c>
      <c r="AA22">
        <v>2</v>
      </c>
      <c r="AB22" s="11" t="e">
        <f t="shared" si="18"/>
        <v>#DIV/0!</v>
      </c>
      <c r="AC22" s="11"/>
      <c r="AD22" s="7" t="e">
        <f t="shared" si="19"/>
        <v>#DIV/0!</v>
      </c>
      <c r="AE22" t="e">
        <f t="shared" si="20"/>
        <v>#DIV/0!</v>
      </c>
      <c r="AF22" s="25" t="e">
        <f t="shared" si="21"/>
        <v>#DIV/0!</v>
      </c>
      <c r="AG22" s="7"/>
      <c r="AL22" s="33"/>
      <c r="AN22" s="27"/>
      <c r="AO22" s="9"/>
      <c r="AP22" s="9"/>
      <c r="AQ22" s="9"/>
      <c r="AR22" s="9"/>
      <c r="AS22" s="28"/>
      <c r="AT22" s="9"/>
      <c r="AU22" s="33"/>
      <c r="AX22" s="7"/>
      <c r="BH22" s="1"/>
    </row>
    <row r="23" spans="1:60" ht="14.25" x14ac:dyDescent="0.2">
      <c r="A23" s="37">
        <f>Control!B25</f>
        <v>0</v>
      </c>
      <c r="B23" s="27" t="e">
        <f t="shared" si="4"/>
        <v>#DIV/0!</v>
      </c>
      <c r="C23" s="20">
        <v>51.43470806240439</v>
      </c>
      <c r="D23" s="9" t="e">
        <f t="shared" si="5"/>
        <v>#DIV/0!</v>
      </c>
      <c r="E23">
        <f>Control!C25/100</f>
        <v>0</v>
      </c>
      <c r="F23" t="e">
        <f t="shared" si="6"/>
        <v>#DIV/0!</v>
      </c>
      <c r="G23">
        <f t="shared" si="0"/>
        <v>91.03704457371974</v>
      </c>
      <c r="H23" s="21">
        <f t="shared" si="1"/>
        <v>0</v>
      </c>
      <c r="I23">
        <v>0.1</v>
      </c>
      <c r="J23" t="e">
        <f t="shared" si="7"/>
        <v>#DIV/0!</v>
      </c>
      <c r="K23">
        <f>Control!F25/100</f>
        <v>0</v>
      </c>
      <c r="L23" s="25" t="e">
        <f t="shared" si="8"/>
        <v>#DIV/0!</v>
      </c>
      <c r="M23" s="10">
        <f t="shared" si="2"/>
        <v>0.17699535586605619</v>
      </c>
      <c r="N23" t="e">
        <f t="shared" si="9"/>
        <v>#DIV/0!</v>
      </c>
      <c r="O23" t="e">
        <f t="shared" si="10"/>
        <v>#DIV/0!</v>
      </c>
      <c r="P23" s="25" t="e">
        <f t="shared" si="11"/>
        <v>#DIV/0!</v>
      </c>
      <c r="Q23" s="22" t="e">
        <f t="shared" si="12"/>
        <v>#DIV/0!</v>
      </c>
      <c r="R23" t="e">
        <f t="shared" si="22"/>
        <v>#DIV/0!</v>
      </c>
      <c r="S23" s="25" t="e">
        <f t="shared" si="14"/>
        <v>#DIV/0!</v>
      </c>
      <c r="T23" s="25" t="e">
        <f t="shared" si="15"/>
        <v>#DIV/0!</v>
      </c>
      <c r="U23" s="10" t="e">
        <f ca="1">RANK(C23,$C$3:OFFSET($C$3,Control!$I$5-1,0),1)</f>
        <v>#N/A</v>
      </c>
      <c r="V23" s="10" t="e">
        <f t="shared" ca="1" si="23"/>
        <v>#N/A</v>
      </c>
      <c r="W23" s="10" t="e">
        <f t="shared" ca="1" si="23"/>
        <v>#N/A</v>
      </c>
      <c r="X23" s="7" t="e">
        <f t="shared" si="17"/>
        <v>#DIV/0!</v>
      </c>
      <c r="Y23" s="7" t="e">
        <f t="shared" ca="1" si="3"/>
        <v>#N/A</v>
      </c>
      <c r="Z23">
        <v>1</v>
      </c>
      <c r="AA23">
        <v>2</v>
      </c>
      <c r="AB23" s="11" t="e">
        <f t="shared" si="18"/>
        <v>#DIV/0!</v>
      </c>
      <c r="AC23" s="11"/>
      <c r="AD23" s="7" t="e">
        <f t="shared" si="19"/>
        <v>#DIV/0!</v>
      </c>
      <c r="AE23" t="e">
        <f t="shared" si="20"/>
        <v>#DIV/0!</v>
      </c>
      <c r="AF23" s="25" t="e">
        <f t="shared" si="21"/>
        <v>#DIV/0!</v>
      </c>
      <c r="AG23" s="7"/>
      <c r="AL23" s="33"/>
      <c r="AN23" s="27"/>
      <c r="AO23" s="20"/>
      <c r="AP23" s="9"/>
      <c r="AQ23" s="9"/>
      <c r="AR23" s="9"/>
      <c r="AS23" s="28"/>
      <c r="AT23" s="9"/>
      <c r="AU23" s="33"/>
      <c r="AV23" s="14"/>
      <c r="AX23" s="7"/>
      <c r="BH23" s="1"/>
    </row>
    <row r="24" spans="1:60" ht="14.25" x14ac:dyDescent="0.2">
      <c r="A24" s="37">
        <f>Control!B26</f>
        <v>0</v>
      </c>
      <c r="B24" s="27" t="e">
        <f t="shared" si="4"/>
        <v>#DIV/0!</v>
      </c>
      <c r="C24" s="20">
        <v>67.248316951846931</v>
      </c>
      <c r="D24" s="9" t="e">
        <f t="shared" si="5"/>
        <v>#DIV/0!</v>
      </c>
      <c r="E24">
        <f>Control!C26/100</f>
        <v>0</v>
      </c>
      <c r="F24" t="e">
        <f t="shared" si="6"/>
        <v>#DIV/0!</v>
      </c>
      <c r="G24">
        <f t="shared" si="0"/>
        <v>119.02639790285485</v>
      </c>
      <c r="H24" s="21">
        <f t="shared" si="1"/>
        <v>0</v>
      </c>
      <c r="I24">
        <v>0.1</v>
      </c>
      <c r="J24" t="e">
        <f t="shared" si="7"/>
        <v>#DIV/0!</v>
      </c>
      <c r="K24">
        <f>Control!F26/100</f>
        <v>0</v>
      </c>
      <c r="L24" s="25" t="e">
        <f t="shared" si="8"/>
        <v>#DIV/0!</v>
      </c>
      <c r="M24" s="10">
        <f t="shared" si="2"/>
        <v>0.17699535586605619</v>
      </c>
      <c r="N24" t="e">
        <f t="shared" si="9"/>
        <v>#DIV/0!</v>
      </c>
      <c r="O24" t="e">
        <f t="shared" si="10"/>
        <v>#DIV/0!</v>
      </c>
      <c r="P24" s="25" t="e">
        <f t="shared" si="11"/>
        <v>#DIV/0!</v>
      </c>
      <c r="Q24" s="22" t="e">
        <f t="shared" si="12"/>
        <v>#DIV/0!</v>
      </c>
      <c r="R24" t="e">
        <f t="shared" si="22"/>
        <v>#DIV/0!</v>
      </c>
      <c r="S24" s="25" t="e">
        <f t="shared" si="14"/>
        <v>#DIV/0!</v>
      </c>
      <c r="T24" s="25" t="e">
        <f t="shared" si="15"/>
        <v>#DIV/0!</v>
      </c>
      <c r="U24" s="10" t="e">
        <f ca="1">RANK(C24,$C$3:OFFSET($C$3,Control!$I$5-1,0),1)</f>
        <v>#N/A</v>
      </c>
      <c r="V24" s="10" t="e">
        <f t="shared" ca="1" si="23"/>
        <v>#N/A</v>
      </c>
      <c r="W24" s="10" t="e">
        <f t="shared" ca="1" si="23"/>
        <v>#N/A</v>
      </c>
      <c r="X24" s="7" t="e">
        <f t="shared" si="17"/>
        <v>#DIV/0!</v>
      </c>
      <c r="Y24" s="7" t="e">
        <f t="shared" ca="1" si="3"/>
        <v>#N/A</v>
      </c>
      <c r="Z24">
        <v>1</v>
      </c>
      <c r="AA24">
        <v>2</v>
      </c>
      <c r="AB24" s="11" t="e">
        <f t="shared" si="18"/>
        <v>#DIV/0!</v>
      </c>
      <c r="AC24" s="11"/>
      <c r="AD24" s="7" t="e">
        <f t="shared" si="19"/>
        <v>#DIV/0!</v>
      </c>
      <c r="AE24" t="e">
        <f t="shared" si="20"/>
        <v>#DIV/0!</v>
      </c>
      <c r="AF24" s="25" t="e">
        <f t="shared" si="21"/>
        <v>#DIV/0!</v>
      </c>
      <c r="AG24" s="7"/>
      <c r="AL24" s="33"/>
      <c r="AN24" s="27"/>
      <c r="AO24" s="9"/>
      <c r="AP24" s="9"/>
      <c r="AQ24" s="9"/>
      <c r="AR24" s="9"/>
      <c r="AS24" s="28"/>
      <c r="AT24" s="9"/>
      <c r="AU24" s="33"/>
      <c r="AX24" s="7"/>
      <c r="BH24" s="1"/>
    </row>
    <row r="25" spans="1:60" ht="14.25" x14ac:dyDescent="0.2">
      <c r="A25" s="37">
        <f>Control!B27</f>
        <v>0</v>
      </c>
      <c r="B25" s="27" t="e">
        <f t="shared" si="4"/>
        <v>#DIV/0!</v>
      </c>
      <c r="C25" s="20">
        <v>214.55945780076831</v>
      </c>
      <c r="D25" s="9" t="e">
        <f t="shared" si="5"/>
        <v>#DIV/0!</v>
      </c>
      <c r="E25">
        <f>Control!C27/100</f>
        <v>0</v>
      </c>
      <c r="F25" t="e">
        <f t="shared" si="6"/>
        <v>#DIV/0!</v>
      </c>
      <c r="G25">
        <f t="shared" si="0"/>
        <v>379.76027587875052</v>
      </c>
      <c r="H25" s="21">
        <f t="shared" si="1"/>
        <v>0</v>
      </c>
      <c r="I25">
        <v>0.1</v>
      </c>
      <c r="J25" t="e">
        <f t="shared" si="7"/>
        <v>#DIV/0!</v>
      </c>
      <c r="K25">
        <f>Control!F27/100</f>
        <v>0</v>
      </c>
      <c r="L25" s="25" t="e">
        <f t="shared" si="8"/>
        <v>#DIV/0!</v>
      </c>
      <c r="M25" s="10">
        <f t="shared" si="2"/>
        <v>0.17699535586605619</v>
      </c>
      <c r="N25" t="e">
        <f t="shared" si="9"/>
        <v>#DIV/0!</v>
      </c>
      <c r="O25" t="e">
        <f t="shared" si="10"/>
        <v>#DIV/0!</v>
      </c>
      <c r="P25" s="25" t="e">
        <f t="shared" si="11"/>
        <v>#DIV/0!</v>
      </c>
      <c r="Q25" s="22" t="e">
        <f t="shared" si="12"/>
        <v>#DIV/0!</v>
      </c>
      <c r="R25" t="e">
        <f t="shared" si="22"/>
        <v>#DIV/0!</v>
      </c>
      <c r="S25" s="25" t="e">
        <f t="shared" si="14"/>
        <v>#DIV/0!</v>
      </c>
      <c r="T25" s="25" t="e">
        <f t="shared" si="15"/>
        <v>#DIV/0!</v>
      </c>
      <c r="U25" s="10" t="e">
        <f ca="1">RANK(C25,$C$3:OFFSET($C$3,Control!$I$5-1,0),1)</f>
        <v>#N/A</v>
      </c>
      <c r="V25" s="10" t="e">
        <f t="shared" ca="1" si="23"/>
        <v>#N/A</v>
      </c>
      <c r="W25" s="10" t="e">
        <f t="shared" ca="1" si="23"/>
        <v>#N/A</v>
      </c>
      <c r="X25" s="7" t="e">
        <f t="shared" si="17"/>
        <v>#DIV/0!</v>
      </c>
      <c r="Y25" s="7" t="e">
        <f t="shared" ca="1" si="3"/>
        <v>#N/A</v>
      </c>
      <c r="Z25">
        <v>1</v>
      </c>
      <c r="AA25">
        <v>2</v>
      </c>
      <c r="AB25" s="11" t="e">
        <f t="shared" si="18"/>
        <v>#DIV/0!</v>
      </c>
      <c r="AC25" s="11"/>
      <c r="AD25" s="7" t="e">
        <f t="shared" si="19"/>
        <v>#DIV/0!</v>
      </c>
      <c r="AE25" t="e">
        <f t="shared" si="20"/>
        <v>#DIV/0!</v>
      </c>
      <c r="AF25" s="25" t="e">
        <f t="shared" si="21"/>
        <v>#DIV/0!</v>
      </c>
      <c r="AG25" s="7"/>
      <c r="AL25" s="33"/>
      <c r="AN25" s="27"/>
      <c r="AO25" s="19"/>
      <c r="AP25" s="9"/>
      <c r="AQ25" s="9"/>
      <c r="AR25" s="9"/>
      <c r="AS25" s="28"/>
      <c r="AT25" s="9"/>
      <c r="AU25" s="33"/>
      <c r="AX25" s="7"/>
      <c r="BH25" s="1"/>
    </row>
    <row r="26" spans="1:60" ht="14.25" x14ac:dyDescent="0.2">
      <c r="A26" s="37">
        <f>Control!B28</f>
        <v>0</v>
      </c>
      <c r="B26" s="27" t="e">
        <f t="shared" si="4"/>
        <v>#DIV/0!</v>
      </c>
      <c r="C26" s="20">
        <v>8.3956970925734034</v>
      </c>
      <c r="D26" s="9" t="e">
        <f t="shared" si="5"/>
        <v>#DIV/0!</v>
      </c>
      <c r="E26">
        <f>Control!C28/100</f>
        <v>0</v>
      </c>
      <c r="F26" t="e">
        <f t="shared" si="6"/>
        <v>#DIV/0!</v>
      </c>
      <c r="G26">
        <f t="shared" si="0"/>
        <v>14.859993946436429</v>
      </c>
      <c r="H26" s="21">
        <f t="shared" si="1"/>
        <v>0</v>
      </c>
      <c r="I26">
        <v>0.1</v>
      </c>
      <c r="J26" t="e">
        <f t="shared" si="7"/>
        <v>#DIV/0!</v>
      </c>
      <c r="K26">
        <f>Control!F28/100</f>
        <v>0</v>
      </c>
      <c r="L26" s="25" t="e">
        <f t="shared" si="8"/>
        <v>#DIV/0!</v>
      </c>
      <c r="M26" s="10">
        <f t="shared" si="2"/>
        <v>0.17699535586605619</v>
      </c>
      <c r="N26" t="e">
        <f t="shared" si="9"/>
        <v>#DIV/0!</v>
      </c>
      <c r="O26" t="e">
        <f t="shared" si="10"/>
        <v>#DIV/0!</v>
      </c>
      <c r="P26" s="25" t="e">
        <f t="shared" si="11"/>
        <v>#DIV/0!</v>
      </c>
      <c r="Q26" s="22" t="e">
        <f t="shared" si="12"/>
        <v>#DIV/0!</v>
      </c>
      <c r="R26" t="e">
        <f t="shared" si="22"/>
        <v>#DIV/0!</v>
      </c>
      <c r="S26" s="25" t="e">
        <f t="shared" si="14"/>
        <v>#DIV/0!</v>
      </c>
      <c r="T26" s="25" t="e">
        <f t="shared" si="15"/>
        <v>#DIV/0!</v>
      </c>
      <c r="U26" s="10" t="e">
        <f ca="1">RANK(C26,$C$3:OFFSET($C$3,Control!$I$5-1,0),1)</f>
        <v>#N/A</v>
      </c>
      <c r="V26" s="10" t="e">
        <f t="shared" ca="1" si="23"/>
        <v>#N/A</v>
      </c>
      <c r="W26" s="10" t="e">
        <f t="shared" ca="1" si="23"/>
        <v>#N/A</v>
      </c>
      <c r="X26" s="7" t="e">
        <f t="shared" si="17"/>
        <v>#DIV/0!</v>
      </c>
      <c r="Y26" s="7" t="e">
        <f t="shared" ca="1" si="3"/>
        <v>#N/A</v>
      </c>
      <c r="Z26">
        <v>1</v>
      </c>
      <c r="AA26">
        <v>2</v>
      </c>
      <c r="AB26" s="11" t="e">
        <f t="shared" si="18"/>
        <v>#DIV/0!</v>
      </c>
      <c r="AC26" s="11"/>
      <c r="AD26" s="7" t="e">
        <f t="shared" si="19"/>
        <v>#DIV/0!</v>
      </c>
      <c r="AE26" t="e">
        <f t="shared" si="20"/>
        <v>#DIV/0!</v>
      </c>
      <c r="AF26" s="25" t="e">
        <f t="shared" si="21"/>
        <v>#DIV/0!</v>
      </c>
      <c r="AG26" s="7"/>
      <c r="AL26" s="33"/>
      <c r="AN26" s="27"/>
      <c r="AO26" s="9"/>
      <c r="AP26" s="9"/>
      <c r="AQ26" s="9"/>
      <c r="AR26" s="9"/>
      <c r="AS26" s="28"/>
      <c r="AT26" s="9"/>
      <c r="AU26" s="33"/>
      <c r="AX26" s="7"/>
      <c r="BH26" s="1"/>
    </row>
    <row r="27" spans="1:60" ht="14.25" x14ac:dyDescent="0.2">
      <c r="A27" s="37">
        <f>Control!B29</f>
        <v>0</v>
      </c>
      <c r="B27" s="27" t="e">
        <f t="shared" si="4"/>
        <v>#DIV/0!</v>
      </c>
      <c r="C27" s="20">
        <v>85.01651047695232</v>
      </c>
      <c r="D27" s="9" t="e">
        <f t="shared" si="5"/>
        <v>#DIV/0!</v>
      </c>
      <c r="E27">
        <f>Control!C29/100</f>
        <v>0</v>
      </c>
      <c r="F27" t="e">
        <f t="shared" si="6"/>
        <v>#DIV/0!</v>
      </c>
      <c r="G27">
        <f t="shared" si="0"/>
        <v>150.47527526358471</v>
      </c>
      <c r="H27" s="21">
        <f t="shared" si="1"/>
        <v>0</v>
      </c>
      <c r="I27">
        <v>0.1</v>
      </c>
      <c r="J27" t="e">
        <f t="shared" si="7"/>
        <v>#DIV/0!</v>
      </c>
      <c r="K27">
        <f>Control!F29/100</f>
        <v>0</v>
      </c>
      <c r="L27" s="25" t="e">
        <f t="shared" si="8"/>
        <v>#DIV/0!</v>
      </c>
      <c r="M27" s="10">
        <f t="shared" si="2"/>
        <v>0.17699535586605619</v>
      </c>
      <c r="N27" t="e">
        <f t="shared" si="9"/>
        <v>#DIV/0!</v>
      </c>
      <c r="O27" t="e">
        <f t="shared" si="10"/>
        <v>#DIV/0!</v>
      </c>
      <c r="P27" s="25" t="e">
        <f t="shared" si="11"/>
        <v>#DIV/0!</v>
      </c>
      <c r="Q27" s="22" t="e">
        <f t="shared" si="12"/>
        <v>#DIV/0!</v>
      </c>
      <c r="R27" t="e">
        <f t="shared" si="22"/>
        <v>#DIV/0!</v>
      </c>
      <c r="S27" s="25" t="e">
        <f t="shared" si="14"/>
        <v>#DIV/0!</v>
      </c>
      <c r="T27" s="25" t="e">
        <f t="shared" si="15"/>
        <v>#DIV/0!</v>
      </c>
      <c r="U27" s="10" t="e">
        <f ca="1">RANK(C27,$C$3:OFFSET($C$3,Control!$I$5-1,0),1)</f>
        <v>#N/A</v>
      </c>
      <c r="V27" s="10" t="e">
        <f t="shared" ca="1" si="23"/>
        <v>#N/A</v>
      </c>
      <c r="W27" s="10" t="e">
        <f t="shared" ca="1" si="23"/>
        <v>#N/A</v>
      </c>
      <c r="X27" s="7" t="e">
        <f t="shared" si="17"/>
        <v>#DIV/0!</v>
      </c>
      <c r="Y27" s="7" t="e">
        <f t="shared" ca="1" si="3"/>
        <v>#N/A</v>
      </c>
      <c r="Z27">
        <v>1</v>
      </c>
      <c r="AA27">
        <v>2</v>
      </c>
      <c r="AB27" s="11" t="e">
        <f t="shared" si="18"/>
        <v>#DIV/0!</v>
      </c>
      <c r="AC27" s="11"/>
      <c r="AD27" s="7" t="e">
        <f t="shared" si="19"/>
        <v>#DIV/0!</v>
      </c>
      <c r="AE27" t="e">
        <f t="shared" si="20"/>
        <v>#DIV/0!</v>
      </c>
      <c r="AF27" s="25" t="e">
        <f t="shared" si="21"/>
        <v>#DIV/0!</v>
      </c>
      <c r="AG27" s="7"/>
      <c r="AL27" s="33"/>
      <c r="AN27" s="27"/>
      <c r="AO27" s="19"/>
      <c r="AP27" s="9"/>
      <c r="AQ27" s="9"/>
      <c r="AR27" s="9"/>
      <c r="AS27" s="28"/>
      <c r="AT27" s="9"/>
      <c r="AU27" s="33"/>
      <c r="AX27" s="7"/>
      <c r="BH27" s="1"/>
    </row>
    <row r="28" spans="1:60" ht="14.25" x14ac:dyDescent="0.2">
      <c r="A28" s="37">
        <f>Control!B30</f>
        <v>0</v>
      </c>
      <c r="B28" s="27" t="e">
        <f t="shared" si="4"/>
        <v>#DIV/0!</v>
      </c>
      <c r="C28" s="20">
        <v>183.10155336481813</v>
      </c>
      <c r="D28" s="9" t="e">
        <f t="shared" si="5"/>
        <v>#DIV/0!</v>
      </c>
      <c r="E28">
        <f>Control!C30/100</f>
        <v>0</v>
      </c>
      <c r="F28" t="e">
        <f t="shared" si="6"/>
        <v>#DIV/0!</v>
      </c>
      <c r="G28">
        <f t="shared" si="0"/>
        <v>324.08124597433658</v>
      </c>
      <c r="H28" s="21">
        <f t="shared" si="1"/>
        <v>0</v>
      </c>
      <c r="I28">
        <v>0.1</v>
      </c>
      <c r="J28" t="e">
        <f t="shared" si="7"/>
        <v>#DIV/0!</v>
      </c>
      <c r="K28">
        <f>Control!F30/100</f>
        <v>0</v>
      </c>
      <c r="L28" s="25" t="e">
        <f t="shared" si="8"/>
        <v>#DIV/0!</v>
      </c>
      <c r="M28" s="10">
        <f t="shared" si="2"/>
        <v>0.17699535586605619</v>
      </c>
      <c r="N28" t="e">
        <f t="shared" si="9"/>
        <v>#DIV/0!</v>
      </c>
      <c r="O28" t="e">
        <f t="shared" si="10"/>
        <v>#DIV/0!</v>
      </c>
      <c r="P28" s="25" t="e">
        <f t="shared" si="11"/>
        <v>#DIV/0!</v>
      </c>
      <c r="Q28" s="22" t="e">
        <f t="shared" si="12"/>
        <v>#DIV/0!</v>
      </c>
      <c r="R28" t="e">
        <f t="shared" si="22"/>
        <v>#DIV/0!</v>
      </c>
      <c r="S28" s="25" t="e">
        <f t="shared" si="14"/>
        <v>#DIV/0!</v>
      </c>
      <c r="T28" s="25" t="e">
        <f t="shared" si="15"/>
        <v>#DIV/0!</v>
      </c>
      <c r="U28" s="10" t="e">
        <f ca="1">RANK(C28,$C$3:OFFSET($C$3,Control!$I$5-1,0),1)</f>
        <v>#N/A</v>
      </c>
      <c r="V28" s="10" t="e">
        <f t="shared" ca="1" si="23"/>
        <v>#N/A</v>
      </c>
      <c r="W28" s="10" t="e">
        <f t="shared" ca="1" si="23"/>
        <v>#N/A</v>
      </c>
      <c r="X28" s="7" t="e">
        <f t="shared" si="17"/>
        <v>#DIV/0!</v>
      </c>
      <c r="Y28" s="7" t="e">
        <f t="shared" ca="1" si="3"/>
        <v>#N/A</v>
      </c>
      <c r="Z28">
        <v>1</v>
      </c>
      <c r="AA28">
        <v>2</v>
      </c>
      <c r="AB28" s="11" t="e">
        <f t="shared" si="18"/>
        <v>#DIV/0!</v>
      </c>
      <c r="AC28" s="11"/>
      <c r="AD28" s="7" t="e">
        <f t="shared" si="19"/>
        <v>#DIV/0!</v>
      </c>
      <c r="AE28" t="e">
        <f t="shared" si="20"/>
        <v>#DIV/0!</v>
      </c>
      <c r="AF28" s="25" t="e">
        <f t="shared" si="21"/>
        <v>#DIV/0!</v>
      </c>
      <c r="AG28" s="7"/>
      <c r="AL28" s="33"/>
      <c r="AN28" s="27"/>
      <c r="AO28" s="19"/>
      <c r="AP28" s="9"/>
      <c r="AQ28" s="9"/>
      <c r="AR28" s="9"/>
      <c r="AS28" s="28"/>
      <c r="AT28" s="9"/>
      <c r="AU28" s="33"/>
      <c r="AX28" s="7"/>
      <c r="BH28" s="1"/>
    </row>
    <row r="29" spans="1:60" ht="14.25" x14ac:dyDescent="0.2">
      <c r="A29" s="37">
        <f>Control!B31</f>
        <v>0</v>
      </c>
      <c r="B29" s="27" t="e">
        <f t="shared" si="4"/>
        <v>#DIV/0!</v>
      </c>
      <c r="C29" s="20">
        <v>35.164745520865637</v>
      </c>
      <c r="D29" s="9" t="e">
        <f t="shared" si="5"/>
        <v>#DIV/0!</v>
      </c>
      <c r="E29">
        <f>Control!C31/100</f>
        <v>0</v>
      </c>
      <c r="F29" t="e">
        <f t="shared" si="6"/>
        <v>#DIV/0!</v>
      </c>
      <c r="G29">
        <f t="shared" si="0"/>
        <v>62.239966474049176</v>
      </c>
      <c r="H29" s="21">
        <f t="shared" si="1"/>
        <v>0</v>
      </c>
      <c r="I29">
        <v>0.1</v>
      </c>
      <c r="J29" t="e">
        <f t="shared" si="7"/>
        <v>#DIV/0!</v>
      </c>
      <c r="K29">
        <f>Control!F31/100</f>
        <v>0</v>
      </c>
      <c r="L29" s="25" t="e">
        <f t="shared" si="8"/>
        <v>#DIV/0!</v>
      </c>
      <c r="M29" s="10">
        <f t="shared" si="2"/>
        <v>0.17699535586605619</v>
      </c>
      <c r="N29" t="e">
        <f t="shared" si="9"/>
        <v>#DIV/0!</v>
      </c>
      <c r="O29" t="e">
        <f t="shared" si="10"/>
        <v>#DIV/0!</v>
      </c>
      <c r="P29" s="25" t="e">
        <f t="shared" si="11"/>
        <v>#DIV/0!</v>
      </c>
      <c r="Q29" s="22" t="e">
        <f t="shared" si="12"/>
        <v>#DIV/0!</v>
      </c>
      <c r="R29" t="e">
        <f t="shared" si="22"/>
        <v>#DIV/0!</v>
      </c>
      <c r="S29" s="25" t="e">
        <f t="shared" si="14"/>
        <v>#DIV/0!</v>
      </c>
      <c r="T29" s="25" t="e">
        <f t="shared" si="15"/>
        <v>#DIV/0!</v>
      </c>
      <c r="U29" s="10" t="e">
        <f ca="1">RANK(C29,$C$3:OFFSET($C$3,Control!$I$5-1,0),1)</f>
        <v>#N/A</v>
      </c>
      <c r="V29" s="10" t="e">
        <f t="shared" ca="1" si="23"/>
        <v>#N/A</v>
      </c>
      <c r="W29" s="10" t="e">
        <f t="shared" ca="1" si="23"/>
        <v>#N/A</v>
      </c>
      <c r="X29" s="7" t="e">
        <f t="shared" si="17"/>
        <v>#DIV/0!</v>
      </c>
      <c r="Y29" s="7" t="e">
        <f t="shared" ca="1" si="3"/>
        <v>#N/A</v>
      </c>
      <c r="Z29">
        <v>1</v>
      </c>
      <c r="AA29">
        <v>2</v>
      </c>
      <c r="AB29" s="11" t="e">
        <f t="shared" si="18"/>
        <v>#DIV/0!</v>
      </c>
      <c r="AC29" s="11"/>
      <c r="AD29" s="7" t="e">
        <f t="shared" si="19"/>
        <v>#DIV/0!</v>
      </c>
      <c r="AE29" t="e">
        <f t="shared" si="20"/>
        <v>#DIV/0!</v>
      </c>
      <c r="AF29" s="25" t="e">
        <f t="shared" si="21"/>
        <v>#DIV/0!</v>
      </c>
      <c r="AG29" s="7"/>
      <c r="AL29" s="33"/>
      <c r="AN29" s="27"/>
      <c r="AO29" s="8"/>
      <c r="AP29" s="9"/>
      <c r="AQ29" s="9"/>
      <c r="AR29" s="9"/>
      <c r="AS29" s="28"/>
      <c r="AT29" s="9"/>
      <c r="AU29" s="33"/>
      <c r="AX29" s="7"/>
      <c r="BH29" s="1"/>
    </row>
    <row r="30" spans="1:60" ht="14.25" x14ac:dyDescent="0.2">
      <c r="A30" s="37">
        <f>Control!B32</f>
        <v>0</v>
      </c>
      <c r="B30" s="27" t="e">
        <f t="shared" si="4"/>
        <v>#DIV/0!</v>
      </c>
      <c r="C30" s="20">
        <v>66.777726894984525</v>
      </c>
      <c r="D30" s="9" t="e">
        <f t="shared" si="5"/>
        <v>#DIV/0!</v>
      </c>
      <c r="E30">
        <f>Control!C32/100</f>
        <v>0</v>
      </c>
      <c r="F30" t="e">
        <f t="shared" si="6"/>
        <v>#DIV/0!</v>
      </c>
      <c r="G30">
        <f t="shared" si="0"/>
        <v>118.19347535704098</v>
      </c>
      <c r="H30" s="21">
        <f>2*0.0000000000000000001*(E30*100)^3.5</f>
        <v>0</v>
      </c>
      <c r="I30">
        <v>0.1</v>
      </c>
      <c r="J30" t="e">
        <f t="shared" si="7"/>
        <v>#DIV/0!</v>
      </c>
      <c r="K30">
        <f>Control!F32/100</f>
        <v>0</v>
      </c>
      <c r="L30" s="25" t="e">
        <f t="shared" si="8"/>
        <v>#DIV/0!</v>
      </c>
      <c r="M30" s="10">
        <f t="shared" si="2"/>
        <v>0.17699535586605619</v>
      </c>
      <c r="N30" t="e">
        <f>1/((1+$P$2)*(1+(1-E30)/E30*$AA$2/M30)-$O$2)</f>
        <v>#DIV/0!</v>
      </c>
      <c r="O30" t="e">
        <f t="shared" si="10"/>
        <v>#DIV/0!</v>
      </c>
      <c r="P30" s="25" t="e">
        <f t="shared" si="11"/>
        <v>#DIV/0!</v>
      </c>
      <c r="Q30" s="22" t="e">
        <f t="shared" si="12"/>
        <v>#DIV/0!</v>
      </c>
      <c r="R30" t="e">
        <f t="shared" si="22"/>
        <v>#DIV/0!</v>
      </c>
      <c r="S30" s="25" t="e">
        <f t="shared" si="14"/>
        <v>#DIV/0!</v>
      </c>
      <c r="T30" s="25" t="e">
        <f t="shared" si="15"/>
        <v>#DIV/0!</v>
      </c>
      <c r="U30" s="10" t="e">
        <f ca="1">RANK(C30,$C$3:OFFSET($C$3,Control!$I$5-1,0),1)</f>
        <v>#N/A</v>
      </c>
      <c r="V30" s="10" t="e">
        <f t="shared" ca="1" si="23"/>
        <v>#N/A</v>
      </c>
      <c r="W30" s="10" t="e">
        <f t="shared" ca="1" si="23"/>
        <v>#N/A</v>
      </c>
      <c r="X30" s="7" t="e">
        <f t="shared" si="17"/>
        <v>#DIV/0!</v>
      </c>
      <c r="Y30" s="7" t="e">
        <f t="shared" ca="1" si="3"/>
        <v>#N/A</v>
      </c>
      <c r="Z30">
        <v>1</v>
      </c>
      <c r="AA30">
        <v>2</v>
      </c>
      <c r="AB30" s="11" t="e">
        <f t="shared" si="18"/>
        <v>#DIV/0!</v>
      </c>
      <c r="AC30" s="11"/>
      <c r="AD30" s="7" t="e">
        <f>B30+S30*100</f>
        <v>#DIV/0!</v>
      </c>
      <c r="AE30" t="e">
        <f t="shared" si="20"/>
        <v>#DIV/0!</v>
      </c>
      <c r="AF30" s="25" t="e">
        <f t="shared" si="21"/>
        <v>#DIV/0!</v>
      </c>
      <c r="AG30" s="7"/>
      <c r="AL30" s="33"/>
      <c r="AN30" s="27"/>
      <c r="AO30" s="20"/>
      <c r="AP30" s="9"/>
      <c r="AQ30" s="9"/>
      <c r="AR30" s="9"/>
      <c r="AS30" s="28"/>
      <c r="AT30" s="9"/>
      <c r="AU30" s="33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4">100*T31/(1-S31)</f>
        <v>#DIV/0!</v>
      </c>
      <c r="C31" s="20">
        <v>38.116845939580223</v>
      </c>
      <c r="D31" s="9" t="e">
        <f t="shared" ref="D31:D94" si="25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6">$F$2*N31</f>
        <v>#DIV/0!</v>
      </c>
      <c r="G31">
        <f t="shared" ref="G31:G94" si="27">0.018*C31*1000000/8.3144/($AA$1+273.15)</f>
        <v>67.465047115676413</v>
      </c>
      <c r="H31" s="21">
        <f t="shared" ref="H31:H94" si="28">2*0.0000000000000000001*(E31*100)^3.5</f>
        <v>0</v>
      </c>
      <c r="I31">
        <v>1.1000000000000001</v>
      </c>
      <c r="J31" t="e">
        <f t="shared" ref="J31:J94" si="29">$I$2+(0.821*SQRT(H31)+1.54)/(Q31*100)</f>
        <v>#DIV/0!</v>
      </c>
      <c r="K31">
        <f>Control!F33/100</f>
        <v>0</v>
      </c>
      <c r="L31" s="25" t="e">
        <f t="shared" ref="L31:L94" si="30">K31*(1-F31-P31-S31)</f>
        <v>#DIV/0!</v>
      </c>
      <c r="M31" s="10">
        <f t="shared" ref="M31:M94" si="31">0.018*I31*1000000/8.3144/($AA$1+273.15)</f>
        <v>1.9469489145266181</v>
      </c>
      <c r="N31" t="e">
        <f t="shared" ref="N31:N94" si="32">1/((1+$P$2)*(1+(1-E31)/E31*$AA$2/M31)-$O$2)</f>
        <v>#DIV/0!</v>
      </c>
      <c r="O31" t="e">
        <f t="shared" ref="O31:O94" si="33">$O$2*N31</f>
        <v>#DIV/0!</v>
      </c>
      <c r="P31" s="25" t="e">
        <f t="shared" ref="P31:P94" si="34">S31*($P$2-$F$2)</f>
        <v>#DIV/0!</v>
      </c>
      <c r="Q31" s="22" t="e">
        <f t="shared" ref="Q31:Q94" si="35">100/(1+G31/$AA$2*(1/S31-1))</f>
        <v>#DIV/0!</v>
      </c>
      <c r="R31" t="e">
        <f t="shared" ref="R31:R94" si="36">Q31/100*G31+(100-Q31)/100*2450</f>
        <v>#DIV/0!</v>
      </c>
      <c r="S31" s="25" t="e">
        <f t="shared" ref="S31:S94" si="37">($O$2/(1+$P$2-$F$2)+1)*N31</f>
        <v>#DIV/0!</v>
      </c>
      <c r="T31" s="25" t="e">
        <f t="shared" ref="T31:T94" si="38">L31+F31+P31</f>
        <v>#DIV/0!</v>
      </c>
      <c r="U31" s="10" t="e">
        <f ca="1">RANK(C31,$C$3:OFFSET($C$3,Control!$I$5-1,0),1)</f>
        <v>#N/A</v>
      </c>
      <c r="V31" s="10" t="e">
        <f t="shared" ca="1" si="23"/>
        <v>#N/A</v>
      </c>
      <c r="W31" s="10" t="e">
        <f t="shared" ca="1" si="23"/>
        <v>#N/A</v>
      </c>
      <c r="X31" s="7" t="e">
        <f t="shared" si="17"/>
        <v>#DIV/0!</v>
      </c>
      <c r="Y31" s="7" t="e">
        <f t="shared" ca="1" si="3"/>
        <v>#N/A</v>
      </c>
      <c r="Z31">
        <v>1</v>
      </c>
      <c r="AA31">
        <v>2</v>
      </c>
      <c r="AB31" s="11" t="e">
        <f t="shared" si="18"/>
        <v>#DIV/0!</v>
      </c>
      <c r="AC31" s="11"/>
      <c r="AD31" s="7" t="e">
        <f t="shared" ref="AD31:AD94" si="39">B31+S31*100</f>
        <v>#DIV/0!</v>
      </c>
      <c r="AE31" t="e">
        <f t="shared" ref="AE31:AE94" si="40">($AE$1/100-K31)/(1-K31)/N31-1-$P$2</f>
        <v>#DIV/0!</v>
      </c>
      <c r="AF31" s="25" t="e">
        <f t="shared" ref="AF31:AF94" si="41">S31+P31+F31</f>
        <v>#DIV/0!</v>
      </c>
      <c r="AN31" s="1"/>
      <c r="AO31" s="1"/>
      <c r="AP31" s="29"/>
    </row>
    <row r="32" spans="1:60" ht="14.25" x14ac:dyDescent="0.2">
      <c r="A32" s="37">
        <f>Control!B34</f>
        <v>0</v>
      </c>
      <c r="B32" s="27" t="e">
        <f t="shared" si="24"/>
        <v>#DIV/0!</v>
      </c>
      <c r="C32" s="20">
        <v>79.49775676699619</v>
      </c>
      <c r="D32" s="9" t="e">
        <f t="shared" si="25"/>
        <v>#DIV/0!</v>
      </c>
      <c r="E32">
        <f>Control!C34/100</f>
        <v>0</v>
      </c>
      <c r="F32" t="e">
        <f t="shared" si="26"/>
        <v>#DIV/0!</v>
      </c>
      <c r="G32">
        <f t="shared" si="27"/>
        <v>140.70733749527665</v>
      </c>
      <c r="H32" s="21">
        <f t="shared" si="28"/>
        <v>0</v>
      </c>
      <c r="I32">
        <v>2.1</v>
      </c>
      <c r="J32" t="e">
        <f t="shared" si="29"/>
        <v>#DIV/0!</v>
      </c>
      <c r="K32">
        <f>Control!F34/100</f>
        <v>0</v>
      </c>
      <c r="L32" s="25" t="e">
        <f t="shared" si="30"/>
        <v>#DIV/0!</v>
      </c>
      <c r="M32" s="10">
        <f t="shared" si="31"/>
        <v>3.7169024731871803</v>
      </c>
      <c r="N32" t="e">
        <f t="shared" si="32"/>
        <v>#DIV/0!</v>
      </c>
      <c r="O32" t="e">
        <f t="shared" si="33"/>
        <v>#DIV/0!</v>
      </c>
      <c r="P32" s="25" t="e">
        <f t="shared" si="34"/>
        <v>#DIV/0!</v>
      </c>
      <c r="Q32" s="22" t="e">
        <f t="shared" si="35"/>
        <v>#DIV/0!</v>
      </c>
      <c r="R32" t="e">
        <f t="shared" si="36"/>
        <v>#DIV/0!</v>
      </c>
      <c r="S32" s="25" t="e">
        <f t="shared" si="37"/>
        <v>#DIV/0!</v>
      </c>
      <c r="T32" s="25" t="e">
        <f t="shared" si="38"/>
        <v>#DIV/0!</v>
      </c>
      <c r="U32" s="10" t="e">
        <f ca="1">RANK(C32,$C$3:OFFSET($C$3,Control!$I$5-1,0),1)</f>
        <v>#N/A</v>
      </c>
      <c r="V32" s="10" t="e">
        <f t="shared" ca="1" si="23"/>
        <v>#N/A</v>
      </c>
      <c r="W32" s="10" t="e">
        <f t="shared" ca="1" si="23"/>
        <v>#N/A</v>
      </c>
      <c r="X32" s="7" t="e">
        <f t="shared" si="17"/>
        <v>#DIV/0!</v>
      </c>
      <c r="Y32" s="7" t="e">
        <f t="shared" ca="1" si="3"/>
        <v>#N/A</v>
      </c>
      <c r="Z32">
        <v>1</v>
      </c>
      <c r="AA32">
        <v>2</v>
      </c>
      <c r="AB32" s="11" t="e">
        <f t="shared" si="18"/>
        <v>#DIV/0!</v>
      </c>
      <c r="AC32" s="11"/>
      <c r="AD32" s="7" t="e">
        <f t="shared" si="39"/>
        <v>#DIV/0!</v>
      </c>
      <c r="AE32" t="e">
        <f t="shared" si="40"/>
        <v>#DIV/0!</v>
      </c>
      <c r="AF32" s="25" t="e">
        <f t="shared" si="41"/>
        <v>#DIV/0!</v>
      </c>
    </row>
    <row r="33" spans="1:43" ht="14.25" x14ac:dyDescent="0.2">
      <c r="A33" s="37">
        <f>Control!B35</f>
        <v>0</v>
      </c>
      <c r="B33" s="27" t="e">
        <f t="shared" si="24"/>
        <v>#DIV/0!</v>
      </c>
      <c r="C33" s="20">
        <v>34.099216794986809</v>
      </c>
      <c r="D33" s="9" t="e">
        <f t="shared" si="25"/>
        <v>#DIV/0!</v>
      </c>
      <c r="E33">
        <f>Control!C35/100</f>
        <v>0</v>
      </c>
      <c r="F33" t="e">
        <f t="shared" si="26"/>
        <v>#DIV/0!</v>
      </c>
      <c r="G33">
        <f t="shared" si="27"/>
        <v>60.354030113824891</v>
      </c>
      <c r="H33" s="21">
        <f t="shared" si="28"/>
        <v>0</v>
      </c>
      <c r="I33">
        <v>3.1</v>
      </c>
      <c r="J33" t="e">
        <f t="shared" si="29"/>
        <v>#DIV/0!</v>
      </c>
      <c r="K33">
        <f>Control!F35/100</f>
        <v>0</v>
      </c>
      <c r="L33" s="25" t="e">
        <f t="shared" si="30"/>
        <v>#DIV/0!</v>
      </c>
      <c r="M33" s="10">
        <f t="shared" si="31"/>
        <v>5.4868560318477417</v>
      </c>
      <c r="N33" t="e">
        <f t="shared" si="32"/>
        <v>#DIV/0!</v>
      </c>
      <c r="O33" t="e">
        <f t="shared" si="33"/>
        <v>#DIV/0!</v>
      </c>
      <c r="P33" s="25" t="e">
        <f t="shared" si="34"/>
        <v>#DIV/0!</v>
      </c>
      <c r="Q33" s="22" t="e">
        <f t="shared" si="35"/>
        <v>#DIV/0!</v>
      </c>
      <c r="R33" t="e">
        <f t="shared" si="36"/>
        <v>#DIV/0!</v>
      </c>
      <c r="S33" s="25" t="e">
        <f t="shared" si="37"/>
        <v>#DIV/0!</v>
      </c>
      <c r="T33" s="25" t="e">
        <f t="shared" si="38"/>
        <v>#DIV/0!</v>
      </c>
      <c r="U33" s="10" t="e">
        <f ca="1">RANK(C33,$C$3:OFFSET($C$3,Control!$I$5-1,0),1)</f>
        <v>#N/A</v>
      </c>
      <c r="V33" s="10" t="e">
        <f t="shared" ca="1" si="23"/>
        <v>#N/A</v>
      </c>
      <c r="W33" s="10" t="e">
        <f t="shared" ca="1" si="23"/>
        <v>#N/A</v>
      </c>
      <c r="X33" s="7" t="e">
        <f t="shared" si="17"/>
        <v>#DIV/0!</v>
      </c>
      <c r="Y33" s="7" t="e">
        <f t="shared" ca="1" si="3"/>
        <v>#N/A</v>
      </c>
      <c r="Z33">
        <v>1</v>
      </c>
      <c r="AA33">
        <v>2</v>
      </c>
      <c r="AB33" s="11" t="e">
        <f t="shared" si="18"/>
        <v>#DIV/0!</v>
      </c>
      <c r="AC33" s="11"/>
      <c r="AD33" s="7" t="e">
        <f t="shared" si="39"/>
        <v>#DIV/0!</v>
      </c>
      <c r="AE33" t="e">
        <f t="shared" si="40"/>
        <v>#DIV/0!</v>
      </c>
      <c r="AF33" s="25" t="e">
        <f t="shared" si="41"/>
        <v>#DIV/0!</v>
      </c>
    </row>
    <row r="34" spans="1:43" ht="14.25" x14ac:dyDescent="0.2">
      <c r="A34" s="37">
        <f>Control!B36</f>
        <v>0</v>
      </c>
      <c r="B34" s="27" t="e">
        <f t="shared" si="24"/>
        <v>#DIV/0!</v>
      </c>
      <c r="C34" s="20">
        <v>22.46334447846036</v>
      </c>
      <c r="D34" s="9" t="e">
        <f t="shared" si="25"/>
        <v>#DIV/0!</v>
      </c>
      <c r="E34">
        <f>Control!C36/100</f>
        <v>0</v>
      </c>
      <c r="F34" t="e">
        <f t="shared" si="26"/>
        <v>#DIV/0!</v>
      </c>
      <c r="G34">
        <f t="shared" si="27"/>
        <v>39.759076499068996</v>
      </c>
      <c r="H34" s="21">
        <f t="shared" si="28"/>
        <v>0</v>
      </c>
      <c r="I34">
        <v>4.0999999999999996</v>
      </c>
      <c r="J34" t="e">
        <f t="shared" si="29"/>
        <v>#DIV/0!</v>
      </c>
      <c r="K34">
        <f>Control!F36/100</f>
        <v>0</v>
      </c>
      <c r="L34" s="25" t="e">
        <f t="shared" si="30"/>
        <v>#DIV/0!</v>
      </c>
      <c r="M34" s="10">
        <f t="shared" si="31"/>
        <v>7.2568095905083032</v>
      </c>
      <c r="N34" t="e">
        <f t="shared" si="32"/>
        <v>#DIV/0!</v>
      </c>
      <c r="O34" t="e">
        <f t="shared" si="33"/>
        <v>#DIV/0!</v>
      </c>
      <c r="P34" s="25" t="e">
        <f t="shared" si="34"/>
        <v>#DIV/0!</v>
      </c>
      <c r="Q34" s="22" t="e">
        <f t="shared" si="35"/>
        <v>#DIV/0!</v>
      </c>
      <c r="R34" t="e">
        <f t="shared" si="36"/>
        <v>#DIV/0!</v>
      </c>
      <c r="S34" s="25" t="e">
        <f t="shared" si="37"/>
        <v>#DIV/0!</v>
      </c>
      <c r="T34" s="25" t="e">
        <f t="shared" si="38"/>
        <v>#DIV/0!</v>
      </c>
      <c r="U34" s="10" t="e">
        <f ca="1">RANK(C34,$C$3:OFFSET($C$3,Control!$I$5-1,0),1)</f>
        <v>#N/A</v>
      </c>
      <c r="V34" s="10" t="e">
        <f t="shared" ca="1" si="23"/>
        <v>#N/A</v>
      </c>
      <c r="W34" s="10" t="e">
        <f t="shared" ca="1" si="23"/>
        <v>#N/A</v>
      </c>
      <c r="X34" s="7" t="e">
        <f t="shared" si="17"/>
        <v>#DIV/0!</v>
      </c>
      <c r="Y34" s="7" t="e">
        <f t="shared" ca="1" si="3"/>
        <v>#N/A</v>
      </c>
      <c r="Z34">
        <v>1</v>
      </c>
      <c r="AA34">
        <v>2</v>
      </c>
      <c r="AB34" s="11" t="e">
        <f t="shared" si="18"/>
        <v>#DIV/0!</v>
      </c>
      <c r="AC34" s="11"/>
      <c r="AD34" s="7" t="e">
        <f t="shared" si="39"/>
        <v>#DIV/0!</v>
      </c>
      <c r="AE34" t="e">
        <f t="shared" si="40"/>
        <v>#DIV/0!</v>
      </c>
      <c r="AF34" s="25" t="e">
        <f t="shared" si="41"/>
        <v>#DIV/0!</v>
      </c>
    </row>
    <row r="35" spans="1:43" ht="14.25" x14ac:dyDescent="0.2">
      <c r="A35" s="37">
        <f>Control!B37</f>
        <v>0</v>
      </c>
      <c r="B35" s="27" t="e">
        <f t="shared" si="24"/>
        <v>#DIV/0!</v>
      </c>
      <c r="C35" s="20">
        <v>34.35383761802413</v>
      </c>
      <c r="D35" s="9" t="e">
        <f t="shared" si="25"/>
        <v>#DIV/0!</v>
      </c>
      <c r="E35">
        <f>Control!C37/100</f>
        <v>0</v>
      </c>
      <c r="F35" t="e">
        <f t="shared" si="26"/>
        <v>#DIV/0!</v>
      </c>
      <c r="G35">
        <f t="shared" si="27"/>
        <v>60.804697145668882</v>
      </c>
      <c r="H35" s="21">
        <f t="shared" si="28"/>
        <v>0</v>
      </c>
      <c r="I35">
        <v>5.0999999999999996</v>
      </c>
      <c r="J35" t="e">
        <f t="shared" si="29"/>
        <v>#DIV/0!</v>
      </c>
      <c r="K35">
        <f>Control!F37/100</f>
        <v>0</v>
      </c>
      <c r="L35" s="25" t="e">
        <f t="shared" si="30"/>
        <v>#DIV/0!</v>
      </c>
      <c r="M35" s="10">
        <f t="shared" si="31"/>
        <v>9.0267631491688647</v>
      </c>
      <c r="N35" t="e">
        <f t="shared" si="32"/>
        <v>#DIV/0!</v>
      </c>
      <c r="O35" t="e">
        <f t="shared" si="33"/>
        <v>#DIV/0!</v>
      </c>
      <c r="P35" s="25" t="e">
        <f t="shared" si="34"/>
        <v>#DIV/0!</v>
      </c>
      <c r="Q35" s="22" t="e">
        <f t="shared" si="35"/>
        <v>#DIV/0!</v>
      </c>
      <c r="R35" t="e">
        <f t="shared" si="36"/>
        <v>#DIV/0!</v>
      </c>
      <c r="S35" s="25" t="e">
        <f t="shared" si="37"/>
        <v>#DIV/0!</v>
      </c>
      <c r="T35" s="25" t="e">
        <f t="shared" si="38"/>
        <v>#DIV/0!</v>
      </c>
      <c r="U35" s="10" t="e">
        <f ca="1">RANK(C35,$C$3:OFFSET($C$3,Control!$I$5-1,0),1)</f>
        <v>#N/A</v>
      </c>
      <c r="V35" s="10" t="e">
        <f t="shared" ca="1" si="23"/>
        <v>#N/A</v>
      </c>
      <c r="W35" s="10" t="e">
        <f t="shared" ca="1" si="23"/>
        <v>#N/A</v>
      </c>
      <c r="X35" s="7" t="e">
        <f t="shared" si="17"/>
        <v>#DIV/0!</v>
      </c>
      <c r="Y35" s="7" t="e">
        <f t="shared" ca="1" si="3"/>
        <v>#N/A</v>
      </c>
      <c r="Z35">
        <v>1</v>
      </c>
      <c r="AA35">
        <v>2</v>
      </c>
      <c r="AB35" s="11" t="e">
        <f t="shared" si="18"/>
        <v>#DIV/0!</v>
      </c>
      <c r="AC35" s="11"/>
      <c r="AD35" s="7" t="e">
        <f t="shared" si="39"/>
        <v>#DIV/0!</v>
      </c>
      <c r="AE35" t="e">
        <f t="shared" si="40"/>
        <v>#DIV/0!</v>
      </c>
      <c r="AF35" s="25" t="e">
        <f t="shared" si="41"/>
        <v>#DIV/0!</v>
      </c>
    </row>
    <row r="36" spans="1:43" ht="14.25" x14ac:dyDescent="0.2">
      <c r="A36" s="37">
        <f>Control!B38</f>
        <v>0</v>
      </c>
      <c r="B36" s="27" t="e">
        <f t="shared" si="24"/>
        <v>#DIV/0!</v>
      </c>
      <c r="C36" s="20">
        <v>6.0287294560366806</v>
      </c>
      <c r="D36" s="9" t="e">
        <f t="shared" si="25"/>
        <v>#DIV/0!</v>
      </c>
      <c r="E36">
        <f>Control!C38/100</f>
        <v>0</v>
      </c>
      <c r="F36" t="e">
        <f t="shared" si="26"/>
        <v>#DIV/0!</v>
      </c>
      <c r="G36">
        <f t="shared" si="27"/>
        <v>10.670571154913876</v>
      </c>
      <c r="H36" s="21">
        <f t="shared" si="28"/>
        <v>0</v>
      </c>
      <c r="I36">
        <v>6.1</v>
      </c>
      <c r="J36" t="e">
        <f t="shared" si="29"/>
        <v>#DIV/0!</v>
      </c>
      <c r="K36">
        <f>Control!F38/100</f>
        <v>0</v>
      </c>
      <c r="L36" s="25" t="e">
        <f t="shared" si="30"/>
        <v>#DIV/0!</v>
      </c>
      <c r="M36" s="10">
        <f t="shared" si="31"/>
        <v>10.796716707829427</v>
      </c>
      <c r="N36" t="e">
        <f t="shared" si="32"/>
        <v>#DIV/0!</v>
      </c>
      <c r="O36" t="e">
        <f t="shared" si="33"/>
        <v>#DIV/0!</v>
      </c>
      <c r="P36" s="25" t="e">
        <f t="shared" si="34"/>
        <v>#DIV/0!</v>
      </c>
      <c r="Q36" s="22" t="e">
        <f t="shared" si="35"/>
        <v>#DIV/0!</v>
      </c>
      <c r="R36" t="e">
        <f t="shared" si="36"/>
        <v>#DIV/0!</v>
      </c>
      <c r="S36" s="25" t="e">
        <f t="shared" si="37"/>
        <v>#DIV/0!</v>
      </c>
      <c r="T36" s="25" t="e">
        <f t="shared" si="38"/>
        <v>#DIV/0!</v>
      </c>
      <c r="U36" s="10" t="e">
        <f ca="1">RANK(C36,$C$3:OFFSET($C$3,Control!$I$5-1,0),1)</f>
        <v>#N/A</v>
      </c>
      <c r="V36" s="10" t="e">
        <f t="shared" ref="V36:W55" ca="1" si="42">IF(U36=U35,U35+1,U36)</f>
        <v>#N/A</v>
      </c>
      <c r="W36" s="10" t="e">
        <f t="shared" ca="1" si="42"/>
        <v>#N/A</v>
      </c>
      <c r="X36" s="7" t="e">
        <f t="shared" si="17"/>
        <v>#DIV/0!</v>
      </c>
      <c r="Y36" s="7" t="e">
        <f t="shared" ca="1" si="3"/>
        <v>#N/A</v>
      </c>
      <c r="Z36">
        <v>1</v>
      </c>
      <c r="AA36">
        <v>2</v>
      </c>
      <c r="AB36" s="11" t="e">
        <f t="shared" si="18"/>
        <v>#DIV/0!</v>
      </c>
      <c r="AC36" s="11"/>
      <c r="AD36" s="7" t="e">
        <f t="shared" si="39"/>
        <v>#DIV/0!</v>
      </c>
      <c r="AE36" t="e">
        <f t="shared" si="40"/>
        <v>#DIV/0!</v>
      </c>
      <c r="AF36" s="25" t="e">
        <f t="shared" si="41"/>
        <v>#DIV/0!</v>
      </c>
    </row>
    <row r="37" spans="1:43" ht="14.25" x14ac:dyDescent="0.2">
      <c r="A37" s="37">
        <f>Control!B39</f>
        <v>0</v>
      </c>
      <c r="B37" s="27" t="e">
        <f t="shared" si="24"/>
        <v>#DIV/0!</v>
      </c>
      <c r="C37" s="20">
        <v>11.016449124955717</v>
      </c>
      <c r="D37" s="9" t="e">
        <f t="shared" si="25"/>
        <v>#DIV/0!</v>
      </c>
      <c r="E37">
        <f>Control!C39/100</f>
        <v>0</v>
      </c>
      <c r="F37" t="e">
        <f t="shared" si="26"/>
        <v>#DIV/0!</v>
      </c>
      <c r="G37">
        <f t="shared" si="27"/>
        <v>19.498603332518403</v>
      </c>
      <c r="H37" s="21">
        <f t="shared" si="28"/>
        <v>0</v>
      </c>
      <c r="I37">
        <v>7.1</v>
      </c>
      <c r="J37" t="e">
        <f t="shared" si="29"/>
        <v>#DIV/0!</v>
      </c>
      <c r="K37">
        <f>Control!F39/100</f>
        <v>0</v>
      </c>
      <c r="L37" s="25" t="e">
        <f t="shared" si="30"/>
        <v>#DIV/0!</v>
      </c>
      <c r="M37" s="10">
        <f t="shared" si="31"/>
        <v>12.566670266489989</v>
      </c>
      <c r="N37" t="e">
        <f t="shared" si="32"/>
        <v>#DIV/0!</v>
      </c>
      <c r="O37" t="e">
        <f t="shared" si="33"/>
        <v>#DIV/0!</v>
      </c>
      <c r="P37" s="25" t="e">
        <f t="shared" si="34"/>
        <v>#DIV/0!</v>
      </c>
      <c r="Q37" s="22" t="e">
        <f t="shared" si="35"/>
        <v>#DIV/0!</v>
      </c>
      <c r="R37" t="e">
        <f t="shared" si="36"/>
        <v>#DIV/0!</v>
      </c>
      <c r="S37" s="25" t="e">
        <f t="shared" si="37"/>
        <v>#DIV/0!</v>
      </c>
      <c r="T37" s="25" t="e">
        <f t="shared" si="38"/>
        <v>#DIV/0!</v>
      </c>
      <c r="U37" s="10" t="e">
        <f ca="1">RANK(C37,$C$3:OFFSET($C$3,Control!$I$5-1,0),1)</f>
        <v>#N/A</v>
      </c>
      <c r="V37" s="10" t="e">
        <f t="shared" ca="1" si="42"/>
        <v>#N/A</v>
      </c>
      <c r="W37" s="10" t="e">
        <f t="shared" ca="1" si="42"/>
        <v>#N/A</v>
      </c>
      <c r="X37" s="7" t="e">
        <f t="shared" si="17"/>
        <v>#DIV/0!</v>
      </c>
      <c r="Y37" s="7" t="e">
        <f t="shared" ca="1" si="3"/>
        <v>#N/A</v>
      </c>
      <c r="Z37">
        <v>1</v>
      </c>
      <c r="AA37">
        <v>2</v>
      </c>
      <c r="AB37" s="11" t="e">
        <f t="shared" si="18"/>
        <v>#DIV/0!</v>
      </c>
      <c r="AC37" s="11"/>
      <c r="AD37" s="7" t="e">
        <f t="shared" si="39"/>
        <v>#DIV/0!</v>
      </c>
      <c r="AE37" t="e">
        <f t="shared" si="40"/>
        <v>#DIV/0!</v>
      </c>
      <c r="AF37" s="25" t="e">
        <f t="shared" si="41"/>
        <v>#DIV/0!</v>
      </c>
    </row>
    <row r="38" spans="1:43" ht="14.25" x14ac:dyDescent="0.2">
      <c r="A38" s="37">
        <f>Control!B40</f>
        <v>0</v>
      </c>
      <c r="B38" s="27" t="e">
        <f t="shared" si="24"/>
        <v>#DIV/0!</v>
      </c>
      <c r="C38" s="20">
        <v>9.3170451241899546</v>
      </c>
      <c r="D38" s="9" t="e">
        <f t="shared" si="25"/>
        <v>#DIV/0!</v>
      </c>
      <c r="E38">
        <f>Control!C40/100</f>
        <v>0</v>
      </c>
      <c r="F38" t="e">
        <f t="shared" si="26"/>
        <v>#DIV/0!</v>
      </c>
      <c r="G38">
        <f t="shared" si="27"/>
        <v>16.490737173761048</v>
      </c>
      <c r="H38" s="21">
        <f t="shared" si="28"/>
        <v>0</v>
      </c>
      <c r="I38">
        <v>8.1</v>
      </c>
      <c r="J38" t="e">
        <f t="shared" si="29"/>
        <v>#DIV/0!</v>
      </c>
      <c r="K38">
        <f>Control!F40/100</f>
        <v>0</v>
      </c>
      <c r="L38" s="25" t="e">
        <f t="shared" si="30"/>
        <v>#DIV/0!</v>
      </c>
      <c r="M38" s="10">
        <f t="shared" si="31"/>
        <v>14.33662382515055</v>
      </c>
      <c r="N38" t="e">
        <f t="shared" si="32"/>
        <v>#DIV/0!</v>
      </c>
      <c r="O38" t="e">
        <f t="shared" si="33"/>
        <v>#DIV/0!</v>
      </c>
      <c r="P38" s="25" t="e">
        <f t="shared" si="34"/>
        <v>#DIV/0!</v>
      </c>
      <c r="Q38" s="22" t="e">
        <f t="shared" si="35"/>
        <v>#DIV/0!</v>
      </c>
      <c r="R38" t="e">
        <f t="shared" si="36"/>
        <v>#DIV/0!</v>
      </c>
      <c r="S38" s="25" t="e">
        <f t="shared" si="37"/>
        <v>#DIV/0!</v>
      </c>
      <c r="T38" s="25" t="e">
        <f t="shared" si="38"/>
        <v>#DIV/0!</v>
      </c>
      <c r="U38" s="10" t="e">
        <f ca="1">RANK(C38,$C$3:OFFSET($C$3,Control!$I$5-1,0),1)</f>
        <v>#N/A</v>
      </c>
      <c r="V38" s="10" t="e">
        <f t="shared" ca="1" si="42"/>
        <v>#N/A</v>
      </c>
      <c r="W38" s="10" t="e">
        <f t="shared" ca="1" si="42"/>
        <v>#N/A</v>
      </c>
      <c r="X38" s="7" t="e">
        <f t="shared" si="17"/>
        <v>#DIV/0!</v>
      </c>
      <c r="Y38" s="7" t="e">
        <f t="shared" ca="1" si="3"/>
        <v>#N/A</v>
      </c>
      <c r="Z38">
        <v>1</v>
      </c>
      <c r="AA38">
        <v>2</v>
      </c>
      <c r="AB38" s="11" t="e">
        <f t="shared" si="18"/>
        <v>#DIV/0!</v>
      </c>
      <c r="AC38" s="11"/>
      <c r="AD38" s="7" t="e">
        <f t="shared" si="39"/>
        <v>#DIV/0!</v>
      </c>
      <c r="AE38" t="e">
        <f t="shared" si="40"/>
        <v>#DIV/0!</v>
      </c>
      <c r="AF38" s="25" t="e">
        <f t="shared" si="41"/>
        <v>#DIV/0!</v>
      </c>
    </row>
    <row r="39" spans="1:43" ht="14.25" x14ac:dyDescent="0.2">
      <c r="A39" s="37">
        <f>Control!B41</f>
        <v>0</v>
      </c>
      <c r="B39" s="27" t="e">
        <f t="shared" si="24"/>
        <v>#DIV/0!</v>
      </c>
      <c r="C39" s="20">
        <v>0</v>
      </c>
      <c r="D39" s="9" t="e">
        <f t="shared" si="25"/>
        <v>#DIV/0!</v>
      </c>
      <c r="E39">
        <f>Control!C41/100</f>
        <v>0</v>
      </c>
      <c r="F39" t="e">
        <f t="shared" si="26"/>
        <v>#DIV/0!</v>
      </c>
      <c r="G39">
        <f t="shared" si="27"/>
        <v>0</v>
      </c>
      <c r="H39" s="21">
        <f t="shared" si="28"/>
        <v>0</v>
      </c>
      <c r="I39">
        <v>9.1</v>
      </c>
      <c r="J39" t="e">
        <f t="shared" si="29"/>
        <v>#DIV/0!</v>
      </c>
      <c r="K39">
        <f>Control!F41/100</f>
        <v>0</v>
      </c>
      <c r="L39" s="25" t="e">
        <f t="shared" si="30"/>
        <v>#DIV/0!</v>
      </c>
      <c r="M39" s="10">
        <f t="shared" si="31"/>
        <v>16.106577383811111</v>
      </c>
      <c r="N39" t="e">
        <f t="shared" si="32"/>
        <v>#DIV/0!</v>
      </c>
      <c r="O39" t="e">
        <f t="shared" si="33"/>
        <v>#DIV/0!</v>
      </c>
      <c r="P39" s="25" t="e">
        <f t="shared" si="34"/>
        <v>#DIV/0!</v>
      </c>
      <c r="Q39" s="22" t="e">
        <f t="shared" si="35"/>
        <v>#DIV/0!</v>
      </c>
      <c r="R39" t="e">
        <f t="shared" si="36"/>
        <v>#DIV/0!</v>
      </c>
      <c r="S39" s="25" t="e">
        <f t="shared" si="37"/>
        <v>#DIV/0!</v>
      </c>
      <c r="T39" s="25" t="e">
        <f t="shared" si="38"/>
        <v>#DIV/0!</v>
      </c>
      <c r="U39" s="10" t="e">
        <f ca="1">RANK(C39,$C$3:OFFSET($C$3,Control!$I$5-1,0),1)</f>
        <v>#N/A</v>
      </c>
      <c r="V39" s="10" t="e">
        <f t="shared" ca="1" si="42"/>
        <v>#N/A</v>
      </c>
      <c r="W39" s="10" t="e">
        <f t="shared" ca="1" si="42"/>
        <v>#N/A</v>
      </c>
      <c r="X39" s="7" t="e">
        <f t="shared" si="17"/>
        <v>#DIV/0!</v>
      </c>
      <c r="Y39" s="7" t="e">
        <f t="shared" ca="1" si="3"/>
        <v>#N/A</v>
      </c>
      <c r="Z39">
        <v>1</v>
      </c>
      <c r="AA39">
        <v>2</v>
      </c>
      <c r="AB39" s="11" t="e">
        <f t="shared" si="18"/>
        <v>#DIV/0!</v>
      </c>
      <c r="AC39" s="11"/>
      <c r="AD39" s="7" t="e">
        <f t="shared" si="39"/>
        <v>#DIV/0!</v>
      </c>
      <c r="AE39" t="e">
        <f t="shared" si="40"/>
        <v>#DIV/0!</v>
      </c>
      <c r="AF39" s="25" t="e">
        <f t="shared" si="41"/>
        <v>#DIV/0!</v>
      </c>
    </row>
    <row r="40" spans="1:43" ht="14.25" x14ac:dyDescent="0.2">
      <c r="A40" s="37">
        <f>Control!B42</f>
        <v>0</v>
      </c>
      <c r="B40" s="27" t="e">
        <f t="shared" si="24"/>
        <v>#DIV/0!</v>
      </c>
      <c r="C40" s="20">
        <v>0</v>
      </c>
      <c r="D40" s="9" t="e">
        <f t="shared" si="25"/>
        <v>#DIV/0!</v>
      </c>
      <c r="E40">
        <f>Control!C42/100</f>
        <v>0</v>
      </c>
      <c r="F40" t="e">
        <f t="shared" si="26"/>
        <v>#DIV/0!</v>
      </c>
      <c r="G40">
        <f t="shared" si="27"/>
        <v>0</v>
      </c>
      <c r="H40" s="21">
        <f t="shared" si="28"/>
        <v>0</v>
      </c>
      <c r="I40">
        <v>10.1</v>
      </c>
      <c r="J40" t="e">
        <f t="shared" si="29"/>
        <v>#DIV/0!</v>
      </c>
      <c r="K40">
        <f>Control!F42/100</f>
        <v>0</v>
      </c>
      <c r="L40" s="25" t="e">
        <f t="shared" si="30"/>
        <v>#DIV/0!</v>
      </c>
      <c r="M40" s="10">
        <f t="shared" si="31"/>
        <v>17.876530942471678</v>
      </c>
      <c r="N40" t="e">
        <f t="shared" si="32"/>
        <v>#DIV/0!</v>
      </c>
      <c r="O40" t="e">
        <f t="shared" si="33"/>
        <v>#DIV/0!</v>
      </c>
      <c r="P40" s="25" t="e">
        <f t="shared" si="34"/>
        <v>#DIV/0!</v>
      </c>
      <c r="Q40" s="22" t="e">
        <f t="shared" si="35"/>
        <v>#DIV/0!</v>
      </c>
      <c r="R40" t="e">
        <f t="shared" si="36"/>
        <v>#DIV/0!</v>
      </c>
      <c r="S40" s="25" t="e">
        <f t="shared" si="37"/>
        <v>#DIV/0!</v>
      </c>
      <c r="T40" s="25" t="e">
        <f t="shared" si="38"/>
        <v>#DIV/0!</v>
      </c>
      <c r="U40" s="10" t="e">
        <f ca="1">RANK(C40,$C$3:OFFSET($C$3,Control!$I$5-1,0),1)</f>
        <v>#N/A</v>
      </c>
      <c r="V40" s="10" t="e">
        <f t="shared" ca="1" si="42"/>
        <v>#N/A</v>
      </c>
      <c r="W40" s="10" t="e">
        <f t="shared" ca="1" si="42"/>
        <v>#N/A</v>
      </c>
      <c r="X40" s="7" t="e">
        <f t="shared" si="17"/>
        <v>#DIV/0!</v>
      </c>
      <c r="Y40" s="7" t="e">
        <f t="shared" ca="1" si="3"/>
        <v>#N/A</v>
      </c>
      <c r="Z40">
        <v>1</v>
      </c>
      <c r="AA40">
        <v>2</v>
      </c>
      <c r="AB40" s="11" t="e">
        <f t="shared" si="18"/>
        <v>#DIV/0!</v>
      </c>
      <c r="AC40" s="11"/>
      <c r="AD40" s="7" t="e">
        <f t="shared" si="39"/>
        <v>#DIV/0!</v>
      </c>
      <c r="AE40" t="e">
        <f t="shared" si="40"/>
        <v>#DIV/0!</v>
      </c>
      <c r="AF40" s="25" t="e">
        <f t="shared" si="41"/>
        <v>#DIV/0!</v>
      </c>
    </row>
    <row r="41" spans="1:43" ht="14.25" x14ac:dyDescent="0.2">
      <c r="A41" s="37">
        <f>Control!B43</f>
        <v>0</v>
      </c>
      <c r="B41" s="27" t="e">
        <f t="shared" si="24"/>
        <v>#DIV/0!</v>
      </c>
      <c r="C41" s="20">
        <v>0</v>
      </c>
      <c r="D41" s="9" t="e">
        <f t="shared" si="25"/>
        <v>#DIV/0!</v>
      </c>
      <c r="E41">
        <f>Control!C43/100</f>
        <v>0</v>
      </c>
      <c r="F41" t="e">
        <f t="shared" si="26"/>
        <v>#DIV/0!</v>
      </c>
      <c r="G41">
        <f t="shared" si="27"/>
        <v>0</v>
      </c>
      <c r="H41" s="21">
        <f t="shared" si="28"/>
        <v>0</v>
      </c>
      <c r="I41">
        <v>11.1</v>
      </c>
      <c r="J41" t="e">
        <f t="shared" si="29"/>
        <v>#DIV/0!</v>
      </c>
      <c r="K41">
        <f>Control!F43/100</f>
        <v>0</v>
      </c>
      <c r="L41" s="25" t="e">
        <f t="shared" si="30"/>
        <v>#DIV/0!</v>
      </c>
      <c r="M41" s="10">
        <f t="shared" si="31"/>
        <v>19.646484501132235</v>
      </c>
      <c r="N41" t="e">
        <f t="shared" si="32"/>
        <v>#DIV/0!</v>
      </c>
      <c r="O41" t="e">
        <f t="shared" si="33"/>
        <v>#DIV/0!</v>
      </c>
      <c r="P41" s="25" t="e">
        <f t="shared" si="34"/>
        <v>#DIV/0!</v>
      </c>
      <c r="Q41" s="22" t="e">
        <f t="shared" si="35"/>
        <v>#DIV/0!</v>
      </c>
      <c r="R41" t="e">
        <f t="shared" si="36"/>
        <v>#DIV/0!</v>
      </c>
      <c r="S41" s="25" t="e">
        <f t="shared" si="37"/>
        <v>#DIV/0!</v>
      </c>
      <c r="T41" s="25" t="e">
        <f t="shared" si="38"/>
        <v>#DIV/0!</v>
      </c>
      <c r="U41" s="10" t="e">
        <f ca="1">RANK(C41,$C$3:OFFSET($C$3,Control!$I$5-1,0),1)</f>
        <v>#N/A</v>
      </c>
      <c r="V41" s="10" t="e">
        <f t="shared" ca="1" si="42"/>
        <v>#N/A</v>
      </c>
      <c r="W41" s="10" t="e">
        <f t="shared" ca="1" si="42"/>
        <v>#N/A</v>
      </c>
      <c r="X41" s="7" t="e">
        <f t="shared" si="17"/>
        <v>#DIV/0!</v>
      </c>
      <c r="Y41" s="7" t="e">
        <f t="shared" ca="1" si="3"/>
        <v>#N/A</v>
      </c>
      <c r="Z41">
        <v>1</v>
      </c>
      <c r="AA41">
        <v>2</v>
      </c>
      <c r="AB41" s="11" t="e">
        <f t="shared" si="18"/>
        <v>#DIV/0!</v>
      </c>
      <c r="AC41" s="11"/>
      <c r="AD41" s="7" t="e">
        <f t="shared" si="39"/>
        <v>#DIV/0!</v>
      </c>
      <c r="AE41" t="e">
        <f t="shared" si="40"/>
        <v>#DIV/0!</v>
      </c>
      <c r="AF41" s="25" t="e">
        <f t="shared" si="41"/>
        <v>#DIV/0!</v>
      </c>
    </row>
    <row r="42" spans="1:43" ht="14.25" x14ac:dyDescent="0.2">
      <c r="A42" s="37">
        <f>Control!B44</f>
        <v>0</v>
      </c>
      <c r="B42" s="27" t="e">
        <f t="shared" si="24"/>
        <v>#DIV/0!</v>
      </c>
      <c r="C42" s="20">
        <v>0</v>
      </c>
      <c r="D42" s="9" t="e">
        <f t="shared" si="25"/>
        <v>#DIV/0!</v>
      </c>
      <c r="E42">
        <f>Control!C44/100</f>
        <v>0</v>
      </c>
      <c r="F42" t="e">
        <f t="shared" si="26"/>
        <v>#DIV/0!</v>
      </c>
      <c r="G42">
        <f t="shared" si="27"/>
        <v>0</v>
      </c>
      <c r="H42" s="21">
        <f t="shared" si="28"/>
        <v>0</v>
      </c>
      <c r="I42">
        <v>12.1</v>
      </c>
      <c r="J42" t="e">
        <f t="shared" si="29"/>
        <v>#DIV/0!</v>
      </c>
      <c r="K42">
        <f>Control!F44/100</f>
        <v>0</v>
      </c>
      <c r="L42" s="25" t="e">
        <f t="shared" si="30"/>
        <v>#DIV/0!</v>
      </c>
      <c r="M42" s="10">
        <f t="shared" si="31"/>
        <v>21.416438059792796</v>
      </c>
      <c r="N42" t="e">
        <f t="shared" si="32"/>
        <v>#DIV/0!</v>
      </c>
      <c r="O42" t="e">
        <f t="shared" si="33"/>
        <v>#DIV/0!</v>
      </c>
      <c r="P42" s="25" t="e">
        <f t="shared" si="34"/>
        <v>#DIV/0!</v>
      </c>
      <c r="Q42" s="22" t="e">
        <f t="shared" si="35"/>
        <v>#DIV/0!</v>
      </c>
      <c r="R42" t="e">
        <f t="shared" si="36"/>
        <v>#DIV/0!</v>
      </c>
      <c r="S42" s="25" t="e">
        <f t="shared" si="37"/>
        <v>#DIV/0!</v>
      </c>
      <c r="T42" s="25" t="e">
        <f t="shared" si="38"/>
        <v>#DIV/0!</v>
      </c>
      <c r="U42" s="10" t="e">
        <f ca="1">RANK(C42,$C$3:OFFSET($C$3,Control!$I$5-1,0),1)</f>
        <v>#N/A</v>
      </c>
      <c r="V42" s="10" t="e">
        <f t="shared" ca="1" si="42"/>
        <v>#N/A</v>
      </c>
      <c r="W42" s="10" t="e">
        <f t="shared" ca="1" si="42"/>
        <v>#N/A</v>
      </c>
      <c r="X42" s="7" t="e">
        <f t="shared" si="17"/>
        <v>#DIV/0!</v>
      </c>
      <c r="Y42" s="7" t="e">
        <f t="shared" ca="1" si="3"/>
        <v>#N/A</v>
      </c>
      <c r="Z42">
        <v>1</v>
      </c>
      <c r="AA42">
        <v>2</v>
      </c>
      <c r="AB42" s="11" t="e">
        <f t="shared" si="18"/>
        <v>#DIV/0!</v>
      </c>
      <c r="AC42" s="11"/>
      <c r="AD42" s="7" t="e">
        <f t="shared" si="39"/>
        <v>#DIV/0!</v>
      </c>
      <c r="AE42" t="e">
        <f t="shared" si="40"/>
        <v>#DIV/0!</v>
      </c>
      <c r="AF42" s="25" t="e">
        <f t="shared" si="41"/>
        <v>#DIV/0!</v>
      </c>
    </row>
    <row r="43" spans="1:43" ht="14.25" x14ac:dyDescent="0.2">
      <c r="A43" s="37">
        <f>Control!B45</f>
        <v>0</v>
      </c>
      <c r="B43" s="27" t="e">
        <f t="shared" si="24"/>
        <v>#DIV/0!</v>
      </c>
      <c r="C43" s="20">
        <v>0</v>
      </c>
      <c r="D43" s="9" t="e">
        <f t="shared" si="25"/>
        <v>#DIV/0!</v>
      </c>
      <c r="E43">
        <f>Control!C45/100</f>
        <v>0</v>
      </c>
      <c r="F43" t="e">
        <f t="shared" si="26"/>
        <v>#DIV/0!</v>
      </c>
      <c r="G43">
        <f t="shared" si="27"/>
        <v>0</v>
      </c>
      <c r="H43" s="21">
        <f t="shared" si="28"/>
        <v>0</v>
      </c>
      <c r="I43">
        <v>13.1</v>
      </c>
      <c r="J43" t="e">
        <f t="shared" si="29"/>
        <v>#DIV/0!</v>
      </c>
      <c r="K43">
        <f>Control!F45/100</f>
        <v>0</v>
      </c>
      <c r="L43" s="25" t="e">
        <f t="shared" si="30"/>
        <v>#DIV/0!</v>
      </c>
      <c r="M43" s="10">
        <f t="shared" si="31"/>
        <v>23.186391618453357</v>
      </c>
      <c r="N43" t="e">
        <f t="shared" si="32"/>
        <v>#DIV/0!</v>
      </c>
      <c r="O43" t="e">
        <f t="shared" si="33"/>
        <v>#DIV/0!</v>
      </c>
      <c r="P43" s="25" t="e">
        <f t="shared" si="34"/>
        <v>#DIV/0!</v>
      </c>
      <c r="Q43" s="22" t="e">
        <f t="shared" si="35"/>
        <v>#DIV/0!</v>
      </c>
      <c r="R43" t="e">
        <f t="shared" si="36"/>
        <v>#DIV/0!</v>
      </c>
      <c r="S43" s="25" t="e">
        <f t="shared" si="37"/>
        <v>#DIV/0!</v>
      </c>
      <c r="T43" s="25" t="e">
        <f t="shared" si="38"/>
        <v>#DIV/0!</v>
      </c>
      <c r="U43" s="10" t="e">
        <f ca="1">RANK(C43,$C$3:OFFSET($C$3,Control!$I$5-1,0),1)</f>
        <v>#N/A</v>
      </c>
      <c r="V43" s="10" t="e">
        <f t="shared" ca="1" si="42"/>
        <v>#N/A</v>
      </c>
      <c r="W43" s="10" t="e">
        <f t="shared" ca="1" si="42"/>
        <v>#N/A</v>
      </c>
      <c r="X43" s="7" t="e">
        <f t="shared" si="17"/>
        <v>#DIV/0!</v>
      </c>
      <c r="Y43" s="7" t="e">
        <f t="shared" ca="1" si="3"/>
        <v>#N/A</v>
      </c>
      <c r="Z43">
        <v>1</v>
      </c>
      <c r="AA43">
        <v>2</v>
      </c>
      <c r="AB43" s="11" t="e">
        <f t="shared" si="18"/>
        <v>#DIV/0!</v>
      </c>
      <c r="AC43" s="11"/>
      <c r="AD43" s="7" t="e">
        <f t="shared" si="39"/>
        <v>#DIV/0!</v>
      </c>
      <c r="AE43" t="e">
        <f t="shared" si="40"/>
        <v>#DIV/0!</v>
      </c>
      <c r="AF43" s="25" t="e">
        <f t="shared" si="41"/>
        <v>#DIV/0!</v>
      </c>
    </row>
    <row r="44" spans="1:43" ht="14.25" x14ac:dyDescent="0.2">
      <c r="A44" s="37">
        <f>Control!B46</f>
        <v>0</v>
      </c>
      <c r="B44" s="27" t="e">
        <f t="shared" si="24"/>
        <v>#DIV/0!</v>
      </c>
      <c r="C44" s="20">
        <v>0</v>
      </c>
      <c r="D44" s="9" t="e">
        <f t="shared" si="25"/>
        <v>#DIV/0!</v>
      </c>
      <c r="E44">
        <f>Control!C46/100</f>
        <v>0</v>
      </c>
      <c r="F44" t="e">
        <f t="shared" si="26"/>
        <v>#DIV/0!</v>
      </c>
      <c r="G44">
        <f t="shared" si="27"/>
        <v>0</v>
      </c>
      <c r="H44" s="21">
        <f t="shared" si="28"/>
        <v>0</v>
      </c>
      <c r="I44">
        <v>14.1</v>
      </c>
      <c r="J44" t="e">
        <f t="shared" si="29"/>
        <v>#DIV/0!</v>
      </c>
      <c r="K44">
        <f>Control!F46/100</f>
        <v>0</v>
      </c>
      <c r="L44" s="25" t="e">
        <f t="shared" si="30"/>
        <v>#DIV/0!</v>
      </c>
      <c r="M44" s="10">
        <f t="shared" si="31"/>
        <v>24.956345177113921</v>
      </c>
      <c r="N44" t="e">
        <f t="shared" si="32"/>
        <v>#DIV/0!</v>
      </c>
      <c r="O44" t="e">
        <f t="shared" si="33"/>
        <v>#DIV/0!</v>
      </c>
      <c r="P44" s="25" t="e">
        <f t="shared" si="34"/>
        <v>#DIV/0!</v>
      </c>
      <c r="Q44" s="22" t="e">
        <f t="shared" si="35"/>
        <v>#DIV/0!</v>
      </c>
      <c r="R44" t="e">
        <f t="shared" si="36"/>
        <v>#DIV/0!</v>
      </c>
      <c r="S44" s="25" t="e">
        <f t="shared" si="37"/>
        <v>#DIV/0!</v>
      </c>
      <c r="T44" s="25" t="e">
        <f t="shared" si="38"/>
        <v>#DIV/0!</v>
      </c>
      <c r="U44" s="10" t="e">
        <f ca="1">RANK(C44,$C$3:OFFSET($C$3,Control!$I$5-1,0),1)</f>
        <v>#N/A</v>
      </c>
      <c r="V44" s="10" t="e">
        <f t="shared" ca="1" si="42"/>
        <v>#N/A</v>
      </c>
      <c r="W44" s="10" t="e">
        <f t="shared" ca="1" si="42"/>
        <v>#N/A</v>
      </c>
      <c r="X44" s="7" t="e">
        <f t="shared" si="17"/>
        <v>#DIV/0!</v>
      </c>
      <c r="Y44" s="7" t="e">
        <f t="shared" ca="1" si="3"/>
        <v>#N/A</v>
      </c>
      <c r="Z44">
        <v>1</v>
      </c>
      <c r="AA44">
        <v>2</v>
      </c>
      <c r="AB44" s="11" t="e">
        <f t="shared" si="18"/>
        <v>#DIV/0!</v>
      </c>
      <c r="AC44" s="11"/>
      <c r="AD44" s="7" t="e">
        <f t="shared" si="39"/>
        <v>#DIV/0!</v>
      </c>
      <c r="AE44" t="e">
        <f t="shared" si="40"/>
        <v>#DIV/0!</v>
      </c>
      <c r="AF44" s="25" t="e">
        <f t="shared" si="41"/>
        <v>#DIV/0!</v>
      </c>
    </row>
    <row r="45" spans="1:43" ht="14.25" x14ac:dyDescent="0.2">
      <c r="A45" s="37">
        <f>Control!B47</f>
        <v>0</v>
      </c>
      <c r="B45" s="27" t="e">
        <f t="shared" si="24"/>
        <v>#DIV/0!</v>
      </c>
      <c r="C45" s="20">
        <v>0</v>
      </c>
      <c r="D45" s="9" t="e">
        <f t="shared" si="25"/>
        <v>#DIV/0!</v>
      </c>
      <c r="E45">
        <f>Control!C47/100</f>
        <v>0</v>
      </c>
      <c r="F45" t="e">
        <f t="shared" si="26"/>
        <v>#DIV/0!</v>
      </c>
      <c r="G45">
        <f t="shared" si="27"/>
        <v>0</v>
      </c>
      <c r="H45" s="21">
        <f t="shared" si="28"/>
        <v>0</v>
      </c>
      <c r="I45">
        <v>15.1</v>
      </c>
      <c r="J45" t="e">
        <f t="shared" si="29"/>
        <v>#DIV/0!</v>
      </c>
      <c r="K45">
        <f>Control!F47/100</f>
        <v>0</v>
      </c>
      <c r="L45" s="25" t="e">
        <f t="shared" si="30"/>
        <v>#DIV/0!</v>
      </c>
      <c r="M45" s="10">
        <f t="shared" si="31"/>
        <v>26.726298735774485</v>
      </c>
      <c r="N45" t="e">
        <f t="shared" si="32"/>
        <v>#DIV/0!</v>
      </c>
      <c r="O45" t="e">
        <f t="shared" si="33"/>
        <v>#DIV/0!</v>
      </c>
      <c r="P45" s="25" t="e">
        <f t="shared" si="34"/>
        <v>#DIV/0!</v>
      </c>
      <c r="Q45" s="22" t="e">
        <f t="shared" si="35"/>
        <v>#DIV/0!</v>
      </c>
      <c r="R45" t="e">
        <f t="shared" si="36"/>
        <v>#DIV/0!</v>
      </c>
      <c r="S45" s="25" t="e">
        <f t="shared" si="37"/>
        <v>#DIV/0!</v>
      </c>
      <c r="T45" s="25" t="e">
        <f t="shared" si="38"/>
        <v>#DIV/0!</v>
      </c>
      <c r="U45" s="10" t="e">
        <f ca="1">RANK(C45,$C$3:OFFSET($C$3,Control!$I$5-1,0),1)</f>
        <v>#N/A</v>
      </c>
      <c r="V45" s="10" t="e">
        <f t="shared" ca="1" si="42"/>
        <v>#N/A</v>
      </c>
      <c r="W45" s="10" t="e">
        <f t="shared" ca="1" si="42"/>
        <v>#N/A</v>
      </c>
      <c r="X45" s="7" t="e">
        <f t="shared" si="17"/>
        <v>#DIV/0!</v>
      </c>
      <c r="Y45" s="7" t="e">
        <f t="shared" ca="1" si="3"/>
        <v>#N/A</v>
      </c>
      <c r="Z45">
        <v>1</v>
      </c>
      <c r="AA45">
        <v>2</v>
      </c>
      <c r="AB45" s="11" t="e">
        <f t="shared" si="18"/>
        <v>#DIV/0!</v>
      </c>
      <c r="AC45" s="11"/>
      <c r="AD45" s="7" t="e">
        <f t="shared" si="39"/>
        <v>#DIV/0!</v>
      </c>
      <c r="AE45" t="e">
        <f t="shared" si="40"/>
        <v>#DIV/0!</v>
      </c>
      <c r="AF45" s="25" t="e">
        <f t="shared" si="41"/>
        <v>#DIV/0!</v>
      </c>
    </row>
    <row r="46" spans="1:43" ht="14.25" x14ac:dyDescent="0.2">
      <c r="A46" s="37">
        <f>Control!B48</f>
        <v>0</v>
      </c>
      <c r="B46" s="27" t="e">
        <f t="shared" si="24"/>
        <v>#DIV/0!</v>
      </c>
      <c r="C46" s="20">
        <v>0</v>
      </c>
      <c r="D46" s="9" t="e">
        <f t="shared" si="25"/>
        <v>#DIV/0!</v>
      </c>
      <c r="E46">
        <f>Control!C48/100</f>
        <v>0</v>
      </c>
      <c r="F46" t="e">
        <f t="shared" si="26"/>
        <v>#DIV/0!</v>
      </c>
      <c r="G46">
        <f t="shared" si="27"/>
        <v>0</v>
      </c>
      <c r="H46" s="21">
        <f t="shared" si="28"/>
        <v>0</v>
      </c>
      <c r="I46">
        <v>16.100000000000001</v>
      </c>
      <c r="J46" t="e">
        <f t="shared" si="29"/>
        <v>#DIV/0!</v>
      </c>
      <c r="K46">
        <f>Control!F48/100</f>
        <v>0</v>
      </c>
      <c r="L46" s="25" t="e">
        <f t="shared" si="30"/>
        <v>#DIV/0!</v>
      </c>
      <c r="M46" s="10">
        <f t="shared" si="31"/>
        <v>28.496252294435049</v>
      </c>
      <c r="N46" t="e">
        <f t="shared" si="32"/>
        <v>#DIV/0!</v>
      </c>
      <c r="O46" t="e">
        <f t="shared" si="33"/>
        <v>#DIV/0!</v>
      </c>
      <c r="P46" s="25" t="e">
        <f t="shared" si="34"/>
        <v>#DIV/0!</v>
      </c>
      <c r="Q46" s="22" t="e">
        <f t="shared" si="35"/>
        <v>#DIV/0!</v>
      </c>
      <c r="R46" t="e">
        <f t="shared" si="36"/>
        <v>#DIV/0!</v>
      </c>
      <c r="S46" s="25" t="e">
        <f t="shared" si="37"/>
        <v>#DIV/0!</v>
      </c>
      <c r="T46" s="25" t="e">
        <f t="shared" si="38"/>
        <v>#DIV/0!</v>
      </c>
      <c r="U46" s="10" t="e">
        <f ca="1">RANK(C46,$C$3:OFFSET($C$3,Control!$I$5-1,0),1)</f>
        <v>#N/A</v>
      </c>
      <c r="V46" s="10" t="e">
        <f t="shared" ca="1" si="42"/>
        <v>#N/A</v>
      </c>
      <c r="W46" s="10" t="e">
        <f t="shared" ca="1" si="42"/>
        <v>#N/A</v>
      </c>
      <c r="X46" s="7" t="e">
        <f t="shared" si="17"/>
        <v>#DIV/0!</v>
      </c>
      <c r="Y46" s="7" t="e">
        <f t="shared" ca="1" si="3"/>
        <v>#N/A</v>
      </c>
      <c r="Z46">
        <v>1</v>
      </c>
      <c r="AA46">
        <v>2</v>
      </c>
      <c r="AB46" s="11" t="e">
        <f t="shared" si="18"/>
        <v>#DIV/0!</v>
      </c>
      <c r="AC46" s="11"/>
      <c r="AD46" s="7" t="e">
        <f t="shared" si="39"/>
        <v>#DIV/0!</v>
      </c>
      <c r="AE46" t="e">
        <f t="shared" si="40"/>
        <v>#DIV/0!</v>
      </c>
      <c r="AF46" s="25" t="e">
        <f t="shared" si="41"/>
        <v>#DIV/0!</v>
      </c>
    </row>
    <row r="47" spans="1:43" ht="14.25" x14ac:dyDescent="0.2">
      <c r="A47" s="37">
        <f>Control!B49</f>
        <v>0</v>
      </c>
      <c r="B47" s="27" t="e">
        <f t="shared" si="24"/>
        <v>#DIV/0!</v>
      </c>
      <c r="C47" s="20">
        <v>0</v>
      </c>
      <c r="D47" s="9" t="e">
        <f t="shared" si="25"/>
        <v>#DIV/0!</v>
      </c>
      <c r="E47">
        <f>Control!C49/100</f>
        <v>0</v>
      </c>
      <c r="F47" t="e">
        <f t="shared" si="26"/>
        <v>#DIV/0!</v>
      </c>
      <c r="G47">
        <f t="shared" si="27"/>
        <v>0</v>
      </c>
      <c r="H47" s="21">
        <f t="shared" si="28"/>
        <v>0</v>
      </c>
      <c r="I47">
        <v>17.100000000000001</v>
      </c>
      <c r="J47" t="e">
        <f t="shared" si="29"/>
        <v>#DIV/0!</v>
      </c>
      <c r="K47">
        <f>Control!F49/100</f>
        <v>0</v>
      </c>
      <c r="L47" s="25" t="e">
        <f t="shared" si="30"/>
        <v>#DIV/0!</v>
      </c>
      <c r="M47" s="10">
        <f t="shared" si="31"/>
        <v>30.26620585309561</v>
      </c>
      <c r="N47" t="e">
        <f t="shared" si="32"/>
        <v>#DIV/0!</v>
      </c>
      <c r="O47" t="e">
        <f t="shared" si="33"/>
        <v>#DIV/0!</v>
      </c>
      <c r="P47" s="25" t="e">
        <f t="shared" si="34"/>
        <v>#DIV/0!</v>
      </c>
      <c r="Q47" s="22" t="e">
        <f t="shared" si="35"/>
        <v>#DIV/0!</v>
      </c>
      <c r="R47" t="e">
        <f t="shared" si="36"/>
        <v>#DIV/0!</v>
      </c>
      <c r="S47" s="25" t="e">
        <f t="shared" si="37"/>
        <v>#DIV/0!</v>
      </c>
      <c r="T47" s="25" t="e">
        <f t="shared" si="38"/>
        <v>#DIV/0!</v>
      </c>
      <c r="U47" s="10" t="e">
        <f ca="1">RANK(C47,$C$3:OFFSET($C$3,Control!$I$5-1,0),1)</f>
        <v>#N/A</v>
      </c>
      <c r="V47" s="10" t="e">
        <f t="shared" ca="1" si="42"/>
        <v>#N/A</v>
      </c>
      <c r="W47" s="10" t="e">
        <f t="shared" ca="1" si="42"/>
        <v>#N/A</v>
      </c>
      <c r="X47" s="7" t="e">
        <f t="shared" si="17"/>
        <v>#DIV/0!</v>
      </c>
      <c r="Y47" s="7" t="e">
        <f t="shared" ca="1" si="3"/>
        <v>#N/A</v>
      </c>
      <c r="Z47">
        <v>1</v>
      </c>
      <c r="AA47">
        <v>2</v>
      </c>
      <c r="AB47" s="11" t="e">
        <f t="shared" si="18"/>
        <v>#DIV/0!</v>
      </c>
      <c r="AC47" s="11"/>
      <c r="AD47" s="7" t="e">
        <f t="shared" si="39"/>
        <v>#DIV/0!</v>
      </c>
      <c r="AE47" t="e">
        <f t="shared" si="40"/>
        <v>#DIV/0!</v>
      </c>
      <c r="AF47" s="25" t="e">
        <f t="shared" si="41"/>
        <v>#DIV/0!</v>
      </c>
    </row>
    <row r="48" spans="1:43" ht="14.25" x14ac:dyDescent="0.2">
      <c r="A48" s="37">
        <f>Control!B50</f>
        <v>0</v>
      </c>
      <c r="B48" s="27" t="e">
        <f t="shared" si="24"/>
        <v>#DIV/0!</v>
      </c>
      <c r="C48" s="20">
        <v>0</v>
      </c>
      <c r="D48" s="9" t="e">
        <f t="shared" si="25"/>
        <v>#DIV/0!</v>
      </c>
      <c r="E48">
        <f>Control!C50/100</f>
        <v>0</v>
      </c>
      <c r="F48" t="e">
        <f t="shared" si="26"/>
        <v>#DIV/0!</v>
      </c>
      <c r="G48">
        <f t="shared" si="27"/>
        <v>0</v>
      </c>
      <c r="H48" s="21">
        <f t="shared" si="28"/>
        <v>0</v>
      </c>
      <c r="I48">
        <v>18.100000000000001</v>
      </c>
      <c r="J48" t="e">
        <f t="shared" si="29"/>
        <v>#DIV/0!</v>
      </c>
      <c r="K48">
        <f>Control!F50/100</f>
        <v>0</v>
      </c>
      <c r="L48" s="25" t="e">
        <f t="shared" si="30"/>
        <v>#DIV/0!</v>
      </c>
      <c r="M48" s="10">
        <f t="shared" si="31"/>
        <v>32.036159411756174</v>
      </c>
      <c r="N48" t="e">
        <f t="shared" si="32"/>
        <v>#DIV/0!</v>
      </c>
      <c r="O48" t="e">
        <f t="shared" si="33"/>
        <v>#DIV/0!</v>
      </c>
      <c r="P48" s="25" t="e">
        <f t="shared" si="34"/>
        <v>#DIV/0!</v>
      </c>
      <c r="Q48" s="22" t="e">
        <f t="shared" si="35"/>
        <v>#DIV/0!</v>
      </c>
      <c r="R48" t="e">
        <f t="shared" si="36"/>
        <v>#DIV/0!</v>
      </c>
      <c r="S48" s="25" t="e">
        <f t="shared" si="37"/>
        <v>#DIV/0!</v>
      </c>
      <c r="T48" s="25" t="e">
        <f t="shared" si="38"/>
        <v>#DIV/0!</v>
      </c>
      <c r="U48" s="10" t="e">
        <f ca="1">RANK(C48,$C$3:OFFSET($C$3,Control!$I$5-1,0),1)</f>
        <v>#N/A</v>
      </c>
      <c r="V48" s="10" t="e">
        <f t="shared" ca="1" si="42"/>
        <v>#N/A</v>
      </c>
      <c r="W48" s="10" t="e">
        <f t="shared" ca="1" si="42"/>
        <v>#N/A</v>
      </c>
      <c r="X48" s="7" t="e">
        <f t="shared" si="17"/>
        <v>#DIV/0!</v>
      </c>
      <c r="Y48" s="7" t="e">
        <f t="shared" ca="1" si="3"/>
        <v>#N/A</v>
      </c>
      <c r="Z48">
        <v>1</v>
      </c>
      <c r="AA48">
        <v>2</v>
      </c>
      <c r="AB48" s="11" t="e">
        <f t="shared" si="18"/>
        <v>#DIV/0!</v>
      </c>
      <c r="AC48" s="11"/>
      <c r="AD48" s="7" t="e">
        <f t="shared" si="39"/>
        <v>#DIV/0!</v>
      </c>
      <c r="AE48" t="e">
        <f t="shared" si="40"/>
        <v>#DIV/0!</v>
      </c>
      <c r="AF48" s="25" t="e">
        <f t="shared" si="41"/>
        <v>#DIV/0!</v>
      </c>
      <c r="AQ48" s="10"/>
    </row>
    <row r="49" spans="1:32" ht="14.25" x14ac:dyDescent="0.2">
      <c r="A49" s="37">
        <f>Control!B51</f>
        <v>0</v>
      </c>
      <c r="B49" s="27" t="e">
        <f t="shared" si="24"/>
        <v>#DIV/0!</v>
      </c>
      <c r="C49" s="20">
        <v>0</v>
      </c>
      <c r="D49" s="9" t="e">
        <f t="shared" si="25"/>
        <v>#DIV/0!</v>
      </c>
      <c r="E49">
        <f>Control!C51/100</f>
        <v>0</v>
      </c>
      <c r="F49" t="e">
        <f t="shared" si="26"/>
        <v>#DIV/0!</v>
      </c>
      <c r="G49">
        <f t="shared" si="27"/>
        <v>0</v>
      </c>
      <c r="H49" s="21">
        <f t="shared" si="28"/>
        <v>0</v>
      </c>
      <c r="I49">
        <v>19.100000000000001</v>
      </c>
      <c r="J49" t="e">
        <f t="shared" si="29"/>
        <v>#DIV/0!</v>
      </c>
      <c r="K49">
        <f>Control!F51/100</f>
        <v>0</v>
      </c>
      <c r="L49" s="25" t="e">
        <f t="shared" si="30"/>
        <v>#DIV/0!</v>
      </c>
      <c r="M49" s="10">
        <f t="shared" si="31"/>
        <v>33.806112970416734</v>
      </c>
      <c r="N49" t="e">
        <f t="shared" si="32"/>
        <v>#DIV/0!</v>
      </c>
      <c r="O49" t="e">
        <f t="shared" si="33"/>
        <v>#DIV/0!</v>
      </c>
      <c r="P49" s="25" t="e">
        <f t="shared" si="34"/>
        <v>#DIV/0!</v>
      </c>
      <c r="Q49" s="22" t="e">
        <f t="shared" si="35"/>
        <v>#DIV/0!</v>
      </c>
      <c r="R49" t="e">
        <f t="shared" si="36"/>
        <v>#DIV/0!</v>
      </c>
      <c r="S49" s="25" t="e">
        <f t="shared" si="37"/>
        <v>#DIV/0!</v>
      </c>
      <c r="T49" s="25" t="e">
        <f t="shared" si="38"/>
        <v>#DIV/0!</v>
      </c>
      <c r="U49" s="10" t="e">
        <f ca="1">RANK(C49,$C$3:OFFSET($C$3,Control!$I$5-1,0),1)</f>
        <v>#N/A</v>
      </c>
      <c r="V49" s="10" t="e">
        <f t="shared" ca="1" si="42"/>
        <v>#N/A</v>
      </c>
      <c r="W49" s="10" t="e">
        <f t="shared" ca="1" si="42"/>
        <v>#N/A</v>
      </c>
      <c r="X49" s="7" t="e">
        <f t="shared" si="17"/>
        <v>#DIV/0!</v>
      </c>
      <c r="Y49" s="7" t="e">
        <f t="shared" ca="1" si="3"/>
        <v>#N/A</v>
      </c>
      <c r="Z49">
        <v>1</v>
      </c>
      <c r="AA49">
        <v>2</v>
      </c>
      <c r="AB49" s="11" t="e">
        <f t="shared" si="18"/>
        <v>#DIV/0!</v>
      </c>
      <c r="AC49" s="11"/>
      <c r="AD49" s="7" t="e">
        <f t="shared" si="39"/>
        <v>#DIV/0!</v>
      </c>
      <c r="AE49" t="e">
        <f t="shared" si="40"/>
        <v>#DIV/0!</v>
      </c>
      <c r="AF49" s="25" t="e">
        <f t="shared" si="41"/>
        <v>#DIV/0!</v>
      </c>
    </row>
    <row r="50" spans="1:32" ht="14.25" x14ac:dyDescent="0.2">
      <c r="A50" s="37">
        <f>Control!B52</f>
        <v>0</v>
      </c>
      <c r="B50" s="27" t="e">
        <f t="shared" si="24"/>
        <v>#DIV/0!</v>
      </c>
      <c r="C50" s="20">
        <v>0</v>
      </c>
      <c r="D50" s="9" t="e">
        <f t="shared" si="25"/>
        <v>#DIV/0!</v>
      </c>
      <c r="E50">
        <f>Control!C52/100</f>
        <v>0</v>
      </c>
      <c r="F50" t="e">
        <f t="shared" si="26"/>
        <v>#DIV/0!</v>
      </c>
      <c r="G50">
        <f t="shared" si="27"/>
        <v>0</v>
      </c>
      <c r="H50" s="21">
        <f t="shared" si="28"/>
        <v>0</v>
      </c>
      <c r="I50">
        <v>20.100000000000001</v>
      </c>
      <c r="J50" t="e">
        <f t="shared" si="29"/>
        <v>#DIV/0!</v>
      </c>
      <c r="K50">
        <f>Control!F52/100</f>
        <v>0</v>
      </c>
      <c r="L50" s="25" t="e">
        <f t="shared" si="30"/>
        <v>#DIV/0!</v>
      </c>
      <c r="M50" s="10">
        <f t="shared" si="31"/>
        <v>35.576066529077295</v>
      </c>
      <c r="N50" t="e">
        <f t="shared" si="32"/>
        <v>#DIV/0!</v>
      </c>
      <c r="O50" t="e">
        <f t="shared" si="33"/>
        <v>#DIV/0!</v>
      </c>
      <c r="P50" s="25" t="e">
        <f t="shared" si="34"/>
        <v>#DIV/0!</v>
      </c>
      <c r="Q50" s="22" t="e">
        <f t="shared" si="35"/>
        <v>#DIV/0!</v>
      </c>
      <c r="R50" t="e">
        <f t="shared" si="36"/>
        <v>#DIV/0!</v>
      </c>
      <c r="S50" s="25" t="e">
        <f t="shared" si="37"/>
        <v>#DIV/0!</v>
      </c>
      <c r="T50" s="25" t="e">
        <f t="shared" si="38"/>
        <v>#DIV/0!</v>
      </c>
      <c r="U50" s="10" t="e">
        <f ca="1">RANK(C50,$C$3:OFFSET($C$3,Control!$I$5-1,0),1)</f>
        <v>#N/A</v>
      </c>
      <c r="V50" s="10" t="e">
        <f t="shared" ca="1" si="42"/>
        <v>#N/A</v>
      </c>
      <c r="W50" s="10" t="e">
        <f t="shared" ca="1" si="42"/>
        <v>#N/A</v>
      </c>
      <c r="X50" s="7" t="e">
        <f t="shared" si="17"/>
        <v>#DIV/0!</v>
      </c>
      <c r="Y50" s="7" t="e">
        <f t="shared" ca="1" si="3"/>
        <v>#N/A</v>
      </c>
      <c r="Z50">
        <v>1</v>
      </c>
      <c r="AA50">
        <v>2</v>
      </c>
      <c r="AB50" s="11" t="e">
        <f t="shared" si="18"/>
        <v>#DIV/0!</v>
      </c>
      <c r="AC50" s="11"/>
      <c r="AD50" s="7" t="e">
        <f t="shared" si="39"/>
        <v>#DIV/0!</v>
      </c>
      <c r="AE50" t="e">
        <f t="shared" si="40"/>
        <v>#DIV/0!</v>
      </c>
      <c r="AF50" s="25" t="e">
        <f t="shared" si="41"/>
        <v>#DIV/0!</v>
      </c>
    </row>
    <row r="51" spans="1:32" ht="14.25" x14ac:dyDescent="0.2">
      <c r="A51" s="37">
        <f>Control!B53</f>
        <v>0</v>
      </c>
      <c r="B51" s="27" t="e">
        <f t="shared" si="24"/>
        <v>#DIV/0!</v>
      </c>
      <c r="C51" s="20">
        <v>0</v>
      </c>
      <c r="D51" s="9" t="e">
        <f t="shared" si="25"/>
        <v>#DIV/0!</v>
      </c>
      <c r="E51">
        <f>Control!C53/100</f>
        <v>0</v>
      </c>
      <c r="F51" t="e">
        <f t="shared" si="26"/>
        <v>#DIV/0!</v>
      </c>
      <c r="G51">
        <f t="shared" si="27"/>
        <v>0</v>
      </c>
      <c r="H51" s="21">
        <f t="shared" si="28"/>
        <v>0</v>
      </c>
      <c r="I51">
        <v>21.1</v>
      </c>
      <c r="J51" t="e">
        <f t="shared" si="29"/>
        <v>#DIV/0!</v>
      </c>
      <c r="K51">
        <f>Control!F53/100</f>
        <v>0</v>
      </c>
      <c r="L51" s="25" t="e">
        <f t="shared" si="30"/>
        <v>#DIV/0!</v>
      </c>
      <c r="M51" s="10">
        <f t="shared" si="31"/>
        <v>37.346020087737855</v>
      </c>
      <c r="N51" t="e">
        <f t="shared" si="32"/>
        <v>#DIV/0!</v>
      </c>
      <c r="O51" t="e">
        <f t="shared" si="33"/>
        <v>#DIV/0!</v>
      </c>
      <c r="P51" s="25" t="e">
        <f t="shared" si="34"/>
        <v>#DIV/0!</v>
      </c>
      <c r="Q51" s="22" t="e">
        <f t="shared" si="35"/>
        <v>#DIV/0!</v>
      </c>
      <c r="R51" t="e">
        <f t="shared" si="36"/>
        <v>#DIV/0!</v>
      </c>
      <c r="S51" s="25" t="e">
        <f t="shared" si="37"/>
        <v>#DIV/0!</v>
      </c>
      <c r="T51" s="25" t="e">
        <f t="shared" si="38"/>
        <v>#DIV/0!</v>
      </c>
      <c r="U51" s="10" t="e">
        <f ca="1">RANK(C51,$C$3:OFFSET($C$3,Control!$I$5-1,0),1)</f>
        <v>#N/A</v>
      </c>
      <c r="V51" s="10" t="e">
        <f t="shared" ca="1" si="42"/>
        <v>#N/A</v>
      </c>
      <c r="W51" s="10" t="e">
        <f t="shared" ca="1" si="42"/>
        <v>#N/A</v>
      </c>
      <c r="X51" s="7" t="e">
        <f t="shared" si="17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18"/>
        <v>#DIV/0!</v>
      </c>
      <c r="AC51" s="11"/>
      <c r="AD51" s="7" t="e">
        <f t="shared" si="39"/>
        <v>#DIV/0!</v>
      </c>
      <c r="AE51" t="e">
        <f t="shared" si="40"/>
        <v>#DIV/0!</v>
      </c>
      <c r="AF51" s="25" t="e">
        <f t="shared" si="41"/>
        <v>#DIV/0!</v>
      </c>
    </row>
    <row r="52" spans="1:32" ht="14.25" x14ac:dyDescent="0.2">
      <c r="A52" s="37">
        <f>Control!B54</f>
        <v>0</v>
      </c>
      <c r="B52" s="27" t="e">
        <f t="shared" si="24"/>
        <v>#DIV/0!</v>
      </c>
      <c r="C52" s="20">
        <v>0</v>
      </c>
      <c r="D52" s="9" t="e">
        <f t="shared" si="25"/>
        <v>#DIV/0!</v>
      </c>
      <c r="E52">
        <f>Control!C54/100</f>
        <v>0</v>
      </c>
      <c r="F52" t="e">
        <f t="shared" si="26"/>
        <v>#DIV/0!</v>
      </c>
      <c r="G52">
        <f t="shared" si="27"/>
        <v>0</v>
      </c>
      <c r="H52" s="21">
        <f t="shared" si="28"/>
        <v>0</v>
      </c>
      <c r="I52">
        <v>22.1</v>
      </c>
      <c r="J52" t="e">
        <f t="shared" si="29"/>
        <v>#DIV/0!</v>
      </c>
      <c r="K52">
        <f>Control!F54/100</f>
        <v>0</v>
      </c>
      <c r="L52" s="25" t="e">
        <f t="shared" si="30"/>
        <v>#DIV/0!</v>
      </c>
      <c r="M52" s="10">
        <f t="shared" si="31"/>
        <v>39.115973646398423</v>
      </c>
      <c r="N52" t="e">
        <f t="shared" si="32"/>
        <v>#DIV/0!</v>
      </c>
      <c r="O52" t="e">
        <f t="shared" si="33"/>
        <v>#DIV/0!</v>
      </c>
      <c r="P52" s="25" t="e">
        <f t="shared" si="34"/>
        <v>#DIV/0!</v>
      </c>
      <c r="Q52" s="22" t="e">
        <f t="shared" si="35"/>
        <v>#DIV/0!</v>
      </c>
      <c r="R52" t="e">
        <f t="shared" si="36"/>
        <v>#DIV/0!</v>
      </c>
      <c r="S52" s="25" t="e">
        <f t="shared" si="37"/>
        <v>#DIV/0!</v>
      </c>
      <c r="T52" s="25" t="e">
        <f t="shared" si="38"/>
        <v>#DIV/0!</v>
      </c>
      <c r="U52" s="10" t="e">
        <f ca="1">RANK(C52,$C$3:OFFSET($C$3,Control!$I$5-1,0),1)</f>
        <v>#N/A</v>
      </c>
      <c r="V52" s="10" t="e">
        <f t="shared" ca="1" si="42"/>
        <v>#N/A</v>
      </c>
      <c r="W52" s="10" t="e">
        <f t="shared" ca="1" si="42"/>
        <v>#N/A</v>
      </c>
      <c r="X52" s="7" t="e">
        <f t="shared" si="17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18"/>
        <v>#DIV/0!</v>
      </c>
      <c r="AC52" s="11"/>
      <c r="AD52" s="7" t="e">
        <f t="shared" si="39"/>
        <v>#DIV/0!</v>
      </c>
      <c r="AE52" t="e">
        <f t="shared" si="40"/>
        <v>#DIV/0!</v>
      </c>
      <c r="AF52" s="25" t="e">
        <f t="shared" si="41"/>
        <v>#DIV/0!</v>
      </c>
    </row>
    <row r="53" spans="1:32" ht="14.25" x14ac:dyDescent="0.2">
      <c r="A53" s="37">
        <f>Control!B55</f>
        <v>0</v>
      </c>
      <c r="B53" s="27" t="e">
        <f t="shared" si="24"/>
        <v>#DIV/0!</v>
      </c>
      <c r="C53" s="20">
        <v>0</v>
      </c>
      <c r="D53" s="9" t="e">
        <f t="shared" si="25"/>
        <v>#DIV/0!</v>
      </c>
      <c r="E53">
        <f>Control!C55/100</f>
        <v>0</v>
      </c>
      <c r="F53" t="e">
        <f t="shared" si="26"/>
        <v>#DIV/0!</v>
      </c>
      <c r="G53">
        <f t="shared" si="27"/>
        <v>0</v>
      </c>
      <c r="H53" s="21">
        <f t="shared" si="28"/>
        <v>0</v>
      </c>
      <c r="I53">
        <v>23.1</v>
      </c>
      <c r="J53" t="e">
        <f t="shared" si="29"/>
        <v>#DIV/0!</v>
      </c>
      <c r="K53">
        <f>Control!F55/100</f>
        <v>0</v>
      </c>
      <c r="L53" s="25" t="e">
        <f t="shared" si="30"/>
        <v>#DIV/0!</v>
      </c>
      <c r="M53" s="10">
        <f t="shared" si="31"/>
        <v>40.885927205058984</v>
      </c>
      <c r="N53" t="e">
        <f t="shared" si="32"/>
        <v>#DIV/0!</v>
      </c>
      <c r="O53" t="e">
        <f t="shared" si="33"/>
        <v>#DIV/0!</v>
      </c>
      <c r="P53" s="25" t="e">
        <f t="shared" si="34"/>
        <v>#DIV/0!</v>
      </c>
      <c r="Q53" s="22" t="e">
        <f t="shared" si="35"/>
        <v>#DIV/0!</v>
      </c>
      <c r="R53" t="e">
        <f t="shared" si="36"/>
        <v>#DIV/0!</v>
      </c>
      <c r="S53" s="25" t="e">
        <f t="shared" si="37"/>
        <v>#DIV/0!</v>
      </c>
      <c r="T53" s="25" t="e">
        <f t="shared" si="38"/>
        <v>#DIV/0!</v>
      </c>
      <c r="U53" s="10" t="e">
        <f ca="1">RANK(C53,$C$3:OFFSET($C$3,Control!$I$5-1,0),1)</f>
        <v>#N/A</v>
      </c>
      <c r="V53" s="10" t="e">
        <f t="shared" ca="1" si="42"/>
        <v>#N/A</v>
      </c>
      <c r="W53" s="10" t="e">
        <f t="shared" ca="1" si="42"/>
        <v>#N/A</v>
      </c>
      <c r="X53" s="7" t="e">
        <f t="shared" si="17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18"/>
        <v>#DIV/0!</v>
      </c>
      <c r="AC53" s="11"/>
      <c r="AD53" s="7" t="e">
        <f t="shared" si="39"/>
        <v>#DIV/0!</v>
      </c>
      <c r="AE53" t="e">
        <f t="shared" si="40"/>
        <v>#DIV/0!</v>
      </c>
      <c r="AF53" s="25" t="e">
        <f t="shared" si="41"/>
        <v>#DIV/0!</v>
      </c>
    </row>
    <row r="54" spans="1:32" ht="14.25" x14ac:dyDescent="0.2">
      <c r="A54" s="37">
        <f>Control!B56</f>
        <v>0</v>
      </c>
      <c r="B54" s="27" t="e">
        <f t="shared" si="24"/>
        <v>#DIV/0!</v>
      </c>
      <c r="C54" s="20">
        <v>0</v>
      </c>
      <c r="D54" s="9" t="e">
        <f t="shared" si="25"/>
        <v>#DIV/0!</v>
      </c>
      <c r="E54">
        <f>Control!C56/100</f>
        <v>0</v>
      </c>
      <c r="F54" t="e">
        <f t="shared" si="26"/>
        <v>#DIV/0!</v>
      </c>
      <c r="G54">
        <f t="shared" si="27"/>
        <v>0</v>
      </c>
      <c r="H54" s="21">
        <f t="shared" si="28"/>
        <v>0</v>
      </c>
      <c r="I54">
        <v>24.1</v>
      </c>
      <c r="J54" t="e">
        <f t="shared" si="29"/>
        <v>#DIV/0!</v>
      </c>
      <c r="K54">
        <f>Control!F56/100</f>
        <v>0</v>
      </c>
      <c r="L54" s="25" t="e">
        <f t="shared" si="30"/>
        <v>#DIV/0!</v>
      </c>
      <c r="M54" s="10">
        <f t="shared" si="31"/>
        <v>42.655880763719544</v>
      </c>
      <c r="N54" t="e">
        <f t="shared" si="32"/>
        <v>#DIV/0!</v>
      </c>
      <c r="O54" t="e">
        <f t="shared" si="33"/>
        <v>#DIV/0!</v>
      </c>
      <c r="P54" s="25" t="e">
        <f t="shared" si="34"/>
        <v>#DIV/0!</v>
      </c>
      <c r="Q54" s="22" t="e">
        <f t="shared" si="35"/>
        <v>#DIV/0!</v>
      </c>
      <c r="R54" t="e">
        <f t="shared" si="36"/>
        <v>#DIV/0!</v>
      </c>
      <c r="S54" s="25" t="e">
        <f t="shared" si="37"/>
        <v>#DIV/0!</v>
      </c>
      <c r="T54" s="25" t="e">
        <f t="shared" si="38"/>
        <v>#DIV/0!</v>
      </c>
      <c r="U54" s="10" t="e">
        <f ca="1">RANK(C54,$C$3:OFFSET($C$3,Control!$I$5-1,0),1)</f>
        <v>#N/A</v>
      </c>
      <c r="V54" s="10" t="e">
        <f t="shared" ca="1" si="42"/>
        <v>#N/A</v>
      </c>
      <c r="W54" s="10" t="e">
        <f t="shared" ca="1" si="42"/>
        <v>#N/A</v>
      </c>
      <c r="X54" s="7" t="e">
        <f t="shared" si="17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18"/>
        <v>#DIV/0!</v>
      </c>
      <c r="AC54" s="11"/>
      <c r="AD54" s="7" t="e">
        <f t="shared" si="39"/>
        <v>#DIV/0!</v>
      </c>
      <c r="AE54" t="e">
        <f t="shared" si="40"/>
        <v>#DIV/0!</v>
      </c>
      <c r="AF54" s="25" t="e">
        <f t="shared" si="41"/>
        <v>#DIV/0!</v>
      </c>
    </row>
    <row r="55" spans="1:32" ht="14.25" x14ac:dyDescent="0.2">
      <c r="A55" s="37">
        <f>Control!B57</f>
        <v>0</v>
      </c>
      <c r="B55" s="27" t="e">
        <f t="shared" si="24"/>
        <v>#DIV/0!</v>
      </c>
      <c r="C55" s="20">
        <v>0</v>
      </c>
      <c r="D55" s="9" t="e">
        <f t="shared" si="25"/>
        <v>#DIV/0!</v>
      </c>
      <c r="E55">
        <f>Control!C57/100</f>
        <v>0</v>
      </c>
      <c r="F55" t="e">
        <f t="shared" si="26"/>
        <v>#DIV/0!</v>
      </c>
      <c r="G55">
        <f t="shared" si="27"/>
        <v>0</v>
      </c>
      <c r="H55" s="21">
        <f t="shared" si="28"/>
        <v>0</v>
      </c>
      <c r="I55">
        <v>25.1</v>
      </c>
      <c r="J55" t="e">
        <f t="shared" si="29"/>
        <v>#DIV/0!</v>
      </c>
      <c r="K55">
        <f>Control!F57/100</f>
        <v>0</v>
      </c>
      <c r="L55" s="25" t="e">
        <f t="shared" si="30"/>
        <v>#DIV/0!</v>
      </c>
      <c r="M55" s="10">
        <f t="shared" si="31"/>
        <v>44.425834322380105</v>
      </c>
      <c r="N55" t="e">
        <f t="shared" si="32"/>
        <v>#DIV/0!</v>
      </c>
      <c r="O55" t="e">
        <f t="shared" si="33"/>
        <v>#DIV/0!</v>
      </c>
      <c r="P55" s="25" t="e">
        <f t="shared" si="34"/>
        <v>#DIV/0!</v>
      </c>
      <c r="Q55" s="22" t="e">
        <f t="shared" si="35"/>
        <v>#DIV/0!</v>
      </c>
      <c r="R55" t="e">
        <f t="shared" si="36"/>
        <v>#DIV/0!</v>
      </c>
      <c r="S55" s="25" t="e">
        <f t="shared" si="37"/>
        <v>#DIV/0!</v>
      </c>
      <c r="T55" s="25" t="e">
        <f t="shared" si="38"/>
        <v>#DIV/0!</v>
      </c>
      <c r="U55" s="10" t="e">
        <f ca="1">RANK(C55,$C$3:OFFSET($C$3,Control!$I$5-1,0),1)</f>
        <v>#N/A</v>
      </c>
      <c r="V55" s="10" t="e">
        <f t="shared" ca="1" si="42"/>
        <v>#N/A</v>
      </c>
      <c r="W55" s="10" t="e">
        <f t="shared" ca="1" si="42"/>
        <v>#N/A</v>
      </c>
      <c r="X55" s="7" t="e">
        <f t="shared" si="17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18"/>
        <v>#DIV/0!</v>
      </c>
      <c r="AC55" s="11"/>
      <c r="AD55" s="7" t="e">
        <f t="shared" si="39"/>
        <v>#DIV/0!</v>
      </c>
      <c r="AE55" t="e">
        <f t="shared" si="40"/>
        <v>#DIV/0!</v>
      </c>
      <c r="AF55" s="25" t="e">
        <f t="shared" si="41"/>
        <v>#DIV/0!</v>
      </c>
    </row>
    <row r="56" spans="1:32" ht="14.25" x14ac:dyDescent="0.2">
      <c r="A56" s="37">
        <f>Control!B58</f>
        <v>0</v>
      </c>
      <c r="B56" s="27" t="e">
        <f t="shared" si="24"/>
        <v>#DIV/0!</v>
      </c>
      <c r="C56" s="20">
        <v>0</v>
      </c>
      <c r="D56" s="9" t="e">
        <f t="shared" si="25"/>
        <v>#DIV/0!</v>
      </c>
      <c r="E56">
        <f>Control!C58/100</f>
        <v>0</v>
      </c>
      <c r="F56" t="e">
        <f t="shared" si="26"/>
        <v>#DIV/0!</v>
      </c>
      <c r="G56">
        <f t="shared" si="27"/>
        <v>0</v>
      </c>
      <c r="H56" s="21">
        <f t="shared" si="28"/>
        <v>0</v>
      </c>
      <c r="I56">
        <v>26.1</v>
      </c>
      <c r="J56" t="e">
        <f t="shared" si="29"/>
        <v>#DIV/0!</v>
      </c>
      <c r="K56">
        <f>Control!F58/100</f>
        <v>0</v>
      </c>
      <c r="L56" s="25" t="e">
        <f t="shared" si="30"/>
        <v>#DIV/0!</v>
      </c>
      <c r="M56" s="10">
        <f t="shared" si="31"/>
        <v>46.195787881040665</v>
      </c>
      <c r="N56" t="e">
        <f t="shared" si="32"/>
        <v>#DIV/0!</v>
      </c>
      <c r="O56" t="e">
        <f t="shared" si="33"/>
        <v>#DIV/0!</v>
      </c>
      <c r="P56" s="25" t="e">
        <f t="shared" si="34"/>
        <v>#DIV/0!</v>
      </c>
      <c r="Q56" s="22" t="e">
        <f t="shared" si="35"/>
        <v>#DIV/0!</v>
      </c>
      <c r="R56" t="e">
        <f t="shared" si="36"/>
        <v>#DIV/0!</v>
      </c>
      <c r="S56" s="25" t="e">
        <f t="shared" si="37"/>
        <v>#DIV/0!</v>
      </c>
      <c r="T56" s="25" t="e">
        <f t="shared" si="38"/>
        <v>#DIV/0!</v>
      </c>
      <c r="U56" s="10" t="e">
        <f ca="1">RANK(C56,$C$3:OFFSET($C$3,Control!$I$5-1,0),1)</f>
        <v>#N/A</v>
      </c>
      <c r="V56" s="10" t="e">
        <f t="shared" ref="V56:W75" ca="1" si="43">IF(U56=U55,U55+1,U56)</f>
        <v>#N/A</v>
      </c>
      <c r="W56" s="10" t="e">
        <f t="shared" ca="1" si="43"/>
        <v>#N/A</v>
      </c>
      <c r="X56" s="7" t="e">
        <f t="shared" si="17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18"/>
        <v>#DIV/0!</v>
      </c>
      <c r="AC56" s="11"/>
      <c r="AD56" s="7" t="e">
        <f t="shared" si="39"/>
        <v>#DIV/0!</v>
      </c>
      <c r="AE56" t="e">
        <f t="shared" si="40"/>
        <v>#DIV/0!</v>
      </c>
      <c r="AF56" s="25" t="e">
        <f t="shared" si="41"/>
        <v>#DIV/0!</v>
      </c>
    </row>
    <row r="57" spans="1:32" ht="14.25" x14ac:dyDescent="0.2">
      <c r="A57" s="37">
        <f>Control!B59</f>
        <v>0</v>
      </c>
      <c r="B57" s="27" t="e">
        <f t="shared" si="24"/>
        <v>#DIV/0!</v>
      </c>
      <c r="C57" s="20">
        <v>0</v>
      </c>
      <c r="D57" s="9" t="e">
        <f t="shared" si="25"/>
        <v>#DIV/0!</v>
      </c>
      <c r="E57">
        <f>Control!C59/100</f>
        <v>0</v>
      </c>
      <c r="F57" t="e">
        <f t="shared" si="26"/>
        <v>#DIV/0!</v>
      </c>
      <c r="G57">
        <f t="shared" si="27"/>
        <v>0</v>
      </c>
      <c r="H57" s="21">
        <f t="shared" si="28"/>
        <v>0</v>
      </c>
      <c r="I57">
        <v>27.1</v>
      </c>
      <c r="J57" t="e">
        <f t="shared" si="29"/>
        <v>#DIV/0!</v>
      </c>
      <c r="K57">
        <f>Control!F59/100</f>
        <v>0</v>
      </c>
      <c r="L57" s="25" t="e">
        <f t="shared" si="30"/>
        <v>#DIV/0!</v>
      </c>
      <c r="M57" s="10">
        <f t="shared" si="31"/>
        <v>47.965741439701226</v>
      </c>
      <c r="N57" t="e">
        <f t="shared" si="32"/>
        <v>#DIV/0!</v>
      </c>
      <c r="O57" t="e">
        <f t="shared" si="33"/>
        <v>#DIV/0!</v>
      </c>
      <c r="P57" s="25" t="e">
        <f t="shared" si="34"/>
        <v>#DIV/0!</v>
      </c>
      <c r="Q57" s="22" t="e">
        <f t="shared" si="35"/>
        <v>#DIV/0!</v>
      </c>
      <c r="R57" t="e">
        <f t="shared" si="36"/>
        <v>#DIV/0!</v>
      </c>
      <c r="S57" s="25" t="e">
        <f t="shared" si="37"/>
        <v>#DIV/0!</v>
      </c>
      <c r="T57" s="25" t="e">
        <f t="shared" si="38"/>
        <v>#DIV/0!</v>
      </c>
      <c r="U57" s="10" t="e">
        <f ca="1">RANK(C57,$C$3:OFFSET($C$3,Control!$I$5-1,0),1)</f>
        <v>#N/A</v>
      </c>
      <c r="V57" s="10" t="e">
        <f t="shared" ca="1" si="43"/>
        <v>#N/A</v>
      </c>
      <c r="W57" s="10" t="e">
        <f t="shared" ca="1" si="43"/>
        <v>#N/A</v>
      </c>
      <c r="X57" s="7" t="e">
        <f t="shared" si="17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18"/>
        <v>#DIV/0!</v>
      </c>
      <c r="AC57" s="11"/>
      <c r="AD57" s="7" t="e">
        <f t="shared" si="39"/>
        <v>#DIV/0!</v>
      </c>
      <c r="AE57" t="e">
        <f t="shared" si="40"/>
        <v>#DIV/0!</v>
      </c>
      <c r="AF57" s="25" t="e">
        <f t="shared" si="41"/>
        <v>#DIV/0!</v>
      </c>
    </row>
    <row r="58" spans="1:32" ht="14.25" x14ac:dyDescent="0.2">
      <c r="A58" s="37">
        <f>Control!B60</f>
        <v>0</v>
      </c>
      <c r="B58" s="27" t="e">
        <f t="shared" si="24"/>
        <v>#DIV/0!</v>
      </c>
      <c r="C58" s="20">
        <v>0</v>
      </c>
      <c r="D58" s="9" t="e">
        <f t="shared" si="25"/>
        <v>#DIV/0!</v>
      </c>
      <c r="E58">
        <f>Control!C60/100</f>
        <v>0</v>
      </c>
      <c r="F58" t="e">
        <f t="shared" si="26"/>
        <v>#DIV/0!</v>
      </c>
      <c r="G58">
        <f t="shared" si="27"/>
        <v>0</v>
      </c>
      <c r="H58" s="21">
        <f t="shared" si="28"/>
        <v>0</v>
      </c>
      <c r="I58">
        <v>28.1</v>
      </c>
      <c r="J58" t="e">
        <f t="shared" si="29"/>
        <v>#DIV/0!</v>
      </c>
      <c r="K58">
        <f>Control!F60/100</f>
        <v>0</v>
      </c>
      <c r="L58" s="25" t="e">
        <f t="shared" si="30"/>
        <v>#DIV/0!</v>
      </c>
      <c r="M58" s="10">
        <f t="shared" si="31"/>
        <v>49.735694998361787</v>
      </c>
      <c r="N58" t="e">
        <f t="shared" si="32"/>
        <v>#DIV/0!</v>
      </c>
      <c r="O58" t="e">
        <f t="shared" si="33"/>
        <v>#DIV/0!</v>
      </c>
      <c r="P58" s="25" t="e">
        <f t="shared" si="34"/>
        <v>#DIV/0!</v>
      </c>
      <c r="Q58" s="22" t="e">
        <f t="shared" si="35"/>
        <v>#DIV/0!</v>
      </c>
      <c r="R58" t="e">
        <f t="shared" si="36"/>
        <v>#DIV/0!</v>
      </c>
      <c r="S58" s="25" t="e">
        <f t="shared" si="37"/>
        <v>#DIV/0!</v>
      </c>
      <c r="T58" s="25" t="e">
        <f t="shared" si="38"/>
        <v>#DIV/0!</v>
      </c>
      <c r="U58" s="10" t="e">
        <f ca="1">RANK(C58,$C$3:OFFSET($C$3,Control!$I$5-1,0),1)</f>
        <v>#N/A</v>
      </c>
      <c r="V58" s="10" t="e">
        <f t="shared" ca="1" si="43"/>
        <v>#N/A</v>
      </c>
      <c r="W58" s="10" t="e">
        <f t="shared" ca="1" si="43"/>
        <v>#N/A</v>
      </c>
      <c r="X58" s="7" t="e">
        <f t="shared" si="17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18"/>
        <v>#DIV/0!</v>
      </c>
      <c r="AC58" s="11"/>
      <c r="AD58" s="7" t="e">
        <f t="shared" si="39"/>
        <v>#DIV/0!</v>
      </c>
      <c r="AE58" t="e">
        <f t="shared" si="40"/>
        <v>#DIV/0!</v>
      </c>
      <c r="AF58" s="25" t="e">
        <f t="shared" si="41"/>
        <v>#DIV/0!</v>
      </c>
    </row>
    <row r="59" spans="1:32" ht="14.25" x14ac:dyDescent="0.2">
      <c r="A59" s="37">
        <f>Control!B61</f>
        <v>0</v>
      </c>
      <c r="B59" s="27" t="e">
        <f t="shared" si="24"/>
        <v>#DIV/0!</v>
      </c>
      <c r="C59" s="20">
        <v>0</v>
      </c>
      <c r="D59" s="9" t="e">
        <f t="shared" si="25"/>
        <v>#DIV/0!</v>
      </c>
      <c r="E59">
        <f>Control!C61/100</f>
        <v>0</v>
      </c>
      <c r="F59" t="e">
        <f t="shared" si="26"/>
        <v>#DIV/0!</v>
      </c>
      <c r="G59">
        <f t="shared" si="27"/>
        <v>0</v>
      </c>
      <c r="H59" s="21">
        <f t="shared" si="28"/>
        <v>0</v>
      </c>
      <c r="I59">
        <v>29.1</v>
      </c>
      <c r="J59" t="e">
        <f t="shared" si="29"/>
        <v>#DIV/0!</v>
      </c>
      <c r="K59">
        <f>Control!F61/100</f>
        <v>0</v>
      </c>
      <c r="L59" s="25" t="e">
        <f t="shared" si="30"/>
        <v>#DIV/0!</v>
      </c>
      <c r="M59" s="10">
        <f t="shared" si="31"/>
        <v>51.505648557022347</v>
      </c>
      <c r="N59" t="e">
        <f t="shared" si="32"/>
        <v>#DIV/0!</v>
      </c>
      <c r="O59" t="e">
        <f t="shared" si="33"/>
        <v>#DIV/0!</v>
      </c>
      <c r="P59" s="25" t="e">
        <f t="shared" si="34"/>
        <v>#DIV/0!</v>
      </c>
      <c r="Q59" s="22" t="e">
        <f t="shared" si="35"/>
        <v>#DIV/0!</v>
      </c>
      <c r="R59" t="e">
        <f t="shared" si="36"/>
        <v>#DIV/0!</v>
      </c>
      <c r="S59" s="25" t="e">
        <f t="shared" si="37"/>
        <v>#DIV/0!</v>
      </c>
      <c r="T59" s="25" t="e">
        <f t="shared" si="38"/>
        <v>#DIV/0!</v>
      </c>
      <c r="U59" s="10" t="e">
        <f ca="1">RANK(C59,$C$3:OFFSET($C$3,Control!$I$5-1,0),1)</f>
        <v>#N/A</v>
      </c>
      <c r="V59" s="10" t="e">
        <f t="shared" ca="1" si="43"/>
        <v>#N/A</v>
      </c>
      <c r="W59" s="10" t="e">
        <f t="shared" ca="1" si="43"/>
        <v>#N/A</v>
      </c>
      <c r="X59" s="7" t="e">
        <f t="shared" si="17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18"/>
        <v>#DIV/0!</v>
      </c>
      <c r="AC59" s="11"/>
      <c r="AD59" s="7" t="e">
        <f t="shared" si="39"/>
        <v>#DIV/0!</v>
      </c>
      <c r="AE59" t="e">
        <f t="shared" si="40"/>
        <v>#DIV/0!</v>
      </c>
      <c r="AF59" s="25" t="e">
        <f t="shared" si="41"/>
        <v>#DIV/0!</v>
      </c>
    </row>
    <row r="60" spans="1:32" ht="14.25" x14ac:dyDescent="0.2">
      <c r="A60" s="37">
        <f>Control!B62</f>
        <v>0</v>
      </c>
      <c r="B60" s="27" t="e">
        <f t="shared" si="24"/>
        <v>#DIV/0!</v>
      </c>
      <c r="C60" s="20">
        <v>0</v>
      </c>
      <c r="D60" s="9" t="e">
        <f t="shared" si="25"/>
        <v>#DIV/0!</v>
      </c>
      <c r="E60">
        <f>Control!C62/100</f>
        <v>0</v>
      </c>
      <c r="F60" t="e">
        <f t="shared" si="26"/>
        <v>#DIV/0!</v>
      </c>
      <c r="G60">
        <f t="shared" si="27"/>
        <v>0</v>
      </c>
      <c r="H60" s="21">
        <f t="shared" si="28"/>
        <v>0</v>
      </c>
      <c r="I60">
        <v>30.1</v>
      </c>
      <c r="J60" t="e">
        <f t="shared" si="29"/>
        <v>#DIV/0!</v>
      </c>
      <c r="K60">
        <f>Control!F62/100</f>
        <v>0</v>
      </c>
      <c r="L60" s="25" t="e">
        <f t="shared" si="30"/>
        <v>#DIV/0!</v>
      </c>
      <c r="M60" s="10">
        <f t="shared" si="31"/>
        <v>53.275602115682915</v>
      </c>
      <c r="N60" t="e">
        <f t="shared" si="32"/>
        <v>#DIV/0!</v>
      </c>
      <c r="O60" t="e">
        <f t="shared" si="33"/>
        <v>#DIV/0!</v>
      </c>
      <c r="P60" s="25" t="e">
        <f t="shared" si="34"/>
        <v>#DIV/0!</v>
      </c>
      <c r="Q60" s="22" t="e">
        <f t="shared" si="35"/>
        <v>#DIV/0!</v>
      </c>
      <c r="R60" t="e">
        <f t="shared" si="36"/>
        <v>#DIV/0!</v>
      </c>
      <c r="S60" s="25" t="e">
        <f t="shared" si="37"/>
        <v>#DIV/0!</v>
      </c>
      <c r="T60" s="25" t="e">
        <f t="shared" si="38"/>
        <v>#DIV/0!</v>
      </c>
      <c r="U60" s="10" t="e">
        <f ca="1">RANK(C60,$C$3:OFFSET($C$3,Control!$I$5-1,0),1)</f>
        <v>#N/A</v>
      </c>
      <c r="V60" s="10" t="e">
        <f t="shared" ca="1" si="43"/>
        <v>#N/A</v>
      </c>
      <c r="W60" s="10" t="e">
        <f t="shared" ca="1" si="43"/>
        <v>#N/A</v>
      </c>
      <c r="X60" s="7" t="e">
        <f t="shared" si="17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18"/>
        <v>#DIV/0!</v>
      </c>
      <c r="AC60" s="11"/>
      <c r="AD60" s="7" t="e">
        <f t="shared" si="39"/>
        <v>#DIV/0!</v>
      </c>
      <c r="AE60" t="e">
        <f t="shared" si="40"/>
        <v>#DIV/0!</v>
      </c>
      <c r="AF60" s="25" t="e">
        <f t="shared" si="41"/>
        <v>#DIV/0!</v>
      </c>
    </row>
    <row r="61" spans="1:32" ht="14.25" x14ac:dyDescent="0.2">
      <c r="A61" s="37">
        <f>Control!B63</f>
        <v>0</v>
      </c>
      <c r="B61" s="27" t="e">
        <f t="shared" si="24"/>
        <v>#DIV/0!</v>
      </c>
      <c r="C61" s="20">
        <v>0</v>
      </c>
      <c r="D61" s="9" t="e">
        <f t="shared" si="25"/>
        <v>#DIV/0!</v>
      </c>
      <c r="E61">
        <f>Control!C63/100</f>
        <v>0</v>
      </c>
      <c r="F61" t="e">
        <f t="shared" si="26"/>
        <v>#DIV/0!</v>
      </c>
      <c r="G61">
        <f t="shared" si="27"/>
        <v>0</v>
      </c>
      <c r="H61" s="21">
        <f t="shared" si="28"/>
        <v>0</v>
      </c>
      <c r="I61">
        <v>31.1</v>
      </c>
      <c r="J61" t="e">
        <f t="shared" si="29"/>
        <v>#DIV/0!</v>
      </c>
      <c r="K61">
        <f>Control!F63/100</f>
        <v>0</v>
      </c>
      <c r="L61" s="25" t="e">
        <f t="shared" si="30"/>
        <v>#DIV/0!</v>
      </c>
      <c r="M61" s="10">
        <f t="shared" si="31"/>
        <v>55.045555674343483</v>
      </c>
      <c r="N61" t="e">
        <f t="shared" si="32"/>
        <v>#DIV/0!</v>
      </c>
      <c r="O61" t="e">
        <f t="shared" si="33"/>
        <v>#DIV/0!</v>
      </c>
      <c r="P61" s="25" t="e">
        <f t="shared" si="34"/>
        <v>#DIV/0!</v>
      </c>
      <c r="Q61" s="22" t="e">
        <f t="shared" si="35"/>
        <v>#DIV/0!</v>
      </c>
      <c r="R61" t="e">
        <f t="shared" si="36"/>
        <v>#DIV/0!</v>
      </c>
      <c r="S61" s="25" t="e">
        <f t="shared" si="37"/>
        <v>#DIV/0!</v>
      </c>
      <c r="T61" s="25" t="e">
        <f t="shared" si="38"/>
        <v>#DIV/0!</v>
      </c>
      <c r="U61" s="10" t="e">
        <f ca="1">RANK(C61,$C$3:OFFSET($C$3,Control!$I$5-1,0),1)</f>
        <v>#N/A</v>
      </c>
      <c r="V61" s="10" t="e">
        <f t="shared" ca="1" si="43"/>
        <v>#N/A</v>
      </c>
      <c r="W61" s="10" t="e">
        <f t="shared" ca="1" si="43"/>
        <v>#N/A</v>
      </c>
      <c r="X61" s="7" t="e">
        <f t="shared" si="17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18"/>
        <v>#DIV/0!</v>
      </c>
      <c r="AC61" s="11"/>
      <c r="AD61" s="7" t="e">
        <f t="shared" si="39"/>
        <v>#DIV/0!</v>
      </c>
      <c r="AE61" t="e">
        <f t="shared" si="40"/>
        <v>#DIV/0!</v>
      </c>
      <c r="AF61" s="25" t="e">
        <f t="shared" si="41"/>
        <v>#DIV/0!</v>
      </c>
    </row>
    <row r="62" spans="1:32" ht="14.25" x14ac:dyDescent="0.2">
      <c r="A62" s="37">
        <f>Control!B64</f>
        <v>0</v>
      </c>
      <c r="B62" s="27" t="e">
        <f t="shared" si="24"/>
        <v>#DIV/0!</v>
      </c>
      <c r="C62" s="20">
        <v>0</v>
      </c>
      <c r="D62" s="9" t="e">
        <f t="shared" si="25"/>
        <v>#DIV/0!</v>
      </c>
      <c r="E62">
        <f>Control!C64/100</f>
        <v>0</v>
      </c>
      <c r="F62" t="e">
        <f t="shared" si="26"/>
        <v>#DIV/0!</v>
      </c>
      <c r="G62">
        <f t="shared" si="27"/>
        <v>0</v>
      </c>
      <c r="H62" s="21">
        <f t="shared" si="28"/>
        <v>0</v>
      </c>
      <c r="I62">
        <v>32.1</v>
      </c>
      <c r="J62" t="e">
        <f t="shared" si="29"/>
        <v>#DIV/0!</v>
      </c>
      <c r="K62">
        <f>Control!F64/100</f>
        <v>0</v>
      </c>
      <c r="L62" s="25" t="e">
        <f t="shared" si="30"/>
        <v>#DIV/0!</v>
      </c>
      <c r="M62" s="10">
        <f t="shared" si="31"/>
        <v>56.815509233004036</v>
      </c>
      <c r="N62" t="e">
        <f t="shared" si="32"/>
        <v>#DIV/0!</v>
      </c>
      <c r="O62" t="e">
        <f t="shared" si="33"/>
        <v>#DIV/0!</v>
      </c>
      <c r="P62" s="25" t="e">
        <f t="shared" si="34"/>
        <v>#DIV/0!</v>
      </c>
      <c r="Q62" s="22" t="e">
        <f t="shared" si="35"/>
        <v>#DIV/0!</v>
      </c>
      <c r="R62" t="e">
        <f t="shared" si="36"/>
        <v>#DIV/0!</v>
      </c>
      <c r="S62" s="25" t="e">
        <f t="shared" si="37"/>
        <v>#DIV/0!</v>
      </c>
      <c r="T62" s="25" t="e">
        <f t="shared" si="38"/>
        <v>#DIV/0!</v>
      </c>
      <c r="U62" s="10" t="e">
        <f ca="1">RANK(C62,$C$3:OFFSET($C$3,Control!$I$5-1,0),1)</f>
        <v>#N/A</v>
      </c>
      <c r="V62" s="10" t="e">
        <f t="shared" ca="1" si="43"/>
        <v>#N/A</v>
      </c>
      <c r="W62" s="10" t="e">
        <f t="shared" ca="1" si="43"/>
        <v>#N/A</v>
      </c>
      <c r="X62" s="7" t="e">
        <f t="shared" si="17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18"/>
        <v>#DIV/0!</v>
      </c>
      <c r="AC62" s="11"/>
      <c r="AD62" s="7" t="e">
        <f t="shared" si="39"/>
        <v>#DIV/0!</v>
      </c>
      <c r="AE62" t="e">
        <f t="shared" si="40"/>
        <v>#DIV/0!</v>
      </c>
      <c r="AF62" s="25" t="e">
        <f t="shared" si="41"/>
        <v>#DIV/0!</v>
      </c>
    </row>
    <row r="63" spans="1:32" ht="14.25" x14ac:dyDescent="0.2">
      <c r="A63" s="37">
        <f>Control!B65</f>
        <v>0</v>
      </c>
      <c r="B63" s="27" t="e">
        <f t="shared" si="24"/>
        <v>#DIV/0!</v>
      </c>
      <c r="C63" s="20">
        <v>0</v>
      </c>
      <c r="D63" s="9" t="e">
        <f t="shared" si="25"/>
        <v>#DIV/0!</v>
      </c>
      <c r="E63">
        <f>Control!C65/100</f>
        <v>0</v>
      </c>
      <c r="F63" t="e">
        <f t="shared" si="26"/>
        <v>#DIV/0!</v>
      </c>
      <c r="G63">
        <f t="shared" si="27"/>
        <v>0</v>
      </c>
      <c r="H63" s="21">
        <f t="shared" si="28"/>
        <v>0</v>
      </c>
      <c r="I63">
        <v>33.1</v>
      </c>
      <c r="J63" t="e">
        <f t="shared" si="29"/>
        <v>#DIV/0!</v>
      </c>
      <c r="K63">
        <f>Control!F65/100</f>
        <v>0</v>
      </c>
      <c r="L63" s="25" t="e">
        <f t="shared" si="30"/>
        <v>#DIV/0!</v>
      </c>
      <c r="M63" s="10">
        <f t="shared" si="31"/>
        <v>58.585462791664604</v>
      </c>
      <c r="N63" t="e">
        <f t="shared" si="32"/>
        <v>#DIV/0!</v>
      </c>
      <c r="O63" t="e">
        <f t="shared" si="33"/>
        <v>#DIV/0!</v>
      </c>
      <c r="P63" s="25" t="e">
        <f t="shared" si="34"/>
        <v>#DIV/0!</v>
      </c>
      <c r="Q63" s="22" t="e">
        <f t="shared" si="35"/>
        <v>#DIV/0!</v>
      </c>
      <c r="R63" t="e">
        <f t="shared" si="36"/>
        <v>#DIV/0!</v>
      </c>
      <c r="S63" s="25" t="e">
        <f t="shared" si="37"/>
        <v>#DIV/0!</v>
      </c>
      <c r="T63" s="25" t="e">
        <f t="shared" si="38"/>
        <v>#DIV/0!</v>
      </c>
      <c r="U63" s="10" t="e">
        <f ca="1">RANK(C63,$C$3:OFFSET($C$3,Control!$I$5-1,0),1)</f>
        <v>#N/A</v>
      </c>
      <c r="V63" s="10" t="e">
        <f t="shared" ca="1" si="43"/>
        <v>#N/A</v>
      </c>
      <c r="W63" s="10" t="e">
        <f t="shared" ca="1" si="43"/>
        <v>#N/A</v>
      </c>
      <c r="X63" s="7" t="e">
        <f t="shared" si="17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18"/>
        <v>#DIV/0!</v>
      </c>
      <c r="AC63" s="11"/>
      <c r="AD63" s="7" t="e">
        <f t="shared" si="39"/>
        <v>#DIV/0!</v>
      </c>
      <c r="AE63" t="e">
        <f t="shared" si="40"/>
        <v>#DIV/0!</v>
      </c>
      <c r="AF63" s="25" t="e">
        <f t="shared" si="41"/>
        <v>#DIV/0!</v>
      </c>
    </row>
    <row r="64" spans="1:32" ht="14.25" x14ac:dyDescent="0.2">
      <c r="A64" s="37">
        <f>Control!B66</f>
        <v>0</v>
      </c>
      <c r="B64" s="27" t="e">
        <f t="shared" si="24"/>
        <v>#DIV/0!</v>
      </c>
      <c r="C64" s="20">
        <v>0</v>
      </c>
      <c r="D64" s="9" t="e">
        <f t="shared" si="25"/>
        <v>#DIV/0!</v>
      </c>
      <c r="E64">
        <f>Control!C66/100</f>
        <v>0</v>
      </c>
      <c r="F64" t="e">
        <f t="shared" si="26"/>
        <v>#DIV/0!</v>
      </c>
      <c r="G64">
        <f t="shared" si="27"/>
        <v>0</v>
      </c>
      <c r="H64" s="21">
        <f t="shared" si="28"/>
        <v>0</v>
      </c>
      <c r="I64">
        <v>34.1</v>
      </c>
      <c r="J64" t="e">
        <f t="shared" si="29"/>
        <v>#DIV/0!</v>
      </c>
      <c r="K64">
        <f>Control!F66/100</f>
        <v>0</v>
      </c>
      <c r="L64" s="25" t="e">
        <f t="shared" si="30"/>
        <v>#DIV/0!</v>
      </c>
      <c r="M64" s="10">
        <f t="shared" si="31"/>
        <v>60.355416350325171</v>
      </c>
      <c r="N64" t="e">
        <f t="shared" si="32"/>
        <v>#DIV/0!</v>
      </c>
      <c r="O64" t="e">
        <f t="shared" si="33"/>
        <v>#DIV/0!</v>
      </c>
      <c r="P64" s="25" t="e">
        <f t="shared" si="34"/>
        <v>#DIV/0!</v>
      </c>
      <c r="Q64" s="22" t="e">
        <f t="shared" si="35"/>
        <v>#DIV/0!</v>
      </c>
      <c r="R64" t="e">
        <f t="shared" si="36"/>
        <v>#DIV/0!</v>
      </c>
      <c r="S64" s="25" t="e">
        <f t="shared" si="37"/>
        <v>#DIV/0!</v>
      </c>
      <c r="T64" s="25" t="e">
        <f t="shared" si="38"/>
        <v>#DIV/0!</v>
      </c>
      <c r="U64" s="10" t="e">
        <f ca="1">RANK(C64,$C$3:OFFSET($C$3,Control!$I$5-1,0),1)</f>
        <v>#N/A</v>
      </c>
      <c r="V64" s="10" t="e">
        <f t="shared" ca="1" si="43"/>
        <v>#N/A</v>
      </c>
      <c r="W64" s="10" t="e">
        <f t="shared" ca="1" si="43"/>
        <v>#N/A</v>
      </c>
      <c r="X64" s="7" t="e">
        <f t="shared" si="17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18"/>
        <v>#DIV/0!</v>
      </c>
      <c r="AC64" s="11"/>
      <c r="AD64" s="7" t="e">
        <f t="shared" si="39"/>
        <v>#DIV/0!</v>
      </c>
      <c r="AE64" t="e">
        <f t="shared" si="40"/>
        <v>#DIV/0!</v>
      </c>
      <c r="AF64" s="25" t="e">
        <f t="shared" si="41"/>
        <v>#DIV/0!</v>
      </c>
    </row>
    <row r="65" spans="1:32" ht="14.25" x14ac:dyDescent="0.2">
      <c r="A65" s="37">
        <f>Control!B67</f>
        <v>0</v>
      </c>
      <c r="B65" s="27" t="e">
        <f t="shared" si="24"/>
        <v>#DIV/0!</v>
      </c>
      <c r="C65" s="20">
        <v>0</v>
      </c>
      <c r="D65" s="9" t="e">
        <f t="shared" si="25"/>
        <v>#DIV/0!</v>
      </c>
      <c r="E65">
        <f>Control!C67/100</f>
        <v>0</v>
      </c>
      <c r="F65" t="e">
        <f t="shared" si="26"/>
        <v>#DIV/0!</v>
      </c>
      <c r="G65">
        <f t="shared" si="27"/>
        <v>0</v>
      </c>
      <c r="H65" s="21">
        <f t="shared" si="28"/>
        <v>0</v>
      </c>
      <c r="I65">
        <v>35.1</v>
      </c>
      <c r="J65" t="e">
        <f t="shared" si="29"/>
        <v>#DIV/0!</v>
      </c>
      <c r="K65">
        <f>Control!F67/100</f>
        <v>0</v>
      </c>
      <c r="L65" s="25" t="e">
        <f t="shared" si="30"/>
        <v>#DIV/0!</v>
      </c>
      <c r="M65" s="10">
        <f t="shared" si="31"/>
        <v>62.125369908985725</v>
      </c>
      <c r="N65" t="e">
        <f t="shared" si="32"/>
        <v>#DIV/0!</v>
      </c>
      <c r="O65" t="e">
        <f t="shared" si="33"/>
        <v>#DIV/0!</v>
      </c>
      <c r="P65" s="25" t="e">
        <f t="shared" si="34"/>
        <v>#DIV/0!</v>
      </c>
      <c r="Q65" s="22" t="e">
        <f t="shared" si="35"/>
        <v>#DIV/0!</v>
      </c>
      <c r="R65" t="e">
        <f t="shared" si="36"/>
        <v>#DIV/0!</v>
      </c>
      <c r="S65" s="25" t="e">
        <f t="shared" si="37"/>
        <v>#DIV/0!</v>
      </c>
      <c r="T65" s="25" t="e">
        <f t="shared" si="38"/>
        <v>#DIV/0!</v>
      </c>
      <c r="U65" s="10" t="e">
        <f ca="1">RANK(C65,$C$3:OFFSET($C$3,Control!$I$5-1,0),1)</f>
        <v>#N/A</v>
      </c>
      <c r="V65" s="10" t="e">
        <f t="shared" ca="1" si="43"/>
        <v>#N/A</v>
      </c>
      <c r="W65" s="10" t="e">
        <f t="shared" ca="1" si="43"/>
        <v>#N/A</v>
      </c>
      <c r="X65" s="7" t="e">
        <f t="shared" si="17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18"/>
        <v>#DIV/0!</v>
      </c>
      <c r="AC65" s="11"/>
      <c r="AD65" s="7" t="e">
        <f t="shared" si="39"/>
        <v>#DIV/0!</v>
      </c>
      <c r="AE65" t="e">
        <f t="shared" si="40"/>
        <v>#DIV/0!</v>
      </c>
      <c r="AF65" s="25" t="e">
        <f t="shared" si="41"/>
        <v>#DIV/0!</v>
      </c>
    </row>
    <row r="66" spans="1:32" ht="14.25" x14ac:dyDescent="0.2">
      <c r="A66" s="37">
        <f>Control!B68</f>
        <v>0</v>
      </c>
      <c r="B66" s="27" t="e">
        <f t="shared" si="24"/>
        <v>#DIV/0!</v>
      </c>
      <c r="C66" s="20">
        <v>0</v>
      </c>
      <c r="D66" s="9" t="e">
        <f t="shared" si="25"/>
        <v>#DIV/0!</v>
      </c>
      <c r="E66">
        <f>Control!C68/100</f>
        <v>0</v>
      </c>
      <c r="F66" t="e">
        <f t="shared" si="26"/>
        <v>#DIV/0!</v>
      </c>
      <c r="G66">
        <f t="shared" si="27"/>
        <v>0</v>
      </c>
      <c r="H66" s="21">
        <f t="shared" si="28"/>
        <v>0</v>
      </c>
      <c r="I66">
        <v>36.1</v>
      </c>
      <c r="J66" t="e">
        <f t="shared" si="29"/>
        <v>#DIV/0!</v>
      </c>
      <c r="K66">
        <f>Control!F68/100</f>
        <v>0</v>
      </c>
      <c r="L66" s="25" t="e">
        <f t="shared" si="30"/>
        <v>#DIV/0!</v>
      </c>
      <c r="M66" s="10">
        <f t="shared" si="31"/>
        <v>63.895323467646278</v>
      </c>
      <c r="N66" t="e">
        <f t="shared" si="32"/>
        <v>#DIV/0!</v>
      </c>
      <c r="O66" t="e">
        <f t="shared" si="33"/>
        <v>#DIV/0!</v>
      </c>
      <c r="P66" s="25" t="e">
        <f t="shared" si="34"/>
        <v>#DIV/0!</v>
      </c>
      <c r="Q66" s="22" t="e">
        <f t="shared" si="35"/>
        <v>#DIV/0!</v>
      </c>
      <c r="R66" t="e">
        <f t="shared" si="36"/>
        <v>#DIV/0!</v>
      </c>
      <c r="S66" s="25" t="e">
        <f t="shared" si="37"/>
        <v>#DIV/0!</v>
      </c>
      <c r="T66" s="25" t="e">
        <f t="shared" si="38"/>
        <v>#DIV/0!</v>
      </c>
      <c r="U66" s="10" t="e">
        <f ca="1">RANK(C66,$C$3:OFFSET($C$3,Control!$I$5-1,0),1)</f>
        <v>#N/A</v>
      </c>
      <c r="V66" s="10" t="e">
        <f t="shared" ca="1" si="43"/>
        <v>#N/A</v>
      </c>
      <c r="W66" s="10" t="e">
        <f t="shared" ca="1" si="43"/>
        <v>#N/A</v>
      </c>
      <c r="X66" s="7" t="e">
        <f t="shared" si="17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18"/>
        <v>#DIV/0!</v>
      </c>
      <c r="AC66" s="11"/>
      <c r="AD66" s="7" t="e">
        <f t="shared" si="39"/>
        <v>#DIV/0!</v>
      </c>
      <c r="AE66" t="e">
        <f t="shared" si="40"/>
        <v>#DIV/0!</v>
      </c>
      <c r="AF66" s="25" t="e">
        <f t="shared" si="41"/>
        <v>#DIV/0!</v>
      </c>
    </row>
    <row r="67" spans="1:32" ht="14.25" x14ac:dyDescent="0.2">
      <c r="A67" s="37">
        <f>Control!B69</f>
        <v>0</v>
      </c>
      <c r="B67" s="27" t="e">
        <f t="shared" si="24"/>
        <v>#DIV/0!</v>
      </c>
      <c r="C67" s="20">
        <v>0</v>
      </c>
      <c r="D67" s="9" t="e">
        <f t="shared" si="25"/>
        <v>#DIV/0!</v>
      </c>
      <c r="E67">
        <f>Control!C69/100</f>
        <v>0</v>
      </c>
      <c r="F67" t="e">
        <f t="shared" si="26"/>
        <v>#DIV/0!</v>
      </c>
      <c r="G67">
        <f t="shared" si="27"/>
        <v>0</v>
      </c>
      <c r="H67" s="21">
        <f t="shared" si="28"/>
        <v>0</v>
      </c>
      <c r="I67">
        <v>37.1</v>
      </c>
      <c r="J67" t="e">
        <f t="shared" si="29"/>
        <v>#DIV/0!</v>
      </c>
      <c r="K67">
        <f>Control!F69/100</f>
        <v>0</v>
      </c>
      <c r="L67" s="25" t="e">
        <f t="shared" si="30"/>
        <v>#DIV/0!</v>
      </c>
      <c r="M67" s="10">
        <f t="shared" si="31"/>
        <v>65.665277026306839</v>
      </c>
      <c r="N67" t="e">
        <f t="shared" si="32"/>
        <v>#DIV/0!</v>
      </c>
      <c r="O67" t="e">
        <f t="shared" si="33"/>
        <v>#DIV/0!</v>
      </c>
      <c r="P67" s="25" t="e">
        <f t="shared" si="34"/>
        <v>#DIV/0!</v>
      </c>
      <c r="Q67" s="22" t="e">
        <f t="shared" si="35"/>
        <v>#DIV/0!</v>
      </c>
      <c r="R67" t="e">
        <f t="shared" si="36"/>
        <v>#DIV/0!</v>
      </c>
      <c r="S67" s="25" t="e">
        <f t="shared" si="37"/>
        <v>#DIV/0!</v>
      </c>
      <c r="T67" s="25" t="e">
        <f t="shared" si="38"/>
        <v>#DIV/0!</v>
      </c>
      <c r="U67" s="10" t="e">
        <f ca="1">RANK(C67,$C$3:OFFSET($C$3,Control!$I$5-1,0),1)</f>
        <v>#N/A</v>
      </c>
      <c r="V67" s="10" t="e">
        <f t="shared" ca="1" si="43"/>
        <v>#N/A</v>
      </c>
      <c r="W67" s="10" t="e">
        <f t="shared" ca="1" si="43"/>
        <v>#N/A</v>
      </c>
      <c r="X67" s="7" t="e">
        <f t="shared" si="17"/>
        <v>#DIV/0!</v>
      </c>
      <c r="Y67" s="7" t="e">
        <f t="shared" ref="Y67:Y100" ca="1" si="44">ABS(C67-V67)</f>
        <v>#N/A</v>
      </c>
      <c r="Z67">
        <v>1</v>
      </c>
      <c r="AA67">
        <v>2</v>
      </c>
      <c r="AB67" s="11" t="e">
        <f t="shared" si="18"/>
        <v>#DIV/0!</v>
      </c>
      <c r="AC67" s="11"/>
      <c r="AD67" s="7" t="e">
        <f t="shared" si="39"/>
        <v>#DIV/0!</v>
      </c>
      <c r="AE67" t="e">
        <f t="shared" si="40"/>
        <v>#DIV/0!</v>
      </c>
      <c r="AF67" s="25" t="e">
        <f t="shared" si="41"/>
        <v>#DIV/0!</v>
      </c>
    </row>
    <row r="68" spans="1:32" ht="14.25" x14ac:dyDescent="0.2">
      <c r="A68" s="37">
        <f>Control!B70</f>
        <v>0</v>
      </c>
      <c r="B68" s="27" t="e">
        <f t="shared" si="24"/>
        <v>#DIV/0!</v>
      </c>
      <c r="C68" s="20">
        <v>0</v>
      </c>
      <c r="D68" s="9" t="e">
        <f t="shared" si="25"/>
        <v>#DIV/0!</v>
      </c>
      <c r="E68">
        <f>Control!C70/100</f>
        <v>0</v>
      </c>
      <c r="F68" t="e">
        <f t="shared" si="26"/>
        <v>#DIV/0!</v>
      </c>
      <c r="G68">
        <f t="shared" si="27"/>
        <v>0</v>
      </c>
      <c r="H68" s="21">
        <f t="shared" si="28"/>
        <v>0</v>
      </c>
      <c r="I68">
        <v>38.1</v>
      </c>
      <c r="J68" t="e">
        <f t="shared" si="29"/>
        <v>#DIV/0!</v>
      </c>
      <c r="K68">
        <f>Control!F70/100</f>
        <v>0</v>
      </c>
      <c r="L68" s="25" t="e">
        <f t="shared" si="30"/>
        <v>#DIV/0!</v>
      </c>
      <c r="M68" s="10">
        <f t="shared" si="31"/>
        <v>67.435230584967414</v>
      </c>
      <c r="N68" t="e">
        <f t="shared" si="32"/>
        <v>#DIV/0!</v>
      </c>
      <c r="O68" t="e">
        <f t="shared" si="33"/>
        <v>#DIV/0!</v>
      </c>
      <c r="P68" s="25" t="e">
        <f t="shared" si="34"/>
        <v>#DIV/0!</v>
      </c>
      <c r="Q68" s="22" t="e">
        <f t="shared" si="35"/>
        <v>#DIV/0!</v>
      </c>
      <c r="R68" t="e">
        <f t="shared" si="36"/>
        <v>#DIV/0!</v>
      </c>
      <c r="S68" s="25" t="e">
        <f t="shared" si="37"/>
        <v>#DIV/0!</v>
      </c>
      <c r="T68" s="25" t="e">
        <f t="shared" si="38"/>
        <v>#DIV/0!</v>
      </c>
      <c r="U68" s="10" t="e">
        <f ca="1">RANK(C68,$C$3:OFFSET($C$3,Control!$I$5-1,0),1)</f>
        <v>#N/A</v>
      </c>
      <c r="V68" s="10" t="e">
        <f t="shared" ca="1" si="43"/>
        <v>#N/A</v>
      </c>
      <c r="W68" s="10" t="e">
        <f t="shared" ca="1" si="43"/>
        <v>#N/A</v>
      </c>
      <c r="X68" s="7" t="e">
        <f t="shared" ref="X68:X100" si="45">(N68+L68)*100</f>
        <v>#DIV/0!</v>
      </c>
      <c r="Y68" s="7" t="e">
        <f t="shared" ca="1" si="44"/>
        <v>#N/A</v>
      </c>
      <c r="Z68">
        <v>1</v>
      </c>
      <c r="AA68">
        <v>2</v>
      </c>
      <c r="AB68" s="11" t="e">
        <f t="shared" ref="AB68:AB100" si="46">100*8.3144*$AA$2*($AA$1+273)*($AE$1/100-B68/100)/(0.018*1000000*C68+8.3144*$AA$2*($AA$1+273)*($AE$1/100-B68/100))</f>
        <v>#DIV/0!</v>
      </c>
      <c r="AC68" s="11"/>
      <c r="AD68" s="7" t="e">
        <f t="shared" si="39"/>
        <v>#DIV/0!</v>
      </c>
      <c r="AE68" t="e">
        <f t="shared" si="40"/>
        <v>#DIV/0!</v>
      </c>
      <c r="AF68" s="25" t="e">
        <f t="shared" si="41"/>
        <v>#DIV/0!</v>
      </c>
    </row>
    <row r="69" spans="1:32" ht="14.25" x14ac:dyDescent="0.2">
      <c r="A69" s="37">
        <f>Control!B71</f>
        <v>0</v>
      </c>
      <c r="B69" s="27" t="e">
        <f t="shared" si="24"/>
        <v>#DIV/0!</v>
      </c>
      <c r="C69" s="20">
        <v>0</v>
      </c>
      <c r="D69" s="9" t="e">
        <f t="shared" si="25"/>
        <v>#DIV/0!</v>
      </c>
      <c r="E69">
        <f>Control!C71/100</f>
        <v>0</v>
      </c>
      <c r="F69" t="e">
        <f t="shared" si="26"/>
        <v>#DIV/0!</v>
      </c>
      <c r="G69">
        <f t="shared" si="27"/>
        <v>0</v>
      </c>
      <c r="H69" s="21">
        <f t="shared" si="28"/>
        <v>0</v>
      </c>
      <c r="I69">
        <v>39.1</v>
      </c>
      <c r="J69" t="e">
        <f t="shared" si="29"/>
        <v>#DIV/0!</v>
      </c>
      <c r="K69">
        <f>Control!F71/100</f>
        <v>0</v>
      </c>
      <c r="L69" s="25" t="e">
        <f t="shared" si="30"/>
        <v>#DIV/0!</v>
      </c>
      <c r="M69" s="10">
        <f t="shared" si="31"/>
        <v>69.205184143627974</v>
      </c>
      <c r="N69" t="e">
        <f t="shared" si="32"/>
        <v>#DIV/0!</v>
      </c>
      <c r="O69" t="e">
        <f t="shared" si="33"/>
        <v>#DIV/0!</v>
      </c>
      <c r="P69" s="25" t="e">
        <f t="shared" si="34"/>
        <v>#DIV/0!</v>
      </c>
      <c r="Q69" s="22" t="e">
        <f t="shared" si="35"/>
        <v>#DIV/0!</v>
      </c>
      <c r="R69" t="e">
        <f t="shared" si="36"/>
        <v>#DIV/0!</v>
      </c>
      <c r="S69" s="25" t="e">
        <f t="shared" si="37"/>
        <v>#DIV/0!</v>
      </c>
      <c r="T69" s="25" t="e">
        <f t="shared" si="38"/>
        <v>#DIV/0!</v>
      </c>
      <c r="U69" s="10" t="e">
        <f ca="1">RANK(C69,$C$3:OFFSET($C$3,Control!$I$5-1,0),1)</f>
        <v>#N/A</v>
      </c>
      <c r="V69" s="10" t="e">
        <f t="shared" ca="1" si="43"/>
        <v>#N/A</v>
      </c>
      <c r="W69" s="10" t="e">
        <f t="shared" ca="1" si="43"/>
        <v>#N/A</v>
      </c>
      <c r="X69" s="7" t="e">
        <f t="shared" si="45"/>
        <v>#DIV/0!</v>
      </c>
      <c r="Y69" s="7" t="e">
        <f t="shared" ca="1" si="44"/>
        <v>#N/A</v>
      </c>
      <c r="Z69">
        <v>1</v>
      </c>
      <c r="AA69">
        <v>2</v>
      </c>
      <c r="AB69" s="11" t="e">
        <f t="shared" si="46"/>
        <v>#DIV/0!</v>
      </c>
      <c r="AC69" s="11"/>
      <c r="AD69" s="7" t="e">
        <f t="shared" si="39"/>
        <v>#DIV/0!</v>
      </c>
      <c r="AE69" t="e">
        <f t="shared" si="40"/>
        <v>#DIV/0!</v>
      </c>
      <c r="AF69" s="25" t="e">
        <f t="shared" si="41"/>
        <v>#DIV/0!</v>
      </c>
    </row>
    <row r="70" spans="1:32" ht="14.25" x14ac:dyDescent="0.2">
      <c r="A70" s="37">
        <f>Control!B72</f>
        <v>0</v>
      </c>
      <c r="B70" s="27" t="e">
        <f t="shared" si="24"/>
        <v>#DIV/0!</v>
      </c>
      <c r="C70" s="20">
        <v>0</v>
      </c>
      <c r="D70" s="9" t="e">
        <f t="shared" si="25"/>
        <v>#DIV/0!</v>
      </c>
      <c r="E70">
        <f>Control!C72/100</f>
        <v>0</v>
      </c>
      <c r="F70" t="e">
        <f t="shared" si="26"/>
        <v>#DIV/0!</v>
      </c>
      <c r="G70">
        <f t="shared" si="27"/>
        <v>0</v>
      </c>
      <c r="H70" s="21">
        <f t="shared" si="28"/>
        <v>0</v>
      </c>
      <c r="I70">
        <v>40.1</v>
      </c>
      <c r="J70" t="e">
        <f t="shared" si="29"/>
        <v>#DIV/0!</v>
      </c>
      <c r="K70">
        <f>Control!F72/100</f>
        <v>0</v>
      </c>
      <c r="L70" s="25" t="e">
        <f t="shared" si="30"/>
        <v>#DIV/0!</v>
      </c>
      <c r="M70" s="10">
        <f t="shared" si="31"/>
        <v>70.975137702288535</v>
      </c>
      <c r="N70" t="e">
        <f t="shared" si="32"/>
        <v>#DIV/0!</v>
      </c>
      <c r="O70" t="e">
        <f t="shared" si="33"/>
        <v>#DIV/0!</v>
      </c>
      <c r="P70" s="25" t="e">
        <f t="shared" si="34"/>
        <v>#DIV/0!</v>
      </c>
      <c r="Q70" s="22" t="e">
        <f t="shared" si="35"/>
        <v>#DIV/0!</v>
      </c>
      <c r="R70" t="e">
        <f t="shared" si="36"/>
        <v>#DIV/0!</v>
      </c>
      <c r="S70" s="25" t="e">
        <f t="shared" si="37"/>
        <v>#DIV/0!</v>
      </c>
      <c r="T70" s="25" t="e">
        <f t="shared" si="38"/>
        <v>#DIV/0!</v>
      </c>
      <c r="U70" s="10" t="e">
        <f ca="1">RANK(C70,$C$3:OFFSET($C$3,Control!$I$5-1,0),1)</f>
        <v>#N/A</v>
      </c>
      <c r="V70" s="10" t="e">
        <f t="shared" ca="1" si="43"/>
        <v>#N/A</v>
      </c>
      <c r="W70" s="10" t="e">
        <f t="shared" ca="1" si="43"/>
        <v>#N/A</v>
      </c>
      <c r="X70" s="7" t="e">
        <f t="shared" si="45"/>
        <v>#DIV/0!</v>
      </c>
      <c r="Y70" s="7" t="e">
        <f t="shared" ca="1" si="44"/>
        <v>#N/A</v>
      </c>
      <c r="Z70">
        <v>1</v>
      </c>
      <c r="AA70">
        <v>2</v>
      </c>
      <c r="AB70" s="11" t="e">
        <f t="shared" si="46"/>
        <v>#DIV/0!</v>
      </c>
      <c r="AC70" s="11"/>
      <c r="AD70" s="7" t="e">
        <f t="shared" si="39"/>
        <v>#DIV/0!</v>
      </c>
      <c r="AE70" t="e">
        <f t="shared" si="40"/>
        <v>#DIV/0!</v>
      </c>
      <c r="AF70" s="25" t="e">
        <f t="shared" si="41"/>
        <v>#DIV/0!</v>
      </c>
    </row>
    <row r="71" spans="1:32" ht="14.25" x14ac:dyDescent="0.2">
      <c r="A71" s="37">
        <f>Control!B73</f>
        <v>0</v>
      </c>
      <c r="B71" s="27" t="e">
        <f t="shared" si="24"/>
        <v>#DIV/0!</v>
      </c>
      <c r="C71" s="20">
        <v>0</v>
      </c>
      <c r="D71" s="9" t="e">
        <f t="shared" si="25"/>
        <v>#DIV/0!</v>
      </c>
      <c r="E71">
        <f>Control!C73/100</f>
        <v>0</v>
      </c>
      <c r="F71" t="e">
        <f t="shared" si="26"/>
        <v>#DIV/0!</v>
      </c>
      <c r="G71">
        <f t="shared" si="27"/>
        <v>0</v>
      </c>
      <c r="H71" s="21">
        <f t="shared" si="28"/>
        <v>0</v>
      </c>
      <c r="I71">
        <v>41.1</v>
      </c>
      <c r="J71" t="e">
        <f t="shared" si="29"/>
        <v>#DIV/0!</v>
      </c>
      <c r="K71">
        <f>Control!F73/100</f>
        <v>0</v>
      </c>
      <c r="L71" s="25" t="e">
        <f t="shared" si="30"/>
        <v>#DIV/0!</v>
      </c>
      <c r="M71" s="10">
        <f t="shared" si="31"/>
        <v>72.745091260949096</v>
      </c>
      <c r="N71" t="e">
        <f t="shared" si="32"/>
        <v>#DIV/0!</v>
      </c>
      <c r="O71" t="e">
        <f t="shared" si="33"/>
        <v>#DIV/0!</v>
      </c>
      <c r="P71" s="25" t="e">
        <f t="shared" si="34"/>
        <v>#DIV/0!</v>
      </c>
      <c r="Q71" s="22" t="e">
        <f t="shared" si="35"/>
        <v>#DIV/0!</v>
      </c>
      <c r="R71" t="e">
        <f t="shared" si="36"/>
        <v>#DIV/0!</v>
      </c>
      <c r="S71" s="25" t="e">
        <f t="shared" si="37"/>
        <v>#DIV/0!</v>
      </c>
      <c r="T71" s="25" t="e">
        <f t="shared" si="38"/>
        <v>#DIV/0!</v>
      </c>
      <c r="U71" s="10" t="e">
        <f ca="1">RANK(C71,$C$3:OFFSET($C$3,Control!$I$5-1,0),1)</f>
        <v>#N/A</v>
      </c>
      <c r="V71" s="10" t="e">
        <f t="shared" ca="1" si="43"/>
        <v>#N/A</v>
      </c>
      <c r="W71" s="10" t="e">
        <f t="shared" ca="1" si="43"/>
        <v>#N/A</v>
      </c>
      <c r="X71" s="7" t="e">
        <f t="shared" si="45"/>
        <v>#DIV/0!</v>
      </c>
      <c r="Y71" s="7" t="e">
        <f t="shared" ca="1" si="44"/>
        <v>#N/A</v>
      </c>
      <c r="Z71">
        <v>1</v>
      </c>
      <c r="AA71">
        <v>2</v>
      </c>
      <c r="AB71" s="11" t="e">
        <f t="shared" si="46"/>
        <v>#DIV/0!</v>
      </c>
      <c r="AC71" s="11"/>
      <c r="AD71" s="7" t="e">
        <f t="shared" si="39"/>
        <v>#DIV/0!</v>
      </c>
      <c r="AE71" t="e">
        <f t="shared" si="40"/>
        <v>#DIV/0!</v>
      </c>
      <c r="AF71" s="25" t="e">
        <f t="shared" si="41"/>
        <v>#DIV/0!</v>
      </c>
    </row>
    <row r="72" spans="1:32" ht="14.25" x14ac:dyDescent="0.2">
      <c r="A72" s="37">
        <f>Control!B74</f>
        <v>0</v>
      </c>
      <c r="B72" s="27" t="e">
        <f t="shared" si="24"/>
        <v>#DIV/0!</v>
      </c>
      <c r="C72" s="20">
        <v>0</v>
      </c>
      <c r="D72" s="9" t="e">
        <f t="shared" si="25"/>
        <v>#DIV/0!</v>
      </c>
      <c r="E72">
        <f>Control!C74/100</f>
        <v>0</v>
      </c>
      <c r="F72" t="e">
        <f t="shared" si="26"/>
        <v>#DIV/0!</v>
      </c>
      <c r="G72">
        <f t="shared" si="27"/>
        <v>0</v>
      </c>
      <c r="H72" s="21">
        <f t="shared" si="28"/>
        <v>0</v>
      </c>
      <c r="I72">
        <v>42.1</v>
      </c>
      <c r="J72" t="e">
        <f t="shared" si="29"/>
        <v>#DIV/0!</v>
      </c>
      <c r="K72">
        <f>Control!F74/100</f>
        <v>0</v>
      </c>
      <c r="L72" s="25" t="e">
        <f t="shared" si="30"/>
        <v>#DIV/0!</v>
      </c>
      <c r="M72" s="10">
        <f t="shared" si="31"/>
        <v>74.515044819609656</v>
      </c>
      <c r="N72" t="e">
        <f t="shared" si="32"/>
        <v>#DIV/0!</v>
      </c>
      <c r="O72" t="e">
        <f t="shared" si="33"/>
        <v>#DIV/0!</v>
      </c>
      <c r="P72" s="25" t="e">
        <f t="shared" si="34"/>
        <v>#DIV/0!</v>
      </c>
      <c r="Q72" s="22" t="e">
        <f t="shared" si="35"/>
        <v>#DIV/0!</v>
      </c>
      <c r="R72" t="e">
        <f t="shared" si="36"/>
        <v>#DIV/0!</v>
      </c>
      <c r="S72" s="25" t="e">
        <f t="shared" si="37"/>
        <v>#DIV/0!</v>
      </c>
      <c r="T72" s="25" t="e">
        <f t="shared" si="38"/>
        <v>#DIV/0!</v>
      </c>
      <c r="U72" s="10" t="e">
        <f ca="1">RANK(C72,$C$3:OFFSET($C$3,Control!$I$5-1,0),1)</f>
        <v>#N/A</v>
      </c>
      <c r="V72" s="10" t="e">
        <f t="shared" ca="1" si="43"/>
        <v>#N/A</v>
      </c>
      <c r="W72" s="10" t="e">
        <f t="shared" ca="1" si="43"/>
        <v>#N/A</v>
      </c>
      <c r="X72" s="7" t="e">
        <f t="shared" si="45"/>
        <v>#DIV/0!</v>
      </c>
      <c r="Y72" s="7" t="e">
        <f t="shared" ca="1" si="44"/>
        <v>#N/A</v>
      </c>
      <c r="Z72">
        <v>1</v>
      </c>
      <c r="AA72">
        <v>2</v>
      </c>
      <c r="AB72" s="11" t="e">
        <f t="shared" si="46"/>
        <v>#DIV/0!</v>
      </c>
      <c r="AC72" s="11"/>
      <c r="AD72" s="7" t="e">
        <f t="shared" si="39"/>
        <v>#DIV/0!</v>
      </c>
      <c r="AE72" t="e">
        <f t="shared" si="40"/>
        <v>#DIV/0!</v>
      </c>
      <c r="AF72" s="25" t="e">
        <f t="shared" si="41"/>
        <v>#DIV/0!</v>
      </c>
    </row>
    <row r="73" spans="1:32" ht="14.25" x14ac:dyDescent="0.2">
      <c r="A73" s="37">
        <f>Control!B75</f>
        <v>0</v>
      </c>
      <c r="B73" s="27" t="e">
        <f t="shared" si="24"/>
        <v>#DIV/0!</v>
      </c>
      <c r="C73" s="20">
        <v>0</v>
      </c>
      <c r="D73" s="9" t="e">
        <f t="shared" si="25"/>
        <v>#DIV/0!</v>
      </c>
      <c r="E73">
        <f>Control!C75/100</f>
        <v>0</v>
      </c>
      <c r="F73" t="e">
        <f t="shared" si="26"/>
        <v>#DIV/0!</v>
      </c>
      <c r="G73">
        <f t="shared" si="27"/>
        <v>0</v>
      </c>
      <c r="H73" s="21">
        <f t="shared" si="28"/>
        <v>0</v>
      </c>
      <c r="I73">
        <v>43.1</v>
      </c>
      <c r="J73" t="e">
        <f t="shared" si="29"/>
        <v>#DIV/0!</v>
      </c>
      <c r="K73">
        <f>Control!F75/100</f>
        <v>0</v>
      </c>
      <c r="L73" s="25" t="e">
        <f t="shared" si="30"/>
        <v>#DIV/0!</v>
      </c>
      <c r="M73" s="10">
        <f t="shared" si="31"/>
        <v>76.284998378270203</v>
      </c>
      <c r="N73" t="e">
        <f t="shared" si="32"/>
        <v>#DIV/0!</v>
      </c>
      <c r="O73" t="e">
        <f t="shared" si="33"/>
        <v>#DIV/0!</v>
      </c>
      <c r="P73" s="25" t="e">
        <f t="shared" si="34"/>
        <v>#DIV/0!</v>
      </c>
      <c r="Q73" s="22" t="e">
        <f t="shared" si="35"/>
        <v>#DIV/0!</v>
      </c>
      <c r="R73" t="e">
        <f t="shared" si="36"/>
        <v>#DIV/0!</v>
      </c>
      <c r="S73" s="25" t="e">
        <f t="shared" si="37"/>
        <v>#DIV/0!</v>
      </c>
      <c r="T73" s="25" t="e">
        <f t="shared" si="38"/>
        <v>#DIV/0!</v>
      </c>
      <c r="U73" s="10" t="e">
        <f ca="1">RANK(C73,$C$3:OFFSET($C$3,Control!$I$5-1,0),1)</f>
        <v>#N/A</v>
      </c>
      <c r="V73" s="10" t="e">
        <f t="shared" ca="1" si="43"/>
        <v>#N/A</v>
      </c>
      <c r="W73" s="10" t="e">
        <f t="shared" ca="1" si="43"/>
        <v>#N/A</v>
      </c>
      <c r="X73" s="7" t="e">
        <f t="shared" si="45"/>
        <v>#DIV/0!</v>
      </c>
      <c r="Y73" s="7" t="e">
        <f t="shared" ca="1" si="44"/>
        <v>#N/A</v>
      </c>
      <c r="Z73">
        <v>1</v>
      </c>
      <c r="AA73">
        <v>2</v>
      </c>
      <c r="AB73" s="11" t="e">
        <f t="shared" si="46"/>
        <v>#DIV/0!</v>
      </c>
      <c r="AC73" s="11"/>
      <c r="AD73" s="7" t="e">
        <f t="shared" si="39"/>
        <v>#DIV/0!</v>
      </c>
      <c r="AE73" t="e">
        <f t="shared" si="40"/>
        <v>#DIV/0!</v>
      </c>
      <c r="AF73" s="25" t="e">
        <f t="shared" si="41"/>
        <v>#DIV/0!</v>
      </c>
    </row>
    <row r="74" spans="1:32" ht="14.25" x14ac:dyDescent="0.2">
      <c r="A74" s="37">
        <f>Control!B76</f>
        <v>0</v>
      </c>
      <c r="B74" s="27" t="e">
        <f t="shared" si="24"/>
        <v>#DIV/0!</v>
      </c>
      <c r="C74" s="20">
        <v>0</v>
      </c>
      <c r="D74" s="9" t="e">
        <f t="shared" si="25"/>
        <v>#DIV/0!</v>
      </c>
      <c r="E74">
        <f>Control!C76/100</f>
        <v>0</v>
      </c>
      <c r="F74" t="e">
        <f t="shared" si="26"/>
        <v>#DIV/0!</v>
      </c>
      <c r="G74">
        <f t="shared" si="27"/>
        <v>0</v>
      </c>
      <c r="H74" s="21">
        <f t="shared" si="28"/>
        <v>0</v>
      </c>
      <c r="I74">
        <v>44.1</v>
      </c>
      <c r="J74" t="e">
        <f t="shared" si="29"/>
        <v>#DIV/0!</v>
      </c>
      <c r="K74">
        <f>Control!F76/100</f>
        <v>0</v>
      </c>
      <c r="L74" s="25" t="e">
        <f t="shared" si="30"/>
        <v>#DIV/0!</v>
      </c>
      <c r="M74" s="10">
        <f t="shared" si="31"/>
        <v>78.054951936930777</v>
      </c>
      <c r="N74" t="e">
        <f t="shared" si="32"/>
        <v>#DIV/0!</v>
      </c>
      <c r="O74" t="e">
        <f t="shared" si="33"/>
        <v>#DIV/0!</v>
      </c>
      <c r="P74" s="25" t="e">
        <f t="shared" si="34"/>
        <v>#DIV/0!</v>
      </c>
      <c r="Q74" s="22" t="e">
        <f t="shared" si="35"/>
        <v>#DIV/0!</v>
      </c>
      <c r="R74" t="e">
        <f t="shared" si="36"/>
        <v>#DIV/0!</v>
      </c>
      <c r="S74" s="25" t="e">
        <f t="shared" si="37"/>
        <v>#DIV/0!</v>
      </c>
      <c r="T74" s="25" t="e">
        <f t="shared" si="38"/>
        <v>#DIV/0!</v>
      </c>
      <c r="U74" s="10" t="e">
        <f ca="1">RANK(C74,$C$3:OFFSET($C$3,Control!$I$5-1,0),1)</f>
        <v>#N/A</v>
      </c>
      <c r="V74" s="10" t="e">
        <f t="shared" ca="1" si="43"/>
        <v>#N/A</v>
      </c>
      <c r="W74" s="10" t="e">
        <f t="shared" ca="1" si="43"/>
        <v>#N/A</v>
      </c>
      <c r="X74" s="7" t="e">
        <f t="shared" si="45"/>
        <v>#DIV/0!</v>
      </c>
      <c r="Y74" s="7" t="e">
        <f t="shared" ca="1" si="44"/>
        <v>#N/A</v>
      </c>
      <c r="Z74">
        <v>1</v>
      </c>
      <c r="AA74">
        <v>2</v>
      </c>
      <c r="AB74" s="11" t="e">
        <f t="shared" si="46"/>
        <v>#DIV/0!</v>
      </c>
      <c r="AC74" s="11"/>
      <c r="AD74" s="7" t="e">
        <f t="shared" si="39"/>
        <v>#DIV/0!</v>
      </c>
      <c r="AE74" t="e">
        <f t="shared" si="40"/>
        <v>#DIV/0!</v>
      </c>
      <c r="AF74" s="25" t="e">
        <f t="shared" si="41"/>
        <v>#DIV/0!</v>
      </c>
    </row>
    <row r="75" spans="1:32" ht="14.25" x14ac:dyDescent="0.2">
      <c r="A75" s="37">
        <f>Control!B77</f>
        <v>0</v>
      </c>
      <c r="B75" s="27" t="e">
        <f t="shared" si="24"/>
        <v>#DIV/0!</v>
      </c>
      <c r="C75" s="20">
        <v>0</v>
      </c>
      <c r="D75" s="9" t="e">
        <f t="shared" si="25"/>
        <v>#DIV/0!</v>
      </c>
      <c r="E75">
        <f>Control!C77/100</f>
        <v>0</v>
      </c>
      <c r="F75" t="e">
        <f t="shared" si="26"/>
        <v>#DIV/0!</v>
      </c>
      <c r="G75">
        <f t="shared" si="27"/>
        <v>0</v>
      </c>
      <c r="H75" s="21">
        <f t="shared" si="28"/>
        <v>0</v>
      </c>
      <c r="I75">
        <v>45.1</v>
      </c>
      <c r="J75" t="e">
        <f t="shared" si="29"/>
        <v>#DIV/0!</v>
      </c>
      <c r="K75">
        <f>Control!F77/100</f>
        <v>0</v>
      </c>
      <c r="L75" s="25" t="e">
        <f t="shared" si="30"/>
        <v>#DIV/0!</v>
      </c>
      <c r="M75" s="10">
        <f t="shared" si="31"/>
        <v>79.824905495591352</v>
      </c>
      <c r="N75" t="e">
        <f t="shared" si="32"/>
        <v>#DIV/0!</v>
      </c>
      <c r="O75" t="e">
        <f t="shared" si="33"/>
        <v>#DIV/0!</v>
      </c>
      <c r="P75" s="25" t="e">
        <f t="shared" si="34"/>
        <v>#DIV/0!</v>
      </c>
      <c r="Q75" s="22" t="e">
        <f t="shared" si="35"/>
        <v>#DIV/0!</v>
      </c>
      <c r="R75" t="e">
        <f t="shared" si="36"/>
        <v>#DIV/0!</v>
      </c>
      <c r="S75" s="25" t="e">
        <f t="shared" si="37"/>
        <v>#DIV/0!</v>
      </c>
      <c r="T75" s="25" t="e">
        <f t="shared" si="38"/>
        <v>#DIV/0!</v>
      </c>
      <c r="U75" s="10" t="e">
        <f ca="1">RANK(C75,$C$3:OFFSET($C$3,Control!$I$5-1,0),1)</f>
        <v>#N/A</v>
      </c>
      <c r="V75" s="10" t="e">
        <f t="shared" ca="1" si="43"/>
        <v>#N/A</v>
      </c>
      <c r="W75" s="10" t="e">
        <f t="shared" ca="1" si="43"/>
        <v>#N/A</v>
      </c>
      <c r="X75" s="7" t="e">
        <f t="shared" si="45"/>
        <v>#DIV/0!</v>
      </c>
      <c r="Y75" s="7" t="e">
        <f t="shared" ca="1" si="44"/>
        <v>#N/A</v>
      </c>
      <c r="Z75">
        <v>1</v>
      </c>
      <c r="AA75">
        <v>2</v>
      </c>
      <c r="AB75" s="11" t="e">
        <f t="shared" si="46"/>
        <v>#DIV/0!</v>
      </c>
      <c r="AC75" s="11"/>
      <c r="AD75" s="7" t="e">
        <f t="shared" si="39"/>
        <v>#DIV/0!</v>
      </c>
      <c r="AE75" t="e">
        <f t="shared" si="40"/>
        <v>#DIV/0!</v>
      </c>
      <c r="AF75" s="25" t="e">
        <f t="shared" si="41"/>
        <v>#DIV/0!</v>
      </c>
    </row>
    <row r="76" spans="1:32" ht="14.25" x14ac:dyDescent="0.2">
      <c r="A76" s="37">
        <f>Control!B78</f>
        <v>0</v>
      </c>
      <c r="B76" s="27" t="e">
        <f t="shared" si="24"/>
        <v>#DIV/0!</v>
      </c>
      <c r="C76" s="20">
        <v>0</v>
      </c>
      <c r="D76" s="9" t="e">
        <f t="shared" si="25"/>
        <v>#DIV/0!</v>
      </c>
      <c r="E76">
        <f>Control!C78/100</f>
        <v>0</v>
      </c>
      <c r="F76" t="e">
        <f t="shared" si="26"/>
        <v>#DIV/0!</v>
      </c>
      <c r="G76">
        <f t="shared" si="27"/>
        <v>0</v>
      </c>
      <c r="H76" s="21">
        <f t="shared" si="28"/>
        <v>0</v>
      </c>
      <c r="I76">
        <v>46.1</v>
      </c>
      <c r="J76" t="e">
        <f t="shared" si="29"/>
        <v>#DIV/0!</v>
      </c>
      <c r="K76">
        <f>Control!F78/100</f>
        <v>0</v>
      </c>
      <c r="L76" s="25" t="e">
        <f t="shared" si="30"/>
        <v>#DIV/0!</v>
      </c>
      <c r="M76" s="10">
        <f t="shared" si="31"/>
        <v>81.594859054251899</v>
      </c>
      <c r="N76" t="e">
        <f t="shared" si="32"/>
        <v>#DIV/0!</v>
      </c>
      <c r="O76" t="e">
        <f t="shared" si="33"/>
        <v>#DIV/0!</v>
      </c>
      <c r="P76" s="25" t="e">
        <f t="shared" si="34"/>
        <v>#DIV/0!</v>
      </c>
      <c r="Q76" s="22" t="e">
        <f t="shared" si="35"/>
        <v>#DIV/0!</v>
      </c>
      <c r="R76" t="e">
        <f t="shared" si="36"/>
        <v>#DIV/0!</v>
      </c>
      <c r="S76" s="25" t="e">
        <f t="shared" si="37"/>
        <v>#DIV/0!</v>
      </c>
      <c r="T76" s="25" t="e">
        <f t="shared" si="38"/>
        <v>#DIV/0!</v>
      </c>
      <c r="U76" s="10" t="e">
        <f ca="1">RANK(C76,$C$3:OFFSET($C$3,Control!$I$5-1,0),1)</f>
        <v>#N/A</v>
      </c>
      <c r="V76" s="10" t="e">
        <f t="shared" ref="V76:W95" ca="1" si="47">IF(U76=U75,U75+1,U76)</f>
        <v>#N/A</v>
      </c>
      <c r="W76" s="10" t="e">
        <f t="shared" ca="1" si="47"/>
        <v>#N/A</v>
      </c>
      <c r="X76" s="7" t="e">
        <f t="shared" si="45"/>
        <v>#DIV/0!</v>
      </c>
      <c r="Y76" s="7" t="e">
        <f t="shared" ca="1" si="44"/>
        <v>#N/A</v>
      </c>
      <c r="Z76">
        <v>1</v>
      </c>
      <c r="AA76">
        <v>2</v>
      </c>
      <c r="AB76" s="11" t="e">
        <f t="shared" si="46"/>
        <v>#DIV/0!</v>
      </c>
      <c r="AC76" s="11"/>
      <c r="AD76" s="7" t="e">
        <f t="shared" si="39"/>
        <v>#DIV/0!</v>
      </c>
      <c r="AE76" t="e">
        <f t="shared" si="40"/>
        <v>#DIV/0!</v>
      </c>
      <c r="AF76" s="25" t="e">
        <f t="shared" si="41"/>
        <v>#DIV/0!</v>
      </c>
    </row>
    <row r="77" spans="1:32" ht="14.25" x14ac:dyDescent="0.2">
      <c r="A77" s="37">
        <f>Control!B79</f>
        <v>0</v>
      </c>
      <c r="B77" s="27" t="e">
        <f t="shared" si="24"/>
        <v>#DIV/0!</v>
      </c>
      <c r="C77" s="20">
        <v>0</v>
      </c>
      <c r="D77" s="9" t="e">
        <f t="shared" si="25"/>
        <v>#DIV/0!</v>
      </c>
      <c r="E77">
        <f>Control!C79/100</f>
        <v>0</v>
      </c>
      <c r="F77" t="e">
        <f t="shared" si="26"/>
        <v>#DIV/0!</v>
      </c>
      <c r="G77">
        <f t="shared" si="27"/>
        <v>0</v>
      </c>
      <c r="H77" s="21">
        <f t="shared" si="28"/>
        <v>0</v>
      </c>
      <c r="I77">
        <v>47.1</v>
      </c>
      <c r="J77" t="e">
        <f t="shared" si="29"/>
        <v>#DIV/0!</v>
      </c>
      <c r="K77">
        <f>Control!F79/100</f>
        <v>0</v>
      </c>
      <c r="L77" s="25" t="e">
        <f t="shared" si="30"/>
        <v>#DIV/0!</v>
      </c>
      <c r="M77" s="10">
        <f t="shared" si="31"/>
        <v>83.364812612912473</v>
      </c>
      <c r="N77" t="e">
        <f t="shared" si="32"/>
        <v>#DIV/0!</v>
      </c>
      <c r="O77" t="e">
        <f t="shared" si="33"/>
        <v>#DIV/0!</v>
      </c>
      <c r="P77" s="25" t="e">
        <f t="shared" si="34"/>
        <v>#DIV/0!</v>
      </c>
      <c r="Q77" s="22" t="e">
        <f t="shared" si="35"/>
        <v>#DIV/0!</v>
      </c>
      <c r="R77" t="e">
        <f t="shared" si="36"/>
        <v>#DIV/0!</v>
      </c>
      <c r="S77" s="25" t="e">
        <f t="shared" si="37"/>
        <v>#DIV/0!</v>
      </c>
      <c r="T77" s="25" t="e">
        <f t="shared" si="38"/>
        <v>#DIV/0!</v>
      </c>
      <c r="U77" s="10" t="e">
        <f ca="1">RANK(C77,$C$3:OFFSET($C$3,Control!$I$5-1,0),1)</f>
        <v>#N/A</v>
      </c>
      <c r="V77" s="10" t="e">
        <f t="shared" ca="1" si="47"/>
        <v>#N/A</v>
      </c>
      <c r="W77" s="10" t="e">
        <f t="shared" ca="1" si="47"/>
        <v>#N/A</v>
      </c>
      <c r="X77" s="7" t="e">
        <f t="shared" si="45"/>
        <v>#DIV/0!</v>
      </c>
      <c r="Y77" s="7" t="e">
        <f t="shared" ca="1" si="44"/>
        <v>#N/A</v>
      </c>
      <c r="Z77">
        <v>1</v>
      </c>
      <c r="AA77">
        <v>2</v>
      </c>
      <c r="AB77" s="11" t="e">
        <f t="shared" si="46"/>
        <v>#DIV/0!</v>
      </c>
      <c r="AC77" s="11"/>
      <c r="AD77" s="7" t="e">
        <f t="shared" si="39"/>
        <v>#DIV/0!</v>
      </c>
      <c r="AE77" t="e">
        <f t="shared" si="40"/>
        <v>#DIV/0!</v>
      </c>
      <c r="AF77" s="25" t="e">
        <f t="shared" si="41"/>
        <v>#DIV/0!</v>
      </c>
    </row>
    <row r="78" spans="1:32" ht="14.25" x14ac:dyDescent="0.2">
      <c r="A78" s="37">
        <f>Control!B80</f>
        <v>0</v>
      </c>
      <c r="B78" s="27" t="e">
        <f t="shared" si="24"/>
        <v>#DIV/0!</v>
      </c>
      <c r="C78" s="20">
        <v>0</v>
      </c>
      <c r="D78" s="9" t="e">
        <f t="shared" si="25"/>
        <v>#DIV/0!</v>
      </c>
      <c r="E78">
        <f>Control!C80/100</f>
        <v>0</v>
      </c>
      <c r="F78" t="e">
        <f t="shared" si="26"/>
        <v>#DIV/0!</v>
      </c>
      <c r="G78">
        <f t="shared" si="27"/>
        <v>0</v>
      </c>
      <c r="H78" s="21">
        <f t="shared" si="28"/>
        <v>0</v>
      </c>
      <c r="I78">
        <v>48.1</v>
      </c>
      <c r="J78" t="e">
        <f t="shared" si="29"/>
        <v>#DIV/0!</v>
      </c>
      <c r="K78">
        <f>Control!F80/100</f>
        <v>0</v>
      </c>
      <c r="L78" s="25" t="e">
        <f t="shared" si="30"/>
        <v>#DIV/0!</v>
      </c>
      <c r="M78" s="10">
        <f t="shared" si="31"/>
        <v>85.13476617157302</v>
      </c>
      <c r="N78" t="e">
        <f t="shared" si="32"/>
        <v>#DIV/0!</v>
      </c>
      <c r="O78" t="e">
        <f t="shared" si="33"/>
        <v>#DIV/0!</v>
      </c>
      <c r="P78" s="25" t="e">
        <f t="shared" si="34"/>
        <v>#DIV/0!</v>
      </c>
      <c r="Q78" s="22" t="e">
        <f t="shared" si="35"/>
        <v>#DIV/0!</v>
      </c>
      <c r="R78" t="e">
        <f t="shared" si="36"/>
        <v>#DIV/0!</v>
      </c>
      <c r="S78" s="25" t="e">
        <f t="shared" si="37"/>
        <v>#DIV/0!</v>
      </c>
      <c r="T78" s="25" t="e">
        <f t="shared" si="38"/>
        <v>#DIV/0!</v>
      </c>
      <c r="U78" s="10" t="e">
        <f ca="1">RANK(C78,$C$3:OFFSET($C$3,Control!$I$5-1,0),1)</f>
        <v>#N/A</v>
      </c>
      <c r="V78" s="10" t="e">
        <f t="shared" ca="1" si="47"/>
        <v>#N/A</v>
      </c>
      <c r="W78" s="10" t="e">
        <f t="shared" ca="1" si="47"/>
        <v>#N/A</v>
      </c>
      <c r="X78" s="7" t="e">
        <f t="shared" si="45"/>
        <v>#DIV/0!</v>
      </c>
      <c r="Y78" s="7" t="e">
        <f t="shared" ca="1" si="44"/>
        <v>#N/A</v>
      </c>
      <c r="Z78">
        <v>1</v>
      </c>
      <c r="AA78">
        <v>2</v>
      </c>
      <c r="AB78" s="11" t="e">
        <f t="shared" si="46"/>
        <v>#DIV/0!</v>
      </c>
      <c r="AC78" s="11"/>
      <c r="AD78" s="7" t="e">
        <f t="shared" si="39"/>
        <v>#DIV/0!</v>
      </c>
      <c r="AE78" t="e">
        <f t="shared" si="40"/>
        <v>#DIV/0!</v>
      </c>
      <c r="AF78" s="25" t="e">
        <f t="shared" si="41"/>
        <v>#DIV/0!</v>
      </c>
    </row>
    <row r="79" spans="1:32" ht="14.25" x14ac:dyDescent="0.2">
      <c r="A79" s="37">
        <f>Control!B81</f>
        <v>0</v>
      </c>
      <c r="B79" s="27" t="e">
        <f t="shared" si="24"/>
        <v>#DIV/0!</v>
      </c>
      <c r="C79" s="20">
        <v>0</v>
      </c>
      <c r="D79" s="9" t="e">
        <f t="shared" si="25"/>
        <v>#DIV/0!</v>
      </c>
      <c r="E79">
        <f>Control!C81/100</f>
        <v>0</v>
      </c>
      <c r="F79" t="e">
        <f t="shared" si="26"/>
        <v>#DIV/0!</v>
      </c>
      <c r="G79">
        <f t="shared" si="27"/>
        <v>0</v>
      </c>
      <c r="H79" s="21">
        <f t="shared" si="28"/>
        <v>0</v>
      </c>
      <c r="I79">
        <v>49.1</v>
      </c>
      <c r="J79" t="e">
        <f t="shared" si="29"/>
        <v>#DIV/0!</v>
      </c>
      <c r="K79">
        <f>Control!F81/100</f>
        <v>0</v>
      </c>
      <c r="L79" s="25" t="e">
        <f t="shared" si="30"/>
        <v>#DIV/0!</v>
      </c>
      <c r="M79" s="10">
        <f t="shared" si="31"/>
        <v>86.90471973023358</v>
      </c>
      <c r="N79" t="e">
        <f t="shared" si="32"/>
        <v>#DIV/0!</v>
      </c>
      <c r="O79" t="e">
        <f t="shared" si="33"/>
        <v>#DIV/0!</v>
      </c>
      <c r="P79" s="25" t="e">
        <f t="shared" si="34"/>
        <v>#DIV/0!</v>
      </c>
      <c r="Q79" s="22" t="e">
        <f t="shared" si="35"/>
        <v>#DIV/0!</v>
      </c>
      <c r="R79" t="e">
        <f t="shared" si="36"/>
        <v>#DIV/0!</v>
      </c>
      <c r="S79" s="25" t="e">
        <f t="shared" si="37"/>
        <v>#DIV/0!</v>
      </c>
      <c r="T79" s="25" t="e">
        <f t="shared" si="38"/>
        <v>#DIV/0!</v>
      </c>
      <c r="U79" s="10" t="e">
        <f ca="1">RANK(C79,$C$3:OFFSET($C$3,Control!$I$5-1,0),1)</f>
        <v>#N/A</v>
      </c>
      <c r="V79" s="10" t="e">
        <f t="shared" ca="1" si="47"/>
        <v>#N/A</v>
      </c>
      <c r="W79" s="10" t="e">
        <f t="shared" ca="1" si="47"/>
        <v>#N/A</v>
      </c>
      <c r="X79" s="7" t="e">
        <f t="shared" si="45"/>
        <v>#DIV/0!</v>
      </c>
      <c r="Y79" s="7" t="e">
        <f t="shared" ca="1" si="44"/>
        <v>#N/A</v>
      </c>
      <c r="Z79">
        <v>1</v>
      </c>
      <c r="AA79">
        <v>2</v>
      </c>
      <c r="AB79" s="11" t="e">
        <f t="shared" si="46"/>
        <v>#DIV/0!</v>
      </c>
      <c r="AC79" s="11"/>
      <c r="AD79" s="7" t="e">
        <f t="shared" si="39"/>
        <v>#DIV/0!</v>
      </c>
      <c r="AE79" t="e">
        <f t="shared" si="40"/>
        <v>#DIV/0!</v>
      </c>
      <c r="AF79" s="25" t="e">
        <f t="shared" si="41"/>
        <v>#DIV/0!</v>
      </c>
    </row>
    <row r="80" spans="1:32" ht="14.25" x14ac:dyDescent="0.2">
      <c r="A80" s="37">
        <f>Control!B82</f>
        <v>0</v>
      </c>
      <c r="B80" s="27" t="e">
        <f t="shared" si="24"/>
        <v>#DIV/0!</v>
      </c>
      <c r="C80" s="20">
        <v>0</v>
      </c>
      <c r="D80" s="9" t="e">
        <f t="shared" si="25"/>
        <v>#DIV/0!</v>
      </c>
      <c r="E80">
        <f>Control!C82/100</f>
        <v>0</v>
      </c>
      <c r="F80" t="e">
        <f t="shared" si="26"/>
        <v>#DIV/0!</v>
      </c>
      <c r="G80">
        <f t="shared" si="27"/>
        <v>0</v>
      </c>
      <c r="H80" s="21">
        <f t="shared" si="28"/>
        <v>0</v>
      </c>
      <c r="I80">
        <v>50.1</v>
      </c>
      <c r="J80" t="e">
        <f t="shared" si="29"/>
        <v>#DIV/0!</v>
      </c>
      <c r="K80">
        <f>Control!F82/100</f>
        <v>0</v>
      </c>
      <c r="L80" s="25" t="e">
        <f t="shared" si="30"/>
        <v>#DIV/0!</v>
      </c>
      <c r="M80" s="10">
        <f t="shared" si="31"/>
        <v>88.674673288894141</v>
      </c>
      <c r="N80" t="e">
        <f t="shared" si="32"/>
        <v>#DIV/0!</v>
      </c>
      <c r="O80" t="e">
        <f t="shared" si="33"/>
        <v>#DIV/0!</v>
      </c>
      <c r="P80" s="25" t="e">
        <f t="shared" si="34"/>
        <v>#DIV/0!</v>
      </c>
      <c r="Q80" s="22" t="e">
        <f t="shared" si="35"/>
        <v>#DIV/0!</v>
      </c>
      <c r="R80" t="e">
        <f t="shared" si="36"/>
        <v>#DIV/0!</v>
      </c>
      <c r="S80" s="25" t="e">
        <f t="shared" si="37"/>
        <v>#DIV/0!</v>
      </c>
      <c r="T80" s="25" t="e">
        <f t="shared" si="38"/>
        <v>#DIV/0!</v>
      </c>
      <c r="U80" s="10" t="e">
        <f ca="1">RANK(C80,$C$3:OFFSET($C$3,Control!$I$5-1,0),1)</f>
        <v>#N/A</v>
      </c>
      <c r="V80" s="10" t="e">
        <f t="shared" ca="1" si="47"/>
        <v>#N/A</v>
      </c>
      <c r="W80" s="10" t="e">
        <f t="shared" ca="1" si="47"/>
        <v>#N/A</v>
      </c>
      <c r="X80" s="7" t="e">
        <f t="shared" si="45"/>
        <v>#DIV/0!</v>
      </c>
      <c r="Y80" s="7" t="e">
        <f t="shared" ca="1" si="44"/>
        <v>#N/A</v>
      </c>
      <c r="Z80">
        <v>1</v>
      </c>
      <c r="AA80">
        <v>2</v>
      </c>
      <c r="AB80" s="11" t="e">
        <f t="shared" si="46"/>
        <v>#DIV/0!</v>
      </c>
      <c r="AC80" s="11"/>
      <c r="AD80" s="7" t="e">
        <f t="shared" si="39"/>
        <v>#DIV/0!</v>
      </c>
      <c r="AE80" t="e">
        <f t="shared" si="40"/>
        <v>#DIV/0!</v>
      </c>
      <c r="AF80" s="25" t="e">
        <f t="shared" si="41"/>
        <v>#DIV/0!</v>
      </c>
    </row>
    <row r="81" spans="1:32" ht="14.25" x14ac:dyDescent="0.2">
      <c r="A81" s="37">
        <f>Control!B83</f>
        <v>0</v>
      </c>
      <c r="B81" s="27" t="e">
        <f t="shared" si="24"/>
        <v>#DIV/0!</v>
      </c>
      <c r="C81" s="20">
        <v>0</v>
      </c>
      <c r="D81" s="9" t="e">
        <f t="shared" si="25"/>
        <v>#DIV/0!</v>
      </c>
      <c r="E81">
        <f>Control!C83/100</f>
        <v>0</v>
      </c>
      <c r="F81" t="e">
        <f t="shared" si="26"/>
        <v>#DIV/0!</v>
      </c>
      <c r="G81">
        <f t="shared" si="27"/>
        <v>0</v>
      </c>
      <c r="H81" s="21">
        <f t="shared" si="28"/>
        <v>0</v>
      </c>
      <c r="I81">
        <v>51.1</v>
      </c>
      <c r="J81" t="e">
        <f t="shared" si="29"/>
        <v>#DIV/0!</v>
      </c>
      <c r="K81">
        <f>Control!F83/100</f>
        <v>0</v>
      </c>
      <c r="L81" s="25" t="e">
        <f t="shared" si="30"/>
        <v>#DIV/0!</v>
      </c>
      <c r="M81" s="10">
        <f t="shared" si="31"/>
        <v>90.444626847554716</v>
      </c>
      <c r="N81" t="e">
        <f t="shared" si="32"/>
        <v>#DIV/0!</v>
      </c>
      <c r="O81" t="e">
        <f t="shared" si="33"/>
        <v>#DIV/0!</v>
      </c>
      <c r="P81" s="25" t="e">
        <f t="shared" si="34"/>
        <v>#DIV/0!</v>
      </c>
      <c r="Q81" s="22" t="e">
        <f t="shared" si="35"/>
        <v>#DIV/0!</v>
      </c>
      <c r="R81" t="e">
        <f t="shared" si="36"/>
        <v>#DIV/0!</v>
      </c>
      <c r="S81" s="25" t="e">
        <f t="shared" si="37"/>
        <v>#DIV/0!</v>
      </c>
      <c r="T81" s="25" t="e">
        <f t="shared" si="38"/>
        <v>#DIV/0!</v>
      </c>
      <c r="U81" s="10" t="e">
        <f ca="1">RANK(C81,$C$3:OFFSET($C$3,Control!$I$5-1,0),1)</f>
        <v>#N/A</v>
      </c>
      <c r="V81" s="10" t="e">
        <f t="shared" ca="1" si="47"/>
        <v>#N/A</v>
      </c>
      <c r="W81" s="10" t="e">
        <f t="shared" ca="1" si="47"/>
        <v>#N/A</v>
      </c>
      <c r="X81" s="7" t="e">
        <f t="shared" si="45"/>
        <v>#DIV/0!</v>
      </c>
      <c r="Y81" s="7" t="e">
        <f t="shared" ca="1" si="44"/>
        <v>#N/A</v>
      </c>
      <c r="Z81">
        <v>1</v>
      </c>
      <c r="AA81">
        <v>2</v>
      </c>
      <c r="AB81" s="11" t="e">
        <f t="shared" si="46"/>
        <v>#DIV/0!</v>
      </c>
      <c r="AC81" s="11"/>
      <c r="AD81" s="7" t="e">
        <f t="shared" si="39"/>
        <v>#DIV/0!</v>
      </c>
      <c r="AE81" t="e">
        <f t="shared" si="40"/>
        <v>#DIV/0!</v>
      </c>
      <c r="AF81" s="25" t="e">
        <f t="shared" si="41"/>
        <v>#DIV/0!</v>
      </c>
    </row>
    <row r="82" spans="1:32" ht="14.25" x14ac:dyDescent="0.2">
      <c r="A82" s="37">
        <f>Control!B84</f>
        <v>0</v>
      </c>
      <c r="B82" s="27" t="e">
        <f t="shared" si="24"/>
        <v>#DIV/0!</v>
      </c>
      <c r="C82" s="20">
        <v>0</v>
      </c>
      <c r="D82" s="9" t="e">
        <f t="shared" si="25"/>
        <v>#DIV/0!</v>
      </c>
      <c r="E82">
        <f>Control!C84/100</f>
        <v>0</v>
      </c>
      <c r="F82" t="e">
        <f t="shared" si="26"/>
        <v>#DIV/0!</v>
      </c>
      <c r="G82">
        <f t="shared" si="27"/>
        <v>0</v>
      </c>
      <c r="H82" s="21">
        <f t="shared" si="28"/>
        <v>0</v>
      </c>
      <c r="I82">
        <v>52.1</v>
      </c>
      <c r="J82" t="e">
        <f t="shared" si="29"/>
        <v>#DIV/0!</v>
      </c>
      <c r="K82">
        <f>Control!F84/100</f>
        <v>0</v>
      </c>
      <c r="L82" s="25" t="e">
        <f t="shared" si="30"/>
        <v>#DIV/0!</v>
      </c>
      <c r="M82" s="10">
        <f t="shared" si="31"/>
        <v>92.214580406215276</v>
      </c>
      <c r="N82" t="e">
        <f t="shared" si="32"/>
        <v>#DIV/0!</v>
      </c>
      <c r="O82" t="e">
        <f t="shared" si="33"/>
        <v>#DIV/0!</v>
      </c>
      <c r="P82" s="25" t="e">
        <f t="shared" si="34"/>
        <v>#DIV/0!</v>
      </c>
      <c r="Q82" s="22" t="e">
        <f t="shared" si="35"/>
        <v>#DIV/0!</v>
      </c>
      <c r="R82" t="e">
        <f t="shared" si="36"/>
        <v>#DIV/0!</v>
      </c>
      <c r="S82" s="25" t="e">
        <f t="shared" si="37"/>
        <v>#DIV/0!</v>
      </c>
      <c r="T82" s="25" t="e">
        <f t="shared" si="38"/>
        <v>#DIV/0!</v>
      </c>
      <c r="U82" s="10" t="e">
        <f ca="1">RANK(C82,$C$3:OFFSET($C$3,Control!$I$5-1,0),1)</f>
        <v>#N/A</v>
      </c>
      <c r="V82" s="10" t="e">
        <f t="shared" ca="1" si="47"/>
        <v>#N/A</v>
      </c>
      <c r="W82" s="10" t="e">
        <f t="shared" ca="1" si="47"/>
        <v>#N/A</v>
      </c>
      <c r="X82" s="7" t="e">
        <f t="shared" si="45"/>
        <v>#DIV/0!</v>
      </c>
      <c r="Y82" s="7" t="e">
        <f t="shared" ca="1" si="44"/>
        <v>#N/A</v>
      </c>
      <c r="Z82">
        <v>1</v>
      </c>
      <c r="AA82">
        <v>2</v>
      </c>
      <c r="AB82" s="11" t="e">
        <f t="shared" si="46"/>
        <v>#DIV/0!</v>
      </c>
      <c r="AC82" s="11"/>
      <c r="AD82" s="7" t="e">
        <f t="shared" si="39"/>
        <v>#DIV/0!</v>
      </c>
      <c r="AE82" t="e">
        <f t="shared" si="40"/>
        <v>#DIV/0!</v>
      </c>
      <c r="AF82" s="25" t="e">
        <f t="shared" si="41"/>
        <v>#DIV/0!</v>
      </c>
    </row>
    <row r="83" spans="1:32" ht="14.25" x14ac:dyDescent="0.2">
      <c r="A83" s="37">
        <f>Control!B85</f>
        <v>0</v>
      </c>
      <c r="B83" s="27" t="e">
        <f t="shared" si="24"/>
        <v>#DIV/0!</v>
      </c>
      <c r="C83" s="20">
        <v>0</v>
      </c>
      <c r="D83" s="9" t="e">
        <f t="shared" si="25"/>
        <v>#DIV/0!</v>
      </c>
      <c r="E83">
        <f>Control!C85/100</f>
        <v>0</v>
      </c>
      <c r="F83" t="e">
        <f t="shared" si="26"/>
        <v>#DIV/0!</v>
      </c>
      <c r="G83">
        <f t="shared" si="27"/>
        <v>0</v>
      </c>
      <c r="H83" s="21">
        <f t="shared" si="28"/>
        <v>0</v>
      </c>
      <c r="I83">
        <v>53.1</v>
      </c>
      <c r="J83" t="e">
        <f t="shared" si="29"/>
        <v>#DIV/0!</v>
      </c>
      <c r="K83">
        <f>Control!F85/100</f>
        <v>0</v>
      </c>
      <c r="L83" s="25" t="e">
        <f t="shared" si="30"/>
        <v>#DIV/0!</v>
      </c>
      <c r="M83" s="10">
        <f t="shared" si="31"/>
        <v>93.984533964875851</v>
      </c>
      <c r="N83" t="e">
        <f t="shared" si="32"/>
        <v>#DIV/0!</v>
      </c>
      <c r="O83" t="e">
        <f t="shared" si="33"/>
        <v>#DIV/0!</v>
      </c>
      <c r="P83" s="25" t="e">
        <f t="shared" si="34"/>
        <v>#DIV/0!</v>
      </c>
      <c r="Q83" s="22" t="e">
        <f t="shared" si="35"/>
        <v>#DIV/0!</v>
      </c>
      <c r="R83" t="e">
        <f t="shared" si="36"/>
        <v>#DIV/0!</v>
      </c>
      <c r="S83" s="25" t="e">
        <f t="shared" si="37"/>
        <v>#DIV/0!</v>
      </c>
      <c r="T83" s="25" t="e">
        <f t="shared" si="38"/>
        <v>#DIV/0!</v>
      </c>
      <c r="U83" s="10" t="e">
        <f ca="1">RANK(C83,$C$3:OFFSET($C$3,Control!$I$5-1,0),1)</f>
        <v>#N/A</v>
      </c>
      <c r="V83" s="10" t="e">
        <f t="shared" ca="1" si="47"/>
        <v>#N/A</v>
      </c>
      <c r="W83" s="10" t="e">
        <f t="shared" ca="1" si="47"/>
        <v>#N/A</v>
      </c>
      <c r="X83" s="7" t="e">
        <f t="shared" si="45"/>
        <v>#DIV/0!</v>
      </c>
      <c r="Y83" s="7" t="e">
        <f t="shared" ca="1" si="44"/>
        <v>#N/A</v>
      </c>
      <c r="Z83">
        <v>1</v>
      </c>
      <c r="AA83">
        <v>2</v>
      </c>
      <c r="AB83" s="11" t="e">
        <f t="shared" si="46"/>
        <v>#DIV/0!</v>
      </c>
      <c r="AC83" s="11"/>
      <c r="AD83" s="7" t="e">
        <f t="shared" si="39"/>
        <v>#DIV/0!</v>
      </c>
      <c r="AE83" t="e">
        <f t="shared" si="40"/>
        <v>#DIV/0!</v>
      </c>
      <c r="AF83" s="25" t="e">
        <f t="shared" si="41"/>
        <v>#DIV/0!</v>
      </c>
    </row>
    <row r="84" spans="1:32" ht="14.25" x14ac:dyDescent="0.2">
      <c r="A84" s="37">
        <f>Control!B86</f>
        <v>0</v>
      </c>
      <c r="B84" s="27" t="e">
        <f t="shared" si="24"/>
        <v>#DIV/0!</v>
      </c>
      <c r="C84" s="20">
        <v>0</v>
      </c>
      <c r="D84" s="9" t="e">
        <f t="shared" si="25"/>
        <v>#DIV/0!</v>
      </c>
      <c r="E84">
        <f>Control!C86/100</f>
        <v>0</v>
      </c>
      <c r="F84" t="e">
        <f t="shared" si="26"/>
        <v>#DIV/0!</v>
      </c>
      <c r="G84">
        <f t="shared" si="27"/>
        <v>0</v>
      </c>
      <c r="H84" s="21">
        <f t="shared" si="28"/>
        <v>0</v>
      </c>
      <c r="I84">
        <v>54.1</v>
      </c>
      <c r="J84" t="e">
        <f t="shared" si="29"/>
        <v>#DIV/0!</v>
      </c>
      <c r="K84">
        <f>Control!F86/100</f>
        <v>0</v>
      </c>
      <c r="L84" s="25" t="e">
        <f t="shared" si="30"/>
        <v>#DIV/0!</v>
      </c>
      <c r="M84" s="10">
        <f t="shared" si="31"/>
        <v>95.754487523536397</v>
      </c>
      <c r="N84" t="e">
        <f t="shared" si="32"/>
        <v>#DIV/0!</v>
      </c>
      <c r="O84" t="e">
        <f t="shared" si="33"/>
        <v>#DIV/0!</v>
      </c>
      <c r="P84" s="25" t="e">
        <f t="shared" si="34"/>
        <v>#DIV/0!</v>
      </c>
      <c r="Q84" s="22" t="e">
        <f t="shared" si="35"/>
        <v>#DIV/0!</v>
      </c>
      <c r="R84" t="e">
        <f t="shared" si="36"/>
        <v>#DIV/0!</v>
      </c>
      <c r="S84" s="25" t="e">
        <f t="shared" si="37"/>
        <v>#DIV/0!</v>
      </c>
      <c r="T84" s="25" t="e">
        <f t="shared" si="38"/>
        <v>#DIV/0!</v>
      </c>
      <c r="U84" s="10" t="e">
        <f ca="1">RANK(C84,$C$3:OFFSET($C$3,Control!$I$5-1,0),1)</f>
        <v>#N/A</v>
      </c>
      <c r="V84" s="10" t="e">
        <f t="shared" ca="1" si="47"/>
        <v>#N/A</v>
      </c>
      <c r="W84" s="10" t="e">
        <f t="shared" ca="1" si="47"/>
        <v>#N/A</v>
      </c>
      <c r="X84" s="7" t="e">
        <f t="shared" si="45"/>
        <v>#DIV/0!</v>
      </c>
      <c r="Y84" s="7" t="e">
        <f t="shared" ca="1" si="44"/>
        <v>#N/A</v>
      </c>
      <c r="Z84">
        <v>1</v>
      </c>
      <c r="AA84">
        <v>2</v>
      </c>
      <c r="AB84" s="11" t="e">
        <f t="shared" si="46"/>
        <v>#DIV/0!</v>
      </c>
      <c r="AC84" s="11"/>
      <c r="AD84" s="7" t="e">
        <f t="shared" si="39"/>
        <v>#DIV/0!</v>
      </c>
      <c r="AE84" t="e">
        <f t="shared" si="40"/>
        <v>#DIV/0!</v>
      </c>
      <c r="AF84" s="25" t="e">
        <f t="shared" si="41"/>
        <v>#DIV/0!</v>
      </c>
    </row>
    <row r="85" spans="1:32" ht="14.25" x14ac:dyDescent="0.2">
      <c r="A85" s="37">
        <f>Control!B87</f>
        <v>0</v>
      </c>
      <c r="B85" s="27" t="e">
        <f t="shared" si="24"/>
        <v>#DIV/0!</v>
      </c>
      <c r="C85" s="20">
        <v>0</v>
      </c>
      <c r="D85" s="9" t="e">
        <f t="shared" si="25"/>
        <v>#DIV/0!</v>
      </c>
      <c r="E85">
        <f>Control!C87/100</f>
        <v>0</v>
      </c>
      <c r="F85" t="e">
        <f t="shared" si="26"/>
        <v>#DIV/0!</v>
      </c>
      <c r="G85">
        <f t="shared" si="27"/>
        <v>0</v>
      </c>
      <c r="H85" s="21">
        <f t="shared" si="28"/>
        <v>0</v>
      </c>
      <c r="I85">
        <v>55.1</v>
      </c>
      <c r="J85" t="e">
        <f t="shared" si="29"/>
        <v>#DIV/0!</v>
      </c>
      <c r="K85">
        <f>Control!F87/100</f>
        <v>0</v>
      </c>
      <c r="L85" s="25" t="e">
        <f t="shared" si="30"/>
        <v>#DIV/0!</v>
      </c>
      <c r="M85" s="10">
        <f t="shared" si="31"/>
        <v>97.524441082196958</v>
      </c>
      <c r="N85" t="e">
        <f t="shared" si="32"/>
        <v>#DIV/0!</v>
      </c>
      <c r="O85" t="e">
        <f t="shared" si="33"/>
        <v>#DIV/0!</v>
      </c>
      <c r="P85" s="25" t="e">
        <f t="shared" si="34"/>
        <v>#DIV/0!</v>
      </c>
      <c r="Q85" s="22" t="e">
        <f t="shared" si="35"/>
        <v>#DIV/0!</v>
      </c>
      <c r="R85" t="e">
        <f t="shared" si="36"/>
        <v>#DIV/0!</v>
      </c>
      <c r="S85" s="25" t="e">
        <f t="shared" si="37"/>
        <v>#DIV/0!</v>
      </c>
      <c r="T85" s="25" t="e">
        <f t="shared" si="38"/>
        <v>#DIV/0!</v>
      </c>
      <c r="U85" s="10" t="e">
        <f ca="1">RANK(C85,$C$3:OFFSET($C$3,Control!$I$5-1,0),1)</f>
        <v>#N/A</v>
      </c>
      <c r="V85" s="10" t="e">
        <f t="shared" ca="1" si="47"/>
        <v>#N/A</v>
      </c>
      <c r="W85" s="10" t="e">
        <f t="shared" ca="1" si="47"/>
        <v>#N/A</v>
      </c>
      <c r="X85" s="7" t="e">
        <f t="shared" si="45"/>
        <v>#DIV/0!</v>
      </c>
      <c r="Y85" s="7" t="e">
        <f t="shared" ca="1" si="44"/>
        <v>#N/A</v>
      </c>
      <c r="Z85">
        <v>1</v>
      </c>
      <c r="AA85">
        <v>2</v>
      </c>
      <c r="AB85" s="11" t="e">
        <f t="shared" si="46"/>
        <v>#DIV/0!</v>
      </c>
      <c r="AC85" s="11"/>
      <c r="AD85" s="7" t="e">
        <f t="shared" si="39"/>
        <v>#DIV/0!</v>
      </c>
      <c r="AE85" t="e">
        <f t="shared" si="40"/>
        <v>#DIV/0!</v>
      </c>
      <c r="AF85" s="25" t="e">
        <f t="shared" si="41"/>
        <v>#DIV/0!</v>
      </c>
    </row>
    <row r="86" spans="1:32" ht="14.25" x14ac:dyDescent="0.2">
      <c r="A86" s="37">
        <f>Control!B88</f>
        <v>0</v>
      </c>
      <c r="B86" s="27" t="e">
        <f t="shared" si="24"/>
        <v>#DIV/0!</v>
      </c>
      <c r="C86" s="20">
        <v>0</v>
      </c>
      <c r="D86" s="9" t="e">
        <f t="shared" si="25"/>
        <v>#DIV/0!</v>
      </c>
      <c r="E86">
        <f>Control!C88/100</f>
        <v>0</v>
      </c>
      <c r="F86" t="e">
        <f t="shared" si="26"/>
        <v>#DIV/0!</v>
      </c>
      <c r="G86">
        <f t="shared" si="27"/>
        <v>0</v>
      </c>
      <c r="H86" s="21">
        <f t="shared" si="28"/>
        <v>0</v>
      </c>
      <c r="I86">
        <v>56.1</v>
      </c>
      <c r="J86" t="e">
        <f t="shared" si="29"/>
        <v>#DIV/0!</v>
      </c>
      <c r="K86">
        <f>Control!F88/100</f>
        <v>0</v>
      </c>
      <c r="L86" s="25" t="e">
        <f t="shared" si="30"/>
        <v>#DIV/0!</v>
      </c>
      <c r="M86" s="10">
        <f t="shared" si="31"/>
        <v>99.294394640857533</v>
      </c>
      <c r="N86" t="e">
        <f t="shared" si="32"/>
        <v>#DIV/0!</v>
      </c>
      <c r="O86" t="e">
        <f t="shared" si="33"/>
        <v>#DIV/0!</v>
      </c>
      <c r="P86" s="25" t="e">
        <f t="shared" si="34"/>
        <v>#DIV/0!</v>
      </c>
      <c r="Q86" s="22" t="e">
        <f t="shared" si="35"/>
        <v>#DIV/0!</v>
      </c>
      <c r="R86" t="e">
        <f t="shared" si="36"/>
        <v>#DIV/0!</v>
      </c>
      <c r="S86" s="25" t="e">
        <f t="shared" si="37"/>
        <v>#DIV/0!</v>
      </c>
      <c r="T86" s="25" t="e">
        <f t="shared" si="38"/>
        <v>#DIV/0!</v>
      </c>
      <c r="U86" s="10" t="e">
        <f ca="1">RANK(C86,$C$3:OFFSET($C$3,Control!$I$5-1,0),1)</f>
        <v>#N/A</v>
      </c>
      <c r="V86" s="10" t="e">
        <f t="shared" ca="1" si="47"/>
        <v>#N/A</v>
      </c>
      <c r="W86" s="10" t="e">
        <f t="shared" ca="1" si="47"/>
        <v>#N/A</v>
      </c>
      <c r="X86" s="7" t="e">
        <f t="shared" si="45"/>
        <v>#DIV/0!</v>
      </c>
      <c r="Y86" s="7" t="e">
        <f t="shared" ca="1" si="44"/>
        <v>#N/A</v>
      </c>
      <c r="Z86">
        <v>1</v>
      </c>
      <c r="AA86">
        <v>2</v>
      </c>
      <c r="AB86" s="11" t="e">
        <f t="shared" si="46"/>
        <v>#DIV/0!</v>
      </c>
      <c r="AC86" s="11"/>
      <c r="AD86" s="7" t="e">
        <f t="shared" si="39"/>
        <v>#DIV/0!</v>
      </c>
      <c r="AE86" t="e">
        <f t="shared" si="40"/>
        <v>#DIV/0!</v>
      </c>
      <c r="AF86" s="25" t="e">
        <f t="shared" si="41"/>
        <v>#DIV/0!</v>
      </c>
    </row>
    <row r="87" spans="1:32" ht="14.25" x14ac:dyDescent="0.2">
      <c r="A87" s="37">
        <f>Control!B89</f>
        <v>0</v>
      </c>
      <c r="B87" s="27" t="e">
        <f t="shared" si="24"/>
        <v>#DIV/0!</v>
      </c>
      <c r="C87" s="20">
        <v>0</v>
      </c>
      <c r="D87" s="9" t="e">
        <f t="shared" si="25"/>
        <v>#DIV/0!</v>
      </c>
      <c r="E87">
        <f>Control!C89/100</f>
        <v>0</v>
      </c>
      <c r="F87" t="e">
        <f t="shared" si="26"/>
        <v>#DIV/0!</v>
      </c>
      <c r="G87">
        <f t="shared" si="27"/>
        <v>0</v>
      </c>
      <c r="H87" s="21">
        <f t="shared" si="28"/>
        <v>0</v>
      </c>
      <c r="I87">
        <v>57.1</v>
      </c>
      <c r="J87" t="e">
        <f t="shared" si="29"/>
        <v>#DIV/0!</v>
      </c>
      <c r="K87">
        <f>Control!F89/100</f>
        <v>0</v>
      </c>
      <c r="L87" s="25" t="e">
        <f t="shared" si="30"/>
        <v>#DIV/0!</v>
      </c>
      <c r="M87" s="10">
        <f t="shared" si="31"/>
        <v>101.06434819951808</v>
      </c>
      <c r="N87" t="e">
        <f t="shared" si="32"/>
        <v>#DIV/0!</v>
      </c>
      <c r="O87" t="e">
        <f t="shared" si="33"/>
        <v>#DIV/0!</v>
      </c>
      <c r="P87" s="25" t="e">
        <f t="shared" si="34"/>
        <v>#DIV/0!</v>
      </c>
      <c r="Q87" s="22" t="e">
        <f t="shared" si="35"/>
        <v>#DIV/0!</v>
      </c>
      <c r="R87" t="e">
        <f t="shared" si="36"/>
        <v>#DIV/0!</v>
      </c>
      <c r="S87" s="25" t="e">
        <f t="shared" si="37"/>
        <v>#DIV/0!</v>
      </c>
      <c r="T87" s="25" t="e">
        <f t="shared" si="38"/>
        <v>#DIV/0!</v>
      </c>
      <c r="U87" s="10" t="e">
        <f ca="1">RANK(C87,$C$3:OFFSET($C$3,Control!$I$5-1,0),1)</f>
        <v>#N/A</v>
      </c>
      <c r="V87" s="10" t="e">
        <f t="shared" ca="1" si="47"/>
        <v>#N/A</v>
      </c>
      <c r="W87" s="10" t="e">
        <f t="shared" ca="1" si="47"/>
        <v>#N/A</v>
      </c>
      <c r="X87" s="7" t="e">
        <f t="shared" si="45"/>
        <v>#DIV/0!</v>
      </c>
      <c r="Y87" s="7" t="e">
        <f t="shared" ca="1" si="44"/>
        <v>#N/A</v>
      </c>
      <c r="Z87">
        <v>1</v>
      </c>
      <c r="AA87">
        <v>2</v>
      </c>
      <c r="AB87" s="11" t="e">
        <f t="shared" si="46"/>
        <v>#DIV/0!</v>
      </c>
      <c r="AC87" s="11"/>
      <c r="AD87" s="7" t="e">
        <f t="shared" si="39"/>
        <v>#DIV/0!</v>
      </c>
      <c r="AE87" t="e">
        <f t="shared" si="40"/>
        <v>#DIV/0!</v>
      </c>
      <c r="AF87" s="25" t="e">
        <f t="shared" si="41"/>
        <v>#DIV/0!</v>
      </c>
    </row>
    <row r="88" spans="1:32" ht="14.25" x14ac:dyDescent="0.2">
      <c r="A88" s="37">
        <f>Control!B90</f>
        <v>0</v>
      </c>
      <c r="B88" s="27" t="e">
        <f t="shared" si="24"/>
        <v>#DIV/0!</v>
      </c>
      <c r="C88" s="20">
        <v>0</v>
      </c>
      <c r="D88" s="9" t="e">
        <f t="shared" si="25"/>
        <v>#DIV/0!</v>
      </c>
      <c r="E88">
        <f>Control!C90/100</f>
        <v>0</v>
      </c>
      <c r="F88" t="e">
        <f t="shared" si="26"/>
        <v>#DIV/0!</v>
      </c>
      <c r="G88">
        <f t="shared" si="27"/>
        <v>0</v>
      </c>
      <c r="H88" s="21">
        <f t="shared" si="28"/>
        <v>0</v>
      </c>
      <c r="I88">
        <v>58.1</v>
      </c>
      <c r="J88" t="e">
        <f t="shared" si="29"/>
        <v>#DIV/0!</v>
      </c>
      <c r="K88">
        <f>Control!F90/100</f>
        <v>0</v>
      </c>
      <c r="L88" s="25" t="e">
        <f t="shared" si="30"/>
        <v>#DIV/0!</v>
      </c>
      <c r="M88" s="10">
        <f t="shared" si="31"/>
        <v>102.83430175817864</v>
      </c>
      <c r="N88" t="e">
        <f t="shared" si="32"/>
        <v>#DIV/0!</v>
      </c>
      <c r="O88" t="e">
        <f t="shared" si="33"/>
        <v>#DIV/0!</v>
      </c>
      <c r="P88" s="25" t="e">
        <f t="shared" si="34"/>
        <v>#DIV/0!</v>
      </c>
      <c r="Q88" s="22" t="e">
        <f t="shared" si="35"/>
        <v>#DIV/0!</v>
      </c>
      <c r="R88" t="e">
        <f t="shared" si="36"/>
        <v>#DIV/0!</v>
      </c>
      <c r="S88" s="25" t="e">
        <f t="shared" si="37"/>
        <v>#DIV/0!</v>
      </c>
      <c r="T88" s="25" t="e">
        <f t="shared" si="38"/>
        <v>#DIV/0!</v>
      </c>
      <c r="U88" s="10" t="e">
        <f ca="1">RANK(C88,$C$3:OFFSET($C$3,Control!$I$5-1,0),1)</f>
        <v>#N/A</v>
      </c>
      <c r="V88" s="10" t="e">
        <f t="shared" ca="1" si="47"/>
        <v>#N/A</v>
      </c>
      <c r="W88" s="10" t="e">
        <f t="shared" ca="1" si="47"/>
        <v>#N/A</v>
      </c>
      <c r="X88" s="7" t="e">
        <f t="shared" si="45"/>
        <v>#DIV/0!</v>
      </c>
      <c r="Y88" s="7" t="e">
        <f t="shared" ca="1" si="44"/>
        <v>#N/A</v>
      </c>
      <c r="Z88">
        <v>1</v>
      </c>
      <c r="AA88">
        <v>2</v>
      </c>
      <c r="AB88" s="11" t="e">
        <f t="shared" si="46"/>
        <v>#DIV/0!</v>
      </c>
      <c r="AC88" s="11"/>
      <c r="AD88" s="7" t="e">
        <f t="shared" si="39"/>
        <v>#DIV/0!</v>
      </c>
      <c r="AE88" t="e">
        <f t="shared" si="40"/>
        <v>#DIV/0!</v>
      </c>
      <c r="AF88" s="25" t="e">
        <f t="shared" si="41"/>
        <v>#DIV/0!</v>
      </c>
    </row>
    <row r="89" spans="1:32" ht="14.25" x14ac:dyDescent="0.2">
      <c r="A89" s="37">
        <f>Control!B91</f>
        <v>0</v>
      </c>
      <c r="B89" s="27" t="e">
        <f t="shared" si="24"/>
        <v>#DIV/0!</v>
      </c>
      <c r="C89" s="20">
        <v>0</v>
      </c>
      <c r="D89" s="9" t="e">
        <f t="shared" si="25"/>
        <v>#DIV/0!</v>
      </c>
      <c r="E89">
        <f>Control!C91/100</f>
        <v>0</v>
      </c>
      <c r="F89" t="e">
        <f t="shared" si="26"/>
        <v>#DIV/0!</v>
      </c>
      <c r="G89">
        <f t="shared" si="27"/>
        <v>0</v>
      </c>
      <c r="H89" s="21">
        <f t="shared" si="28"/>
        <v>0</v>
      </c>
      <c r="I89">
        <v>59.1</v>
      </c>
      <c r="J89" t="e">
        <f t="shared" si="29"/>
        <v>#DIV/0!</v>
      </c>
      <c r="K89">
        <f>Control!F91/100</f>
        <v>0</v>
      </c>
      <c r="L89" s="25" t="e">
        <f t="shared" si="30"/>
        <v>#DIV/0!</v>
      </c>
      <c r="M89" s="10">
        <f t="shared" si="31"/>
        <v>104.6042553168392</v>
      </c>
      <c r="N89" t="e">
        <f t="shared" si="32"/>
        <v>#DIV/0!</v>
      </c>
      <c r="O89" t="e">
        <f t="shared" si="33"/>
        <v>#DIV/0!</v>
      </c>
      <c r="P89" s="25" t="e">
        <f t="shared" si="34"/>
        <v>#DIV/0!</v>
      </c>
      <c r="Q89" s="22" t="e">
        <f t="shared" si="35"/>
        <v>#DIV/0!</v>
      </c>
      <c r="R89" t="e">
        <f t="shared" si="36"/>
        <v>#DIV/0!</v>
      </c>
      <c r="S89" s="25" t="e">
        <f t="shared" si="37"/>
        <v>#DIV/0!</v>
      </c>
      <c r="T89" s="25" t="e">
        <f t="shared" si="38"/>
        <v>#DIV/0!</v>
      </c>
      <c r="U89" s="10" t="e">
        <f ca="1">RANK(C89,$C$3:OFFSET($C$3,Control!$I$5-1,0),1)</f>
        <v>#N/A</v>
      </c>
      <c r="V89" s="10" t="e">
        <f t="shared" ca="1" si="47"/>
        <v>#N/A</v>
      </c>
      <c r="W89" s="10" t="e">
        <f t="shared" ca="1" si="47"/>
        <v>#N/A</v>
      </c>
      <c r="X89" s="7" t="e">
        <f t="shared" si="45"/>
        <v>#DIV/0!</v>
      </c>
      <c r="Y89" s="7" t="e">
        <f t="shared" ca="1" si="44"/>
        <v>#N/A</v>
      </c>
      <c r="Z89">
        <v>1</v>
      </c>
      <c r="AA89">
        <v>2</v>
      </c>
      <c r="AB89" s="11" t="e">
        <f t="shared" si="46"/>
        <v>#DIV/0!</v>
      </c>
      <c r="AC89" s="11"/>
      <c r="AD89" s="7" t="e">
        <f t="shared" si="39"/>
        <v>#DIV/0!</v>
      </c>
      <c r="AE89" t="e">
        <f t="shared" si="40"/>
        <v>#DIV/0!</v>
      </c>
      <c r="AF89" s="25" t="e">
        <f t="shared" si="41"/>
        <v>#DIV/0!</v>
      </c>
    </row>
    <row r="90" spans="1:32" ht="14.25" x14ac:dyDescent="0.2">
      <c r="A90" s="37">
        <f>Control!B92</f>
        <v>0</v>
      </c>
      <c r="B90" s="27" t="e">
        <f t="shared" si="24"/>
        <v>#DIV/0!</v>
      </c>
      <c r="C90" s="20">
        <v>0</v>
      </c>
      <c r="D90" s="9" t="e">
        <f t="shared" si="25"/>
        <v>#DIV/0!</v>
      </c>
      <c r="E90">
        <f>Control!C92/100</f>
        <v>0</v>
      </c>
      <c r="F90" t="e">
        <f t="shared" si="26"/>
        <v>#DIV/0!</v>
      </c>
      <c r="G90">
        <f t="shared" si="27"/>
        <v>0</v>
      </c>
      <c r="H90" s="21">
        <f t="shared" si="28"/>
        <v>0</v>
      </c>
      <c r="I90">
        <v>60.1</v>
      </c>
      <c r="J90" t="e">
        <f t="shared" si="29"/>
        <v>#DIV/0!</v>
      </c>
      <c r="K90">
        <f>Control!F92/100</f>
        <v>0</v>
      </c>
      <c r="L90" s="25" t="e">
        <f t="shared" si="30"/>
        <v>#DIV/0!</v>
      </c>
      <c r="M90" s="10">
        <f t="shared" si="31"/>
        <v>106.37420887549975</v>
      </c>
      <c r="N90" t="e">
        <f t="shared" si="32"/>
        <v>#DIV/0!</v>
      </c>
      <c r="O90" t="e">
        <f t="shared" si="33"/>
        <v>#DIV/0!</v>
      </c>
      <c r="P90" s="25" t="e">
        <f t="shared" si="34"/>
        <v>#DIV/0!</v>
      </c>
      <c r="Q90" s="22" t="e">
        <f t="shared" si="35"/>
        <v>#DIV/0!</v>
      </c>
      <c r="R90" t="e">
        <f t="shared" si="36"/>
        <v>#DIV/0!</v>
      </c>
      <c r="S90" s="25" t="e">
        <f t="shared" si="37"/>
        <v>#DIV/0!</v>
      </c>
      <c r="T90" s="25" t="e">
        <f t="shared" si="38"/>
        <v>#DIV/0!</v>
      </c>
      <c r="U90" s="10" t="e">
        <f ca="1">RANK(C90,$C$3:OFFSET($C$3,Control!$I$5-1,0),1)</f>
        <v>#N/A</v>
      </c>
      <c r="V90" s="10" t="e">
        <f t="shared" ca="1" si="47"/>
        <v>#N/A</v>
      </c>
      <c r="W90" s="10" t="e">
        <f t="shared" ca="1" si="47"/>
        <v>#N/A</v>
      </c>
      <c r="X90" s="7" t="e">
        <f t="shared" si="45"/>
        <v>#DIV/0!</v>
      </c>
      <c r="Y90" s="7" t="e">
        <f t="shared" ca="1" si="44"/>
        <v>#N/A</v>
      </c>
      <c r="Z90">
        <v>1</v>
      </c>
      <c r="AA90">
        <v>2</v>
      </c>
      <c r="AB90" s="11" t="e">
        <f t="shared" si="46"/>
        <v>#DIV/0!</v>
      </c>
      <c r="AC90" s="11"/>
      <c r="AD90" s="7" t="e">
        <f t="shared" si="39"/>
        <v>#DIV/0!</v>
      </c>
      <c r="AE90" t="e">
        <f t="shared" si="40"/>
        <v>#DIV/0!</v>
      </c>
      <c r="AF90" s="25" t="e">
        <f t="shared" si="41"/>
        <v>#DIV/0!</v>
      </c>
    </row>
    <row r="91" spans="1:32" ht="14.25" x14ac:dyDescent="0.2">
      <c r="A91" s="37">
        <f>Control!B93</f>
        <v>0</v>
      </c>
      <c r="B91" s="27" t="e">
        <f t="shared" si="24"/>
        <v>#DIV/0!</v>
      </c>
      <c r="C91" s="20">
        <v>0</v>
      </c>
      <c r="D91" s="9" t="e">
        <f t="shared" si="25"/>
        <v>#DIV/0!</v>
      </c>
      <c r="E91">
        <f>Control!C93/100</f>
        <v>0</v>
      </c>
      <c r="F91" t="e">
        <f t="shared" si="26"/>
        <v>#DIV/0!</v>
      </c>
      <c r="G91">
        <f t="shared" si="27"/>
        <v>0</v>
      </c>
      <c r="H91" s="21">
        <f t="shared" si="28"/>
        <v>0</v>
      </c>
      <c r="I91">
        <v>61.1</v>
      </c>
      <c r="J91" t="e">
        <f t="shared" si="29"/>
        <v>#DIV/0!</v>
      </c>
      <c r="K91">
        <f>Control!F93/100</f>
        <v>0</v>
      </c>
      <c r="L91" s="25" t="e">
        <f t="shared" si="30"/>
        <v>#DIV/0!</v>
      </c>
      <c r="M91" s="10">
        <f t="shared" si="31"/>
        <v>108.14416243416032</v>
      </c>
      <c r="N91" t="e">
        <f t="shared" si="32"/>
        <v>#DIV/0!</v>
      </c>
      <c r="O91" t="e">
        <f t="shared" si="33"/>
        <v>#DIV/0!</v>
      </c>
      <c r="P91" s="25" t="e">
        <f t="shared" si="34"/>
        <v>#DIV/0!</v>
      </c>
      <c r="Q91" s="22" t="e">
        <f t="shared" si="35"/>
        <v>#DIV/0!</v>
      </c>
      <c r="R91" t="e">
        <f t="shared" si="36"/>
        <v>#DIV/0!</v>
      </c>
      <c r="S91" s="25" t="e">
        <f t="shared" si="37"/>
        <v>#DIV/0!</v>
      </c>
      <c r="T91" s="25" t="e">
        <f t="shared" si="38"/>
        <v>#DIV/0!</v>
      </c>
      <c r="U91" s="10" t="e">
        <f ca="1">RANK(C91,$C$3:OFFSET($C$3,Control!$I$5-1,0),1)</f>
        <v>#N/A</v>
      </c>
      <c r="V91" s="10" t="e">
        <f t="shared" ca="1" si="47"/>
        <v>#N/A</v>
      </c>
      <c r="W91" s="10" t="e">
        <f t="shared" ca="1" si="47"/>
        <v>#N/A</v>
      </c>
      <c r="X91" s="7" t="e">
        <f t="shared" si="45"/>
        <v>#DIV/0!</v>
      </c>
      <c r="Y91" s="7" t="e">
        <f t="shared" ca="1" si="44"/>
        <v>#N/A</v>
      </c>
      <c r="Z91">
        <v>1</v>
      </c>
      <c r="AA91">
        <v>2</v>
      </c>
      <c r="AB91" s="11" t="e">
        <f t="shared" si="46"/>
        <v>#DIV/0!</v>
      </c>
      <c r="AC91" s="11"/>
      <c r="AD91" s="7" t="e">
        <f t="shared" si="39"/>
        <v>#DIV/0!</v>
      </c>
      <c r="AE91" t="e">
        <f t="shared" si="40"/>
        <v>#DIV/0!</v>
      </c>
      <c r="AF91" s="25" t="e">
        <f t="shared" si="41"/>
        <v>#DIV/0!</v>
      </c>
    </row>
    <row r="92" spans="1:32" ht="14.25" x14ac:dyDescent="0.2">
      <c r="A92" s="37">
        <f>Control!B94</f>
        <v>0</v>
      </c>
      <c r="B92" s="27" t="e">
        <f t="shared" si="24"/>
        <v>#DIV/0!</v>
      </c>
      <c r="C92" s="20">
        <v>0</v>
      </c>
      <c r="D92" s="9" t="e">
        <f t="shared" si="25"/>
        <v>#DIV/0!</v>
      </c>
      <c r="E92">
        <f>Control!C94/100</f>
        <v>0</v>
      </c>
      <c r="F92" t="e">
        <f t="shared" si="26"/>
        <v>#DIV/0!</v>
      </c>
      <c r="G92">
        <f t="shared" si="27"/>
        <v>0</v>
      </c>
      <c r="H92" s="21">
        <f t="shared" si="28"/>
        <v>0</v>
      </c>
      <c r="I92">
        <v>62.1</v>
      </c>
      <c r="J92" t="e">
        <f t="shared" si="29"/>
        <v>#DIV/0!</v>
      </c>
      <c r="K92">
        <f>Control!F94/100</f>
        <v>0</v>
      </c>
      <c r="L92" s="25" t="e">
        <f t="shared" si="30"/>
        <v>#DIV/0!</v>
      </c>
      <c r="M92" s="10">
        <f t="shared" si="31"/>
        <v>109.9141159928209</v>
      </c>
      <c r="N92" t="e">
        <f t="shared" si="32"/>
        <v>#DIV/0!</v>
      </c>
      <c r="O92" t="e">
        <f t="shared" si="33"/>
        <v>#DIV/0!</v>
      </c>
      <c r="P92" s="25" t="e">
        <f t="shared" si="34"/>
        <v>#DIV/0!</v>
      </c>
      <c r="Q92" s="22" t="e">
        <f t="shared" si="35"/>
        <v>#DIV/0!</v>
      </c>
      <c r="R92" t="e">
        <f t="shared" si="36"/>
        <v>#DIV/0!</v>
      </c>
      <c r="S92" s="25" t="e">
        <f t="shared" si="37"/>
        <v>#DIV/0!</v>
      </c>
      <c r="T92" s="25" t="e">
        <f t="shared" si="38"/>
        <v>#DIV/0!</v>
      </c>
      <c r="U92" s="10" t="e">
        <f ca="1">RANK(C92,$C$3:OFFSET($C$3,Control!$I$5-1,0),1)</f>
        <v>#N/A</v>
      </c>
      <c r="V92" s="10" t="e">
        <f t="shared" ca="1" si="47"/>
        <v>#N/A</v>
      </c>
      <c r="W92" s="10" t="e">
        <f t="shared" ca="1" si="47"/>
        <v>#N/A</v>
      </c>
      <c r="X92" s="7" t="e">
        <f t="shared" si="45"/>
        <v>#DIV/0!</v>
      </c>
      <c r="Y92" s="7" t="e">
        <f t="shared" ca="1" si="44"/>
        <v>#N/A</v>
      </c>
      <c r="Z92">
        <v>1</v>
      </c>
      <c r="AA92">
        <v>2</v>
      </c>
      <c r="AB92" s="11" t="e">
        <f t="shared" si="46"/>
        <v>#DIV/0!</v>
      </c>
      <c r="AC92" s="11"/>
      <c r="AD92" s="7" t="e">
        <f t="shared" si="39"/>
        <v>#DIV/0!</v>
      </c>
      <c r="AE92" t="e">
        <f t="shared" si="40"/>
        <v>#DIV/0!</v>
      </c>
      <c r="AF92" s="25" t="e">
        <f t="shared" si="41"/>
        <v>#DIV/0!</v>
      </c>
    </row>
    <row r="93" spans="1:32" ht="14.25" x14ac:dyDescent="0.2">
      <c r="A93" s="37">
        <f>Control!B95</f>
        <v>0</v>
      </c>
      <c r="B93" s="27" t="e">
        <f t="shared" si="24"/>
        <v>#DIV/0!</v>
      </c>
      <c r="C93" s="20">
        <v>0</v>
      </c>
      <c r="D93" s="9" t="e">
        <f t="shared" si="25"/>
        <v>#DIV/0!</v>
      </c>
      <c r="E93">
        <f>Control!C95/100</f>
        <v>0</v>
      </c>
      <c r="F93" t="e">
        <f t="shared" si="26"/>
        <v>#DIV/0!</v>
      </c>
      <c r="G93">
        <f t="shared" si="27"/>
        <v>0</v>
      </c>
      <c r="H93" s="21">
        <f t="shared" si="28"/>
        <v>0</v>
      </c>
      <c r="I93">
        <v>63.1</v>
      </c>
      <c r="J93" t="e">
        <f t="shared" si="29"/>
        <v>#DIV/0!</v>
      </c>
      <c r="K93">
        <f>Control!F95/100</f>
        <v>0</v>
      </c>
      <c r="L93" s="25" t="e">
        <f t="shared" si="30"/>
        <v>#DIV/0!</v>
      </c>
      <c r="M93" s="10">
        <f t="shared" si="31"/>
        <v>111.68406955148146</v>
      </c>
      <c r="N93" t="e">
        <f t="shared" si="32"/>
        <v>#DIV/0!</v>
      </c>
      <c r="O93" t="e">
        <f t="shared" si="33"/>
        <v>#DIV/0!</v>
      </c>
      <c r="P93" s="25" t="e">
        <f t="shared" si="34"/>
        <v>#DIV/0!</v>
      </c>
      <c r="Q93" s="22" t="e">
        <f t="shared" si="35"/>
        <v>#DIV/0!</v>
      </c>
      <c r="R93" t="e">
        <f t="shared" si="36"/>
        <v>#DIV/0!</v>
      </c>
      <c r="S93" s="25" t="e">
        <f t="shared" si="37"/>
        <v>#DIV/0!</v>
      </c>
      <c r="T93" s="25" t="e">
        <f t="shared" si="38"/>
        <v>#DIV/0!</v>
      </c>
      <c r="U93" s="10" t="e">
        <f ca="1">RANK(C93,$C$3:OFFSET($C$3,Control!$I$5-1,0),1)</f>
        <v>#N/A</v>
      </c>
      <c r="V93" s="10" t="e">
        <f t="shared" ca="1" si="47"/>
        <v>#N/A</v>
      </c>
      <c r="W93" s="10" t="e">
        <f t="shared" ca="1" si="47"/>
        <v>#N/A</v>
      </c>
      <c r="X93" s="7" t="e">
        <f t="shared" si="45"/>
        <v>#DIV/0!</v>
      </c>
      <c r="Y93" s="7" t="e">
        <f t="shared" ca="1" si="44"/>
        <v>#N/A</v>
      </c>
      <c r="Z93">
        <v>1</v>
      </c>
      <c r="AA93">
        <v>2</v>
      </c>
      <c r="AB93" s="11" t="e">
        <f t="shared" si="46"/>
        <v>#DIV/0!</v>
      </c>
      <c r="AC93" s="11"/>
      <c r="AD93" s="7" t="e">
        <f t="shared" si="39"/>
        <v>#DIV/0!</v>
      </c>
      <c r="AE93" t="e">
        <f t="shared" si="40"/>
        <v>#DIV/0!</v>
      </c>
      <c r="AF93" s="25" t="e">
        <f t="shared" si="41"/>
        <v>#DIV/0!</v>
      </c>
    </row>
    <row r="94" spans="1:32" ht="14.25" x14ac:dyDescent="0.2">
      <c r="A94" s="37">
        <f>Control!B96</f>
        <v>0</v>
      </c>
      <c r="B94" s="27" t="e">
        <f t="shared" si="24"/>
        <v>#DIV/0!</v>
      </c>
      <c r="C94" s="20">
        <v>0</v>
      </c>
      <c r="D94" s="9" t="e">
        <f t="shared" si="25"/>
        <v>#DIV/0!</v>
      </c>
      <c r="E94">
        <f>Control!C96/100</f>
        <v>0</v>
      </c>
      <c r="F94" t="e">
        <f t="shared" si="26"/>
        <v>#DIV/0!</v>
      </c>
      <c r="G94">
        <f t="shared" si="27"/>
        <v>0</v>
      </c>
      <c r="H94" s="21">
        <f t="shared" si="28"/>
        <v>0</v>
      </c>
      <c r="I94">
        <v>64.099999999999994</v>
      </c>
      <c r="J94" t="e">
        <f t="shared" si="29"/>
        <v>#DIV/0!</v>
      </c>
      <c r="K94">
        <f>Control!F96/100</f>
        <v>0</v>
      </c>
      <c r="L94" s="25" t="e">
        <f t="shared" si="30"/>
        <v>#DIV/0!</v>
      </c>
      <c r="M94" s="10">
        <f t="shared" si="31"/>
        <v>113.454023110142</v>
      </c>
      <c r="N94" t="e">
        <f t="shared" si="32"/>
        <v>#DIV/0!</v>
      </c>
      <c r="O94" t="e">
        <f t="shared" si="33"/>
        <v>#DIV/0!</v>
      </c>
      <c r="P94" s="25" t="e">
        <f t="shared" si="34"/>
        <v>#DIV/0!</v>
      </c>
      <c r="Q94" s="22" t="e">
        <f t="shared" si="35"/>
        <v>#DIV/0!</v>
      </c>
      <c r="R94" t="e">
        <f t="shared" si="36"/>
        <v>#DIV/0!</v>
      </c>
      <c r="S94" s="25" t="e">
        <f t="shared" si="37"/>
        <v>#DIV/0!</v>
      </c>
      <c r="T94" s="25" t="e">
        <f t="shared" si="38"/>
        <v>#DIV/0!</v>
      </c>
      <c r="U94" s="10" t="e">
        <f ca="1">RANK(C94,$C$3:OFFSET($C$3,Control!$I$5-1,0),1)</f>
        <v>#N/A</v>
      </c>
      <c r="V94" s="10" t="e">
        <f t="shared" ca="1" si="47"/>
        <v>#N/A</v>
      </c>
      <c r="W94" s="10" t="e">
        <f t="shared" ca="1" si="47"/>
        <v>#N/A</v>
      </c>
      <c r="X94" s="7" t="e">
        <f t="shared" si="45"/>
        <v>#DIV/0!</v>
      </c>
      <c r="Y94" s="7" t="e">
        <f t="shared" ca="1" si="44"/>
        <v>#N/A</v>
      </c>
      <c r="Z94">
        <v>1</v>
      </c>
      <c r="AA94">
        <v>2</v>
      </c>
      <c r="AB94" s="11" t="e">
        <f t="shared" si="46"/>
        <v>#DIV/0!</v>
      </c>
      <c r="AC94" s="11"/>
      <c r="AD94" s="7" t="e">
        <f t="shared" si="39"/>
        <v>#DIV/0!</v>
      </c>
      <c r="AE94" t="e">
        <f t="shared" si="40"/>
        <v>#DIV/0!</v>
      </c>
      <c r="AF94" s="25" t="e">
        <f t="shared" si="41"/>
        <v>#DIV/0!</v>
      </c>
    </row>
    <row r="95" spans="1:32" ht="14.25" x14ac:dyDescent="0.2">
      <c r="A95" s="37">
        <f>Control!B97</f>
        <v>0</v>
      </c>
      <c r="B95" s="27" t="e">
        <f t="shared" ref="B95:B100" si="48">100*T95/(1-S95)</f>
        <v>#DIV/0!</v>
      </c>
      <c r="C95" s="20">
        <v>0</v>
      </c>
      <c r="D95" s="9" t="e">
        <f t="shared" ref="D95:D100" si="49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0">$F$2*N95</f>
        <v>#DIV/0!</v>
      </c>
      <c r="G95">
        <f t="shared" ref="G95:G100" si="51">0.018*C95*1000000/8.3144/($AA$1+273.15)</f>
        <v>0</v>
      </c>
      <c r="H95" s="21">
        <f t="shared" ref="H95:H100" si="52">2*0.0000000000000000001*(E95*100)^3.5</f>
        <v>0</v>
      </c>
      <c r="I95">
        <v>65.099999999999994</v>
      </c>
      <c r="J95" t="e">
        <f t="shared" ref="J95:J100" si="53">$I$2+(0.821*SQRT(H95)+1.54)/(Q95*100)</f>
        <v>#DIV/0!</v>
      </c>
      <c r="K95">
        <f>Control!F97/100</f>
        <v>0</v>
      </c>
      <c r="L95" s="25" t="e">
        <f t="shared" ref="L95:L100" si="54">K95*(1-F95-P95-S95)</f>
        <v>#DIV/0!</v>
      </c>
      <c r="M95" s="10">
        <f t="shared" ref="M95:M100" si="55">0.018*I95*1000000/8.3144/($AA$1+273.15)</f>
        <v>115.22397666880256</v>
      </c>
      <c r="N95" t="e">
        <f t="shared" ref="N95:N100" si="56">1/((1+$P$2)*(1+(1-E95)/E95*$AA$2/M95)-$O$2)</f>
        <v>#DIV/0!</v>
      </c>
      <c r="O95" t="e">
        <f t="shared" ref="O95:O100" si="57">$O$2*N95</f>
        <v>#DIV/0!</v>
      </c>
      <c r="P95" s="25" t="e">
        <f t="shared" ref="P95:P100" si="58">S95*($P$2-$F$2)</f>
        <v>#DIV/0!</v>
      </c>
      <c r="Q95" s="22" t="e">
        <f t="shared" ref="Q95:Q100" si="59">100/(1+G95/$AA$2*(1/S95-1))</f>
        <v>#DIV/0!</v>
      </c>
      <c r="R95" t="e">
        <f t="shared" ref="R95:R100" si="60">Q95/100*G95+(100-Q95)/100*2450</f>
        <v>#DIV/0!</v>
      </c>
      <c r="S95" s="25" t="e">
        <f t="shared" ref="S95:S100" si="61">($O$2/(1+$P$2-$F$2)+1)*N95</f>
        <v>#DIV/0!</v>
      </c>
      <c r="T95" s="25" t="e">
        <f t="shared" ref="T95:T100" si="62">L95+F95+P95</f>
        <v>#DIV/0!</v>
      </c>
      <c r="U95" s="10" t="e">
        <f ca="1">RANK(C95,$C$3:OFFSET($C$3,Control!$I$5-1,0),1)</f>
        <v>#N/A</v>
      </c>
      <c r="V95" s="10" t="e">
        <f t="shared" ca="1" si="47"/>
        <v>#N/A</v>
      </c>
      <c r="W95" s="10" t="e">
        <f t="shared" ca="1" si="47"/>
        <v>#N/A</v>
      </c>
      <c r="X95" s="7" t="e">
        <f t="shared" si="45"/>
        <v>#DIV/0!</v>
      </c>
      <c r="Y95" s="7" t="e">
        <f t="shared" ca="1" si="44"/>
        <v>#N/A</v>
      </c>
      <c r="Z95">
        <v>1</v>
      </c>
      <c r="AA95">
        <v>2</v>
      </c>
      <c r="AB95" s="11" t="e">
        <f t="shared" si="46"/>
        <v>#DIV/0!</v>
      </c>
      <c r="AC95" s="11"/>
      <c r="AD95" s="7" t="e">
        <f t="shared" ref="AD95:AD100" si="63">B95+S95*100</f>
        <v>#DIV/0!</v>
      </c>
      <c r="AE95" t="e">
        <f t="shared" ref="AE95:AE100" si="64">($AE$1/100-K95)/(1-K95)/N95-1-$P$2</f>
        <v>#DIV/0!</v>
      </c>
      <c r="AF95" s="25" t="e">
        <f t="shared" ref="AF95:AF100" si="65">S95+P95+F95</f>
        <v>#DIV/0!</v>
      </c>
    </row>
    <row r="96" spans="1:32" ht="14.25" x14ac:dyDescent="0.2">
      <c r="A96" s="37">
        <f>Control!B98</f>
        <v>0</v>
      </c>
      <c r="B96" s="27" t="e">
        <f t="shared" si="48"/>
        <v>#DIV/0!</v>
      </c>
      <c r="C96" s="20">
        <v>0</v>
      </c>
      <c r="D96" s="9" t="e">
        <f t="shared" si="49"/>
        <v>#DIV/0!</v>
      </c>
      <c r="E96">
        <f>Control!C98/100</f>
        <v>0</v>
      </c>
      <c r="F96" t="e">
        <f t="shared" si="50"/>
        <v>#DIV/0!</v>
      </c>
      <c r="G96">
        <f t="shared" si="51"/>
        <v>0</v>
      </c>
      <c r="H96" s="21">
        <f t="shared" si="52"/>
        <v>0</v>
      </c>
      <c r="I96">
        <v>66.099999999999994</v>
      </c>
      <c r="J96" t="e">
        <f t="shared" si="53"/>
        <v>#DIV/0!</v>
      </c>
      <c r="K96">
        <f>Control!F98/100</f>
        <v>0</v>
      </c>
      <c r="L96" s="25" t="e">
        <f t="shared" si="54"/>
        <v>#DIV/0!</v>
      </c>
      <c r="M96" s="10">
        <f t="shared" si="55"/>
        <v>116.99393022746314</v>
      </c>
      <c r="N96" t="e">
        <f t="shared" si="56"/>
        <v>#DIV/0!</v>
      </c>
      <c r="O96" t="e">
        <f t="shared" si="57"/>
        <v>#DIV/0!</v>
      </c>
      <c r="P96" s="25" t="e">
        <f t="shared" si="58"/>
        <v>#DIV/0!</v>
      </c>
      <c r="Q96" s="22" t="e">
        <f t="shared" si="59"/>
        <v>#DIV/0!</v>
      </c>
      <c r="R96" t="e">
        <f t="shared" si="60"/>
        <v>#DIV/0!</v>
      </c>
      <c r="S96" s="25" t="e">
        <f t="shared" si="61"/>
        <v>#DIV/0!</v>
      </c>
      <c r="T96" s="25" t="e">
        <f t="shared" si="62"/>
        <v>#DIV/0!</v>
      </c>
      <c r="U96" s="10" t="e">
        <f ca="1">RANK(C96,$C$3:OFFSET($C$3,Control!$I$5-1,0),1)</f>
        <v>#N/A</v>
      </c>
      <c r="V96" s="10" t="e">
        <f t="shared" ref="V96:W100" ca="1" si="66">IF(U96=U95,U95+1,U96)</f>
        <v>#N/A</v>
      </c>
      <c r="W96" s="10" t="e">
        <f t="shared" ca="1" si="66"/>
        <v>#N/A</v>
      </c>
      <c r="X96" s="7" t="e">
        <f t="shared" si="45"/>
        <v>#DIV/0!</v>
      </c>
      <c r="Y96" s="7" t="e">
        <f t="shared" ca="1" si="44"/>
        <v>#N/A</v>
      </c>
      <c r="Z96">
        <v>1</v>
      </c>
      <c r="AA96">
        <v>2</v>
      </c>
      <c r="AB96" s="11" t="e">
        <f t="shared" si="46"/>
        <v>#DIV/0!</v>
      </c>
      <c r="AC96" s="11"/>
      <c r="AD96" s="7" t="e">
        <f t="shared" si="63"/>
        <v>#DIV/0!</v>
      </c>
      <c r="AE96" t="e">
        <f t="shared" si="64"/>
        <v>#DIV/0!</v>
      </c>
      <c r="AF96" s="25" t="e">
        <f t="shared" si="65"/>
        <v>#DIV/0!</v>
      </c>
    </row>
    <row r="97" spans="1:32" ht="14.25" x14ac:dyDescent="0.2">
      <c r="A97" s="37">
        <f>Control!B99</f>
        <v>0</v>
      </c>
      <c r="B97" s="27" t="e">
        <f t="shared" si="48"/>
        <v>#DIV/0!</v>
      </c>
      <c r="C97" s="20">
        <v>0</v>
      </c>
      <c r="D97" s="9" t="e">
        <f t="shared" si="49"/>
        <v>#DIV/0!</v>
      </c>
      <c r="E97">
        <f>Control!C99/100</f>
        <v>0</v>
      </c>
      <c r="F97" t="e">
        <f t="shared" si="50"/>
        <v>#DIV/0!</v>
      </c>
      <c r="G97">
        <f t="shared" si="51"/>
        <v>0</v>
      </c>
      <c r="H97" s="21">
        <f t="shared" si="52"/>
        <v>0</v>
      </c>
      <c r="I97">
        <v>67.099999999999994</v>
      </c>
      <c r="J97" t="e">
        <f t="shared" si="53"/>
        <v>#DIV/0!</v>
      </c>
      <c r="K97">
        <f>Control!F99/100</f>
        <v>0</v>
      </c>
      <c r="L97" s="25" t="e">
        <f t="shared" si="54"/>
        <v>#DIV/0!</v>
      </c>
      <c r="M97" s="10">
        <f t="shared" si="55"/>
        <v>118.76388378612367</v>
      </c>
      <c r="N97" t="e">
        <f t="shared" si="56"/>
        <v>#DIV/0!</v>
      </c>
      <c r="O97" t="e">
        <f t="shared" si="57"/>
        <v>#DIV/0!</v>
      </c>
      <c r="P97" s="25" t="e">
        <f t="shared" si="58"/>
        <v>#DIV/0!</v>
      </c>
      <c r="Q97" s="22" t="e">
        <f t="shared" si="59"/>
        <v>#DIV/0!</v>
      </c>
      <c r="R97" t="e">
        <f t="shared" si="60"/>
        <v>#DIV/0!</v>
      </c>
      <c r="S97" s="25" t="e">
        <f t="shared" si="61"/>
        <v>#DIV/0!</v>
      </c>
      <c r="T97" s="25" t="e">
        <f t="shared" si="62"/>
        <v>#DIV/0!</v>
      </c>
      <c r="U97" s="10" t="e">
        <f ca="1">RANK(C97,$C$3:OFFSET($C$3,Control!$I$5-1,0),1)</f>
        <v>#N/A</v>
      </c>
      <c r="V97" s="10" t="e">
        <f t="shared" ca="1" si="66"/>
        <v>#N/A</v>
      </c>
      <c r="W97" s="10" t="e">
        <f t="shared" ca="1" si="66"/>
        <v>#N/A</v>
      </c>
      <c r="X97" s="7" t="e">
        <f t="shared" si="45"/>
        <v>#DIV/0!</v>
      </c>
      <c r="Y97" s="7" t="e">
        <f t="shared" ca="1" si="44"/>
        <v>#N/A</v>
      </c>
      <c r="Z97">
        <v>1</v>
      </c>
      <c r="AA97">
        <v>2</v>
      </c>
      <c r="AB97" s="11" t="e">
        <f t="shared" si="46"/>
        <v>#DIV/0!</v>
      </c>
      <c r="AC97" s="11"/>
      <c r="AD97" s="7" t="e">
        <f t="shared" si="63"/>
        <v>#DIV/0!</v>
      </c>
      <c r="AE97" t="e">
        <f t="shared" si="64"/>
        <v>#DIV/0!</v>
      </c>
      <c r="AF97" s="25" t="e">
        <f t="shared" si="65"/>
        <v>#DIV/0!</v>
      </c>
    </row>
    <row r="98" spans="1:32" ht="14.25" x14ac:dyDescent="0.2">
      <c r="A98" s="37">
        <f>Control!B100</f>
        <v>0</v>
      </c>
      <c r="B98" s="27" t="e">
        <f t="shared" si="48"/>
        <v>#DIV/0!</v>
      </c>
      <c r="C98" s="20">
        <v>0</v>
      </c>
      <c r="D98" s="9" t="e">
        <f t="shared" si="49"/>
        <v>#DIV/0!</v>
      </c>
      <c r="E98">
        <f>Control!C100/100</f>
        <v>0</v>
      </c>
      <c r="F98" t="e">
        <f t="shared" si="50"/>
        <v>#DIV/0!</v>
      </c>
      <c r="G98">
        <f t="shared" si="51"/>
        <v>0</v>
      </c>
      <c r="H98" s="21">
        <f t="shared" si="52"/>
        <v>0</v>
      </c>
      <c r="I98">
        <v>68.099999999999994</v>
      </c>
      <c r="J98" t="e">
        <f t="shared" si="53"/>
        <v>#DIV/0!</v>
      </c>
      <c r="K98">
        <f>Control!F100/100</f>
        <v>0</v>
      </c>
      <c r="L98" s="25" t="e">
        <f t="shared" si="54"/>
        <v>#DIV/0!</v>
      </c>
      <c r="M98" s="10">
        <f t="shared" si="55"/>
        <v>120.53383734478425</v>
      </c>
      <c r="N98" t="e">
        <f t="shared" si="56"/>
        <v>#DIV/0!</v>
      </c>
      <c r="O98" t="e">
        <f t="shared" si="57"/>
        <v>#DIV/0!</v>
      </c>
      <c r="P98" s="25" t="e">
        <f t="shared" si="58"/>
        <v>#DIV/0!</v>
      </c>
      <c r="Q98" s="22" t="e">
        <f t="shared" si="59"/>
        <v>#DIV/0!</v>
      </c>
      <c r="R98" t="e">
        <f t="shared" si="60"/>
        <v>#DIV/0!</v>
      </c>
      <c r="S98" s="25" t="e">
        <f t="shared" si="61"/>
        <v>#DIV/0!</v>
      </c>
      <c r="T98" s="25" t="e">
        <f t="shared" si="62"/>
        <v>#DIV/0!</v>
      </c>
      <c r="U98" s="10" t="e">
        <f ca="1">RANK(C98,$C$3:OFFSET($C$3,Control!$I$5-1,0),1)</f>
        <v>#N/A</v>
      </c>
      <c r="V98" s="10" t="e">
        <f t="shared" ca="1" si="66"/>
        <v>#N/A</v>
      </c>
      <c r="W98" s="10" t="e">
        <f t="shared" ca="1" si="66"/>
        <v>#N/A</v>
      </c>
      <c r="X98" s="7" t="e">
        <f t="shared" si="45"/>
        <v>#DIV/0!</v>
      </c>
      <c r="Y98" s="7" t="e">
        <f t="shared" ca="1" si="44"/>
        <v>#N/A</v>
      </c>
      <c r="Z98">
        <v>1</v>
      </c>
      <c r="AA98">
        <v>2</v>
      </c>
      <c r="AB98" s="11" t="e">
        <f t="shared" si="46"/>
        <v>#DIV/0!</v>
      </c>
      <c r="AC98" s="11"/>
      <c r="AD98" s="7" t="e">
        <f t="shared" si="63"/>
        <v>#DIV/0!</v>
      </c>
      <c r="AE98" t="e">
        <f t="shared" si="64"/>
        <v>#DIV/0!</v>
      </c>
      <c r="AF98" s="25" t="e">
        <f t="shared" si="65"/>
        <v>#DIV/0!</v>
      </c>
    </row>
    <row r="99" spans="1:32" ht="14.25" x14ac:dyDescent="0.2">
      <c r="A99" s="37">
        <f>Control!B101</f>
        <v>0</v>
      </c>
      <c r="B99" s="27" t="e">
        <f t="shared" si="48"/>
        <v>#DIV/0!</v>
      </c>
      <c r="C99" s="20">
        <v>0</v>
      </c>
      <c r="D99" s="9" t="e">
        <f t="shared" si="49"/>
        <v>#DIV/0!</v>
      </c>
      <c r="E99">
        <f>Control!C101/100</f>
        <v>0</v>
      </c>
      <c r="F99" t="e">
        <f t="shared" si="50"/>
        <v>#DIV/0!</v>
      </c>
      <c r="G99">
        <f t="shared" si="51"/>
        <v>0</v>
      </c>
      <c r="H99" s="21">
        <f t="shared" si="52"/>
        <v>0</v>
      </c>
      <c r="I99">
        <v>69.099999999999994</v>
      </c>
      <c r="J99" t="e">
        <f t="shared" si="53"/>
        <v>#DIV/0!</v>
      </c>
      <c r="K99">
        <f>Control!F101/100</f>
        <v>0</v>
      </c>
      <c r="L99" s="25" t="e">
        <f t="shared" si="54"/>
        <v>#DIV/0!</v>
      </c>
      <c r="M99" s="10">
        <f t="shared" si="55"/>
        <v>122.30379090344481</v>
      </c>
      <c r="N99" t="e">
        <f t="shared" si="56"/>
        <v>#DIV/0!</v>
      </c>
      <c r="O99" t="e">
        <f t="shared" si="57"/>
        <v>#DIV/0!</v>
      </c>
      <c r="P99" s="25" t="e">
        <f t="shared" si="58"/>
        <v>#DIV/0!</v>
      </c>
      <c r="Q99" s="22" t="e">
        <f t="shared" si="59"/>
        <v>#DIV/0!</v>
      </c>
      <c r="R99" t="e">
        <f t="shared" si="60"/>
        <v>#DIV/0!</v>
      </c>
      <c r="S99" s="25" t="e">
        <f t="shared" si="61"/>
        <v>#DIV/0!</v>
      </c>
      <c r="T99" s="25" t="e">
        <f t="shared" si="62"/>
        <v>#DIV/0!</v>
      </c>
      <c r="U99" s="10" t="e">
        <f ca="1">RANK(C99,$C$3:OFFSET($C$3,Control!$I$5-1,0),1)</f>
        <v>#N/A</v>
      </c>
      <c r="V99" s="10" t="e">
        <f t="shared" ca="1" si="66"/>
        <v>#N/A</v>
      </c>
      <c r="W99" s="10" t="e">
        <f t="shared" ca="1" si="66"/>
        <v>#N/A</v>
      </c>
      <c r="X99" s="7" t="e">
        <f t="shared" si="45"/>
        <v>#DIV/0!</v>
      </c>
      <c r="Y99" s="7" t="e">
        <f t="shared" ca="1" si="44"/>
        <v>#N/A</v>
      </c>
      <c r="Z99">
        <v>1</v>
      </c>
      <c r="AA99">
        <v>2</v>
      </c>
      <c r="AB99" s="11" t="e">
        <f t="shared" si="46"/>
        <v>#DIV/0!</v>
      </c>
      <c r="AC99" s="11"/>
      <c r="AD99" s="7" t="e">
        <f t="shared" si="63"/>
        <v>#DIV/0!</v>
      </c>
      <c r="AE99" t="e">
        <f t="shared" si="64"/>
        <v>#DIV/0!</v>
      </c>
      <c r="AF99" s="25" t="e">
        <f t="shared" si="65"/>
        <v>#DIV/0!</v>
      </c>
    </row>
    <row r="100" spans="1:32" ht="14.25" x14ac:dyDescent="0.2">
      <c r="A100" s="37">
        <f>Control!B102</f>
        <v>0</v>
      </c>
      <c r="B100" s="27" t="e">
        <f t="shared" si="48"/>
        <v>#DIV/0!</v>
      </c>
      <c r="C100" s="20">
        <v>0</v>
      </c>
      <c r="D100" s="9" t="e">
        <f t="shared" si="49"/>
        <v>#DIV/0!</v>
      </c>
      <c r="E100">
        <f>Control!C102/100</f>
        <v>0</v>
      </c>
      <c r="F100" t="e">
        <f t="shared" si="50"/>
        <v>#DIV/0!</v>
      </c>
      <c r="G100">
        <f t="shared" si="51"/>
        <v>0</v>
      </c>
      <c r="H100" s="21">
        <f t="shared" si="52"/>
        <v>0</v>
      </c>
      <c r="I100">
        <v>70.099999999999994</v>
      </c>
      <c r="J100" t="e">
        <f t="shared" si="53"/>
        <v>#DIV/0!</v>
      </c>
      <c r="K100">
        <f>Control!F102/100</f>
        <v>0</v>
      </c>
      <c r="L100" s="25" t="e">
        <f t="shared" si="54"/>
        <v>#DIV/0!</v>
      </c>
      <c r="M100" s="10">
        <f t="shared" si="55"/>
        <v>124.07374446210538</v>
      </c>
      <c r="N100" t="e">
        <f t="shared" si="56"/>
        <v>#DIV/0!</v>
      </c>
      <c r="O100" t="e">
        <f t="shared" si="57"/>
        <v>#DIV/0!</v>
      </c>
      <c r="P100" s="25" t="e">
        <f t="shared" si="58"/>
        <v>#DIV/0!</v>
      </c>
      <c r="Q100" s="22" t="e">
        <f t="shared" si="59"/>
        <v>#DIV/0!</v>
      </c>
      <c r="R100" t="e">
        <f t="shared" si="60"/>
        <v>#DIV/0!</v>
      </c>
      <c r="S100" s="25" t="e">
        <f t="shared" si="61"/>
        <v>#DIV/0!</v>
      </c>
      <c r="T100" s="25" t="e">
        <f t="shared" si="62"/>
        <v>#DIV/0!</v>
      </c>
      <c r="U100" s="10" t="e">
        <f ca="1">RANK(C100,$C$3:OFFSET($C$3,Control!$I$5-1,0),1)</f>
        <v>#N/A</v>
      </c>
      <c r="V100" s="10" t="e">
        <f t="shared" ca="1" si="66"/>
        <v>#N/A</v>
      </c>
      <c r="W100" s="10" t="e">
        <f t="shared" ca="1" si="66"/>
        <v>#N/A</v>
      </c>
      <c r="X100" s="7" t="e">
        <f t="shared" si="45"/>
        <v>#DIV/0!</v>
      </c>
      <c r="Y100" s="7" t="e">
        <f t="shared" ca="1" si="44"/>
        <v>#N/A</v>
      </c>
      <c r="Z100">
        <v>1</v>
      </c>
      <c r="AA100">
        <v>2</v>
      </c>
      <c r="AB100" s="11" t="e">
        <f t="shared" si="46"/>
        <v>#DIV/0!</v>
      </c>
      <c r="AC100" s="11"/>
      <c r="AD100" s="7" t="e">
        <f t="shared" si="63"/>
        <v>#DIV/0!</v>
      </c>
      <c r="AE100" t="e">
        <f t="shared" si="64"/>
        <v>#DIV/0!</v>
      </c>
      <c r="AF100" s="25" t="e">
        <f t="shared" si="65"/>
        <v>#DIV/0!</v>
      </c>
    </row>
    <row r="101" spans="1:32" ht="14.25" x14ac:dyDescent="0.2">
      <c r="A101" s="37"/>
      <c r="B101" s="27"/>
      <c r="C101" s="20"/>
      <c r="D101" s="9"/>
      <c r="E101"/>
      <c r="F101"/>
      <c r="G101"/>
      <c r="H101" s="21"/>
      <c r="I101"/>
      <c r="J101"/>
      <c r="K101"/>
      <c r="L101" s="25"/>
      <c r="M101" s="10"/>
      <c r="N101"/>
      <c r="O101"/>
      <c r="P101" s="25"/>
      <c r="Q101" s="22"/>
      <c r="R101"/>
      <c r="S101" s="25"/>
      <c r="T101" s="25"/>
      <c r="U101" s="10"/>
      <c r="V101" s="10"/>
      <c r="W101" s="10"/>
      <c r="X101" s="7"/>
      <c r="Y101" s="7"/>
      <c r="AB101" s="11"/>
      <c r="AC101" s="11"/>
      <c r="AD101" s="7"/>
      <c r="AF101" s="25"/>
    </row>
    <row r="102" spans="1:32" ht="14.25" x14ac:dyDescent="0.2">
      <c r="A102" s="37"/>
      <c r="B102" s="27"/>
      <c r="C102" s="20"/>
      <c r="D102" s="9"/>
      <c r="E102"/>
      <c r="F102"/>
      <c r="G102"/>
      <c r="H102" s="21"/>
      <c r="I102"/>
      <c r="J102"/>
      <c r="K102"/>
      <c r="L102" s="25"/>
      <c r="M102" s="10"/>
      <c r="N102"/>
      <c r="O102"/>
      <c r="P102" s="25"/>
      <c r="Q102" s="22"/>
      <c r="R102"/>
      <c r="S102" s="25"/>
      <c r="T102" s="25"/>
      <c r="U102" s="10"/>
      <c r="V102" s="10"/>
      <c r="W102" s="10"/>
      <c r="X102" s="7"/>
      <c r="Y102" s="7"/>
      <c r="AB102" s="11"/>
      <c r="AC102" s="11"/>
      <c r="AD102" s="7"/>
      <c r="AF102" s="25"/>
    </row>
    <row r="103" spans="1:32" ht="14.25" x14ac:dyDescent="0.2">
      <c r="A103" s="37"/>
      <c r="B103" s="27"/>
      <c r="C103" s="20"/>
      <c r="D103" s="9"/>
      <c r="E103"/>
      <c r="F103"/>
      <c r="G103"/>
      <c r="H103" s="21"/>
      <c r="I103"/>
      <c r="J103"/>
      <c r="K103"/>
      <c r="L103" s="25"/>
      <c r="M103" s="10"/>
      <c r="N103"/>
      <c r="O103"/>
      <c r="P103" s="25"/>
      <c r="Q103" s="22"/>
      <c r="R103"/>
      <c r="S103" s="25"/>
      <c r="T103" s="25"/>
      <c r="U103" s="10"/>
      <c r="V103" s="10"/>
      <c r="W103" s="10"/>
      <c r="X103" s="7"/>
      <c r="Y103" s="7"/>
      <c r="AB103" s="11"/>
      <c r="AC103" s="11"/>
      <c r="AD103" s="7"/>
      <c r="AF103" s="25"/>
    </row>
    <row r="104" spans="1:32" ht="14.25" x14ac:dyDescent="0.2">
      <c r="A104" s="37"/>
      <c r="B104" s="27"/>
      <c r="C104" s="20"/>
      <c r="D104" s="9"/>
      <c r="E104"/>
      <c r="F104"/>
      <c r="G104"/>
      <c r="H104" s="21"/>
      <c r="I104"/>
      <c r="J104"/>
      <c r="K104"/>
      <c r="L104" s="25"/>
      <c r="M104" s="10"/>
      <c r="N104"/>
      <c r="O104"/>
      <c r="P104" s="25"/>
      <c r="Q104" s="22"/>
      <c r="R104"/>
      <c r="S104" s="25"/>
      <c r="T104" s="25"/>
      <c r="U104" s="10"/>
      <c r="V104" s="10"/>
      <c r="W104" s="10"/>
      <c r="X104" s="7"/>
      <c r="Y104" s="7"/>
      <c r="AB104" s="11"/>
      <c r="AC104" s="11"/>
      <c r="AD104" s="7"/>
      <c r="AF104" s="25"/>
    </row>
    <row r="105" spans="1:32" ht="14.25" x14ac:dyDescent="0.2">
      <c r="A105" s="37"/>
      <c r="B105" s="27"/>
      <c r="C105" s="20"/>
      <c r="D105" s="9"/>
      <c r="E105"/>
      <c r="F105"/>
      <c r="G105"/>
      <c r="H105" s="21"/>
      <c r="I105"/>
      <c r="J105"/>
      <c r="K105"/>
      <c r="L105" s="25"/>
      <c r="M105" s="10"/>
      <c r="N105"/>
      <c r="O105"/>
      <c r="P105" s="25"/>
      <c r="Q105" s="22"/>
      <c r="R105"/>
      <c r="S105" s="25"/>
      <c r="T105" s="25"/>
      <c r="U105" s="10"/>
      <c r="V105" s="10"/>
      <c r="W105" s="10"/>
      <c r="X105" s="7"/>
      <c r="Y105" s="7"/>
      <c r="AB105" s="11"/>
      <c r="AC105" s="11"/>
      <c r="AD105" s="7"/>
      <c r="AF105" s="25"/>
    </row>
    <row r="106" spans="1:32" ht="14.25" x14ac:dyDescent="0.2">
      <c r="A106" s="37"/>
      <c r="B106" s="27"/>
      <c r="C106" s="20"/>
      <c r="D106" s="9"/>
      <c r="E106"/>
      <c r="F106"/>
      <c r="G106"/>
      <c r="H106" s="21"/>
      <c r="I106"/>
      <c r="J106"/>
      <c r="K106"/>
      <c r="L106" s="25"/>
      <c r="M106" s="10"/>
      <c r="N106"/>
      <c r="O106"/>
      <c r="P106" s="25"/>
      <c r="Q106" s="22"/>
      <c r="R106"/>
      <c r="S106" s="25"/>
      <c r="T106" s="25"/>
      <c r="U106" s="10"/>
      <c r="V106" s="10"/>
      <c r="W106" s="10"/>
      <c r="X106" s="7"/>
      <c r="Y106" s="7"/>
      <c r="AB106" s="11"/>
      <c r="AC106" s="11"/>
      <c r="AD106" s="7"/>
      <c r="AF106" s="25"/>
    </row>
    <row r="107" spans="1:32" ht="14.25" x14ac:dyDescent="0.2">
      <c r="A107" s="37"/>
      <c r="B107" s="27"/>
      <c r="C107" s="20"/>
      <c r="D107" s="9"/>
      <c r="E107"/>
      <c r="F107"/>
      <c r="G107"/>
      <c r="H107" s="21"/>
      <c r="I107"/>
      <c r="J107"/>
      <c r="K107"/>
      <c r="L107" s="25"/>
      <c r="M107" s="10"/>
      <c r="N107"/>
      <c r="O107"/>
      <c r="P107" s="25"/>
      <c r="Q107" s="22"/>
      <c r="R107"/>
      <c r="S107" s="25"/>
      <c r="T107" s="25"/>
      <c r="U107" s="10"/>
      <c r="V107" s="10"/>
      <c r="W107" s="10"/>
      <c r="X107" s="7"/>
      <c r="Y107" s="7"/>
      <c r="AB107" s="11"/>
      <c r="AC107" s="11"/>
      <c r="AD107" s="7"/>
      <c r="AF107" s="25"/>
    </row>
    <row r="108" spans="1:32" ht="14.25" x14ac:dyDescent="0.2">
      <c r="A108" s="37"/>
      <c r="B108" s="27"/>
      <c r="C108" s="20"/>
      <c r="D108" s="9"/>
      <c r="E108"/>
      <c r="F108"/>
      <c r="G108"/>
      <c r="H108" s="21"/>
      <c r="I108"/>
      <c r="J108"/>
      <c r="K108"/>
      <c r="L108" s="25"/>
      <c r="M108" s="10"/>
      <c r="N108"/>
      <c r="O108"/>
      <c r="P108" s="25"/>
      <c r="Q108" s="22"/>
      <c r="R108"/>
      <c r="S108" s="25"/>
      <c r="T108" s="25"/>
      <c r="U108" s="10"/>
      <c r="V108" s="10"/>
      <c r="W108" s="10"/>
      <c r="X108" s="7"/>
      <c r="Y108" s="7"/>
      <c r="AB108" s="11"/>
      <c r="AC108" s="11"/>
      <c r="AD108" s="7"/>
      <c r="AF108" s="25"/>
    </row>
    <row r="109" spans="1:32" ht="14.25" x14ac:dyDescent="0.2">
      <c r="A109" s="37"/>
      <c r="B109" s="27"/>
      <c r="C109" s="20"/>
      <c r="D109" s="9"/>
      <c r="E109"/>
      <c r="F109"/>
      <c r="G109"/>
      <c r="H109" s="21"/>
      <c r="I109"/>
      <c r="J109"/>
      <c r="K109"/>
      <c r="L109" s="25"/>
      <c r="M109" s="10"/>
      <c r="N109"/>
      <c r="O109"/>
      <c r="P109" s="25"/>
      <c r="Q109" s="22"/>
      <c r="R109"/>
      <c r="S109" s="25"/>
      <c r="T109" s="25"/>
      <c r="U109" s="10"/>
      <c r="V109" s="10"/>
      <c r="W109" s="10"/>
      <c r="X109" s="7"/>
      <c r="Y109" s="7"/>
      <c r="AB109" s="11"/>
      <c r="AC109" s="11"/>
      <c r="AD109" s="7"/>
      <c r="AF109" s="25"/>
    </row>
    <row r="110" spans="1:32" ht="14.25" x14ac:dyDescent="0.2">
      <c r="A110" s="37"/>
      <c r="B110" s="27"/>
      <c r="C110" s="20"/>
      <c r="D110" s="9"/>
      <c r="E110"/>
      <c r="F110"/>
      <c r="G110"/>
      <c r="H110" s="21"/>
      <c r="I110"/>
      <c r="J110"/>
      <c r="K110"/>
      <c r="L110" s="25"/>
      <c r="M110" s="10"/>
      <c r="N110"/>
      <c r="O110"/>
      <c r="P110" s="25"/>
      <c r="Q110" s="22"/>
      <c r="R110"/>
      <c r="S110" s="25"/>
      <c r="T110" s="25"/>
      <c r="U110" s="10"/>
      <c r="V110" s="10"/>
      <c r="W110" s="10"/>
      <c r="X110" s="7"/>
      <c r="Y110" s="7"/>
      <c r="AB110" s="11"/>
      <c r="AC110" s="11"/>
      <c r="AD110" s="7"/>
      <c r="AF110" s="25"/>
    </row>
    <row r="111" spans="1:32" ht="14.25" x14ac:dyDescent="0.2">
      <c r="A111" s="37"/>
      <c r="B111" s="27"/>
      <c r="C111" s="20"/>
      <c r="D111" s="9"/>
      <c r="E111"/>
      <c r="F111"/>
      <c r="G111"/>
      <c r="H111" s="21"/>
      <c r="I111"/>
      <c r="J111"/>
      <c r="K111"/>
      <c r="L111" s="25"/>
      <c r="M111" s="10"/>
      <c r="N111"/>
      <c r="O111"/>
      <c r="P111" s="25"/>
      <c r="Q111" s="22"/>
      <c r="R111"/>
      <c r="S111" s="25"/>
      <c r="T111" s="25"/>
      <c r="U111" s="10"/>
      <c r="V111" s="10"/>
      <c r="W111" s="10"/>
      <c r="X111" s="7"/>
      <c r="Y111" s="7"/>
      <c r="AB111" s="11"/>
      <c r="AC111" s="11"/>
      <c r="AD111" s="7"/>
      <c r="AF111" s="25"/>
    </row>
    <row r="112" spans="1:32" ht="14.25" x14ac:dyDescent="0.2">
      <c r="A112" s="37"/>
      <c r="B112" s="27"/>
      <c r="C112" s="20"/>
      <c r="D112" s="9"/>
      <c r="E112"/>
      <c r="F112"/>
      <c r="G112"/>
      <c r="H112" s="21"/>
      <c r="I112"/>
      <c r="J112"/>
      <c r="K112"/>
      <c r="L112" s="25"/>
      <c r="M112" s="10"/>
      <c r="N112"/>
      <c r="O112"/>
      <c r="P112" s="25"/>
      <c r="Q112" s="22"/>
      <c r="R112"/>
      <c r="S112" s="25"/>
      <c r="T112" s="25"/>
      <c r="U112" s="10"/>
      <c r="V112" s="10"/>
      <c r="W112" s="10"/>
      <c r="X112" s="7"/>
      <c r="Y112" s="7"/>
      <c r="AB112" s="11"/>
      <c r="AC112" s="11"/>
      <c r="AD112" s="7"/>
      <c r="AF112" s="25"/>
    </row>
    <row r="113" spans="1:32" ht="14.25" x14ac:dyDescent="0.2">
      <c r="A113" s="37"/>
      <c r="B113" s="27"/>
      <c r="C113" s="20"/>
      <c r="D113" s="9"/>
      <c r="E113"/>
      <c r="F113"/>
      <c r="G113"/>
      <c r="H113" s="21"/>
      <c r="I113"/>
      <c r="J113"/>
      <c r="K113"/>
      <c r="L113" s="25"/>
      <c r="M113" s="10"/>
      <c r="N113"/>
      <c r="O113"/>
      <c r="P113" s="25"/>
      <c r="Q113" s="22"/>
      <c r="R113"/>
      <c r="S113" s="25"/>
      <c r="T113" s="25"/>
      <c r="U113" s="10"/>
      <c r="V113" s="10"/>
      <c r="W113" s="10"/>
      <c r="X113" s="7"/>
      <c r="Y113" s="7"/>
      <c r="AB113" s="11"/>
      <c r="AC113" s="11"/>
      <c r="AD113" s="7"/>
      <c r="AF113" s="25"/>
    </row>
    <row r="114" spans="1:32" ht="14.25" x14ac:dyDescent="0.2">
      <c r="A114" s="37"/>
      <c r="B114" s="27"/>
      <c r="C114" s="20"/>
      <c r="D114" s="9"/>
      <c r="E114"/>
      <c r="F114"/>
      <c r="G114"/>
      <c r="H114" s="21"/>
      <c r="I114"/>
      <c r="J114"/>
      <c r="K114"/>
      <c r="L114" s="25"/>
      <c r="M114" s="10"/>
      <c r="N114"/>
      <c r="O114"/>
      <c r="P114" s="25"/>
      <c r="Q114" s="22"/>
      <c r="R114"/>
      <c r="S114" s="25"/>
      <c r="T114" s="25"/>
      <c r="U114" s="10"/>
      <c r="V114" s="10"/>
      <c r="W114" s="10"/>
      <c r="X114" s="7"/>
      <c r="Y114" s="7"/>
      <c r="AB114" s="11"/>
      <c r="AC114" s="11"/>
      <c r="AD114" s="7"/>
      <c r="AF114" s="25"/>
    </row>
    <row r="115" spans="1:32" ht="14.25" x14ac:dyDescent="0.2">
      <c r="A115" s="37"/>
      <c r="B115" s="27"/>
      <c r="C115" s="20"/>
      <c r="D115" s="9"/>
      <c r="E115"/>
      <c r="F115"/>
      <c r="G115"/>
      <c r="H115" s="21"/>
      <c r="I115"/>
      <c r="J115"/>
      <c r="K115"/>
      <c r="L115" s="25"/>
      <c r="M115" s="10"/>
      <c r="N115"/>
      <c r="O115"/>
      <c r="P115" s="25"/>
      <c r="Q115" s="22"/>
      <c r="R115"/>
      <c r="S115" s="25"/>
      <c r="T115" s="25"/>
      <c r="U115" s="10"/>
      <c r="V115" s="10"/>
      <c r="W115" s="10"/>
      <c r="X115" s="7"/>
      <c r="Y115" s="7"/>
      <c r="AB115" s="11"/>
      <c r="AC115" s="11"/>
      <c r="AD115" s="7"/>
      <c r="AF115" s="25"/>
    </row>
    <row r="116" spans="1:32" ht="14.25" x14ac:dyDescent="0.2">
      <c r="A116" s="37"/>
      <c r="B116" s="27"/>
      <c r="C116" s="20"/>
      <c r="D116" s="9"/>
      <c r="E116"/>
      <c r="F116"/>
      <c r="G116"/>
      <c r="H116" s="21"/>
      <c r="I116"/>
      <c r="J116"/>
      <c r="K116"/>
      <c r="L116" s="25"/>
      <c r="M116" s="10"/>
      <c r="N116"/>
      <c r="O116"/>
      <c r="P116" s="25"/>
      <c r="Q116" s="22"/>
      <c r="R116"/>
      <c r="S116" s="25"/>
      <c r="T116" s="25"/>
      <c r="U116" s="10"/>
      <c r="V116" s="10"/>
      <c r="W116" s="10"/>
      <c r="X116" s="7"/>
      <c r="Y116" s="7"/>
      <c r="AB116" s="11"/>
      <c r="AC116" s="11"/>
      <c r="AD116" s="7"/>
      <c r="AF116" s="25"/>
    </row>
    <row r="117" spans="1:32" ht="14.25" x14ac:dyDescent="0.2">
      <c r="A117" s="37"/>
      <c r="B117" s="27"/>
      <c r="C117" s="20"/>
      <c r="D117" s="9"/>
      <c r="E117"/>
      <c r="F117"/>
      <c r="G117"/>
      <c r="H117" s="21"/>
      <c r="I117"/>
      <c r="J117"/>
      <c r="K117"/>
      <c r="L117" s="25"/>
      <c r="M117" s="10"/>
      <c r="N117"/>
      <c r="O117"/>
      <c r="P117" s="25"/>
      <c r="Q117" s="22"/>
      <c r="R117"/>
      <c r="S117" s="25"/>
      <c r="T117" s="25"/>
      <c r="U117" s="10"/>
      <c r="V117" s="10"/>
      <c r="W117" s="10"/>
      <c r="X117" s="7"/>
      <c r="Y117" s="7"/>
      <c r="AB117" s="11"/>
      <c r="AC117" s="11"/>
      <c r="AD117" s="7"/>
      <c r="AF117" s="25"/>
    </row>
    <row r="118" spans="1:32" ht="14.25" x14ac:dyDescent="0.2">
      <c r="A118" s="37"/>
      <c r="B118" s="27"/>
      <c r="C118" s="20"/>
      <c r="D118" s="9"/>
      <c r="E118"/>
      <c r="F118"/>
      <c r="G118"/>
      <c r="H118" s="21"/>
      <c r="I118"/>
      <c r="J118"/>
      <c r="K118"/>
      <c r="L118" s="25"/>
      <c r="M118" s="10"/>
      <c r="N118"/>
      <c r="O118"/>
      <c r="P118" s="25"/>
      <c r="Q118" s="22"/>
      <c r="R118"/>
      <c r="S118" s="25"/>
      <c r="T118" s="25"/>
      <c r="U118" s="10"/>
      <c r="V118" s="10"/>
      <c r="W118" s="10"/>
      <c r="X118" s="7"/>
      <c r="Y118" s="7"/>
      <c r="AB118" s="11"/>
      <c r="AC118" s="11"/>
      <c r="AD118" s="7"/>
      <c r="AF118" s="25"/>
    </row>
    <row r="119" spans="1:32" ht="14.25" x14ac:dyDescent="0.2">
      <c r="A119" s="37"/>
      <c r="B119" s="27"/>
      <c r="C119" s="20"/>
      <c r="D119" s="9"/>
      <c r="E119"/>
      <c r="F119"/>
      <c r="G119"/>
      <c r="H119" s="21"/>
      <c r="I119"/>
      <c r="J119"/>
      <c r="K119"/>
      <c r="L119" s="25"/>
      <c r="M119" s="10"/>
      <c r="N119"/>
      <c r="O119"/>
      <c r="P119" s="25"/>
      <c r="Q119" s="22"/>
      <c r="R119"/>
      <c r="S119" s="25"/>
      <c r="T119" s="25"/>
      <c r="U119" s="10"/>
      <c r="V119" s="10"/>
      <c r="W119" s="10"/>
      <c r="X119" s="7"/>
      <c r="Y119" s="7"/>
      <c r="AB119" s="11"/>
      <c r="AC119" s="11"/>
      <c r="AD119" s="7"/>
      <c r="AF119" s="25"/>
    </row>
    <row r="120" spans="1:32" ht="14.25" x14ac:dyDescent="0.2">
      <c r="A120" s="37"/>
      <c r="B120" s="27"/>
      <c r="C120" s="20"/>
      <c r="D120" s="9"/>
      <c r="E120"/>
      <c r="F120"/>
      <c r="G120"/>
      <c r="H120" s="21"/>
      <c r="I120"/>
      <c r="J120"/>
      <c r="K120"/>
      <c r="L120" s="25"/>
      <c r="M120" s="10"/>
      <c r="N120"/>
      <c r="O120"/>
      <c r="P120" s="25"/>
      <c r="Q120" s="22"/>
      <c r="R120"/>
      <c r="S120" s="25"/>
      <c r="T120" s="25"/>
      <c r="U120" s="10"/>
      <c r="V120" s="10"/>
      <c r="W120" s="10"/>
      <c r="X120" s="7"/>
      <c r="Y120" s="7"/>
      <c r="AB120" s="11"/>
      <c r="AC120" s="11"/>
      <c r="AD120" s="7"/>
      <c r="AF120" s="25"/>
    </row>
    <row r="121" spans="1:32" ht="14.25" x14ac:dyDescent="0.2">
      <c r="A121" s="37"/>
      <c r="B121" s="27"/>
      <c r="C121" s="20"/>
      <c r="D121" s="9"/>
      <c r="E121"/>
      <c r="F121"/>
      <c r="G121"/>
      <c r="H121" s="21"/>
      <c r="I121"/>
      <c r="J121"/>
      <c r="K121"/>
      <c r="L121" s="25"/>
      <c r="M121" s="10"/>
      <c r="N121"/>
      <c r="O121"/>
      <c r="P121" s="25"/>
      <c r="Q121" s="22"/>
      <c r="R121"/>
      <c r="S121" s="25"/>
      <c r="T121" s="25"/>
      <c r="U121" s="10"/>
      <c r="V121" s="10"/>
      <c r="W121" s="10"/>
      <c r="X121" s="7"/>
      <c r="Y121" s="7"/>
      <c r="AB121" s="11"/>
      <c r="AC121" s="11"/>
      <c r="AD121" s="7"/>
      <c r="AF121" s="25"/>
    </row>
    <row r="122" spans="1:32" ht="14.25" x14ac:dyDescent="0.2">
      <c r="A122" s="37"/>
      <c r="B122" s="27"/>
      <c r="C122" s="20"/>
      <c r="D122" s="9"/>
      <c r="E122"/>
      <c r="F122"/>
      <c r="G122"/>
      <c r="H122" s="21"/>
      <c r="I122"/>
      <c r="J122"/>
      <c r="K122"/>
      <c r="L122" s="25"/>
      <c r="M122" s="10"/>
      <c r="N122"/>
      <c r="O122"/>
      <c r="P122" s="25"/>
      <c r="Q122" s="22"/>
      <c r="R122"/>
      <c r="S122" s="25"/>
      <c r="T122" s="25"/>
      <c r="U122" s="10"/>
      <c r="V122" s="10"/>
      <c r="W122" s="10"/>
      <c r="X122" s="7"/>
      <c r="Y122" s="7"/>
      <c r="AB122" s="11"/>
      <c r="AC122" s="11"/>
      <c r="AD122" s="7"/>
      <c r="AF122" s="25"/>
    </row>
    <row r="123" spans="1:32" ht="14.25" x14ac:dyDescent="0.2">
      <c r="A123" s="37"/>
      <c r="B123" s="27"/>
      <c r="C123" s="20"/>
      <c r="D123" s="9"/>
      <c r="E123"/>
      <c r="F123"/>
      <c r="G123"/>
      <c r="H123" s="21"/>
      <c r="I123"/>
      <c r="J123"/>
      <c r="K123"/>
      <c r="L123" s="25"/>
      <c r="M123" s="10"/>
      <c r="N123"/>
      <c r="O123"/>
      <c r="P123" s="25"/>
      <c r="Q123" s="22"/>
      <c r="R123"/>
      <c r="S123" s="25"/>
      <c r="T123" s="25"/>
      <c r="U123" s="10"/>
      <c r="V123" s="10"/>
      <c r="W123" s="10"/>
      <c r="X123" s="7"/>
      <c r="Y123" s="7"/>
      <c r="AB123" s="11"/>
      <c r="AC123" s="11"/>
      <c r="AD123" s="7"/>
      <c r="AF123" s="25"/>
    </row>
    <row r="124" spans="1:32" ht="14.25" x14ac:dyDescent="0.2">
      <c r="A124" s="37"/>
      <c r="B124" s="27"/>
      <c r="C124" s="20"/>
      <c r="D124" s="9"/>
      <c r="E124"/>
      <c r="F124"/>
      <c r="G124"/>
      <c r="H124" s="21"/>
      <c r="I124"/>
      <c r="J124"/>
      <c r="K124"/>
      <c r="L124" s="25"/>
      <c r="M124" s="10"/>
      <c r="N124"/>
      <c r="O124"/>
      <c r="P124" s="25"/>
      <c r="Q124" s="22"/>
      <c r="R124"/>
      <c r="S124" s="25"/>
      <c r="T124" s="25"/>
      <c r="U124" s="10"/>
      <c r="V124" s="10"/>
      <c r="W124" s="10"/>
      <c r="X124" s="7"/>
      <c r="Y124" s="7"/>
      <c r="AB124" s="11"/>
      <c r="AC124" s="11"/>
      <c r="AD124" s="7"/>
      <c r="AF124" s="25"/>
    </row>
    <row r="125" spans="1:32" ht="14.25" x14ac:dyDescent="0.2">
      <c r="A125" s="37"/>
      <c r="B125" s="27"/>
      <c r="C125" s="20"/>
      <c r="D125" s="9"/>
      <c r="E125"/>
      <c r="F125"/>
      <c r="G125"/>
      <c r="H125" s="21"/>
      <c r="I125"/>
      <c r="J125"/>
      <c r="K125"/>
      <c r="L125" s="25"/>
      <c r="M125" s="10"/>
      <c r="N125"/>
      <c r="O125"/>
      <c r="P125" s="25"/>
      <c r="Q125" s="22"/>
      <c r="R125"/>
      <c r="S125" s="25"/>
      <c r="T125" s="25"/>
      <c r="U125" s="10"/>
      <c r="V125" s="10"/>
      <c r="W125" s="10"/>
      <c r="X125" s="7"/>
      <c r="Y125" s="7"/>
      <c r="AB125" s="11"/>
      <c r="AC125" s="11"/>
      <c r="AD125" s="7"/>
      <c r="AF125" s="25"/>
    </row>
    <row r="126" spans="1:32" ht="14.25" x14ac:dyDescent="0.2">
      <c r="A126" s="37"/>
      <c r="B126" s="27"/>
      <c r="C126" s="20"/>
      <c r="D126" s="9"/>
      <c r="E126"/>
      <c r="F126"/>
      <c r="G126"/>
      <c r="H126" s="21"/>
      <c r="I126"/>
      <c r="J126"/>
      <c r="K126"/>
      <c r="L126" s="25"/>
      <c r="M126" s="10"/>
      <c r="N126"/>
      <c r="O126"/>
      <c r="P126" s="25"/>
      <c r="Q126" s="22"/>
      <c r="R126"/>
      <c r="S126" s="25"/>
      <c r="T126" s="25"/>
      <c r="U126" s="10"/>
      <c r="V126" s="10"/>
      <c r="W126" s="10"/>
      <c r="X126" s="7"/>
      <c r="Y126" s="7"/>
      <c r="AB126" s="11"/>
      <c r="AC126" s="11"/>
      <c r="AD126" s="7"/>
      <c r="AF126" s="25"/>
    </row>
    <row r="127" spans="1:32" ht="14.25" x14ac:dyDescent="0.2">
      <c r="A127" s="37"/>
      <c r="B127" s="27"/>
      <c r="C127" s="20"/>
      <c r="D127" s="9"/>
      <c r="E127"/>
      <c r="F127"/>
      <c r="G127"/>
      <c r="H127" s="21"/>
      <c r="I127"/>
      <c r="J127"/>
      <c r="K127"/>
      <c r="L127" s="25"/>
      <c r="M127" s="10"/>
      <c r="N127"/>
      <c r="O127"/>
      <c r="P127" s="25"/>
      <c r="Q127" s="22"/>
      <c r="R127"/>
      <c r="S127" s="25"/>
      <c r="T127" s="25"/>
      <c r="U127" s="10"/>
      <c r="V127" s="10"/>
      <c r="W127" s="10"/>
      <c r="X127" s="7"/>
      <c r="Y127" s="7"/>
      <c r="AB127" s="11"/>
      <c r="AC127" s="11"/>
      <c r="AD127" s="7"/>
      <c r="AF127" s="25"/>
    </row>
    <row r="128" spans="1:32" ht="14.25" x14ac:dyDescent="0.2">
      <c r="A128" s="37"/>
      <c r="B128" s="27"/>
      <c r="C128" s="20"/>
      <c r="D128" s="9"/>
      <c r="E128"/>
      <c r="F128"/>
      <c r="G128"/>
      <c r="H128" s="21"/>
      <c r="I128"/>
      <c r="J128"/>
      <c r="K128"/>
      <c r="L128" s="25"/>
      <c r="M128" s="10"/>
      <c r="N128"/>
      <c r="O128"/>
      <c r="P128" s="25"/>
      <c r="Q128" s="22"/>
      <c r="R128"/>
      <c r="S128" s="25"/>
      <c r="T128" s="25"/>
      <c r="U128" s="10"/>
      <c r="V128" s="10"/>
      <c r="W128" s="10"/>
      <c r="X128" s="7"/>
      <c r="Y128" s="7"/>
      <c r="AB128" s="11"/>
      <c r="AC128" s="11"/>
      <c r="AD128" s="7"/>
      <c r="AF128" s="25"/>
    </row>
    <row r="129" spans="1:32" ht="14.25" x14ac:dyDescent="0.2">
      <c r="A129" s="37"/>
      <c r="B129" s="27"/>
      <c r="C129" s="20"/>
      <c r="D129" s="9"/>
      <c r="E129"/>
      <c r="F129"/>
      <c r="G129"/>
      <c r="H129" s="21"/>
      <c r="I129"/>
      <c r="J129"/>
      <c r="K129"/>
      <c r="L129" s="25"/>
      <c r="M129" s="10"/>
      <c r="N129"/>
      <c r="O129"/>
      <c r="P129" s="25"/>
      <c r="Q129" s="22"/>
      <c r="R129"/>
      <c r="S129" s="25"/>
      <c r="T129" s="25"/>
      <c r="U129" s="10"/>
      <c r="V129" s="10"/>
      <c r="W129" s="10"/>
      <c r="X129" s="7"/>
      <c r="Y129" s="7"/>
      <c r="AB129" s="11"/>
      <c r="AC129" s="11"/>
      <c r="AD129" s="7"/>
      <c r="AF129" s="25"/>
    </row>
    <row r="130" spans="1:32" ht="14.25" x14ac:dyDescent="0.2">
      <c r="A130" s="37"/>
      <c r="B130" s="27"/>
      <c r="C130" s="20"/>
      <c r="D130" s="9"/>
      <c r="E130"/>
      <c r="F130"/>
      <c r="G130"/>
      <c r="H130" s="21"/>
      <c r="I130"/>
      <c r="J130"/>
      <c r="K130"/>
      <c r="L130" s="25"/>
      <c r="M130" s="10"/>
      <c r="N130"/>
      <c r="O130"/>
      <c r="P130" s="25"/>
      <c r="Q130" s="22"/>
      <c r="R130"/>
      <c r="S130" s="25"/>
      <c r="T130" s="25"/>
      <c r="U130" s="10"/>
      <c r="V130" s="10"/>
      <c r="W130" s="10"/>
      <c r="X130" s="7"/>
      <c r="Y130" s="7"/>
      <c r="AB130" s="11"/>
      <c r="AC130" s="11"/>
      <c r="AD130" s="7"/>
      <c r="AF130" s="25"/>
    </row>
    <row r="131" spans="1:32" ht="14.25" x14ac:dyDescent="0.2">
      <c r="A131" s="37"/>
      <c r="B131" s="27"/>
      <c r="C131" s="20"/>
      <c r="D131" s="9"/>
      <c r="E131"/>
      <c r="F131"/>
      <c r="G131"/>
      <c r="H131" s="21"/>
      <c r="I131"/>
      <c r="J131"/>
      <c r="K131"/>
      <c r="L131" s="25"/>
      <c r="M131" s="10"/>
      <c r="N131"/>
      <c r="O131"/>
      <c r="P131" s="25"/>
      <c r="Q131" s="22"/>
      <c r="R131"/>
      <c r="S131" s="25"/>
      <c r="T131" s="25"/>
      <c r="U131" s="10"/>
      <c r="V131" s="10"/>
      <c r="W131" s="10"/>
      <c r="X131" s="7"/>
      <c r="Y131" s="7"/>
      <c r="AB131" s="11"/>
      <c r="AC131" s="11"/>
      <c r="AD131" s="7"/>
      <c r="AF131" s="25"/>
    </row>
    <row r="132" spans="1:32" ht="14.25" x14ac:dyDescent="0.2">
      <c r="A132" s="37"/>
      <c r="B132" s="27"/>
      <c r="C132" s="20"/>
      <c r="D132" s="9"/>
      <c r="E132"/>
      <c r="F132"/>
      <c r="G132"/>
      <c r="H132" s="21"/>
      <c r="I132"/>
      <c r="J132"/>
      <c r="K132"/>
      <c r="L132" s="25"/>
      <c r="M132" s="10"/>
      <c r="N132"/>
      <c r="O132"/>
      <c r="P132" s="25"/>
      <c r="Q132" s="22"/>
      <c r="R132"/>
      <c r="S132" s="25"/>
      <c r="T132" s="25"/>
      <c r="U132" s="10"/>
      <c r="V132" s="10"/>
      <c r="W132" s="10"/>
      <c r="X132" s="7"/>
      <c r="Y132" s="7"/>
      <c r="AB132" s="11"/>
      <c r="AC132" s="11"/>
      <c r="AD132" s="7"/>
      <c r="AF132" s="25"/>
    </row>
    <row r="133" spans="1:32" ht="14.25" x14ac:dyDescent="0.2">
      <c r="A133" s="37"/>
      <c r="B133" s="27"/>
      <c r="C133" s="20"/>
      <c r="D133" s="9"/>
      <c r="E133"/>
      <c r="F133"/>
      <c r="G133"/>
      <c r="H133" s="21"/>
      <c r="I133"/>
      <c r="J133"/>
      <c r="K133"/>
      <c r="L133" s="25"/>
      <c r="M133" s="10"/>
      <c r="N133"/>
      <c r="O133"/>
      <c r="P133" s="25"/>
      <c r="Q133" s="22"/>
      <c r="R133"/>
      <c r="S133" s="25"/>
      <c r="T133" s="25"/>
      <c r="U133" s="10"/>
      <c r="V133" s="10"/>
      <c r="W133" s="10"/>
      <c r="X133" s="7"/>
      <c r="Y133" s="7"/>
      <c r="AB133" s="11"/>
      <c r="AC133" s="11"/>
      <c r="AD133" s="7"/>
      <c r="AF133" s="25"/>
    </row>
    <row r="134" spans="1:32" ht="14.25" x14ac:dyDescent="0.2">
      <c r="A134" s="37"/>
      <c r="B134" s="27"/>
      <c r="C134" s="20"/>
      <c r="D134" s="9"/>
      <c r="E134"/>
      <c r="F134"/>
      <c r="G134"/>
      <c r="H134" s="21"/>
      <c r="I134"/>
      <c r="J134"/>
      <c r="K134"/>
      <c r="L134" s="25"/>
      <c r="M134" s="10"/>
      <c r="N134"/>
      <c r="O134"/>
      <c r="P134" s="25"/>
      <c r="Q134" s="22"/>
      <c r="R134"/>
      <c r="S134" s="25"/>
      <c r="T134" s="25"/>
      <c r="U134" s="10"/>
      <c r="V134" s="10"/>
      <c r="W134" s="10"/>
      <c r="X134" s="7"/>
      <c r="Y134" s="7"/>
      <c r="AB134" s="11"/>
      <c r="AC134" s="11"/>
      <c r="AD134" s="7"/>
      <c r="AF134" s="25"/>
    </row>
    <row r="135" spans="1:32" ht="14.25" x14ac:dyDescent="0.2">
      <c r="A135" s="37"/>
      <c r="B135" s="27"/>
      <c r="C135" s="20"/>
      <c r="D135" s="9"/>
      <c r="E135"/>
      <c r="F135"/>
      <c r="G135"/>
      <c r="H135" s="21"/>
      <c r="I135"/>
      <c r="J135"/>
      <c r="K135"/>
      <c r="L135" s="25"/>
      <c r="M135" s="10"/>
      <c r="N135"/>
      <c r="O135"/>
      <c r="P135" s="25"/>
      <c r="Q135" s="22"/>
      <c r="R135"/>
      <c r="S135" s="25"/>
      <c r="T135" s="25"/>
      <c r="U135" s="10"/>
      <c r="V135" s="10"/>
      <c r="W135" s="10"/>
      <c r="X135" s="7"/>
      <c r="Y135" s="7"/>
      <c r="AB135" s="11"/>
      <c r="AC135" s="11"/>
      <c r="AD135" s="7"/>
      <c r="AF135" s="25"/>
    </row>
    <row r="136" spans="1:32" ht="14.25" x14ac:dyDescent="0.2">
      <c r="A136" s="37"/>
      <c r="B136" s="27"/>
      <c r="C136" s="20"/>
      <c r="D136" s="9"/>
      <c r="E136"/>
      <c r="F136"/>
      <c r="G136"/>
      <c r="H136" s="21"/>
      <c r="I136"/>
      <c r="J136"/>
      <c r="K136"/>
      <c r="L136" s="25"/>
      <c r="M136" s="10"/>
      <c r="N136"/>
      <c r="O136"/>
      <c r="P136" s="25"/>
      <c r="Q136" s="22"/>
      <c r="R136"/>
      <c r="S136" s="25"/>
      <c r="T136" s="25"/>
      <c r="U136" s="10"/>
      <c r="V136" s="10"/>
      <c r="W136" s="10"/>
      <c r="X136" s="7"/>
      <c r="Y136" s="7"/>
      <c r="AB136" s="11"/>
      <c r="AC136" s="11"/>
      <c r="AD136" s="7"/>
      <c r="AF136" s="25"/>
    </row>
    <row r="137" spans="1:32" ht="14.25" x14ac:dyDescent="0.2">
      <c r="A137" s="37"/>
      <c r="B137" s="27"/>
      <c r="C137" s="20"/>
      <c r="D137" s="9"/>
      <c r="E137"/>
      <c r="F137"/>
      <c r="G137"/>
      <c r="H137" s="21"/>
      <c r="I137"/>
      <c r="J137"/>
      <c r="K137"/>
      <c r="L137" s="25"/>
      <c r="M137" s="10"/>
      <c r="N137"/>
      <c r="O137"/>
      <c r="P137" s="25"/>
      <c r="Q137" s="22"/>
      <c r="R137"/>
      <c r="S137" s="25"/>
      <c r="T137" s="25"/>
      <c r="U137" s="10"/>
      <c r="V137" s="10"/>
      <c r="W137" s="10"/>
      <c r="X137" s="7"/>
      <c r="Y137" s="7"/>
      <c r="AB137" s="11"/>
      <c r="AC137" s="11"/>
      <c r="AD137" s="7"/>
      <c r="AF137" s="25"/>
    </row>
    <row r="138" spans="1:32" ht="14.25" x14ac:dyDescent="0.2">
      <c r="A138" s="37"/>
      <c r="B138" s="27"/>
      <c r="C138" s="20"/>
      <c r="D138" s="9"/>
      <c r="E138"/>
      <c r="F138"/>
      <c r="G138"/>
      <c r="H138" s="21"/>
      <c r="I138"/>
      <c r="J138"/>
      <c r="K138"/>
      <c r="L138" s="25"/>
      <c r="M138" s="10"/>
      <c r="N138"/>
      <c r="O138"/>
      <c r="P138" s="25"/>
      <c r="Q138" s="22"/>
      <c r="R138"/>
      <c r="S138" s="25"/>
      <c r="T138" s="25"/>
      <c r="U138" s="10"/>
      <c r="V138" s="10"/>
      <c r="W138" s="10"/>
      <c r="X138" s="7"/>
      <c r="Y138" s="7"/>
      <c r="AB138" s="11"/>
      <c r="AC138" s="11"/>
      <c r="AD138" s="7"/>
      <c r="AF138" s="25"/>
    </row>
    <row r="139" spans="1:32" ht="14.25" x14ac:dyDescent="0.2">
      <c r="A139" s="37"/>
      <c r="B139" s="27"/>
      <c r="C139" s="20"/>
      <c r="D139" s="9"/>
      <c r="E139"/>
      <c r="F139"/>
      <c r="G139"/>
      <c r="H139" s="21"/>
      <c r="I139"/>
      <c r="J139"/>
      <c r="K139"/>
      <c r="L139" s="25"/>
      <c r="M139" s="10"/>
      <c r="N139"/>
      <c r="O139"/>
      <c r="P139" s="25"/>
      <c r="Q139" s="22"/>
      <c r="R139"/>
      <c r="S139" s="25"/>
      <c r="T139" s="25"/>
      <c r="U139" s="10"/>
      <c r="V139" s="10"/>
      <c r="W139" s="10"/>
      <c r="X139" s="7"/>
      <c r="Y139" s="7"/>
      <c r="AB139" s="11"/>
      <c r="AC139" s="11"/>
      <c r="AD139" s="7"/>
      <c r="AF139" s="25"/>
    </row>
    <row r="140" spans="1:32" ht="14.25" x14ac:dyDescent="0.2">
      <c r="A140" s="37"/>
      <c r="B140" s="27"/>
      <c r="C140" s="20"/>
      <c r="D140" s="9"/>
      <c r="E140"/>
      <c r="F140"/>
      <c r="G140"/>
      <c r="H140" s="21"/>
      <c r="I140"/>
      <c r="J140"/>
      <c r="K140"/>
      <c r="L140" s="25"/>
      <c r="M140" s="10"/>
      <c r="N140"/>
      <c r="O140"/>
      <c r="P140" s="25"/>
      <c r="Q140" s="22"/>
      <c r="R140"/>
      <c r="S140" s="25"/>
      <c r="T140" s="25"/>
      <c r="U140" s="10"/>
      <c r="V140" s="10"/>
      <c r="W140" s="10"/>
      <c r="X140" s="7"/>
      <c r="Y140" s="7"/>
      <c r="AB140" s="11"/>
      <c r="AC140" s="11"/>
      <c r="AD140" s="7"/>
      <c r="AF140" s="25"/>
    </row>
    <row r="141" spans="1:32" ht="14.25" x14ac:dyDescent="0.2">
      <c r="A141" s="37"/>
      <c r="B141" s="27"/>
      <c r="C141" s="20"/>
      <c r="D141" s="9"/>
      <c r="E141"/>
      <c r="F141"/>
      <c r="G141"/>
      <c r="H141" s="21"/>
      <c r="I141"/>
      <c r="J141"/>
      <c r="K141"/>
      <c r="L141" s="25"/>
      <c r="M141" s="10"/>
      <c r="N141"/>
      <c r="O141"/>
      <c r="P141" s="25"/>
      <c r="Q141" s="22"/>
      <c r="R141"/>
      <c r="S141" s="25"/>
      <c r="T141" s="25"/>
      <c r="U141" s="10"/>
      <c r="V141" s="10"/>
      <c r="W141" s="10"/>
      <c r="X141" s="7"/>
      <c r="Y141" s="7"/>
      <c r="AB141" s="11"/>
      <c r="AC141" s="11"/>
      <c r="AD141" s="7"/>
      <c r="AF141" s="25"/>
    </row>
    <row r="142" spans="1:32" ht="14.25" x14ac:dyDescent="0.2">
      <c r="A142" s="37"/>
      <c r="B142" s="27"/>
      <c r="C142" s="20"/>
      <c r="D142" s="9"/>
      <c r="E142"/>
      <c r="F142"/>
      <c r="G142"/>
      <c r="H142" s="21"/>
      <c r="I142"/>
      <c r="J142"/>
      <c r="K142"/>
      <c r="L142" s="25"/>
      <c r="M142" s="10"/>
      <c r="N142"/>
      <c r="O142"/>
      <c r="P142" s="25"/>
      <c r="Q142" s="22"/>
      <c r="R142"/>
      <c r="S142" s="25"/>
      <c r="T142" s="25"/>
      <c r="U142" s="10"/>
      <c r="V142" s="10"/>
      <c r="W142" s="10"/>
      <c r="X142" s="7"/>
      <c r="Y142" s="7"/>
      <c r="AB142" s="11"/>
      <c r="AC142" s="11"/>
      <c r="AD142" s="7"/>
      <c r="AF142" s="25"/>
    </row>
    <row r="143" spans="1:32" ht="14.25" x14ac:dyDescent="0.2">
      <c r="A143" s="37"/>
      <c r="B143" s="27"/>
      <c r="C143" s="20"/>
      <c r="D143" s="9"/>
      <c r="E143"/>
      <c r="F143"/>
      <c r="G143"/>
      <c r="H143" s="21"/>
      <c r="I143"/>
      <c r="J143"/>
      <c r="K143"/>
      <c r="L143" s="25"/>
      <c r="M143" s="10"/>
      <c r="N143"/>
      <c r="O143"/>
      <c r="P143" s="25"/>
      <c r="Q143" s="22"/>
      <c r="R143"/>
      <c r="S143" s="25"/>
      <c r="T143" s="25"/>
      <c r="U143" s="10"/>
      <c r="V143" s="10"/>
      <c r="W143" s="10"/>
      <c r="X143" s="7"/>
      <c r="Y143" s="7"/>
      <c r="AB143" s="11"/>
      <c r="AC143" s="11"/>
      <c r="AD143" s="7"/>
      <c r="AF143" s="25"/>
    </row>
    <row r="144" spans="1:32" ht="14.25" x14ac:dyDescent="0.2">
      <c r="A144" s="37"/>
      <c r="B144" s="27"/>
      <c r="C144" s="20"/>
      <c r="D144" s="9"/>
      <c r="E144"/>
      <c r="F144"/>
      <c r="G144"/>
      <c r="H144" s="21"/>
      <c r="I144"/>
      <c r="J144"/>
      <c r="K144"/>
      <c r="L144" s="25"/>
      <c r="M144" s="10"/>
      <c r="N144"/>
      <c r="O144"/>
      <c r="P144" s="25"/>
      <c r="Q144" s="22"/>
      <c r="R144"/>
      <c r="S144" s="25"/>
      <c r="T144" s="25"/>
      <c r="U144" s="10"/>
      <c r="V144" s="10"/>
      <c r="W144" s="10"/>
      <c r="X144" s="7"/>
      <c r="Y144" s="7"/>
      <c r="AB144" s="11"/>
      <c r="AC144" s="11"/>
      <c r="AD144" s="7"/>
      <c r="AF144" s="25"/>
    </row>
    <row r="145" spans="1:32" ht="14.25" x14ac:dyDescent="0.2">
      <c r="A145" s="37"/>
      <c r="B145" s="27"/>
      <c r="C145" s="20"/>
      <c r="D145" s="9"/>
      <c r="E145"/>
      <c r="F145"/>
      <c r="G145"/>
      <c r="H145" s="21"/>
      <c r="I145"/>
      <c r="J145"/>
      <c r="K145"/>
      <c r="L145" s="25"/>
      <c r="M145" s="10"/>
      <c r="N145"/>
      <c r="O145"/>
      <c r="P145" s="25"/>
      <c r="Q145" s="22"/>
      <c r="R145"/>
      <c r="S145" s="25"/>
      <c r="T145" s="25"/>
      <c r="U145" s="10"/>
      <c r="V145" s="10"/>
      <c r="W145" s="10"/>
      <c r="X145" s="7"/>
      <c r="Y145" s="7"/>
      <c r="AB145" s="11"/>
      <c r="AC145" s="11"/>
      <c r="AD145" s="7"/>
      <c r="AF145" s="25"/>
    </row>
    <row r="146" spans="1:32" ht="14.25" x14ac:dyDescent="0.2">
      <c r="A146" s="37"/>
      <c r="B146" s="27"/>
      <c r="C146" s="20"/>
      <c r="D146" s="9"/>
      <c r="E146"/>
      <c r="F146"/>
      <c r="G146"/>
      <c r="H146" s="21"/>
      <c r="I146"/>
      <c r="J146"/>
      <c r="K146"/>
      <c r="L146" s="25"/>
      <c r="M146" s="10"/>
      <c r="N146"/>
      <c r="O146"/>
      <c r="P146" s="25"/>
      <c r="Q146" s="22"/>
      <c r="R146"/>
      <c r="S146" s="25"/>
      <c r="T146" s="25"/>
      <c r="U146" s="10"/>
      <c r="V146" s="10"/>
      <c r="W146" s="10"/>
      <c r="X146" s="7"/>
      <c r="Y146" s="7"/>
      <c r="AB146" s="11"/>
      <c r="AC146" s="11"/>
      <c r="AD146" s="7"/>
      <c r="AF146" s="25"/>
    </row>
    <row r="147" spans="1:32" ht="14.25" x14ac:dyDescent="0.2">
      <c r="A147" s="37"/>
      <c r="B147" s="27"/>
      <c r="C147" s="20"/>
      <c r="D147" s="9"/>
      <c r="E147"/>
      <c r="F147"/>
      <c r="G147"/>
      <c r="H147" s="21"/>
      <c r="I147"/>
      <c r="J147"/>
      <c r="K147"/>
      <c r="L147" s="25"/>
      <c r="M147" s="10"/>
      <c r="N147"/>
      <c r="O147"/>
      <c r="P147" s="25"/>
      <c r="Q147" s="22"/>
      <c r="R147"/>
      <c r="S147" s="25"/>
      <c r="T147" s="25"/>
      <c r="U147" s="10"/>
      <c r="V147" s="10"/>
      <c r="W147" s="10"/>
      <c r="X147" s="7"/>
      <c r="Y147" s="7"/>
      <c r="AB147" s="11"/>
      <c r="AC147" s="11"/>
      <c r="AD147" s="7"/>
      <c r="AF147" s="25"/>
    </row>
    <row r="148" spans="1:32" ht="14.25" x14ac:dyDescent="0.2">
      <c r="A148" s="37"/>
      <c r="B148" s="27"/>
      <c r="C148" s="20"/>
      <c r="D148" s="9"/>
      <c r="E148"/>
      <c r="F148"/>
      <c r="G148"/>
      <c r="H148" s="21"/>
      <c r="I148"/>
      <c r="J148"/>
      <c r="K148"/>
      <c r="L148" s="25"/>
      <c r="M148" s="10"/>
      <c r="N148"/>
      <c r="O148"/>
      <c r="P148" s="25"/>
      <c r="Q148" s="22"/>
      <c r="R148"/>
      <c r="S148" s="25"/>
      <c r="T148" s="25"/>
      <c r="U148" s="10"/>
      <c r="V148" s="10"/>
      <c r="W148" s="10"/>
      <c r="X148" s="7"/>
      <c r="Y148" s="7"/>
      <c r="AB148" s="11"/>
      <c r="AC148" s="11"/>
      <c r="AD148" s="7"/>
      <c r="AF148" s="25"/>
    </row>
    <row r="149" spans="1:32" ht="14.25" x14ac:dyDescent="0.2">
      <c r="A149" s="37"/>
      <c r="B149" s="27"/>
      <c r="C149" s="20"/>
      <c r="D149" s="9"/>
      <c r="E149"/>
      <c r="F149"/>
      <c r="G149"/>
      <c r="H149" s="21"/>
      <c r="I149"/>
      <c r="J149"/>
      <c r="K149"/>
      <c r="L149" s="25"/>
      <c r="M149" s="10"/>
      <c r="N149"/>
      <c r="O149"/>
      <c r="P149" s="25"/>
      <c r="Q149" s="22"/>
      <c r="R149"/>
      <c r="S149" s="25"/>
      <c r="T149" s="25"/>
      <c r="U149" s="10"/>
      <c r="V149" s="10"/>
      <c r="W149" s="10"/>
      <c r="X149" s="7"/>
      <c r="Y149" s="7"/>
      <c r="AB149" s="11"/>
      <c r="AC149" s="11"/>
      <c r="AD149" s="7"/>
      <c r="AF149" s="25"/>
    </row>
    <row r="150" spans="1:32" ht="14.25" x14ac:dyDescent="0.2">
      <c r="A150" s="37"/>
      <c r="B150" s="27"/>
      <c r="C150" s="20"/>
      <c r="D150" s="9"/>
      <c r="E150"/>
      <c r="F150"/>
      <c r="G150"/>
      <c r="H150" s="21"/>
      <c r="I150"/>
      <c r="J150"/>
      <c r="K150"/>
      <c r="L150" s="25"/>
      <c r="M150" s="10"/>
      <c r="N150"/>
      <c r="O150"/>
      <c r="P150" s="25"/>
      <c r="Q150" s="22"/>
      <c r="R150"/>
      <c r="S150" s="25"/>
      <c r="T150" s="25"/>
      <c r="U150" s="10"/>
      <c r="V150" s="10"/>
      <c r="W150" s="10"/>
      <c r="X150" s="7"/>
      <c r="Y150" s="7"/>
      <c r="AB150" s="11"/>
      <c r="AC150" s="11"/>
      <c r="AD150" s="7"/>
      <c r="AF150" s="25"/>
    </row>
    <row r="151" spans="1:32" ht="14.25" x14ac:dyDescent="0.2">
      <c r="A151" s="37"/>
      <c r="B151" s="27"/>
      <c r="C151" s="20"/>
      <c r="D151" s="9"/>
      <c r="E151"/>
      <c r="F151"/>
      <c r="G151"/>
      <c r="H151" s="21"/>
      <c r="I151"/>
      <c r="J151"/>
      <c r="K151"/>
      <c r="L151" s="25"/>
      <c r="M151" s="10"/>
      <c r="N151"/>
      <c r="O151"/>
      <c r="P151" s="25"/>
      <c r="Q151" s="22"/>
      <c r="R151"/>
      <c r="S151" s="25"/>
      <c r="T151" s="25"/>
      <c r="U151" s="10"/>
      <c r="V151" s="10"/>
      <c r="W151" s="10"/>
      <c r="X151" s="7"/>
      <c r="Y151" s="7"/>
      <c r="AB151" s="11"/>
      <c r="AC151" s="11"/>
      <c r="AD151" s="7"/>
      <c r="AF151" s="25"/>
    </row>
    <row r="152" spans="1:32" ht="14.25" x14ac:dyDescent="0.2">
      <c r="A152" s="37"/>
      <c r="B152" s="27"/>
      <c r="C152" s="20"/>
      <c r="D152" s="9"/>
      <c r="E152"/>
      <c r="F152"/>
      <c r="G152"/>
      <c r="H152" s="21"/>
      <c r="I152"/>
      <c r="J152"/>
      <c r="K152"/>
      <c r="L152" s="25"/>
      <c r="M152" s="10"/>
      <c r="N152"/>
      <c r="O152"/>
      <c r="P152" s="25"/>
      <c r="Q152" s="22"/>
      <c r="R152"/>
      <c r="S152" s="25"/>
      <c r="T152" s="25"/>
      <c r="U152" s="10"/>
      <c r="V152" s="10"/>
      <c r="W152" s="10"/>
      <c r="X152" s="7"/>
      <c r="Y152" s="7"/>
      <c r="AB152" s="11"/>
      <c r="AC152" s="11"/>
      <c r="AD152" s="7"/>
      <c r="AF152" s="25"/>
    </row>
    <row r="153" spans="1:32" ht="14.25" x14ac:dyDescent="0.2">
      <c r="A153" s="37"/>
      <c r="B153" s="27"/>
      <c r="C153" s="20"/>
      <c r="D153" s="9"/>
      <c r="E153"/>
      <c r="F153"/>
      <c r="G153"/>
      <c r="H153" s="21"/>
      <c r="I153"/>
      <c r="J153"/>
      <c r="K153"/>
      <c r="L153" s="25"/>
      <c r="M153" s="10"/>
      <c r="N153"/>
      <c r="O153"/>
      <c r="P153" s="25"/>
      <c r="Q153" s="22"/>
      <c r="R153"/>
      <c r="S153" s="25"/>
      <c r="T153" s="25"/>
      <c r="U153" s="10"/>
      <c r="V153" s="10"/>
      <c r="W153" s="10"/>
      <c r="X153" s="7"/>
      <c r="Y153" s="7"/>
      <c r="AB153" s="11"/>
      <c r="AC153" s="11"/>
      <c r="AD153" s="7"/>
      <c r="AF153" s="25"/>
    </row>
    <row r="154" spans="1:32" ht="14.25" x14ac:dyDescent="0.2">
      <c r="A154" s="37"/>
      <c r="B154" s="27"/>
      <c r="C154" s="20"/>
      <c r="D154" s="9"/>
      <c r="E154"/>
      <c r="F154"/>
      <c r="G154"/>
      <c r="H154" s="21"/>
      <c r="I154"/>
      <c r="J154"/>
      <c r="K154"/>
      <c r="L154" s="25"/>
      <c r="M154" s="10"/>
      <c r="N154"/>
      <c r="O154"/>
      <c r="P154" s="25"/>
      <c r="Q154" s="22"/>
      <c r="R154"/>
      <c r="S154" s="25"/>
      <c r="T154" s="25"/>
      <c r="U154" s="10"/>
      <c r="V154" s="10"/>
      <c r="W154" s="10"/>
      <c r="X154" s="7"/>
      <c r="Y154" s="7"/>
      <c r="AB154" s="11"/>
      <c r="AC154" s="11"/>
      <c r="AD154" s="7"/>
      <c r="AF154" s="25"/>
    </row>
    <row r="155" spans="1:32" ht="14.25" x14ac:dyDescent="0.2">
      <c r="A155" s="37"/>
      <c r="B155" s="27"/>
      <c r="C155" s="20"/>
      <c r="D155" s="9"/>
      <c r="E155"/>
      <c r="F155"/>
      <c r="G155"/>
      <c r="H155" s="21"/>
      <c r="I155"/>
      <c r="J155"/>
      <c r="K155"/>
      <c r="L155" s="25"/>
      <c r="M155" s="10"/>
      <c r="N155"/>
      <c r="O155"/>
      <c r="P155" s="25"/>
      <c r="Q155" s="22"/>
      <c r="R155"/>
      <c r="S155" s="25"/>
      <c r="T155" s="25"/>
      <c r="U155" s="10"/>
      <c r="V155" s="10"/>
      <c r="W155" s="10"/>
      <c r="X155" s="7"/>
      <c r="Y155" s="7"/>
      <c r="AB155" s="11"/>
      <c r="AC155" s="11"/>
      <c r="AD155" s="7"/>
      <c r="AF155" s="25"/>
    </row>
    <row r="156" spans="1:32" ht="14.25" x14ac:dyDescent="0.2">
      <c r="A156" s="37"/>
      <c r="B156" s="27"/>
      <c r="C156" s="20"/>
      <c r="D156" s="9"/>
      <c r="E156"/>
      <c r="F156"/>
      <c r="G156"/>
      <c r="H156" s="21"/>
      <c r="I156"/>
      <c r="J156"/>
      <c r="K156"/>
      <c r="L156" s="25"/>
      <c r="M156" s="10"/>
      <c r="N156"/>
      <c r="O156"/>
      <c r="P156" s="25"/>
      <c r="Q156" s="22"/>
      <c r="R156"/>
      <c r="S156" s="25"/>
      <c r="T156" s="25"/>
      <c r="U156" s="10"/>
      <c r="V156" s="10"/>
      <c r="W156" s="10"/>
      <c r="X156" s="7"/>
      <c r="Y156" s="7"/>
      <c r="AB156" s="11"/>
      <c r="AC156" s="11"/>
      <c r="AD156" s="7"/>
      <c r="AF156" s="25"/>
    </row>
    <row r="157" spans="1:32" ht="14.25" x14ac:dyDescent="0.2">
      <c r="A157" s="37"/>
      <c r="B157" s="27"/>
      <c r="C157" s="20"/>
      <c r="D157" s="9"/>
      <c r="E157"/>
      <c r="F157"/>
      <c r="G157"/>
      <c r="H157" s="21"/>
      <c r="I157"/>
      <c r="J157"/>
      <c r="K157"/>
      <c r="L157" s="25"/>
      <c r="M157" s="10"/>
      <c r="N157"/>
      <c r="O157"/>
      <c r="P157" s="25"/>
      <c r="Q157" s="22"/>
      <c r="R157"/>
      <c r="S157" s="25"/>
      <c r="T157" s="25"/>
      <c r="U157" s="10"/>
      <c r="V157" s="10"/>
      <c r="W157" s="10"/>
      <c r="X157" s="7"/>
      <c r="Y157" s="7"/>
      <c r="AB157" s="11"/>
      <c r="AC157" s="11"/>
      <c r="AD157" s="7"/>
      <c r="AF157" s="25"/>
    </row>
    <row r="158" spans="1:32" ht="14.25" x14ac:dyDescent="0.2">
      <c r="A158" s="37"/>
      <c r="B158" s="27"/>
      <c r="C158" s="20"/>
      <c r="D158" s="9"/>
      <c r="E158"/>
      <c r="F158"/>
      <c r="G158"/>
      <c r="H158" s="21"/>
      <c r="I158"/>
      <c r="J158"/>
      <c r="K158"/>
      <c r="L158" s="25"/>
      <c r="M158" s="10"/>
      <c r="N158"/>
      <c r="O158"/>
      <c r="P158" s="25"/>
      <c r="Q158" s="22"/>
      <c r="R158"/>
      <c r="S158" s="25"/>
      <c r="T158" s="25"/>
      <c r="U158" s="10"/>
      <c r="V158" s="10"/>
      <c r="W158" s="10"/>
      <c r="X158" s="7"/>
      <c r="Y158" s="7"/>
      <c r="AB158" s="11"/>
      <c r="AC158" s="11"/>
      <c r="AD158" s="7"/>
      <c r="AF158" s="25"/>
    </row>
    <row r="159" spans="1:32" ht="14.25" x14ac:dyDescent="0.2">
      <c r="A159" s="37"/>
      <c r="B159" s="27"/>
      <c r="C159" s="20"/>
      <c r="D159" s="9"/>
      <c r="E159"/>
      <c r="F159"/>
      <c r="G159"/>
      <c r="H159" s="21"/>
      <c r="I159"/>
      <c r="J159"/>
      <c r="K159"/>
      <c r="L159" s="25"/>
      <c r="M159" s="10"/>
      <c r="N159"/>
      <c r="O159"/>
      <c r="P159" s="25"/>
      <c r="Q159" s="22"/>
      <c r="R159"/>
      <c r="S159" s="25"/>
      <c r="T159" s="25"/>
      <c r="U159" s="10"/>
      <c r="V159" s="10"/>
      <c r="W159" s="10"/>
      <c r="X159" s="7"/>
      <c r="Y159" s="7"/>
      <c r="AB159" s="11"/>
      <c r="AC159" s="11"/>
      <c r="AD159" s="7"/>
      <c r="AF159" s="25"/>
    </row>
    <row r="160" spans="1:32" ht="14.25" x14ac:dyDescent="0.2">
      <c r="A160" s="37"/>
      <c r="B160" s="27"/>
      <c r="C160" s="20"/>
      <c r="D160" s="9"/>
      <c r="E160"/>
      <c r="F160"/>
      <c r="G160"/>
      <c r="H160" s="21"/>
      <c r="I160"/>
      <c r="J160"/>
      <c r="K160"/>
      <c r="L160" s="25"/>
      <c r="M160" s="10"/>
      <c r="N160"/>
      <c r="O160"/>
      <c r="P160" s="25"/>
      <c r="Q160" s="22"/>
      <c r="R160"/>
      <c r="S160" s="25"/>
      <c r="T160" s="25"/>
      <c r="U160" s="10"/>
      <c r="V160" s="10"/>
      <c r="W160" s="10"/>
      <c r="X160" s="7"/>
      <c r="Y160" s="7"/>
      <c r="AB160" s="11"/>
      <c r="AC160" s="11"/>
      <c r="AD160" s="7"/>
      <c r="AF160" s="25"/>
    </row>
    <row r="161" spans="1:32" ht="14.25" x14ac:dyDescent="0.2">
      <c r="A161" s="37"/>
      <c r="B161" s="27"/>
      <c r="C161" s="20"/>
      <c r="D161" s="9"/>
      <c r="E161"/>
      <c r="F161"/>
      <c r="G161"/>
      <c r="H161" s="21"/>
      <c r="I161"/>
      <c r="J161"/>
      <c r="K161"/>
      <c r="L161" s="25"/>
      <c r="M161" s="10"/>
      <c r="N161"/>
      <c r="O161"/>
      <c r="P161" s="25"/>
      <c r="Q161" s="22"/>
      <c r="R161"/>
      <c r="S161" s="25"/>
      <c r="T161" s="25"/>
      <c r="U161" s="10"/>
      <c r="V161" s="10"/>
      <c r="W161" s="10"/>
      <c r="X161" s="7"/>
      <c r="Y161" s="7"/>
      <c r="AB161" s="11"/>
      <c r="AC161" s="11"/>
      <c r="AD161" s="7"/>
      <c r="AF161" s="25"/>
    </row>
    <row r="162" spans="1:32" ht="14.25" x14ac:dyDescent="0.2">
      <c r="A162" s="37"/>
      <c r="B162" s="27"/>
      <c r="C162" s="20"/>
      <c r="D162" s="9"/>
      <c r="E162"/>
      <c r="F162"/>
      <c r="G162"/>
      <c r="H162" s="21"/>
      <c r="I162"/>
      <c r="J162"/>
      <c r="K162"/>
      <c r="L162" s="25"/>
      <c r="M162" s="10"/>
      <c r="N162"/>
      <c r="O162"/>
      <c r="P162" s="25"/>
      <c r="Q162" s="22"/>
      <c r="R162"/>
      <c r="S162" s="25"/>
      <c r="T162" s="25"/>
      <c r="U162" s="10"/>
      <c r="V162" s="10"/>
      <c r="W162" s="10"/>
      <c r="X162" s="7"/>
      <c r="Y162" s="7"/>
      <c r="AB162" s="11"/>
      <c r="AC162" s="11"/>
      <c r="AD162" s="7"/>
      <c r="AF162" s="25"/>
    </row>
    <row r="163" spans="1:32" ht="14.25" x14ac:dyDescent="0.2">
      <c r="A163" s="37"/>
      <c r="B163" s="27"/>
      <c r="C163" s="20"/>
      <c r="D163" s="9"/>
      <c r="E163"/>
      <c r="F163"/>
      <c r="G163"/>
      <c r="H163" s="21"/>
      <c r="I163"/>
      <c r="J163"/>
      <c r="K163"/>
      <c r="L163" s="25"/>
      <c r="M163" s="10"/>
      <c r="N163"/>
      <c r="O163"/>
      <c r="P163" s="25"/>
      <c r="Q163" s="22"/>
      <c r="R163"/>
      <c r="S163" s="25"/>
      <c r="T163" s="25"/>
      <c r="U163" s="10"/>
      <c r="V163" s="10"/>
      <c r="W163" s="10"/>
      <c r="X163" s="7"/>
      <c r="Y163" s="7"/>
      <c r="AB163" s="11"/>
      <c r="AC163" s="11"/>
      <c r="AD163" s="7"/>
      <c r="AF163" s="25"/>
    </row>
    <row r="164" spans="1:32" ht="14.25" x14ac:dyDescent="0.2">
      <c r="A164" s="37"/>
      <c r="B164" s="27"/>
      <c r="C164" s="20"/>
      <c r="D164" s="9"/>
      <c r="E164"/>
      <c r="F164"/>
      <c r="G164"/>
      <c r="H164" s="21"/>
      <c r="I164"/>
      <c r="J164"/>
      <c r="K164"/>
      <c r="L164" s="25"/>
      <c r="M164" s="10"/>
      <c r="N164"/>
      <c r="O164"/>
      <c r="P164" s="25"/>
      <c r="Q164" s="22"/>
      <c r="R164"/>
      <c r="S164" s="25"/>
      <c r="T164" s="25"/>
      <c r="U164" s="10"/>
      <c r="V164" s="10"/>
      <c r="W164" s="10"/>
      <c r="X164" s="7"/>
      <c r="Y164" s="7"/>
      <c r="AB164" s="11"/>
      <c r="AC164" s="11"/>
      <c r="AD164" s="7"/>
      <c r="AF164" s="25"/>
    </row>
    <row r="165" spans="1:32" ht="14.25" x14ac:dyDescent="0.2">
      <c r="A165" s="37"/>
      <c r="B165" s="27"/>
      <c r="C165" s="20"/>
      <c r="D165" s="9"/>
      <c r="E165"/>
      <c r="F165"/>
      <c r="G165"/>
      <c r="H165" s="21"/>
      <c r="I165"/>
      <c r="J165"/>
      <c r="K165"/>
      <c r="L165" s="25"/>
      <c r="M165" s="10"/>
      <c r="N165"/>
      <c r="O165"/>
      <c r="P165" s="25"/>
      <c r="Q165" s="22"/>
      <c r="R165"/>
      <c r="S165" s="25"/>
      <c r="T165" s="25"/>
      <c r="U165" s="10"/>
      <c r="V165" s="10"/>
      <c r="W165" s="10"/>
      <c r="X165" s="7"/>
      <c r="Y165" s="7"/>
      <c r="AB165" s="11"/>
      <c r="AC165" s="11"/>
      <c r="AD165" s="7"/>
      <c r="AF165" s="25"/>
    </row>
    <row r="166" spans="1:32" ht="14.25" x14ac:dyDescent="0.2">
      <c r="A166" s="37"/>
      <c r="B166" s="27"/>
      <c r="C166" s="20"/>
      <c r="D166" s="9"/>
      <c r="E166"/>
      <c r="F166"/>
      <c r="G166"/>
      <c r="H166" s="21"/>
      <c r="I166"/>
      <c r="J166"/>
      <c r="K166"/>
      <c r="L166" s="25"/>
      <c r="M166" s="10"/>
      <c r="N166"/>
      <c r="O166"/>
      <c r="P166" s="25"/>
      <c r="Q166" s="22"/>
      <c r="R166"/>
      <c r="S166" s="25"/>
      <c r="T166" s="25"/>
      <c r="U166" s="10"/>
      <c r="V166" s="10"/>
      <c r="W166" s="10"/>
      <c r="X166" s="7"/>
      <c r="Y166" s="7"/>
      <c r="AB166" s="11"/>
      <c r="AC166" s="11"/>
      <c r="AD166" s="7"/>
      <c r="AF166" s="25"/>
    </row>
    <row r="167" spans="1:32" ht="14.25" x14ac:dyDescent="0.2">
      <c r="A167" s="37"/>
      <c r="B167" s="27"/>
      <c r="C167" s="20"/>
      <c r="D167" s="9"/>
      <c r="E167"/>
      <c r="F167"/>
      <c r="G167"/>
      <c r="H167" s="21"/>
      <c r="I167"/>
      <c r="J167"/>
      <c r="K167"/>
      <c r="L167" s="25"/>
      <c r="M167" s="10"/>
      <c r="N167"/>
      <c r="O167"/>
      <c r="P167" s="25"/>
      <c r="Q167" s="22"/>
      <c r="R167"/>
      <c r="S167" s="25"/>
      <c r="T167" s="25"/>
      <c r="U167" s="10"/>
      <c r="V167" s="10"/>
      <c r="W167" s="10"/>
      <c r="X167" s="7"/>
      <c r="Y167" s="7"/>
      <c r="AB167" s="11"/>
      <c r="AC167" s="11"/>
      <c r="AD167" s="7"/>
      <c r="AF167" s="25"/>
    </row>
    <row r="168" spans="1:32" ht="14.25" x14ac:dyDescent="0.2">
      <c r="A168" s="37"/>
      <c r="B168" s="27"/>
      <c r="C168" s="20"/>
      <c r="D168" s="9"/>
      <c r="E168"/>
      <c r="F168"/>
      <c r="G168"/>
      <c r="H168" s="21"/>
      <c r="I168"/>
      <c r="J168"/>
      <c r="K168"/>
      <c r="L168" s="25"/>
      <c r="M168" s="10"/>
      <c r="N168"/>
      <c r="O168"/>
      <c r="P168" s="25"/>
      <c r="Q168" s="22"/>
      <c r="R168"/>
      <c r="S168" s="25"/>
      <c r="T168" s="25"/>
      <c r="U168" s="10"/>
      <c r="V168" s="10"/>
      <c r="W168" s="10"/>
      <c r="X168" s="7"/>
      <c r="Y168" s="7"/>
      <c r="AB168" s="11"/>
      <c r="AC168" s="11"/>
      <c r="AD168" s="7"/>
      <c r="AF168" s="25"/>
    </row>
    <row r="169" spans="1:32" ht="14.25" x14ac:dyDescent="0.2">
      <c r="A169" s="37"/>
      <c r="B169" s="27"/>
      <c r="C169" s="20"/>
      <c r="D169" s="9"/>
      <c r="E169"/>
      <c r="F169"/>
      <c r="G169"/>
      <c r="H169" s="21"/>
      <c r="I169"/>
      <c r="J169"/>
      <c r="K169"/>
      <c r="L169" s="25"/>
      <c r="M169" s="10"/>
      <c r="N169"/>
      <c r="O169"/>
      <c r="P169" s="25"/>
      <c r="Q169" s="22"/>
      <c r="R169"/>
      <c r="S169" s="25"/>
      <c r="T169" s="25"/>
      <c r="U169" s="10"/>
      <c r="V169" s="10"/>
      <c r="W169" s="10"/>
      <c r="X169" s="7"/>
      <c r="Y169" s="7"/>
      <c r="AB169" s="11"/>
      <c r="AC169" s="11"/>
      <c r="AD169" s="7"/>
      <c r="AF169" s="25"/>
    </row>
    <row r="170" spans="1:32" ht="14.25" x14ac:dyDescent="0.2">
      <c r="A170" s="37"/>
      <c r="B170" s="27"/>
      <c r="C170" s="20"/>
      <c r="D170" s="9"/>
      <c r="E170"/>
      <c r="F170"/>
      <c r="G170"/>
      <c r="H170" s="21"/>
      <c r="I170"/>
      <c r="J170"/>
      <c r="K170"/>
      <c r="L170" s="25"/>
      <c r="M170" s="10"/>
      <c r="N170"/>
      <c r="O170"/>
      <c r="P170" s="25"/>
      <c r="Q170" s="22"/>
      <c r="R170"/>
      <c r="S170" s="25"/>
      <c r="T170" s="25"/>
      <c r="U170" s="10"/>
      <c r="V170" s="10"/>
      <c r="W170" s="10"/>
      <c r="X170" s="7"/>
      <c r="Y170" s="7"/>
      <c r="AB170" s="11"/>
      <c r="AC170" s="11"/>
      <c r="AD170" s="7"/>
      <c r="AF170" s="25"/>
    </row>
    <row r="171" spans="1:32" ht="14.25" x14ac:dyDescent="0.2">
      <c r="A171" s="37"/>
      <c r="B171" s="27"/>
      <c r="C171" s="20"/>
      <c r="D171" s="9"/>
      <c r="E171"/>
      <c r="F171"/>
      <c r="G171"/>
      <c r="H171" s="21"/>
      <c r="I171"/>
      <c r="J171"/>
      <c r="K171"/>
      <c r="L171" s="25"/>
      <c r="M171" s="10"/>
      <c r="N171"/>
      <c r="O171"/>
      <c r="P171" s="25"/>
      <c r="Q171" s="22"/>
      <c r="R171"/>
      <c r="S171" s="25"/>
      <c r="T171" s="25"/>
      <c r="U171" s="10"/>
      <c r="V171" s="10"/>
      <c r="W171" s="10"/>
      <c r="X171" s="7"/>
      <c r="Y171" s="7"/>
      <c r="AB171" s="11"/>
      <c r="AC171" s="11"/>
      <c r="AD171" s="7"/>
      <c r="AF171" s="25"/>
    </row>
    <row r="172" spans="1:32" ht="14.25" x14ac:dyDescent="0.2">
      <c r="A172" s="37"/>
      <c r="B172" s="27"/>
      <c r="C172" s="20"/>
      <c r="D172" s="9"/>
      <c r="E172"/>
      <c r="F172"/>
      <c r="G172"/>
      <c r="H172" s="21"/>
      <c r="I172"/>
      <c r="J172"/>
      <c r="K172"/>
      <c r="L172" s="25"/>
      <c r="M172" s="10"/>
      <c r="N172"/>
      <c r="O172"/>
      <c r="P172" s="25"/>
      <c r="Q172" s="22"/>
      <c r="R172"/>
      <c r="S172" s="25"/>
      <c r="T172" s="25"/>
      <c r="U172" s="10"/>
      <c r="V172" s="10"/>
      <c r="W172" s="10"/>
      <c r="X172" s="7"/>
      <c r="Y172" s="7"/>
      <c r="AB172" s="11"/>
      <c r="AC172" s="11"/>
      <c r="AD172" s="7"/>
      <c r="AF172" s="25"/>
    </row>
    <row r="173" spans="1:32" ht="14.25" x14ac:dyDescent="0.2">
      <c r="A173" s="37"/>
      <c r="B173" s="27"/>
      <c r="C173" s="20"/>
      <c r="D173" s="9"/>
      <c r="E173"/>
      <c r="F173"/>
      <c r="G173"/>
      <c r="H173" s="21"/>
      <c r="I173"/>
      <c r="J173"/>
      <c r="K173"/>
      <c r="L173" s="25"/>
      <c r="M173" s="10"/>
      <c r="N173"/>
      <c r="O173"/>
      <c r="P173" s="25"/>
      <c r="Q173" s="22"/>
      <c r="R173"/>
      <c r="S173" s="25"/>
      <c r="T173" s="25"/>
      <c r="U173" s="10"/>
      <c r="V173" s="10"/>
      <c r="W173" s="10"/>
      <c r="X173" s="7"/>
      <c r="Y173" s="7"/>
      <c r="AB173" s="11"/>
      <c r="AC173" s="11"/>
      <c r="AD173" s="7"/>
      <c r="AF173" s="25"/>
    </row>
    <row r="174" spans="1:32" ht="14.25" x14ac:dyDescent="0.2">
      <c r="A174" s="37"/>
      <c r="B174" s="27"/>
      <c r="C174" s="20"/>
      <c r="D174" s="9"/>
      <c r="E174"/>
      <c r="F174"/>
      <c r="G174"/>
      <c r="H174" s="21"/>
      <c r="I174"/>
      <c r="J174"/>
      <c r="K174"/>
      <c r="L174" s="25"/>
      <c r="M174" s="10"/>
      <c r="N174"/>
      <c r="O174"/>
      <c r="P174" s="25"/>
      <c r="Q174" s="22"/>
      <c r="R174"/>
      <c r="S174" s="25"/>
      <c r="T174" s="25"/>
      <c r="U174" s="10"/>
      <c r="V174" s="10"/>
      <c r="W174" s="10"/>
      <c r="X174" s="7"/>
      <c r="Y174" s="7"/>
      <c r="AB174" s="11"/>
      <c r="AC174" s="11"/>
      <c r="AD174" s="7"/>
      <c r="AF174" s="25"/>
    </row>
    <row r="175" spans="1:32" ht="14.25" x14ac:dyDescent="0.2">
      <c r="A175" s="37"/>
      <c r="B175" s="27"/>
      <c r="C175" s="20"/>
      <c r="D175" s="9"/>
      <c r="E175"/>
      <c r="F175"/>
      <c r="G175"/>
      <c r="H175" s="21"/>
      <c r="I175"/>
      <c r="J175"/>
      <c r="K175"/>
      <c r="L175" s="25"/>
      <c r="M175" s="10"/>
      <c r="N175"/>
      <c r="O175"/>
      <c r="P175" s="25"/>
      <c r="Q175" s="22"/>
      <c r="R175"/>
      <c r="S175" s="25"/>
      <c r="T175" s="25"/>
      <c r="U175" s="10"/>
      <c r="V175" s="10"/>
      <c r="W175" s="10"/>
      <c r="X175" s="7"/>
      <c r="Y175" s="7"/>
      <c r="AB175" s="11"/>
      <c r="AC175" s="11"/>
      <c r="AD175" s="7"/>
      <c r="AF175" s="25"/>
    </row>
    <row r="176" spans="1:32" ht="14.25" x14ac:dyDescent="0.2">
      <c r="A176" s="37"/>
      <c r="B176" s="27"/>
      <c r="C176" s="20"/>
      <c r="D176" s="9"/>
      <c r="E176"/>
      <c r="F176"/>
      <c r="G176"/>
      <c r="H176" s="21"/>
      <c r="I176"/>
      <c r="J176"/>
      <c r="K176"/>
      <c r="L176" s="25"/>
      <c r="M176" s="10"/>
      <c r="N176"/>
      <c r="O176"/>
      <c r="P176" s="25"/>
      <c r="Q176" s="22"/>
      <c r="R176"/>
      <c r="S176" s="25"/>
      <c r="T176" s="25"/>
      <c r="U176" s="10"/>
      <c r="V176" s="10"/>
      <c r="W176" s="10"/>
      <c r="X176" s="7"/>
      <c r="Y176" s="7"/>
      <c r="AB176" s="11"/>
      <c r="AC176" s="11"/>
      <c r="AD176" s="7"/>
      <c r="AF176" s="25"/>
    </row>
    <row r="177" spans="1:32" ht="14.25" x14ac:dyDescent="0.2">
      <c r="A177" s="37"/>
      <c r="B177" s="27"/>
      <c r="C177" s="20"/>
      <c r="D177" s="9"/>
      <c r="E177"/>
      <c r="F177"/>
      <c r="G177"/>
      <c r="H177" s="21"/>
      <c r="I177"/>
      <c r="J177"/>
      <c r="K177"/>
      <c r="L177" s="25"/>
      <c r="M177" s="10"/>
      <c r="N177"/>
      <c r="O177"/>
      <c r="P177" s="25"/>
      <c r="Q177" s="22"/>
      <c r="R177"/>
      <c r="S177" s="25"/>
      <c r="T177" s="25"/>
      <c r="U177" s="10"/>
      <c r="V177" s="10"/>
      <c r="W177" s="10"/>
      <c r="X177" s="7"/>
      <c r="Y177" s="7"/>
      <c r="AB177" s="11"/>
      <c r="AC177" s="11"/>
      <c r="AD177" s="7"/>
      <c r="AF177" s="25"/>
    </row>
    <row r="178" spans="1:32" ht="14.25" x14ac:dyDescent="0.2">
      <c r="A178" s="37"/>
      <c r="B178" s="27"/>
      <c r="C178" s="20"/>
      <c r="D178" s="9"/>
      <c r="E178"/>
      <c r="F178"/>
      <c r="G178"/>
      <c r="H178" s="21"/>
      <c r="I178"/>
      <c r="J178"/>
      <c r="K178"/>
      <c r="L178" s="25"/>
      <c r="M178" s="10"/>
      <c r="N178"/>
      <c r="O178"/>
      <c r="P178" s="25"/>
      <c r="Q178" s="22"/>
      <c r="R178"/>
      <c r="S178" s="25"/>
      <c r="T178" s="25"/>
      <c r="U178" s="10"/>
      <c r="V178" s="10"/>
      <c r="W178" s="10"/>
      <c r="X178" s="7"/>
      <c r="Y178" s="7"/>
      <c r="AB178" s="11"/>
      <c r="AC178" s="11"/>
      <c r="AD178" s="7"/>
      <c r="AF178" s="25"/>
    </row>
    <row r="179" spans="1:32" ht="14.25" x14ac:dyDescent="0.2">
      <c r="A179" s="37"/>
      <c r="B179" s="27"/>
      <c r="C179" s="20"/>
      <c r="D179" s="9"/>
      <c r="E179"/>
      <c r="F179"/>
      <c r="G179"/>
      <c r="H179" s="21"/>
      <c r="I179"/>
      <c r="J179"/>
      <c r="K179"/>
      <c r="L179" s="25"/>
      <c r="M179" s="10"/>
      <c r="N179"/>
      <c r="O179"/>
      <c r="P179" s="25"/>
      <c r="Q179" s="22"/>
      <c r="R179"/>
      <c r="S179" s="25"/>
      <c r="T179" s="25"/>
      <c r="U179" s="10"/>
      <c r="V179" s="10"/>
      <c r="W179" s="10"/>
      <c r="X179" s="7"/>
      <c r="Y179" s="7"/>
      <c r="AB179" s="11"/>
      <c r="AC179" s="11"/>
      <c r="AD179" s="7"/>
      <c r="AF179" s="25"/>
    </row>
    <row r="180" spans="1:32" ht="14.25" x14ac:dyDescent="0.2">
      <c r="A180" s="37"/>
      <c r="B180" s="27"/>
      <c r="C180" s="20"/>
      <c r="D180" s="9"/>
      <c r="E180"/>
      <c r="F180"/>
      <c r="G180"/>
      <c r="H180" s="21"/>
      <c r="I180"/>
      <c r="J180"/>
      <c r="K180"/>
      <c r="L180" s="25"/>
      <c r="M180" s="10"/>
      <c r="N180"/>
      <c r="O180"/>
      <c r="P180" s="25"/>
      <c r="Q180" s="22"/>
      <c r="R180"/>
      <c r="S180" s="25"/>
      <c r="T180" s="25"/>
      <c r="U180" s="10"/>
      <c r="V180" s="10"/>
      <c r="W180" s="10"/>
      <c r="X180" s="7"/>
      <c r="Y180" s="7"/>
      <c r="AB180" s="11"/>
      <c r="AC180" s="11"/>
      <c r="AD180" s="7"/>
      <c r="AF180" s="25"/>
    </row>
    <row r="181" spans="1:32" ht="14.25" x14ac:dyDescent="0.2">
      <c r="A181" s="37"/>
      <c r="B181" s="27"/>
      <c r="C181" s="20"/>
      <c r="D181" s="9"/>
      <c r="E181"/>
      <c r="F181"/>
      <c r="G181"/>
      <c r="H181" s="21"/>
      <c r="I181"/>
      <c r="J181"/>
      <c r="K181"/>
      <c r="L181" s="25"/>
      <c r="M181" s="10"/>
      <c r="N181"/>
      <c r="O181"/>
      <c r="P181" s="25"/>
      <c r="Q181" s="22"/>
      <c r="R181"/>
      <c r="S181" s="25"/>
      <c r="T181" s="25"/>
      <c r="U181" s="10"/>
      <c r="V181" s="10"/>
      <c r="W181" s="10"/>
      <c r="X181" s="7"/>
      <c r="Y181" s="7"/>
      <c r="AB181" s="11"/>
      <c r="AC181" s="11"/>
      <c r="AD181" s="7"/>
      <c r="AF181" s="25"/>
    </row>
    <row r="182" spans="1:32" ht="14.25" x14ac:dyDescent="0.2">
      <c r="A182" s="37"/>
      <c r="B182" s="27"/>
      <c r="C182" s="20"/>
      <c r="D182" s="9"/>
      <c r="E182"/>
      <c r="F182"/>
      <c r="G182"/>
      <c r="H182" s="21"/>
      <c r="I182"/>
      <c r="J182"/>
      <c r="K182"/>
      <c r="L182" s="25"/>
      <c r="M182" s="10"/>
      <c r="N182"/>
      <c r="O182"/>
      <c r="P182" s="25"/>
      <c r="Q182" s="22"/>
      <c r="R182"/>
      <c r="S182" s="25"/>
      <c r="T182" s="25"/>
      <c r="U182" s="10"/>
      <c r="V182" s="10"/>
      <c r="W182" s="10"/>
      <c r="X182" s="7"/>
      <c r="Y182" s="7"/>
      <c r="AB182" s="11"/>
      <c r="AC182" s="11"/>
      <c r="AD182" s="7"/>
      <c r="AF182" s="25"/>
    </row>
    <row r="183" spans="1:32" ht="14.25" x14ac:dyDescent="0.2">
      <c r="A183" s="37"/>
      <c r="B183" s="27"/>
      <c r="C183" s="20"/>
      <c r="D183" s="9"/>
      <c r="E183"/>
      <c r="F183"/>
      <c r="G183"/>
      <c r="H183" s="21"/>
      <c r="I183"/>
      <c r="J183"/>
      <c r="K183"/>
      <c r="L183" s="25"/>
      <c r="M183" s="10"/>
      <c r="N183"/>
      <c r="O183"/>
      <c r="P183" s="25"/>
      <c r="Q183" s="22"/>
      <c r="R183"/>
      <c r="S183" s="25"/>
      <c r="T183" s="25"/>
      <c r="U183" s="10"/>
      <c r="V183" s="10"/>
      <c r="W183" s="10"/>
      <c r="X183" s="7"/>
      <c r="Y183" s="7"/>
      <c r="AB183" s="11"/>
      <c r="AC183" s="11"/>
      <c r="AD183" s="7"/>
      <c r="AF183" s="25"/>
    </row>
    <row r="184" spans="1:32" ht="14.25" x14ac:dyDescent="0.2">
      <c r="A184" s="37"/>
      <c r="B184" s="27"/>
      <c r="C184" s="20"/>
      <c r="D184" s="9"/>
      <c r="E184"/>
      <c r="F184"/>
      <c r="G184"/>
      <c r="H184" s="21"/>
      <c r="I184"/>
      <c r="J184"/>
      <c r="K184"/>
      <c r="L184" s="25"/>
      <c r="M184" s="10"/>
      <c r="N184"/>
      <c r="O184"/>
      <c r="P184" s="25"/>
      <c r="Q184" s="22"/>
      <c r="R184"/>
      <c r="S184" s="25"/>
      <c r="T184" s="25"/>
      <c r="U184" s="10"/>
      <c r="V184" s="10"/>
      <c r="W184" s="10"/>
      <c r="X184" s="7"/>
      <c r="Y184" s="7"/>
      <c r="AB184" s="11"/>
      <c r="AC184" s="11"/>
      <c r="AD184" s="7"/>
      <c r="AF184" s="25"/>
    </row>
    <row r="185" spans="1:32" ht="14.25" x14ac:dyDescent="0.2">
      <c r="A185" s="37"/>
      <c r="B185" s="27"/>
      <c r="C185" s="20"/>
      <c r="D185" s="9"/>
      <c r="E185"/>
      <c r="F185"/>
      <c r="G185"/>
      <c r="H185" s="21"/>
      <c r="I185"/>
      <c r="J185"/>
      <c r="K185"/>
      <c r="L185" s="25"/>
      <c r="M185" s="10"/>
      <c r="N185"/>
      <c r="O185"/>
      <c r="P185" s="25"/>
      <c r="Q185" s="22"/>
      <c r="R185"/>
      <c r="S185" s="25"/>
      <c r="T185" s="25"/>
      <c r="U185" s="10"/>
      <c r="V185" s="10"/>
      <c r="W185" s="10"/>
      <c r="X185" s="7"/>
      <c r="Y185" s="7"/>
      <c r="AB185" s="11"/>
      <c r="AC185" s="11"/>
      <c r="AD185" s="7"/>
      <c r="AF185" s="25"/>
    </row>
    <row r="186" spans="1:32" ht="14.25" x14ac:dyDescent="0.2">
      <c r="A186" s="37"/>
      <c r="B186" s="27"/>
      <c r="C186" s="20"/>
      <c r="D186" s="9"/>
      <c r="E186"/>
      <c r="F186"/>
      <c r="G186"/>
      <c r="H186" s="21"/>
      <c r="I186"/>
      <c r="J186"/>
      <c r="K186"/>
      <c r="L186" s="25"/>
      <c r="M186" s="10"/>
      <c r="N186"/>
      <c r="O186"/>
      <c r="P186" s="25"/>
      <c r="Q186" s="22"/>
      <c r="R186"/>
      <c r="S186" s="25"/>
      <c r="T186" s="25"/>
      <c r="U186" s="10"/>
      <c r="V186" s="10"/>
      <c r="W186" s="10"/>
      <c r="X186" s="7"/>
      <c r="Y186" s="7"/>
      <c r="AB186" s="11"/>
      <c r="AC186" s="11"/>
      <c r="AD186" s="7"/>
      <c r="AF186" s="25"/>
    </row>
    <row r="187" spans="1:32" ht="14.25" x14ac:dyDescent="0.2">
      <c r="A187" s="37"/>
      <c r="B187" s="27"/>
      <c r="C187" s="20"/>
      <c r="D187" s="9"/>
      <c r="E187"/>
      <c r="F187"/>
      <c r="G187"/>
      <c r="H187" s="21"/>
      <c r="I187"/>
      <c r="J187"/>
      <c r="K187"/>
      <c r="L187" s="25"/>
      <c r="M187" s="10"/>
      <c r="N187"/>
      <c r="O187"/>
      <c r="P187" s="25"/>
      <c r="Q187" s="22"/>
      <c r="R187"/>
      <c r="S187" s="25"/>
      <c r="T187" s="25"/>
      <c r="U187" s="10"/>
      <c r="V187" s="10"/>
      <c r="W187" s="10"/>
      <c r="X187" s="7"/>
      <c r="Y187" s="7"/>
      <c r="AB187" s="11"/>
      <c r="AC187" s="11"/>
      <c r="AD187" s="7"/>
      <c r="AF187" s="25"/>
    </row>
    <row r="188" spans="1:32" ht="14.25" x14ac:dyDescent="0.2">
      <c r="A188" s="37"/>
      <c r="B188" s="27"/>
      <c r="C188" s="20"/>
      <c r="D188" s="9"/>
      <c r="E188"/>
      <c r="F188"/>
      <c r="G188"/>
      <c r="H188" s="21"/>
      <c r="I188"/>
      <c r="J188"/>
      <c r="K188"/>
      <c r="L188" s="25"/>
      <c r="M188" s="10"/>
      <c r="N188"/>
      <c r="O188"/>
      <c r="P188" s="25"/>
      <c r="Q188" s="22"/>
      <c r="R188"/>
      <c r="S188" s="25"/>
      <c r="T188" s="25"/>
      <c r="U188" s="10"/>
      <c r="V188" s="10"/>
      <c r="W188" s="10"/>
      <c r="X188" s="7"/>
      <c r="Y188" s="7"/>
      <c r="AB188" s="11"/>
      <c r="AC188" s="11"/>
      <c r="AD188" s="7"/>
      <c r="AF188" s="25"/>
    </row>
    <row r="189" spans="1:32" ht="14.25" x14ac:dyDescent="0.2">
      <c r="A189" s="37"/>
      <c r="B189" s="27"/>
      <c r="C189" s="20"/>
      <c r="D189" s="9"/>
      <c r="E189"/>
      <c r="F189"/>
      <c r="G189"/>
      <c r="H189" s="21"/>
      <c r="I189"/>
      <c r="J189"/>
      <c r="K189"/>
      <c r="L189" s="25"/>
      <c r="M189" s="10"/>
      <c r="N189"/>
      <c r="O189"/>
      <c r="P189" s="25"/>
      <c r="Q189" s="22"/>
      <c r="R189"/>
      <c r="S189" s="25"/>
      <c r="T189" s="25"/>
      <c r="U189" s="10"/>
      <c r="V189" s="10"/>
      <c r="W189" s="10"/>
      <c r="X189" s="7"/>
      <c r="Y189" s="7"/>
      <c r="AB189" s="11"/>
      <c r="AC189" s="11"/>
      <c r="AD189" s="7"/>
      <c r="AF189" s="25"/>
    </row>
    <row r="190" spans="1:32" ht="14.25" x14ac:dyDescent="0.2">
      <c r="A190" s="37"/>
      <c r="B190" s="27"/>
      <c r="C190" s="20"/>
      <c r="D190" s="9"/>
      <c r="E190"/>
      <c r="F190"/>
      <c r="G190"/>
      <c r="H190" s="21"/>
      <c r="I190"/>
      <c r="J190"/>
      <c r="K190"/>
      <c r="L190" s="25"/>
      <c r="M190" s="10"/>
      <c r="N190"/>
      <c r="O190"/>
      <c r="P190" s="25"/>
      <c r="Q190" s="22"/>
      <c r="R190"/>
      <c r="S190" s="25"/>
      <c r="T190" s="25"/>
      <c r="U190" s="10"/>
      <c r="V190" s="10"/>
      <c r="W190" s="10"/>
      <c r="X190" s="7"/>
      <c r="Y190" s="7"/>
      <c r="AB190" s="11"/>
      <c r="AC190" s="11"/>
      <c r="AD190" s="7"/>
      <c r="AF190" s="25"/>
    </row>
    <row r="191" spans="1:32" ht="14.25" x14ac:dyDescent="0.2">
      <c r="A191" s="37"/>
      <c r="B191" s="27"/>
      <c r="C191" s="20"/>
      <c r="D191" s="9"/>
      <c r="E191"/>
      <c r="F191"/>
      <c r="G191"/>
      <c r="H191" s="21"/>
      <c r="I191"/>
      <c r="J191"/>
      <c r="K191"/>
      <c r="L191" s="25"/>
      <c r="M191" s="10"/>
      <c r="N191"/>
      <c r="O191"/>
      <c r="P191" s="25"/>
      <c r="Q191" s="22"/>
      <c r="R191"/>
      <c r="S191" s="25"/>
      <c r="T191" s="25"/>
      <c r="U191" s="10"/>
      <c r="V191" s="10"/>
      <c r="W191" s="10"/>
      <c r="X191" s="7"/>
      <c r="Y191" s="7"/>
      <c r="AB191" s="11"/>
      <c r="AC191" s="11"/>
      <c r="AD191" s="7"/>
      <c r="AF191" s="25"/>
    </row>
    <row r="192" spans="1:32" ht="14.25" x14ac:dyDescent="0.2">
      <c r="A192" s="37"/>
      <c r="B192" s="27"/>
      <c r="C192" s="20"/>
      <c r="D192" s="9"/>
      <c r="E192"/>
      <c r="F192"/>
      <c r="G192"/>
      <c r="H192" s="21"/>
      <c r="I192"/>
      <c r="J192"/>
      <c r="K192"/>
      <c r="L192" s="25"/>
      <c r="M192" s="10"/>
      <c r="N192"/>
      <c r="O192"/>
      <c r="P192" s="25"/>
      <c r="Q192" s="22"/>
      <c r="R192"/>
      <c r="S192" s="25"/>
      <c r="T192" s="25"/>
      <c r="U192" s="10"/>
      <c r="V192" s="10"/>
      <c r="W192" s="10"/>
      <c r="X192" s="7"/>
      <c r="Y192" s="7"/>
      <c r="AB192" s="11"/>
      <c r="AC192" s="11"/>
      <c r="AD192" s="7"/>
      <c r="AF192" s="25"/>
    </row>
    <row r="193" spans="1:32" ht="14.25" x14ac:dyDescent="0.2">
      <c r="A193" s="37"/>
      <c r="B193" s="27"/>
      <c r="C193" s="20"/>
      <c r="D193" s="9"/>
      <c r="E193"/>
      <c r="F193"/>
      <c r="G193"/>
      <c r="H193" s="21"/>
      <c r="I193"/>
      <c r="J193"/>
      <c r="K193"/>
      <c r="L193" s="25"/>
      <c r="M193" s="10"/>
      <c r="N193"/>
      <c r="O193"/>
      <c r="P193" s="25"/>
      <c r="Q193" s="22"/>
      <c r="R193"/>
      <c r="S193" s="25"/>
      <c r="T193" s="25"/>
      <c r="U193" s="10"/>
      <c r="V193" s="10"/>
      <c r="W193" s="10"/>
      <c r="X193" s="7"/>
      <c r="Y193" s="7"/>
      <c r="AB193" s="11"/>
      <c r="AC193" s="11"/>
      <c r="AD193" s="7"/>
      <c r="AF193" s="25"/>
    </row>
    <row r="194" spans="1:32" ht="14.25" x14ac:dyDescent="0.2">
      <c r="A194" s="37"/>
      <c r="B194" s="27"/>
      <c r="C194" s="20"/>
      <c r="D194" s="9"/>
      <c r="E194"/>
      <c r="F194"/>
      <c r="G194"/>
      <c r="H194" s="21"/>
      <c r="I194"/>
      <c r="J194"/>
      <c r="K194"/>
      <c r="L194" s="25"/>
      <c r="M194" s="10"/>
      <c r="N194"/>
      <c r="O194"/>
      <c r="P194" s="25"/>
      <c r="Q194" s="22"/>
      <c r="R194"/>
      <c r="S194" s="25"/>
      <c r="T194" s="25"/>
      <c r="U194" s="10"/>
      <c r="V194" s="10"/>
      <c r="W194" s="10"/>
      <c r="X194" s="7"/>
      <c r="Y194" s="7"/>
      <c r="AB194" s="11"/>
      <c r="AC194" s="11"/>
      <c r="AD194" s="7"/>
      <c r="AF194" s="25"/>
    </row>
    <row r="195" spans="1:32" ht="14.25" x14ac:dyDescent="0.2">
      <c r="A195" s="37"/>
      <c r="B195" s="27"/>
      <c r="C195" s="20"/>
      <c r="D195" s="9"/>
      <c r="E195"/>
      <c r="F195"/>
      <c r="G195"/>
      <c r="H195" s="21"/>
      <c r="I195"/>
      <c r="J195"/>
      <c r="K195"/>
      <c r="L195" s="25"/>
      <c r="M195" s="10"/>
      <c r="N195"/>
      <c r="O195"/>
      <c r="P195" s="25"/>
      <c r="Q195" s="22"/>
      <c r="R195"/>
      <c r="S195" s="25"/>
      <c r="T195" s="25"/>
      <c r="U195" s="10"/>
      <c r="V195" s="10"/>
      <c r="W195" s="10"/>
      <c r="X195" s="7"/>
      <c r="Y195" s="7"/>
      <c r="AB195" s="11"/>
      <c r="AC195" s="11"/>
      <c r="AD195" s="7"/>
      <c r="AF195" s="25"/>
    </row>
    <row r="196" spans="1:32" ht="14.25" x14ac:dyDescent="0.2">
      <c r="A196" s="37"/>
      <c r="B196" s="27"/>
      <c r="C196" s="20"/>
      <c r="D196" s="9"/>
      <c r="E196"/>
      <c r="F196"/>
      <c r="G196"/>
      <c r="H196" s="21"/>
      <c r="I196"/>
      <c r="J196"/>
      <c r="K196"/>
      <c r="L196" s="25"/>
      <c r="M196" s="10"/>
      <c r="N196"/>
      <c r="O196"/>
      <c r="P196" s="25"/>
      <c r="Q196" s="22"/>
      <c r="R196"/>
      <c r="S196" s="25"/>
      <c r="T196" s="25"/>
      <c r="U196" s="10"/>
      <c r="V196" s="10"/>
      <c r="W196" s="10"/>
      <c r="X196" s="7"/>
      <c r="Y196" s="7"/>
      <c r="AB196" s="11"/>
      <c r="AC196" s="11"/>
      <c r="AD196" s="7"/>
      <c r="AF196" s="25"/>
    </row>
    <row r="197" spans="1:32" ht="14.25" x14ac:dyDescent="0.2">
      <c r="A197" s="37"/>
      <c r="B197" s="27"/>
      <c r="C197" s="20"/>
      <c r="D197" s="9"/>
      <c r="E197"/>
      <c r="F197"/>
      <c r="G197"/>
      <c r="H197" s="21"/>
      <c r="I197"/>
      <c r="J197"/>
      <c r="K197"/>
      <c r="L197" s="25"/>
      <c r="M197" s="10"/>
      <c r="N197"/>
      <c r="O197"/>
      <c r="P197" s="25"/>
      <c r="Q197" s="22"/>
      <c r="R197"/>
      <c r="S197" s="25"/>
      <c r="T197" s="25"/>
      <c r="U197" s="10"/>
      <c r="V197" s="10"/>
      <c r="W197" s="10"/>
      <c r="X197" s="7"/>
      <c r="Y197" s="7"/>
      <c r="AB197" s="11"/>
      <c r="AC197" s="11"/>
      <c r="AD197" s="7"/>
      <c r="AF197" s="25"/>
    </row>
    <row r="198" spans="1:32" ht="14.25" x14ac:dyDescent="0.2">
      <c r="A198" s="37"/>
      <c r="B198" s="27"/>
      <c r="C198" s="20"/>
      <c r="D198" s="9"/>
      <c r="E198"/>
      <c r="F198"/>
      <c r="G198"/>
      <c r="H198" s="21"/>
      <c r="I198"/>
      <c r="J198"/>
      <c r="K198"/>
      <c r="L198" s="25"/>
      <c r="M198" s="10"/>
      <c r="N198"/>
      <c r="O198"/>
      <c r="P198" s="25"/>
      <c r="Q198" s="22"/>
      <c r="R198"/>
      <c r="S198" s="25"/>
      <c r="T198" s="25"/>
      <c r="U198" s="10"/>
      <c r="V198" s="10"/>
      <c r="W198" s="10"/>
      <c r="X198" s="7"/>
      <c r="Y198" s="7"/>
      <c r="AB198" s="11"/>
      <c r="AC198" s="11"/>
      <c r="AD198" s="7"/>
      <c r="AF198" s="25"/>
    </row>
    <row r="199" spans="1:32" ht="14.25" x14ac:dyDescent="0.2">
      <c r="A199" s="37"/>
      <c r="B199" s="27"/>
      <c r="C199" s="20"/>
      <c r="D199" s="9"/>
      <c r="E199"/>
      <c r="F199"/>
      <c r="G199"/>
      <c r="H199" s="21"/>
      <c r="I199"/>
      <c r="J199"/>
      <c r="K199"/>
      <c r="L199" s="25"/>
      <c r="M199" s="10"/>
      <c r="N199"/>
      <c r="O199"/>
      <c r="P199" s="25"/>
      <c r="Q199" s="22"/>
      <c r="R199"/>
      <c r="S199" s="25"/>
      <c r="T199" s="25"/>
      <c r="U199" s="10"/>
      <c r="V199" s="10"/>
      <c r="W199" s="10"/>
      <c r="X199" s="7"/>
      <c r="Y199" s="7"/>
      <c r="AB199" s="11"/>
      <c r="AC199" s="11"/>
      <c r="AD199" s="7"/>
      <c r="AF199" s="25"/>
    </row>
    <row r="200" spans="1:32" ht="14.25" x14ac:dyDescent="0.2">
      <c r="A200" s="37"/>
      <c r="B200" s="27"/>
      <c r="C200" s="20"/>
      <c r="D200" s="9"/>
      <c r="E200"/>
      <c r="F200"/>
      <c r="G200"/>
      <c r="H200" s="21"/>
      <c r="I200"/>
      <c r="J200"/>
      <c r="K200"/>
      <c r="L200" s="25"/>
      <c r="M200" s="10"/>
      <c r="N200"/>
      <c r="O200"/>
      <c r="P200" s="25"/>
      <c r="Q200" s="22"/>
      <c r="R200"/>
      <c r="S200" s="25"/>
      <c r="T200" s="25"/>
      <c r="U200" s="10"/>
      <c r="V200" s="10"/>
      <c r="W200" s="10"/>
      <c r="X200" s="7"/>
      <c r="Y200" s="7"/>
      <c r="AB200" s="11"/>
      <c r="AC200" s="11"/>
      <c r="AD200" s="7"/>
      <c r="AF200" s="25"/>
    </row>
    <row r="201" spans="1:32" ht="14.25" x14ac:dyDescent="0.2">
      <c r="A201" s="37"/>
      <c r="B201" s="27"/>
      <c r="C201" s="20"/>
      <c r="D201" s="9"/>
      <c r="E201"/>
      <c r="F201"/>
      <c r="G201"/>
      <c r="H201" s="21"/>
      <c r="I201"/>
      <c r="J201"/>
      <c r="K201"/>
      <c r="L201" s="25"/>
      <c r="M201" s="10"/>
      <c r="N201"/>
      <c r="O201"/>
      <c r="P201" s="25"/>
      <c r="Q201" s="22"/>
      <c r="R201"/>
      <c r="S201" s="25"/>
      <c r="T201" s="25"/>
      <c r="U201" s="10"/>
      <c r="V201" s="10"/>
      <c r="W201" s="10"/>
      <c r="X201" s="7"/>
      <c r="Y201" s="7"/>
      <c r="AB201" s="11"/>
      <c r="AC201" s="11"/>
      <c r="AD201" s="7"/>
      <c r="AF201" s="25"/>
    </row>
    <row r="202" spans="1:32" ht="14.25" x14ac:dyDescent="0.2">
      <c r="A202" s="37"/>
      <c r="B202" s="27"/>
      <c r="C202" s="20"/>
      <c r="D202" s="9"/>
      <c r="E202"/>
      <c r="F202"/>
      <c r="G202"/>
      <c r="H202" s="21"/>
      <c r="I202"/>
      <c r="J202"/>
      <c r="K202"/>
      <c r="L202" s="25"/>
      <c r="M202" s="10"/>
      <c r="N202"/>
      <c r="O202"/>
      <c r="P202" s="25"/>
      <c r="Q202" s="22"/>
      <c r="R202"/>
      <c r="S202" s="25"/>
      <c r="T202" s="25"/>
      <c r="U202" s="10"/>
      <c r="V202" s="10"/>
      <c r="W202" s="10"/>
      <c r="X202" s="7"/>
      <c r="Y202" s="7"/>
      <c r="AB202" s="11"/>
      <c r="AC202" s="11"/>
      <c r="AD202" s="7"/>
      <c r="AF202" s="25"/>
    </row>
    <row r="203" spans="1:32" ht="14.25" x14ac:dyDescent="0.2">
      <c r="A203" s="37"/>
      <c r="B203" s="27"/>
      <c r="C203" s="20"/>
      <c r="D203" s="9"/>
      <c r="E203"/>
      <c r="F203"/>
      <c r="G203"/>
      <c r="H203" s="21"/>
      <c r="I203"/>
      <c r="J203"/>
      <c r="K203"/>
      <c r="L203" s="25"/>
      <c r="M203" s="10"/>
      <c r="N203"/>
      <c r="O203"/>
      <c r="P203" s="25"/>
      <c r="Q203" s="22"/>
      <c r="R203"/>
      <c r="S203" s="25"/>
      <c r="T203" s="25"/>
      <c r="U203" s="10"/>
      <c r="V203" s="10"/>
      <c r="W203" s="10"/>
      <c r="X203" s="7"/>
      <c r="Y203" s="7"/>
      <c r="AB203" s="11"/>
      <c r="AC203" s="11"/>
      <c r="AD203" s="7"/>
      <c r="AF203" s="25"/>
    </row>
    <row r="204" spans="1:32" ht="14.25" x14ac:dyDescent="0.2">
      <c r="A204" s="37"/>
      <c r="B204" s="27"/>
      <c r="C204" s="20"/>
      <c r="D204" s="9"/>
      <c r="E204"/>
      <c r="F204"/>
      <c r="G204"/>
      <c r="H204" s="21"/>
      <c r="I204"/>
      <c r="J204"/>
      <c r="K204"/>
      <c r="L204" s="25"/>
      <c r="M204" s="10"/>
      <c r="N204"/>
      <c r="O204"/>
      <c r="P204" s="25"/>
      <c r="Q204" s="22"/>
      <c r="R204"/>
      <c r="S204" s="25"/>
      <c r="T204" s="25"/>
      <c r="U204" s="10"/>
      <c r="V204" s="10"/>
      <c r="W204" s="10"/>
      <c r="X204" s="7"/>
      <c r="Y204" s="7"/>
      <c r="AB204" s="11"/>
      <c r="AC204" s="11"/>
      <c r="AD204" s="7"/>
      <c r="AF204" s="25"/>
    </row>
    <row r="205" spans="1:32" ht="14.25" x14ac:dyDescent="0.2">
      <c r="A205" s="37"/>
      <c r="B205" s="27"/>
      <c r="C205" s="20"/>
      <c r="D205" s="9"/>
      <c r="E205"/>
      <c r="F205"/>
      <c r="G205"/>
      <c r="H205" s="21"/>
      <c r="I205"/>
      <c r="J205"/>
      <c r="K205"/>
      <c r="L205" s="25"/>
      <c r="M205" s="10"/>
      <c r="N205"/>
      <c r="O205"/>
      <c r="P205" s="25"/>
      <c r="Q205" s="22"/>
      <c r="R205"/>
      <c r="S205" s="25"/>
      <c r="T205" s="25"/>
      <c r="U205" s="10"/>
      <c r="V205" s="10"/>
      <c r="W205" s="10"/>
      <c r="X205" s="7"/>
      <c r="Y205" s="7"/>
      <c r="AB205" s="11"/>
      <c r="AC205" s="11"/>
      <c r="AD205" s="7"/>
      <c r="AF205" s="25"/>
    </row>
    <row r="206" spans="1:32" ht="14.25" x14ac:dyDescent="0.2">
      <c r="A206" s="37"/>
      <c r="B206" s="27"/>
      <c r="C206" s="20"/>
      <c r="D206" s="9"/>
      <c r="E206"/>
      <c r="F206"/>
      <c r="G206"/>
      <c r="H206" s="21"/>
      <c r="I206"/>
      <c r="J206"/>
      <c r="K206"/>
      <c r="L206" s="25"/>
      <c r="M206" s="10"/>
      <c r="N206"/>
      <c r="O206"/>
      <c r="P206" s="25"/>
      <c r="Q206" s="22"/>
      <c r="R206"/>
      <c r="S206" s="25"/>
      <c r="T206" s="25"/>
      <c r="U206" s="10"/>
      <c r="V206" s="10"/>
      <c r="W206" s="10"/>
      <c r="X206" s="7"/>
      <c r="Y206" s="7"/>
      <c r="AB206" s="11"/>
      <c r="AC206" s="11"/>
      <c r="AD206" s="7"/>
      <c r="AF206" s="25"/>
    </row>
    <row r="207" spans="1:32" ht="14.25" x14ac:dyDescent="0.2">
      <c r="A207" s="37"/>
      <c r="B207" s="27"/>
      <c r="C207" s="20"/>
      <c r="D207" s="9"/>
      <c r="E207"/>
      <c r="F207"/>
      <c r="G207"/>
      <c r="H207" s="21"/>
      <c r="I207"/>
      <c r="J207"/>
      <c r="K207"/>
      <c r="L207" s="25"/>
      <c r="M207" s="10"/>
      <c r="N207"/>
      <c r="O207"/>
      <c r="P207" s="25"/>
      <c r="Q207" s="22"/>
      <c r="R207"/>
      <c r="S207" s="25"/>
      <c r="T207" s="25"/>
      <c r="U207" s="10"/>
      <c r="V207" s="10"/>
      <c r="W207" s="10"/>
      <c r="X207" s="7"/>
      <c r="Y207" s="7"/>
      <c r="AB207" s="11"/>
      <c r="AC207" s="11"/>
      <c r="AD207" s="7"/>
      <c r="AF207" s="25"/>
    </row>
    <row r="208" spans="1:32" ht="14.25" x14ac:dyDescent="0.2">
      <c r="A208" s="37"/>
      <c r="B208" s="27"/>
      <c r="C208" s="20"/>
      <c r="D208" s="9"/>
      <c r="E208"/>
      <c r="F208"/>
      <c r="G208"/>
      <c r="H208" s="21"/>
      <c r="I208"/>
      <c r="J208"/>
      <c r="K208"/>
      <c r="L208" s="25"/>
      <c r="M208" s="10"/>
      <c r="N208"/>
      <c r="O208"/>
      <c r="P208" s="25"/>
      <c r="Q208" s="22"/>
      <c r="R208"/>
      <c r="S208" s="25"/>
      <c r="T208" s="25"/>
      <c r="U208" s="10"/>
      <c r="V208" s="10"/>
      <c r="W208" s="10"/>
      <c r="X208" s="7"/>
      <c r="Y208" s="7"/>
      <c r="AB208" s="11"/>
      <c r="AC208" s="11"/>
      <c r="AD208" s="7"/>
      <c r="AF208" s="25"/>
    </row>
    <row r="209" spans="1:32" ht="14.25" x14ac:dyDescent="0.2">
      <c r="A209" s="37"/>
      <c r="B209" s="27"/>
      <c r="C209" s="20"/>
      <c r="D209" s="9"/>
      <c r="E209"/>
      <c r="F209"/>
      <c r="G209"/>
      <c r="H209" s="21"/>
      <c r="I209"/>
      <c r="J209"/>
      <c r="K209"/>
      <c r="L209" s="25"/>
      <c r="M209" s="10"/>
      <c r="N209"/>
      <c r="O209"/>
      <c r="P209" s="25"/>
      <c r="Q209" s="22"/>
      <c r="R209"/>
      <c r="S209" s="25"/>
      <c r="T209" s="25"/>
      <c r="U209" s="10"/>
      <c r="V209" s="10"/>
      <c r="W209" s="10"/>
      <c r="X209" s="7"/>
      <c r="Y209" s="7"/>
      <c r="AB209" s="11"/>
      <c r="AC209" s="11"/>
      <c r="AD209" s="7"/>
      <c r="AF209" s="25"/>
    </row>
    <row r="210" spans="1:32" ht="14.25" x14ac:dyDescent="0.2">
      <c r="A210" s="37"/>
      <c r="B210" s="27"/>
      <c r="C210" s="20"/>
      <c r="D210" s="9"/>
      <c r="E210"/>
      <c r="F210"/>
      <c r="G210"/>
      <c r="H210" s="21"/>
      <c r="I210"/>
      <c r="J210"/>
      <c r="K210"/>
      <c r="L210" s="25"/>
      <c r="M210" s="10"/>
      <c r="N210"/>
      <c r="O210"/>
      <c r="P210" s="25"/>
      <c r="Q210" s="22"/>
      <c r="R210"/>
      <c r="S210" s="25"/>
      <c r="T210" s="25"/>
      <c r="U210" s="10"/>
      <c r="V210" s="10"/>
      <c r="W210" s="10"/>
      <c r="X210" s="7"/>
      <c r="Y210" s="7"/>
      <c r="AB210" s="11"/>
      <c r="AC210" s="11"/>
      <c r="AD210" s="7"/>
      <c r="AF210" s="25"/>
    </row>
    <row r="211" spans="1:32" ht="14.25" x14ac:dyDescent="0.2">
      <c r="A211" s="37"/>
      <c r="B211" s="27"/>
      <c r="C211" s="20"/>
      <c r="D211" s="9"/>
      <c r="E211"/>
      <c r="F211"/>
      <c r="G211"/>
      <c r="H211" s="21"/>
      <c r="I211"/>
      <c r="J211"/>
      <c r="K211"/>
      <c r="L211" s="25"/>
      <c r="M211" s="10"/>
      <c r="N211"/>
      <c r="O211"/>
      <c r="P211" s="25"/>
      <c r="Q211" s="22"/>
      <c r="R211"/>
      <c r="S211" s="25"/>
      <c r="T211" s="25"/>
      <c r="U211" s="10"/>
      <c r="V211" s="10"/>
      <c r="W211" s="10"/>
      <c r="X211" s="7"/>
      <c r="Y211" s="7"/>
      <c r="AB211" s="11"/>
      <c r="AC211" s="11"/>
      <c r="AD211" s="7"/>
      <c r="AF211" s="25"/>
    </row>
    <row r="212" spans="1:32" ht="14.25" x14ac:dyDescent="0.2">
      <c r="A212" s="37"/>
      <c r="B212" s="27"/>
      <c r="C212" s="20"/>
      <c r="D212" s="9"/>
      <c r="E212"/>
      <c r="F212"/>
      <c r="G212"/>
      <c r="H212" s="21"/>
      <c r="I212"/>
      <c r="J212"/>
      <c r="K212"/>
      <c r="L212" s="25"/>
      <c r="M212" s="10"/>
      <c r="N212"/>
      <c r="O212"/>
      <c r="P212" s="25"/>
      <c r="Q212" s="22"/>
      <c r="R212"/>
      <c r="S212" s="25"/>
      <c r="T212" s="25"/>
      <c r="U212" s="10"/>
      <c r="V212" s="10"/>
      <c r="W212" s="10"/>
      <c r="X212" s="7"/>
      <c r="Y212" s="7"/>
      <c r="AB212" s="11"/>
      <c r="AC212" s="11"/>
      <c r="AD212" s="7"/>
      <c r="AF212" s="25"/>
    </row>
    <row r="213" spans="1:32" ht="14.25" x14ac:dyDescent="0.2">
      <c r="A213" s="37"/>
      <c r="B213" s="27"/>
      <c r="C213" s="20"/>
      <c r="D213" s="9"/>
      <c r="E213"/>
      <c r="F213"/>
      <c r="G213"/>
      <c r="H213" s="21"/>
      <c r="I213"/>
      <c r="J213"/>
      <c r="K213"/>
      <c r="L213" s="25"/>
      <c r="M213" s="10"/>
      <c r="N213"/>
      <c r="O213"/>
      <c r="P213" s="25"/>
      <c r="Q213" s="22"/>
      <c r="R213"/>
      <c r="S213" s="25"/>
      <c r="T213" s="25"/>
      <c r="U213" s="10"/>
      <c r="V213" s="10"/>
      <c r="W213" s="10"/>
      <c r="X213" s="7"/>
      <c r="Y213" s="7"/>
      <c r="AB213" s="11"/>
      <c r="AC213" s="11"/>
      <c r="AD213" s="7"/>
      <c r="AF213" s="25"/>
    </row>
    <row r="214" spans="1:32" ht="14.25" x14ac:dyDescent="0.2">
      <c r="A214" s="37"/>
      <c r="B214" s="27"/>
      <c r="C214" s="20"/>
      <c r="D214" s="9"/>
      <c r="E214"/>
      <c r="F214"/>
      <c r="G214"/>
      <c r="H214" s="21"/>
      <c r="I214"/>
      <c r="J214"/>
      <c r="K214"/>
      <c r="L214" s="25"/>
      <c r="M214" s="10"/>
      <c r="N214"/>
      <c r="O214"/>
      <c r="P214" s="25"/>
      <c r="Q214" s="22"/>
      <c r="R214"/>
      <c r="S214" s="25"/>
      <c r="T214" s="25"/>
      <c r="U214" s="10"/>
      <c r="V214" s="10"/>
      <c r="W214" s="10"/>
      <c r="X214" s="7"/>
      <c r="Y214" s="7"/>
      <c r="AB214" s="11"/>
      <c r="AC214" s="11"/>
      <c r="AD214" s="7"/>
      <c r="AF214" s="25"/>
    </row>
    <row r="215" spans="1:32" ht="14.25" x14ac:dyDescent="0.2">
      <c r="A215" s="37"/>
      <c r="B215" s="27"/>
      <c r="C215" s="20"/>
      <c r="D215" s="9"/>
      <c r="E215"/>
      <c r="F215"/>
      <c r="G215"/>
      <c r="H215" s="21"/>
      <c r="I215"/>
      <c r="J215"/>
      <c r="K215"/>
      <c r="L215" s="25"/>
      <c r="M215" s="10"/>
      <c r="N215"/>
      <c r="O215"/>
      <c r="P215" s="25"/>
      <c r="Q215" s="22"/>
      <c r="R215"/>
      <c r="S215" s="25"/>
      <c r="T215" s="25"/>
      <c r="U215" s="10"/>
      <c r="V215" s="10"/>
      <c r="W215" s="10"/>
      <c r="X215" s="7"/>
      <c r="Y215" s="7"/>
      <c r="AB215" s="11"/>
      <c r="AC215" s="11"/>
      <c r="AD215" s="7"/>
      <c r="AF215" s="25"/>
    </row>
    <row r="216" spans="1:32" ht="14.25" x14ac:dyDescent="0.2">
      <c r="A216" s="37"/>
      <c r="B216" s="27"/>
      <c r="C216" s="20"/>
      <c r="D216" s="9"/>
      <c r="E216"/>
      <c r="F216"/>
      <c r="G216"/>
      <c r="H216" s="21"/>
      <c r="I216"/>
      <c r="J216"/>
      <c r="K216"/>
      <c r="L216" s="25"/>
      <c r="M216" s="10"/>
      <c r="N216"/>
      <c r="O216"/>
      <c r="P216" s="25"/>
      <c r="Q216" s="22"/>
      <c r="R216"/>
      <c r="S216" s="25"/>
      <c r="T216" s="25"/>
      <c r="U216" s="10"/>
      <c r="V216" s="10"/>
      <c r="W216" s="10"/>
      <c r="X216" s="7"/>
      <c r="Y216" s="7"/>
      <c r="AB216" s="11"/>
      <c r="AC216" s="11"/>
      <c r="AD216" s="7"/>
      <c r="AF216" s="25"/>
    </row>
    <row r="217" spans="1:32" ht="14.25" x14ac:dyDescent="0.2">
      <c r="A217" s="37"/>
      <c r="B217" s="27"/>
      <c r="C217" s="20"/>
      <c r="D217" s="9"/>
      <c r="E217"/>
      <c r="F217"/>
      <c r="G217"/>
      <c r="H217" s="21"/>
      <c r="I217"/>
      <c r="J217"/>
      <c r="K217"/>
      <c r="L217" s="25"/>
      <c r="M217" s="10"/>
      <c r="N217"/>
      <c r="O217"/>
      <c r="P217" s="25"/>
      <c r="Q217" s="22"/>
      <c r="R217"/>
      <c r="S217" s="25"/>
      <c r="T217" s="25"/>
      <c r="U217" s="10"/>
      <c r="V217" s="10"/>
      <c r="W217" s="10"/>
      <c r="X217" s="7"/>
      <c r="Y217" s="7"/>
      <c r="AB217" s="11"/>
      <c r="AC217" s="11"/>
      <c r="AD217" s="7"/>
      <c r="AF217" s="25"/>
    </row>
    <row r="218" spans="1:32" ht="14.25" x14ac:dyDescent="0.2">
      <c r="A218" s="37"/>
      <c r="B218" s="27"/>
      <c r="C218" s="20"/>
      <c r="D218" s="9"/>
      <c r="E218"/>
      <c r="F218"/>
      <c r="G218"/>
      <c r="H218" s="21"/>
      <c r="I218"/>
      <c r="J218"/>
      <c r="K218"/>
      <c r="L218" s="25"/>
      <c r="M218" s="10"/>
      <c r="N218"/>
      <c r="O218"/>
      <c r="P218" s="25"/>
      <c r="Q218" s="22"/>
      <c r="R218"/>
      <c r="S218" s="25"/>
      <c r="T218" s="25"/>
      <c r="U218" s="10"/>
      <c r="V218" s="10"/>
      <c r="W218" s="10"/>
      <c r="X218" s="7"/>
      <c r="Y218" s="7"/>
      <c r="AB218" s="11"/>
      <c r="AC218" s="11"/>
      <c r="AD218" s="7"/>
      <c r="AF218" s="25"/>
    </row>
    <row r="219" spans="1:32" ht="14.25" x14ac:dyDescent="0.2">
      <c r="A219" s="37"/>
      <c r="B219" s="27"/>
      <c r="C219" s="20"/>
      <c r="D219" s="9"/>
      <c r="E219"/>
      <c r="F219"/>
      <c r="G219"/>
      <c r="H219" s="21"/>
      <c r="I219"/>
      <c r="J219"/>
      <c r="K219"/>
      <c r="L219" s="25"/>
      <c r="M219" s="10"/>
      <c r="N219"/>
      <c r="O219"/>
      <c r="P219" s="25"/>
      <c r="Q219" s="22"/>
      <c r="R219"/>
      <c r="S219" s="25"/>
      <c r="T219" s="25"/>
      <c r="U219" s="10"/>
      <c r="V219" s="10"/>
      <c r="W219" s="10"/>
      <c r="X219" s="7"/>
      <c r="Y219" s="7"/>
      <c r="AB219" s="11"/>
      <c r="AC219" s="11"/>
      <c r="AD219" s="7"/>
      <c r="AF219" s="25"/>
    </row>
    <row r="220" spans="1:32" ht="14.25" x14ac:dyDescent="0.2">
      <c r="A220" s="37"/>
      <c r="B220" s="27"/>
      <c r="C220" s="20"/>
      <c r="D220" s="9"/>
      <c r="E220"/>
      <c r="F220"/>
      <c r="G220"/>
      <c r="H220" s="21"/>
      <c r="I220"/>
      <c r="J220"/>
      <c r="K220"/>
      <c r="L220" s="25"/>
      <c r="M220" s="10"/>
      <c r="N220"/>
      <c r="O220"/>
      <c r="P220" s="25"/>
      <c r="Q220" s="22"/>
      <c r="R220"/>
      <c r="S220" s="25"/>
      <c r="T220" s="25"/>
      <c r="U220" s="10"/>
      <c r="V220" s="10"/>
      <c r="W220" s="10"/>
      <c r="X220" s="7"/>
      <c r="Y220" s="7"/>
      <c r="AB220" s="11"/>
      <c r="AC220" s="11"/>
      <c r="AD220" s="7"/>
      <c r="AF220" s="25"/>
    </row>
    <row r="221" spans="1:32" ht="14.25" x14ac:dyDescent="0.2">
      <c r="A221" s="37"/>
      <c r="B221" s="27"/>
      <c r="C221" s="20"/>
      <c r="D221" s="9"/>
      <c r="E221"/>
      <c r="F221"/>
      <c r="G221"/>
      <c r="H221" s="21"/>
      <c r="I221"/>
      <c r="J221"/>
      <c r="K221"/>
      <c r="L221" s="25"/>
      <c r="M221" s="10"/>
      <c r="N221"/>
      <c r="O221"/>
      <c r="P221" s="25"/>
      <c r="Q221" s="22"/>
      <c r="R221"/>
      <c r="S221" s="25"/>
      <c r="T221" s="25"/>
      <c r="U221" s="10"/>
      <c r="V221" s="10"/>
      <c r="W221" s="10"/>
      <c r="X221" s="7"/>
      <c r="Y221" s="7"/>
      <c r="AB221" s="11"/>
      <c r="AC221" s="11"/>
      <c r="AD221" s="7"/>
      <c r="AF221" s="25"/>
    </row>
    <row r="222" spans="1:32" ht="14.25" x14ac:dyDescent="0.2">
      <c r="A222" s="37"/>
      <c r="B222" s="27"/>
      <c r="C222" s="20"/>
      <c r="D222" s="9"/>
      <c r="E222"/>
      <c r="F222"/>
      <c r="G222"/>
      <c r="H222" s="21"/>
      <c r="I222"/>
      <c r="J222"/>
      <c r="K222"/>
      <c r="L222" s="25"/>
      <c r="M222" s="10"/>
      <c r="N222"/>
      <c r="O222"/>
      <c r="P222" s="25"/>
      <c r="Q222" s="22"/>
      <c r="R222"/>
      <c r="S222" s="25"/>
      <c r="T222" s="25"/>
      <c r="U222" s="10"/>
      <c r="V222" s="10"/>
      <c r="W222" s="10"/>
      <c r="X222" s="7"/>
      <c r="Y222" s="7"/>
      <c r="AB222" s="11"/>
      <c r="AC222" s="11"/>
      <c r="AD222" s="7"/>
      <c r="AF222" s="25"/>
    </row>
    <row r="223" spans="1:32" ht="14.25" x14ac:dyDescent="0.2">
      <c r="A223" s="37"/>
      <c r="B223" s="27"/>
      <c r="C223" s="20"/>
      <c r="D223" s="9"/>
      <c r="E223"/>
      <c r="F223"/>
      <c r="G223"/>
      <c r="H223" s="21"/>
      <c r="I223"/>
      <c r="J223"/>
      <c r="K223"/>
      <c r="L223" s="25"/>
      <c r="M223" s="10"/>
      <c r="N223"/>
      <c r="O223"/>
      <c r="P223" s="25"/>
      <c r="Q223" s="22"/>
      <c r="R223"/>
      <c r="S223" s="25"/>
      <c r="T223" s="25"/>
      <c r="U223" s="10"/>
      <c r="V223" s="10"/>
      <c r="W223" s="10"/>
      <c r="X223" s="7"/>
      <c r="Y223" s="7"/>
      <c r="AB223" s="11"/>
      <c r="AC223" s="11"/>
      <c r="AD223" s="7"/>
      <c r="AF223" s="25"/>
    </row>
    <row r="224" spans="1:32" ht="14.25" x14ac:dyDescent="0.2">
      <c r="A224" s="37"/>
      <c r="B224" s="27"/>
      <c r="C224" s="20"/>
      <c r="D224" s="9"/>
      <c r="E224"/>
      <c r="F224"/>
      <c r="G224"/>
      <c r="H224" s="21"/>
      <c r="I224"/>
      <c r="J224"/>
      <c r="K224"/>
      <c r="L224" s="25"/>
      <c r="M224" s="10"/>
      <c r="N224"/>
      <c r="O224"/>
      <c r="P224" s="25"/>
      <c r="Q224" s="22"/>
      <c r="R224"/>
      <c r="S224" s="25"/>
      <c r="T224" s="25"/>
      <c r="U224" s="10"/>
      <c r="V224" s="10"/>
      <c r="W224" s="10"/>
      <c r="X224" s="7"/>
      <c r="Y224" s="7"/>
      <c r="AB224" s="11"/>
      <c r="AC224" s="11"/>
      <c r="AD224" s="7"/>
      <c r="AF224" s="25"/>
    </row>
    <row r="225" spans="1:32" ht="14.25" x14ac:dyDescent="0.2">
      <c r="A225" s="37"/>
      <c r="B225" s="27"/>
      <c r="C225" s="20"/>
      <c r="D225" s="9"/>
      <c r="E225"/>
      <c r="F225"/>
      <c r="G225"/>
      <c r="H225" s="21"/>
      <c r="I225"/>
      <c r="J225"/>
      <c r="K225"/>
      <c r="L225" s="25"/>
      <c r="M225" s="10"/>
      <c r="N225"/>
      <c r="O225"/>
      <c r="P225" s="25"/>
      <c r="Q225" s="22"/>
      <c r="R225"/>
      <c r="S225" s="25"/>
      <c r="T225" s="25"/>
      <c r="U225" s="10"/>
      <c r="V225" s="10"/>
      <c r="W225" s="10"/>
      <c r="X225" s="7"/>
      <c r="Y225" s="7"/>
      <c r="AB225" s="11"/>
      <c r="AC225" s="11"/>
      <c r="AD225" s="7"/>
      <c r="AF225" s="25"/>
    </row>
    <row r="226" spans="1:32" ht="14.25" x14ac:dyDescent="0.2">
      <c r="A226" s="37"/>
      <c r="B226" s="27"/>
      <c r="C226" s="20"/>
      <c r="D226" s="9"/>
      <c r="E226"/>
      <c r="F226"/>
      <c r="G226"/>
      <c r="H226" s="21"/>
      <c r="I226"/>
      <c r="J226"/>
      <c r="K226"/>
      <c r="L226" s="25"/>
      <c r="M226" s="10"/>
      <c r="N226"/>
      <c r="O226"/>
      <c r="P226" s="25"/>
      <c r="Q226" s="22"/>
      <c r="R226"/>
      <c r="S226" s="25"/>
      <c r="T226" s="25"/>
      <c r="U226" s="10"/>
      <c r="V226" s="10"/>
      <c r="W226" s="10"/>
      <c r="X226" s="7"/>
      <c r="Y226" s="7"/>
      <c r="AB226" s="11"/>
      <c r="AC226" s="11"/>
      <c r="AD226" s="7"/>
      <c r="AF226" s="25"/>
    </row>
    <row r="227" spans="1:32" ht="14.25" x14ac:dyDescent="0.2">
      <c r="A227" s="37"/>
      <c r="B227" s="27"/>
      <c r="C227" s="20"/>
      <c r="D227" s="9"/>
      <c r="E227"/>
      <c r="F227"/>
      <c r="G227"/>
      <c r="H227" s="21"/>
      <c r="I227"/>
      <c r="J227"/>
      <c r="K227"/>
      <c r="L227" s="25"/>
      <c r="M227" s="10"/>
      <c r="N227"/>
      <c r="O227"/>
      <c r="P227" s="25"/>
      <c r="Q227" s="22"/>
      <c r="R227"/>
      <c r="S227" s="25"/>
      <c r="T227" s="25"/>
      <c r="U227" s="10"/>
      <c r="V227" s="10"/>
      <c r="W227" s="10"/>
      <c r="X227" s="7"/>
      <c r="Y227" s="7"/>
      <c r="AB227" s="11"/>
      <c r="AC227" s="11"/>
      <c r="AD227" s="7"/>
      <c r="AF227" s="25"/>
    </row>
    <row r="228" spans="1:32" ht="14.25" x14ac:dyDescent="0.2">
      <c r="A228" s="37"/>
      <c r="B228" s="27"/>
      <c r="C228" s="20"/>
      <c r="D228" s="9"/>
      <c r="E228"/>
      <c r="F228"/>
      <c r="G228"/>
      <c r="H228" s="21"/>
      <c r="I228"/>
      <c r="J228"/>
      <c r="K228"/>
      <c r="L228" s="25"/>
      <c r="M228" s="10"/>
      <c r="N228"/>
      <c r="O228"/>
      <c r="P228" s="25"/>
      <c r="Q228" s="22"/>
      <c r="R228"/>
      <c r="S228" s="25"/>
      <c r="T228" s="25"/>
      <c r="U228" s="10"/>
      <c r="V228" s="10"/>
      <c r="W228" s="10"/>
      <c r="X228" s="7"/>
      <c r="Y228" s="7"/>
      <c r="AB228" s="11"/>
      <c r="AC228" s="11"/>
      <c r="AD228" s="7"/>
      <c r="AF228" s="25"/>
    </row>
    <row r="229" spans="1:32" ht="14.25" x14ac:dyDescent="0.2">
      <c r="A229" s="37"/>
      <c r="B229" s="27"/>
      <c r="C229" s="20"/>
      <c r="D229" s="9"/>
      <c r="E229"/>
      <c r="F229"/>
      <c r="G229"/>
      <c r="H229" s="21"/>
      <c r="I229"/>
      <c r="J229"/>
      <c r="K229"/>
      <c r="L229" s="25"/>
      <c r="M229" s="10"/>
      <c r="N229"/>
      <c r="O229"/>
      <c r="P229" s="25"/>
      <c r="Q229" s="22"/>
      <c r="R229"/>
      <c r="S229" s="25"/>
      <c r="T229" s="25"/>
      <c r="U229" s="10"/>
      <c r="V229" s="10"/>
      <c r="W229" s="10"/>
      <c r="X229" s="7"/>
      <c r="Y229" s="7"/>
      <c r="AB229" s="11"/>
      <c r="AC229" s="11"/>
      <c r="AD229" s="7"/>
      <c r="AF229" s="25"/>
    </row>
    <row r="230" spans="1:32" ht="14.25" x14ac:dyDescent="0.2">
      <c r="A230" s="37"/>
      <c r="B230" s="27"/>
      <c r="C230" s="20"/>
      <c r="D230" s="9"/>
      <c r="E230"/>
      <c r="F230"/>
      <c r="G230"/>
      <c r="H230" s="21"/>
      <c r="I230"/>
      <c r="J230"/>
      <c r="K230"/>
      <c r="L230" s="25"/>
      <c r="M230" s="10"/>
      <c r="N230"/>
      <c r="O230"/>
      <c r="P230" s="25"/>
      <c r="Q230" s="22"/>
      <c r="R230"/>
      <c r="S230" s="25"/>
      <c r="T230" s="25"/>
      <c r="U230" s="10"/>
      <c r="V230" s="10"/>
      <c r="W230" s="10"/>
      <c r="X230" s="7"/>
      <c r="Y230" s="7"/>
      <c r="AB230" s="11"/>
      <c r="AC230" s="11"/>
      <c r="AD230" s="7"/>
      <c r="AF230" s="25"/>
    </row>
    <row r="231" spans="1:32" ht="14.25" x14ac:dyDescent="0.2">
      <c r="A231" s="37"/>
      <c r="B231" s="27"/>
      <c r="C231" s="20"/>
      <c r="D231" s="9"/>
      <c r="E231"/>
      <c r="F231"/>
      <c r="G231"/>
      <c r="H231" s="21"/>
      <c r="I231"/>
      <c r="J231"/>
      <c r="K231"/>
      <c r="L231" s="25"/>
      <c r="M231" s="10"/>
      <c r="N231"/>
      <c r="O231"/>
      <c r="P231" s="25"/>
      <c r="Q231" s="22"/>
      <c r="R231"/>
      <c r="S231" s="25"/>
      <c r="T231" s="25"/>
      <c r="U231" s="10"/>
      <c r="V231" s="10"/>
      <c r="W231" s="10"/>
      <c r="X231" s="7"/>
      <c r="Y231" s="7"/>
      <c r="AB231" s="11"/>
      <c r="AC231" s="11"/>
      <c r="AD231" s="7"/>
      <c r="AF231" s="25"/>
    </row>
    <row r="232" spans="1:32" ht="14.25" x14ac:dyDescent="0.2">
      <c r="A232" s="37"/>
      <c r="B232" s="27"/>
      <c r="C232" s="20"/>
      <c r="D232" s="9"/>
      <c r="E232"/>
      <c r="F232"/>
      <c r="G232"/>
      <c r="H232" s="21"/>
      <c r="I232"/>
      <c r="J232"/>
      <c r="K232"/>
      <c r="L232" s="25"/>
      <c r="M232" s="10"/>
      <c r="N232"/>
      <c r="O232"/>
      <c r="P232" s="25"/>
      <c r="Q232" s="22"/>
      <c r="R232"/>
      <c r="S232" s="25"/>
      <c r="T232" s="25"/>
      <c r="U232" s="10"/>
      <c r="V232" s="10"/>
      <c r="W232" s="10"/>
      <c r="X232" s="7"/>
      <c r="Y232" s="7"/>
      <c r="AB232" s="11"/>
      <c r="AC232" s="11"/>
      <c r="AD232" s="7"/>
      <c r="AF232" s="25"/>
    </row>
    <row r="233" spans="1:32" ht="14.25" x14ac:dyDescent="0.2">
      <c r="A233" s="37"/>
      <c r="B233" s="27"/>
      <c r="C233" s="20"/>
      <c r="D233" s="9"/>
      <c r="E233"/>
      <c r="F233"/>
      <c r="G233"/>
      <c r="H233" s="21"/>
      <c r="I233"/>
      <c r="J233"/>
      <c r="K233"/>
      <c r="L233" s="25"/>
      <c r="M233" s="10"/>
      <c r="N233"/>
      <c r="O233"/>
      <c r="P233" s="25"/>
      <c r="Q233" s="22"/>
      <c r="R233"/>
      <c r="S233" s="25"/>
      <c r="T233" s="25"/>
      <c r="U233" s="10"/>
      <c r="V233" s="10"/>
      <c r="W233" s="10"/>
      <c r="X233" s="7"/>
      <c r="Y233" s="7"/>
      <c r="AB233" s="11"/>
      <c r="AC233" s="11"/>
      <c r="AD233" s="7"/>
      <c r="AF233" s="25"/>
    </row>
    <row r="234" spans="1:32" ht="14.25" x14ac:dyDescent="0.2">
      <c r="A234" s="37"/>
      <c r="B234" s="27"/>
      <c r="C234" s="20"/>
      <c r="D234" s="9"/>
      <c r="E234"/>
      <c r="F234"/>
      <c r="G234"/>
      <c r="H234" s="21"/>
      <c r="I234"/>
      <c r="J234"/>
      <c r="K234"/>
      <c r="L234" s="25"/>
      <c r="M234" s="10"/>
      <c r="N234"/>
      <c r="O234"/>
      <c r="P234" s="25"/>
      <c r="Q234" s="22"/>
      <c r="R234"/>
      <c r="S234" s="25"/>
      <c r="T234" s="25"/>
      <c r="U234" s="10"/>
      <c r="V234" s="10"/>
      <c r="W234" s="10"/>
      <c r="X234" s="7"/>
      <c r="Y234" s="7"/>
      <c r="AB234" s="11"/>
      <c r="AC234" s="11"/>
      <c r="AD234" s="7"/>
      <c r="AF234" s="25"/>
    </row>
    <row r="235" spans="1:32" ht="14.25" x14ac:dyDescent="0.2">
      <c r="A235" s="37"/>
      <c r="B235" s="27"/>
      <c r="C235" s="20"/>
      <c r="D235" s="9"/>
      <c r="E235"/>
      <c r="F235"/>
      <c r="G235"/>
      <c r="H235" s="21"/>
      <c r="I235"/>
      <c r="J235"/>
      <c r="K235"/>
      <c r="L235" s="25"/>
      <c r="M235" s="10"/>
      <c r="N235"/>
      <c r="O235"/>
      <c r="P235" s="25"/>
      <c r="Q235" s="22"/>
      <c r="R235"/>
      <c r="S235" s="25"/>
      <c r="T235" s="25"/>
      <c r="U235" s="10"/>
      <c r="V235" s="10"/>
      <c r="W235" s="10"/>
      <c r="X235" s="7"/>
      <c r="Y235" s="7"/>
      <c r="AB235" s="11"/>
      <c r="AC235" s="11"/>
      <c r="AD235" s="7"/>
      <c r="AF235" s="25"/>
    </row>
    <row r="236" spans="1:32" ht="14.25" x14ac:dyDescent="0.2">
      <c r="A236" s="37"/>
      <c r="B236" s="27"/>
      <c r="C236" s="20"/>
      <c r="D236" s="9"/>
      <c r="E236"/>
      <c r="F236"/>
      <c r="G236"/>
      <c r="H236" s="21"/>
      <c r="I236"/>
      <c r="J236"/>
      <c r="K236"/>
      <c r="L236" s="25"/>
      <c r="M236" s="10"/>
      <c r="N236"/>
      <c r="O236"/>
      <c r="P236" s="25"/>
      <c r="Q236" s="22"/>
      <c r="R236"/>
      <c r="S236" s="25"/>
      <c r="T236" s="25"/>
      <c r="U236" s="10"/>
      <c r="V236" s="10"/>
      <c r="W236" s="10"/>
      <c r="X236" s="7"/>
      <c r="Y236" s="7"/>
      <c r="AB236" s="11"/>
      <c r="AC236" s="11"/>
      <c r="AD236" s="7"/>
      <c r="AF236" s="25"/>
    </row>
    <row r="237" spans="1:32" ht="14.25" x14ac:dyDescent="0.2">
      <c r="A237" s="37"/>
      <c r="B237" s="27"/>
      <c r="C237" s="20"/>
      <c r="D237" s="9"/>
      <c r="E237"/>
      <c r="F237"/>
      <c r="G237"/>
      <c r="H237" s="21"/>
      <c r="I237"/>
      <c r="J237"/>
      <c r="K237"/>
      <c r="L237" s="25"/>
      <c r="M237" s="10"/>
      <c r="N237"/>
      <c r="O237"/>
      <c r="P237" s="25"/>
      <c r="Q237" s="22"/>
      <c r="R237"/>
      <c r="S237" s="25"/>
      <c r="T237" s="25"/>
      <c r="U237" s="10"/>
      <c r="V237" s="10"/>
      <c r="W237" s="10"/>
      <c r="X237" s="7"/>
      <c r="Y237" s="7"/>
      <c r="AB237" s="11"/>
      <c r="AC237" s="11"/>
      <c r="AD237" s="7"/>
      <c r="AF237" s="25"/>
    </row>
    <row r="238" spans="1:32" ht="14.25" x14ac:dyDescent="0.2">
      <c r="A238" s="37"/>
      <c r="B238" s="27"/>
      <c r="C238" s="20"/>
      <c r="D238" s="9"/>
      <c r="E238"/>
      <c r="F238"/>
      <c r="G238"/>
      <c r="H238" s="21"/>
      <c r="I238"/>
      <c r="J238"/>
      <c r="K238"/>
      <c r="L238" s="25"/>
      <c r="M238" s="10"/>
      <c r="N238"/>
      <c r="O238"/>
      <c r="P238" s="25"/>
      <c r="Q238" s="22"/>
      <c r="R238"/>
      <c r="S238" s="25"/>
      <c r="T238" s="25"/>
      <c r="U238" s="10"/>
      <c r="V238" s="10"/>
      <c r="W238" s="10"/>
      <c r="X238" s="7"/>
      <c r="Y238" s="7"/>
      <c r="AB238" s="11"/>
      <c r="AC238" s="11"/>
      <c r="AD238" s="7"/>
      <c r="AF238" s="25"/>
    </row>
    <row r="239" spans="1:32" ht="14.25" x14ac:dyDescent="0.2">
      <c r="A239" s="37"/>
      <c r="B239" s="27"/>
      <c r="C239" s="20"/>
      <c r="D239" s="9"/>
      <c r="E239"/>
      <c r="F239"/>
      <c r="G239"/>
      <c r="H239" s="21"/>
      <c r="I239"/>
      <c r="J239"/>
      <c r="K239"/>
      <c r="L239" s="25"/>
      <c r="M239" s="10"/>
      <c r="N239"/>
      <c r="O239"/>
      <c r="P239" s="25"/>
      <c r="Q239" s="22"/>
      <c r="R239"/>
      <c r="S239" s="25"/>
      <c r="T239" s="25"/>
      <c r="U239" s="10"/>
      <c r="V239" s="10"/>
      <c r="W239" s="10"/>
      <c r="X239" s="7"/>
      <c r="Y239" s="7"/>
      <c r="AB239" s="11"/>
      <c r="AC239" s="11"/>
      <c r="AD239" s="7"/>
      <c r="AF239" s="25"/>
    </row>
    <row r="240" spans="1:32" ht="14.25" x14ac:dyDescent="0.2">
      <c r="A240" s="37"/>
      <c r="B240" s="27"/>
      <c r="C240" s="20"/>
      <c r="D240" s="9"/>
      <c r="E240"/>
      <c r="F240"/>
      <c r="G240"/>
      <c r="H240" s="21"/>
      <c r="I240"/>
      <c r="J240"/>
      <c r="K240"/>
      <c r="L240" s="25"/>
      <c r="M240" s="10"/>
      <c r="N240"/>
      <c r="O240"/>
      <c r="P240" s="25"/>
      <c r="Q240" s="22"/>
      <c r="R240"/>
      <c r="S240" s="25"/>
      <c r="T240" s="25"/>
      <c r="U240" s="10"/>
      <c r="V240" s="10"/>
      <c r="W240" s="10"/>
      <c r="X240" s="7"/>
      <c r="Y240" s="7"/>
      <c r="AB240" s="11"/>
      <c r="AC240" s="11"/>
      <c r="AD240" s="7"/>
      <c r="AF240" s="25"/>
    </row>
    <row r="241" spans="1:32" ht="14.25" x14ac:dyDescent="0.2">
      <c r="A241" s="37"/>
      <c r="B241" s="27"/>
      <c r="C241" s="20"/>
      <c r="D241" s="9"/>
      <c r="E241"/>
      <c r="F241"/>
      <c r="G241"/>
      <c r="H241" s="21"/>
      <c r="I241"/>
      <c r="J241"/>
      <c r="K241"/>
      <c r="L241" s="25"/>
      <c r="M241" s="10"/>
      <c r="N241"/>
      <c r="O241"/>
      <c r="P241" s="25"/>
      <c r="Q241" s="22"/>
      <c r="R241"/>
      <c r="S241" s="25"/>
      <c r="T241" s="25"/>
      <c r="U241" s="10"/>
      <c r="V241" s="10"/>
      <c r="W241" s="10"/>
      <c r="X241" s="7"/>
      <c r="Y241" s="7"/>
      <c r="AB241" s="11"/>
      <c r="AC241" s="11"/>
      <c r="AD241" s="7"/>
      <c r="AF241" s="25"/>
    </row>
    <row r="242" spans="1:32" ht="14.25" x14ac:dyDescent="0.2">
      <c r="A242" s="37"/>
      <c r="B242" s="27"/>
      <c r="C242" s="20"/>
      <c r="D242" s="9"/>
      <c r="E242"/>
      <c r="F242"/>
      <c r="G242"/>
      <c r="H242" s="21"/>
      <c r="I242"/>
      <c r="J242"/>
      <c r="K242"/>
      <c r="L242" s="25"/>
      <c r="M242" s="10"/>
      <c r="N242"/>
      <c r="O242"/>
      <c r="P242" s="25"/>
      <c r="Q242" s="22"/>
      <c r="R242"/>
      <c r="S242" s="25"/>
      <c r="T242" s="25"/>
      <c r="U242" s="10"/>
      <c r="V242" s="10"/>
      <c r="W242" s="10"/>
      <c r="X242" s="7"/>
      <c r="Y242" s="7"/>
      <c r="AB242" s="11"/>
      <c r="AC242" s="11"/>
      <c r="AD242" s="7"/>
      <c r="AF242" s="25"/>
    </row>
    <row r="243" spans="1:32" ht="14.25" x14ac:dyDescent="0.2">
      <c r="A243" s="37"/>
      <c r="B243" s="27"/>
      <c r="C243" s="20"/>
      <c r="D243" s="9"/>
      <c r="E243"/>
      <c r="F243"/>
      <c r="G243"/>
      <c r="H243" s="21"/>
      <c r="I243"/>
      <c r="J243"/>
      <c r="K243"/>
      <c r="L243" s="25"/>
      <c r="M243" s="10"/>
      <c r="N243"/>
      <c r="O243"/>
      <c r="P243" s="25"/>
      <c r="Q243" s="22"/>
      <c r="R243"/>
      <c r="S243" s="25"/>
      <c r="T243" s="25"/>
      <c r="U243" s="10"/>
      <c r="V243" s="10"/>
      <c r="W243" s="10"/>
      <c r="X243" s="7"/>
      <c r="Y243" s="7"/>
      <c r="AB243" s="11"/>
      <c r="AC243" s="11"/>
      <c r="AD243" s="7"/>
      <c r="AF243" s="25"/>
    </row>
    <row r="244" spans="1:32" ht="14.25" x14ac:dyDescent="0.2">
      <c r="A244" s="37"/>
      <c r="B244" s="27"/>
      <c r="C244" s="20"/>
      <c r="D244" s="9"/>
      <c r="E244"/>
      <c r="F244"/>
      <c r="G244"/>
      <c r="H244" s="21"/>
      <c r="I244"/>
      <c r="J244"/>
      <c r="K244"/>
      <c r="L244" s="25"/>
      <c r="M244" s="10"/>
      <c r="N244"/>
      <c r="O244"/>
      <c r="P244" s="25"/>
      <c r="Q244" s="22"/>
      <c r="R244"/>
      <c r="S244" s="25"/>
      <c r="T244" s="25"/>
      <c r="U244" s="10"/>
      <c r="V244" s="10"/>
      <c r="W244" s="10"/>
      <c r="X244" s="7"/>
      <c r="Y244" s="7"/>
      <c r="AB244" s="11"/>
      <c r="AC244" s="11"/>
      <c r="AD244" s="7"/>
      <c r="AF244" s="25"/>
    </row>
    <row r="245" spans="1:32" ht="14.25" x14ac:dyDescent="0.2">
      <c r="A245" s="37"/>
      <c r="B245" s="27"/>
      <c r="C245" s="20"/>
      <c r="D245" s="9"/>
      <c r="E245"/>
      <c r="F245"/>
      <c r="G245"/>
      <c r="H245" s="21"/>
      <c r="I245"/>
      <c r="J245"/>
      <c r="K245"/>
      <c r="L245" s="25"/>
      <c r="M245" s="10"/>
      <c r="N245"/>
      <c r="O245"/>
      <c r="P245" s="25"/>
      <c r="Q245" s="22"/>
      <c r="R245"/>
      <c r="S245" s="25"/>
      <c r="T245" s="25"/>
      <c r="U245" s="10"/>
      <c r="V245" s="10"/>
      <c r="W245" s="10"/>
      <c r="X245" s="7"/>
      <c r="Y245" s="7"/>
      <c r="AB245" s="11"/>
      <c r="AC245" s="11"/>
      <c r="AD245" s="7"/>
      <c r="AF245" s="25"/>
    </row>
    <row r="246" spans="1:32" ht="14.25" x14ac:dyDescent="0.2">
      <c r="A246" s="37"/>
      <c r="B246" s="27"/>
      <c r="C246" s="20"/>
      <c r="D246" s="9"/>
      <c r="E246"/>
      <c r="F246"/>
      <c r="G246"/>
      <c r="H246" s="21"/>
      <c r="I246"/>
      <c r="J246"/>
      <c r="K246"/>
      <c r="L246" s="25"/>
      <c r="M246" s="10"/>
      <c r="N246"/>
      <c r="O246"/>
      <c r="P246" s="25"/>
      <c r="Q246" s="22"/>
      <c r="R246"/>
      <c r="S246" s="25"/>
      <c r="T246" s="25"/>
      <c r="U246" s="10"/>
      <c r="V246" s="10"/>
      <c r="W246" s="10"/>
      <c r="X246" s="7"/>
      <c r="Y246" s="7"/>
      <c r="AB246" s="11"/>
      <c r="AC246" s="11"/>
      <c r="AD246" s="7"/>
      <c r="AF246" s="25"/>
    </row>
    <row r="247" spans="1:32" ht="14.25" x14ac:dyDescent="0.2">
      <c r="A247" s="37"/>
      <c r="B247" s="27"/>
      <c r="C247" s="20"/>
      <c r="D247" s="9"/>
      <c r="E247"/>
      <c r="F247"/>
      <c r="G247"/>
      <c r="H247" s="21"/>
      <c r="I247"/>
      <c r="J247"/>
      <c r="K247"/>
      <c r="L247" s="25"/>
      <c r="M247" s="10"/>
      <c r="N247"/>
      <c r="O247"/>
      <c r="P247" s="25"/>
      <c r="Q247" s="22"/>
      <c r="R247"/>
      <c r="S247" s="25"/>
      <c r="T247" s="25"/>
      <c r="U247" s="10"/>
      <c r="V247" s="10"/>
      <c r="W247" s="10"/>
      <c r="X247" s="7"/>
      <c r="Y247" s="7"/>
      <c r="AB247" s="11"/>
      <c r="AC247" s="11"/>
      <c r="AD247" s="7"/>
      <c r="AF247" s="25"/>
    </row>
    <row r="248" spans="1:32" ht="14.25" x14ac:dyDescent="0.2">
      <c r="A248" s="37"/>
      <c r="B248" s="27"/>
      <c r="C248" s="20"/>
      <c r="D248" s="9"/>
      <c r="E248"/>
      <c r="F248"/>
      <c r="G248"/>
      <c r="H248" s="21"/>
      <c r="I248"/>
      <c r="J248"/>
      <c r="K248"/>
      <c r="L248" s="25"/>
      <c r="M248" s="10"/>
      <c r="N248"/>
      <c r="O248"/>
      <c r="P248" s="25"/>
      <c r="Q248" s="22"/>
      <c r="R248"/>
      <c r="S248" s="25"/>
      <c r="T248" s="25"/>
      <c r="U248" s="10"/>
      <c r="V248" s="10"/>
      <c r="W248" s="10"/>
      <c r="X248" s="7"/>
      <c r="Y248" s="7"/>
      <c r="AB248" s="11"/>
      <c r="AC248" s="11"/>
      <c r="AD248" s="7"/>
      <c r="AF248" s="25"/>
    </row>
    <row r="249" spans="1:32" ht="14.25" x14ac:dyDescent="0.2">
      <c r="A249" s="37"/>
      <c r="B249" s="27"/>
      <c r="C249" s="20"/>
      <c r="D249" s="9"/>
      <c r="E249"/>
      <c r="F249"/>
      <c r="G249"/>
      <c r="H249" s="21"/>
      <c r="I249"/>
      <c r="J249"/>
      <c r="K249"/>
      <c r="L249" s="25"/>
      <c r="M249" s="10"/>
      <c r="N249"/>
      <c r="O249"/>
      <c r="P249" s="25"/>
      <c r="Q249" s="22"/>
      <c r="R249"/>
      <c r="S249" s="25"/>
      <c r="T249" s="25"/>
      <c r="U249" s="10"/>
      <c r="V249" s="10"/>
      <c r="W249" s="10"/>
      <c r="X249" s="7"/>
      <c r="Y249" s="7"/>
      <c r="AB249" s="11"/>
      <c r="AC249" s="11"/>
      <c r="AD249" s="7"/>
      <c r="AF249" s="25"/>
    </row>
    <row r="250" spans="1:32" ht="14.25" x14ac:dyDescent="0.2">
      <c r="A250" s="37"/>
      <c r="B250" s="27"/>
      <c r="C250" s="20"/>
      <c r="D250" s="9"/>
      <c r="E250"/>
      <c r="F250"/>
      <c r="G250"/>
      <c r="H250" s="21"/>
      <c r="I250"/>
      <c r="J250"/>
      <c r="K250"/>
      <c r="L250" s="25"/>
      <c r="M250" s="10"/>
      <c r="N250"/>
      <c r="O250"/>
      <c r="P250" s="25"/>
      <c r="Q250" s="22"/>
      <c r="R250"/>
      <c r="S250" s="25"/>
      <c r="T250" s="25"/>
      <c r="U250" s="10"/>
      <c r="V250" s="10"/>
      <c r="W250" s="10"/>
      <c r="X250" s="7"/>
      <c r="Y250" s="7"/>
      <c r="AB250" s="11"/>
      <c r="AC250" s="11"/>
      <c r="AD250" s="7"/>
      <c r="AF250" s="25"/>
    </row>
    <row r="251" spans="1:32" ht="14.25" x14ac:dyDescent="0.2">
      <c r="A251" s="37"/>
      <c r="B251" s="27"/>
      <c r="C251" s="20"/>
      <c r="D251" s="9"/>
      <c r="E251"/>
      <c r="F251"/>
      <c r="G251"/>
      <c r="H251" s="21"/>
      <c r="I251"/>
      <c r="J251"/>
      <c r="K251"/>
      <c r="L251" s="25"/>
      <c r="M251" s="10"/>
      <c r="N251"/>
      <c r="O251"/>
      <c r="P251" s="25"/>
      <c r="Q251" s="22"/>
      <c r="R251"/>
      <c r="S251" s="25"/>
      <c r="T251" s="25"/>
      <c r="U251" s="10"/>
      <c r="V251" s="10"/>
      <c r="W251" s="10"/>
      <c r="X251" s="7"/>
      <c r="Y251" s="7"/>
      <c r="AB251" s="11"/>
      <c r="AC251" s="11"/>
      <c r="AD251" s="7"/>
      <c r="AF251" s="25"/>
    </row>
    <row r="252" spans="1:32" ht="14.25" x14ac:dyDescent="0.2">
      <c r="A252" s="37"/>
      <c r="B252" s="27"/>
      <c r="C252" s="20"/>
      <c r="D252" s="9"/>
      <c r="E252"/>
      <c r="F252"/>
      <c r="G252"/>
      <c r="H252" s="21"/>
      <c r="I252"/>
      <c r="J252"/>
      <c r="K252"/>
      <c r="L252" s="25"/>
      <c r="M252" s="10"/>
      <c r="N252"/>
      <c r="O252"/>
      <c r="P252" s="25"/>
      <c r="Q252" s="22"/>
      <c r="R252"/>
      <c r="S252" s="25"/>
      <c r="T252" s="25"/>
      <c r="U252" s="10"/>
      <c r="V252" s="10"/>
      <c r="W252" s="10"/>
      <c r="X252" s="7"/>
      <c r="Y252" s="7"/>
      <c r="AB252" s="11"/>
      <c r="AC252" s="11"/>
      <c r="AD252" s="7"/>
      <c r="AF252" s="25"/>
    </row>
    <row r="253" spans="1:32" ht="14.25" x14ac:dyDescent="0.2">
      <c r="A253" s="37"/>
      <c r="B253" s="27"/>
      <c r="C253" s="20"/>
      <c r="D253" s="9"/>
      <c r="E253"/>
      <c r="F253"/>
      <c r="G253"/>
      <c r="H253" s="21"/>
      <c r="I253"/>
      <c r="J253"/>
      <c r="K253"/>
      <c r="L253" s="25"/>
      <c r="M253" s="10"/>
      <c r="N253"/>
      <c r="O253"/>
      <c r="P253" s="25"/>
      <c r="Q253" s="22"/>
      <c r="R253"/>
      <c r="S253" s="25"/>
      <c r="T253" s="25"/>
      <c r="U253" s="10"/>
      <c r="V253" s="10"/>
      <c r="W253" s="10"/>
      <c r="X253" s="7"/>
      <c r="Y253" s="7"/>
      <c r="AB253" s="11"/>
      <c r="AC253" s="11"/>
      <c r="AD253" s="7"/>
      <c r="AF253" s="25"/>
    </row>
    <row r="254" spans="1:32" ht="14.25" x14ac:dyDescent="0.2">
      <c r="A254" s="37"/>
      <c r="B254" s="27"/>
      <c r="C254" s="20"/>
      <c r="D254" s="9"/>
      <c r="E254"/>
      <c r="F254"/>
      <c r="G254"/>
      <c r="H254" s="21"/>
      <c r="I254"/>
      <c r="J254"/>
      <c r="K254"/>
      <c r="L254" s="25"/>
      <c r="M254" s="10"/>
      <c r="N254"/>
      <c r="O254"/>
      <c r="P254" s="25"/>
      <c r="Q254" s="22"/>
      <c r="R254"/>
      <c r="S254" s="25"/>
      <c r="T254" s="25"/>
      <c r="U254" s="10"/>
      <c r="V254" s="10"/>
      <c r="W254" s="10"/>
      <c r="X254" s="7"/>
      <c r="Y254" s="7"/>
      <c r="AB254" s="11"/>
      <c r="AC254" s="11"/>
      <c r="AD254" s="7"/>
      <c r="AF254" s="25"/>
    </row>
    <row r="255" spans="1:32" ht="14.25" x14ac:dyDescent="0.2">
      <c r="A255" s="37"/>
      <c r="B255" s="27"/>
      <c r="C255" s="20"/>
      <c r="D255" s="9"/>
      <c r="E255"/>
      <c r="F255"/>
      <c r="G255"/>
      <c r="H255" s="21"/>
      <c r="I255"/>
      <c r="J255"/>
      <c r="K255"/>
      <c r="L255" s="25"/>
      <c r="M255" s="10"/>
      <c r="N255"/>
      <c r="O255"/>
      <c r="P255" s="25"/>
      <c r="Q255" s="22"/>
      <c r="R255"/>
      <c r="S255" s="25"/>
      <c r="T255" s="25"/>
      <c r="U255" s="10"/>
      <c r="V255" s="10"/>
      <c r="W255" s="10"/>
      <c r="X255" s="7"/>
      <c r="Y255" s="7"/>
      <c r="AB255" s="11"/>
      <c r="AC255" s="11"/>
      <c r="AD255" s="7"/>
      <c r="AF255" s="25"/>
    </row>
    <row r="256" spans="1:32" ht="14.25" x14ac:dyDescent="0.2">
      <c r="A256" s="37"/>
      <c r="B256" s="27"/>
      <c r="C256" s="20"/>
      <c r="D256" s="9"/>
      <c r="E256"/>
      <c r="F256"/>
      <c r="G256"/>
      <c r="H256" s="21"/>
      <c r="I256"/>
      <c r="J256"/>
      <c r="K256"/>
      <c r="L256" s="25"/>
      <c r="M256" s="10"/>
      <c r="N256"/>
      <c r="O256"/>
      <c r="P256" s="25"/>
      <c r="Q256" s="22"/>
      <c r="R256"/>
      <c r="S256" s="25"/>
      <c r="T256" s="25"/>
      <c r="U256" s="10"/>
      <c r="V256" s="10"/>
      <c r="W256" s="10"/>
      <c r="X256" s="7"/>
      <c r="Y256" s="7"/>
      <c r="AB256" s="11"/>
      <c r="AC256" s="11"/>
      <c r="AD256" s="7"/>
      <c r="AF256" s="25"/>
    </row>
    <row r="257" spans="1:32" ht="14.25" x14ac:dyDescent="0.2">
      <c r="A257" s="37"/>
      <c r="B257" s="27"/>
      <c r="C257" s="20"/>
      <c r="D257" s="9"/>
      <c r="E257"/>
      <c r="F257"/>
      <c r="G257"/>
      <c r="H257" s="21"/>
      <c r="I257"/>
      <c r="J257"/>
      <c r="K257"/>
      <c r="L257" s="25"/>
      <c r="M257" s="10"/>
      <c r="N257"/>
      <c r="O257"/>
      <c r="P257" s="25"/>
      <c r="Q257" s="22"/>
      <c r="R257"/>
      <c r="S257" s="25"/>
      <c r="T257" s="25"/>
      <c r="U257" s="10"/>
      <c r="V257" s="10"/>
      <c r="W257" s="10"/>
      <c r="X257" s="7"/>
      <c r="Y257" s="7"/>
      <c r="AB257" s="11"/>
      <c r="AC257" s="11"/>
      <c r="AD257" s="7"/>
      <c r="AF257" s="25"/>
    </row>
    <row r="258" spans="1:32" ht="14.25" x14ac:dyDescent="0.2">
      <c r="A258" s="37"/>
      <c r="B258" s="27"/>
      <c r="C258" s="20"/>
      <c r="D258" s="9"/>
      <c r="E258"/>
      <c r="F258"/>
      <c r="G258"/>
      <c r="H258" s="21"/>
      <c r="I258"/>
      <c r="J258"/>
      <c r="K258"/>
      <c r="L258" s="25"/>
      <c r="M258" s="10"/>
      <c r="N258"/>
      <c r="O258"/>
      <c r="P258" s="25"/>
      <c r="Q258" s="22"/>
      <c r="R258"/>
      <c r="S258" s="25"/>
      <c r="T258" s="25"/>
      <c r="U258" s="10"/>
      <c r="V258" s="10"/>
      <c r="W258" s="10"/>
      <c r="X258" s="7"/>
      <c r="Y258" s="7"/>
      <c r="AB258" s="11"/>
      <c r="AC258" s="11"/>
      <c r="AD258" s="7"/>
      <c r="AF258" s="25"/>
    </row>
    <row r="259" spans="1:32" ht="14.25" x14ac:dyDescent="0.2">
      <c r="A259" s="37"/>
      <c r="B259" s="27"/>
      <c r="C259" s="20"/>
      <c r="D259" s="9"/>
      <c r="E259"/>
      <c r="F259"/>
      <c r="G259"/>
      <c r="H259" s="21"/>
      <c r="I259"/>
      <c r="J259"/>
      <c r="K259"/>
      <c r="L259" s="25"/>
      <c r="M259" s="10"/>
      <c r="N259"/>
      <c r="O259"/>
      <c r="P259" s="25"/>
      <c r="Q259" s="22"/>
      <c r="R259"/>
      <c r="S259" s="25"/>
      <c r="T259" s="25"/>
      <c r="U259" s="10"/>
      <c r="V259" s="10"/>
      <c r="W259" s="10"/>
      <c r="X259" s="7"/>
      <c r="Y259" s="7"/>
      <c r="AB259" s="11"/>
      <c r="AC259" s="11"/>
      <c r="AD259" s="7"/>
      <c r="AF259" s="25"/>
    </row>
    <row r="260" spans="1:32" ht="14.25" x14ac:dyDescent="0.2">
      <c r="A260" s="37"/>
      <c r="B260" s="27"/>
      <c r="C260" s="20"/>
      <c r="D260" s="9"/>
      <c r="E260"/>
      <c r="F260"/>
      <c r="G260"/>
      <c r="H260" s="21"/>
      <c r="I260"/>
      <c r="J260"/>
      <c r="K260"/>
      <c r="L260" s="25"/>
      <c r="M260" s="10"/>
      <c r="N260"/>
      <c r="O260"/>
      <c r="P260" s="25"/>
      <c r="Q260" s="22"/>
      <c r="R260"/>
      <c r="S260" s="25"/>
      <c r="T260" s="25"/>
      <c r="U260" s="10"/>
      <c r="V260" s="10"/>
      <c r="W260" s="10"/>
      <c r="X260" s="7"/>
      <c r="Y260" s="7"/>
      <c r="AB260" s="11"/>
      <c r="AC260" s="11"/>
      <c r="AD260" s="7"/>
      <c r="AF260" s="25"/>
    </row>
    <row r="261" spans="1:32" ht="14.25" x14ac:dyDescent="0.2">
      <c r="A261" s="37"/>
      <c r="B261" s="27"/>
      <c r="C261" s="20"/>
      <c r="D261" s="9"/>
      <c r="E261"/>
      <c r="F261"/>
      <c r="G261"/>
      <c r="H261" s="21"/>
      <c r="I261"/>
      <c r="J261"/>
      <c r="K261"/>
      <c r="L261" s="25"/>
      <c r="M261" s="10"/>
      <c r="N261"/>
      <c r="O261"/>
      <c r="P261" s="25"/>
      <c r="Q261" s="22"/>
      <c r="R261"/>
      <c r="S261" s="25"/>
      <c r="T261" s="25"/>
      <c r="U261" s="10"/>
      <c r="V261" s="10"/>
      <c r="W261" s="10"/>
      <c r="X261" s="7"/>
      <c r="Y261" s="7"/>
      <c r="AB261" s="11"/>
      <c r="AC261" s="11"/>
      <c r="AD261" s="7"/>
      <c r="AF261" s="25"/>
    </row>
    <row r="262" spans="1:32" ht="14.25" x14ac:dyDescent="0.2">
      <c r="A262" s="37"/>
      <c r="B262" s="27"/>
      <c r="C262" s="20"/>
      <c r="D262" s="9"/>
      <c r="E262"/>
      <c r="F262"/>
      <c r="G262"/>
      <c r="H262" s="21"/>
      <c r="I262"/>
      <c r="J262"/>
      <c r="K262"/>
      <c r="L262" s="25"/>
      <c r="M262" s="10"/>
      <c r="N262"/>
      <c r="O262"/>
      <c r="P262" s="25"/>
      <c r="Q262" s="22"/>
      <c r="R262"/>
      <c r="S262" s="25"/>
      <c r="T262" s="25"/>
      <c r="U262" s="10"/>
      <c r="V262" s="10"/>
      <c r="W262" s="10"/>
      <c r="X262" s="7"/>
      <c r="Y262" s="7"/>
      <c r="AB262" s="11"/>
      <c r="AC262" s="11"/>
      <c r="AD262" s="7"/>
      <c r="AF262" s="25"/>
    </row>
    <row r="263" spans="1:32" ht="14.25" x14ac:dyDescent="0.2">
      <c r="A263" s="37"/>
      <c r="B263" s="27"/>
      <c r="C263" s="20"/>
      <c r="D263" s="9"/>
      <c r="E263"/>
      <c r="F263"/>
      <c r="G263"/>
      <c r="H263" s="21"/>
      <c r="I263"/>
      <c r="J263"/>
      <c r="K263"/>
      <c r="L263" s="25"/>
      <c r="M263" s="10"/>
      <c r="N263"/>
      <c r="O263"/>
      <c r="P263" s="25"/>
      <c r="Q263" s="22"/>
      <c r="R263"/>
      <c r="S263" s="25"/>
      <c r="T263" s="25"/>
      <c r="U263" s="10"/>
      <c r="V263" s="10"/>
      <c r="W263" s="10"/>
      <c r="X263" s="7"/>
      <c r="Y263" s="7"/>
      <c r="AB263" s="11"/>
      <c r="AC263" s="11"/>
      <c r="AD263" s="7"/>
      <c r="AF263" s="25"/>
    </row>
    <row r="264" spans="1:32" ht="14.25" x14ac:dyDescent="0.2">
      <c r="A264" s="37"/>
      <c r="B264" s="27"/>
      <c r="C264" s="20"/>
      <c r="D264" s="9"/>
      <c r="E264"/>
      <c r="F264"/>
      <c r="G264"/>
      <c r="H264" s="21"/>
      <c r="I264"/>
      <c r="J264"/>
      <c r="K264"/>
      <c r="L264" s="25"/>
      <c r="M264" s="10"/>
      <c r="N264"/>
      <c r="O264"/>
      <c r="P264" s="25"/>
      <c r="Q264" s="22"/>
      <c r="R264"/>
      <c r="S264" s="25"/>
      <c r="T264" s="25"/>
      <c r="U264" s="10"/>
      <c r="V264" s="10"/>
      <c r="W264" s="10"/>
      <c r="X264" s="7"/>
      <c r="Y264" s="7"/>
      <c r="AB264" s="11"/>
      <c r="AC264" s="11"/>
      <c r="AD264" s="7"/>
      <c r="AF264" s="25"/>
    </row>
    <row r="265" spans="1:32" ht="14.25" x14ac:dyDescent="0.2">
      <c r="A265" s="37"/>
      <c r="B265" s="27"/>
      <c r="C265" s="20"/>
      <c r="D265" s="9"/>
      <c r="E265"/>
      <c r="F265"/>
      <c r="G265"/>
      <c r="H265" s="21"/>
      <c r="I265"/>
      <c r="J265"/>
      <c r="K265"/>
      <c r="L265" s="25"/>
      <c r="M265" s="10"/>
      <c r="N265"/>
      <c r="O265"/>
      <c r="P265" s="25"/>
      <c r="Q265" s="22"/>
      <c r="R265"/>
      <c r="S265" s="25"/>
      <c r="T265" s="25"/>
      <c r="U265" s="10"/>
      <c r="V265" s="10"/>
      <c r="W265" s="10"/>
      <c r="X265" s="7"/>
      <c r="Y265" s="7"/>
      <c r="AB265" s="11"/>
      <c r="AC265" s="11"/>
      <c r="AD265" s="7"/>
      <c r="AF265" s="25"/>
    </row>
    <row r="266" spans="1:32" ht="14.25" x14ac:dyDescent="0.2">
      <c r="A266" s="37"/>
      <c r="B266" s="27"/>
      <c r="C266" s="20"/>
      <c r="D266" s="9"/>
      <c r="E266"/>
      <c r="F266"/>
      <c r="G266"/>
      <c r="H266" s="21"/>
      <c r="I266"/>
      <c r="J266"/>
      <c r="K266"/>
      <c r="L266" s="25"/>
      <c r="M266" s="10"/>
      <c r="N266"/>
      <c r="O266"/>
      <c r="P266" s="25"/>
      <c r="Q266" s="22"/>
      <c r="R266"/>
      <c r="S266" s="25"/>
      <c r="T266" s="25"/>
      <c r="U266" s="10"/>
      <c r="V266" s="10"/>
      <c r="W266" s="10"/>
      <c r="X266" s="7"/>
      <c r="Y266" s="7"/>
      <c r="AB266" s="11"/>
      <c r="AC266" s="11"/>
      <c r="AD266" s="7"/>
      <c r="AF266" s="25"/>
    </row>
    <row r="267" spans="1:32" ht="14.25" x14ac:dyDescent="0.2">
      <c r="A267" s="37"/>
      <c r="B267" s="27"/>
      <c r="C267" s="20"/>
      <c r="D267" s="9"/>
      <c r="E267"/>
      <c r="F267"/>
      <c r="G267"/>
      <c r="H267" s="21"/>
      <c r="I267"/>
      <c r="J267"/>
      <c r="K267"/>
      <c r="L267" s="25"/>
      <c r="M267" s="10"/>
      <c r="N267"/>
      <c r="O267"/>
      <c r="P267" s="25"/>
      <c r="Q267" s="22"/>
      <c r="R267"/>
      <c r="S267" s="25"/>
      <c r="T267" s="25"/>
      <c r="U267" s="10"/>
      <c r="V267" s="10"/>
      <c r="W267" s="10"/>
      <c r="X267" s="7"/>
      <c r="Y267" s="7"/>
      <c r="AB267" s="11"/>
      <c r="AC267" s="11"/>
      <c r="AD267" s="7"/>
      <c r="AF267" s="25"/>
    </row>
    <row r="268" spans="1:32" ht="14.25" x14ac:dyDescent="0.2">
      <c r="A268" s="37"/>
      <c r="B268" s="27"/>
      <c r="C268" s="20"/>
      <c r="D268" s="9"/>
      <c r="E268"/>
      <c r="F268"/>
      <c r="G268"/>
      <c r="H268" s="21"/>
      <c r="I268"/>
      <c r="J268"/>
      <c r="K268"/>
      <c r="L268" s="25"/>
      <c r="M268" s="10"/>
      <c r="N268"/>
      <c r="O268"/>
      <c r="P268" s="25"/>
      <c r="Q268" s="22"/>
      <c r="R268"/>
      <c r="S268" s="25"/>
      <c r="T268" s="25"/>
      <c r="U268" s="10"/>
      <c r="V268" s="10"/>
      <c r="W268" s="10"/>
      <c r="X268" s="7"/>
      <c r="Y268" s="7"/>
      <c r="AB268" s="11"/>
      <c r="AC268" s="11"/>
      <c r="AD268" s="7"/>
      <c r="AF268" s="25"/>
    </row>
    <row r="269" spans="1:32" ht="14.25" x14ac:dyDescent="0.2">
      <c r="A269" s="37"/>
      <c r="B269" s="27"/>
      <c r="C269" s="20"/>
      <c r="D269" s="9"/>
      <c r="E269"/>
      <c r="F269"/>
      <c r="G269"/>
      <c r="H269" s="21"/>
      <c r="I269"/>
      <c r="J269"/>
      <c r="K269"/>
      <c r="L269" s="25"/>
      <c r="M269" s="10"/>
      <c r="N269"/>
      <c r="O269"/>
      <c r="P269" s="25"/>
      <c r="Q269" s="22"/>
      <c r="R269"/>
      <c r="S269" s="25"/>
      <c r="T269" s="25"/>
      <c r="U269" s="10"/>
      <c r="V269" s="10"/>
      <c r="W269" s="10"/>
      <c r="X269" s="7"/>
      <c r="Y269" s="7"/>
      <c r="AB269" s="11"/>
      <c r="AC269" s="11"/>
      <c r="AD269" s="7"/>
      <c r="AF269" s="25"/>
    </row>
    <row r="270" spans="1:32" ht="14.25" x14ac:dyDescent="0.2">
      <c r="A270" s="37"/>
      <c r="B270" s="27"/>
      <c r="C270" s="20"/>
      <c r="D270" s="9"/>
      <c r="E270"/>
      <c r="F270"/>
      <c r="G270"/>
      <c r="H270" s="21"/>
      <c r="I270"/>
      <c r="J270"/>
      <c r="K270"/>
      <c r="L270" s="25"/>
      <c r="M270" s="10"/>
      <c r="N270"/>
      <c r="O270"/>
      <c r="P270" s="25"/>
      <c r="Q270" s="22"/>
      <c r="R270"/>
      <c r="S270" s="25"/>
      <c r="T270" s="25"/>
      <c r="U270" s="10"/>
      <c r="V270" s="10"/>
      <c r="W270" s="10"/>
      <c r="X270" s="7"/>
      <c r="Y270" s="7"/>
      <c r="AB270" s="11"/>
      <c r="AC270" s="11"/>
      <c r="AD270" s="7"/>
      <c r="AF270" s="25"/>
    </row>
    <row r="271" spans="1:32" ht="14.25" x14ac:dyDescent="0.2">
      <c r="A271" s="37"/>
      <c r="B271" s="27"/>
      <c r="C271" s="20"/>
      <c r="D271" s="9"/>
      <c r="E271"/>
      <c r="F271"/>
      <c r="G271"/>
      <c r="H271" s="21"/>
      <c r="I271"/>
      <c r="J271"/>
      <c r="K271"/>
      <c r="L271" s="25"/>
      <c r="M271" s="10"/>
      <c r="N271"/>
      <c r="O271"/>
      <c r="P271" s="25"/>
      <c r="Q271" s="22"/>
      <c r="R271"/>
      <c r="S271" s="25"/>
      <c r="T271" s="25"/>
      <c r="U271" s="10"/>
      <c r="V271" s="10"/>
      <c r="W271" s="10"/>
      <c r="X271" s="7"/>
      <c r="Y271" s="7"/>
      <c r="AB271" s="11"/>
      <c r="AC271" s="11"/>
      <c r="AD271" s="7"/>
      <c r="AF271" s="25"/>
    </row>
    <row r="272" spans="1:32" ht="14.25" x14ac:dyDescent="0.2">
      <c r="A272" s="37"/>
      <c r="B272" s="27"/>
      <c r="C272" s="20"/>
      <c r="D272" s="9"/>
      <c r="E272"/>
      <c r="F272"/>
      <c r="G272"/>
      <c r="H272" s="21"/>
      <c r="I272"/>
      <c r="J272"/>
      <c r="K272"/>
      <c r="L272" s="25"/>
      <c r="M272" s="10"/>
      <c r="N272"/>
      <c r="O272"/>
      <c r="P272" s="25"/>
      <c r="Q272" s="22"/>
      <c r="R272"/>
      <c r="S272" s="25"/>
      <c r="T272" s="25"/>
      <c r="U272" s="10"/>
      <c r="V272" s="10"/>
      <c r="W272" s="10"/>
      <c r="X272" s="7"/>
      <c r="Y272" s="7"/>
      <c r="AB272" s="11"/>
      <c r="AC272" s="11"/>
      <c r="AD272" s="7"/>
      <c r="AF272" s="25"/>
    </row>
    <row r="273" spans="1:32" ht="14.25" x14ac:dyDescent="0.2">
      <c r="A273" s="37"/>
      <c r="B273" s="27"/>
      <c r="C273" s="20"/>
      <c r="D273" s="9"/>
      <c r="E273"/>
      <c r="F273"/>
      <c r="G273"/>
      <c r="H273" s="21"/>
      <c r="I273"/>
      <c r="J273"/>
      <c r="K273"/>
      <c r="L273" s="25"/>
      <c r="M273" s="10"/>
      <c r="N273"/>
      <c r="O273"/>
      <c r="P273" s="25"/>
      <c r="Q273" s="22"/>
      <c r="R273"/>
      <c r="S273" s="25"/>
      <c r="T273" s="25"/>
      <c r="U273" s="10"/>
      <c r="V273" s="10"/>
      <c r="W273" s="10"/>
      <c r="X273" s="7"/>
      <c r="Y273" s="7"/>
      <c r="AB273" s="11"/>
      <c r="AC273" s="11"/>
      <c r="AD273" s="7"/>
      <c r="AF273" s="25"/>
    </row>
    <row r="274" spans="1:32" ht="14.25" x14ac:dyDescent="0.2">
      <c r="A274" s="37"/>
      <c r="B274" s="27"/>
      <c r="C274" s="20"/>
      <c r="D274" s="9"/>
      <c r="E274"/>
      <c r="F274"/>
      <c r="G274"/>
      <c r="H274" s="21"/>
      <c r="I274"/>
      <c r="J274"/>
      <c r="K274"/>
      <c r="L274" s="25"/>
      <c r="M274" s="10"/>
      <c r="N274"/>
      <c r="O274"/>
      <c r="P274" s="25"/>
      <c r="Q274" s="22"/>
      <c r="R274"/>
      <c r="S274" s="25"/>
      <c r="T274" s="25"/>
      <c r="U274" s="10"/>
      <c r="V274" s="10"/>
      <c r="W274" s="10"/>
      <c r="X274" s="7"/>
      <c r="Y274" s="7"/>
      <c r="AB274" s="11"/>
      <c r="AC274" s="11"/>
      <c r="AD274" s="7"/>
      <c r="AF274" s="25"/>
    </row>
    <row r="275" spans="1:32" ht="14.25" x14ac:dyDescent="0.2">
      <c r="A275" s="37"/>
      <c r="B275" s="27"/>
      <c r="C275" s="20"/>
      <c r="D275" s="9"/>
      <c r="E275"/>
      <c r="F275"/>
      <c r="G275"/>
      <c r="H275" s="21"/>
      <c r="I275"/>
      <c r="J275"/>
      <c r="K275"/>
      <c r="L275" s="25"/>
      <c r="M275" s="10"/>
      <c r="N275"/>
      <c r="O275"/>
      <c r="P275" s="25"/>
      <c r="Q275" s="22"/>
      <c r="R275"/>
      <c r="S275" s="25"/>
      <c r="T275" s="25"/>
      <c r="U275" s="10"/>
      <c r="V275" s="10"/>
      <c r="W275" s="10"/>
      <c r="X275" s="7"/>
      <c r="Y275" s="7"/>
      <c r="AB275" s="11"/>
      <c r="AC275" s="11"/>
      <c r="AD275" s="7"/>
      <c r="AF275" s="25"/>
    </row>
    <row r="276" spans="1:32" ht="14.25" x14ac:dyDescent="0.2">
      <c r="A276" s="37"/>
      <c r="B276" s="27"/>
      <c r="C276" s="20"/>
      <c r="D276" s="9"/>
      <c r="E276"/>
      <c r="F276"/>
      <c r="G276"/>
      <c r="H276" s="21"/>
      <c r="I276"/>
      <c r="J276"/>
      <c r="K276"/>
      <c r="L276" s="25"/>
      <c r="M276" s="10"/>
      <c r="N276"/>
      <c r="O276"/>
      <c r="P276" s="25"/>
      <c r="Q276" s="22"/>
      <c r="R276"/>
      <c r="S276" s="25"/>
      <c r="T276" s="25"/>
      <c r="U276" s="10"/>
      <c r="V276" s="10"/>
      <c r="W276" s="10"/>
      <c r="X276" s="7"/>
      <c r="Y276" s="7"/>
      <c r="AB276" s="11"/>
      <c r="AC276" s="11"/>
      <c r="AD276" s="7"/>
      <c r="AF276" s="25"/>
    </row>
    <row r="277" spans="1:32" ht="14.25" x14ac:dyDescent="0.2">
      <c r="A277" s="37"/>
      <c r="B277" s="27"/>
      <c r="C277" s="20"/>
      <c r="D277" s="9"/>
      <c r="E277"/>
      <c r="F277"/>
      <c r="G277"/>
      <c r="H277" s="21"/>
      <c r="I277"/>
      <c r="J277"/>
      <c r="K277"/>
      <c r="L277" s="25"/>
      <c r="M277" s="10"/>
      <c r="N277"/>
      <c r="O277"/>
      <c r="P277" s="25"/>
      <c r="Q277" s="22"/>
      <c r="R277"/>
      <c r="S277" s="25"/>
      <c r="T277" s="25"/>
      <c r="U277" s="10"/>
      <c r="V277" s="10"/>
      <c r="W277" s="10"/>
      <c r="X277" s="7"/>
      <c r="Y277" s="7"/>
      <c r="AB277" s="11"/>
      <c r="AC277" s="11"/>
      <c r="AD277" s="7"/>
      <c r="AF277" s="25"/>
    </row>
    <row r="278" spans="1:32" ht="14.25" x14ac:dyDescent="0.2">
      <c r="A278" s="37"/>
      <c r="B278" s="27"/>
      <c r="C278" s="20"/>
      <c r="D278" s="9"/>
      <c r="E278"/>
      <c r="F278"/>
      <c r="G278"/>
      <c r="H278" s="21"/>
      <c r="I278"/>
      <c r="J278"/>
      <c r="K278"/>
      <c r="L278" s="25"/>
      <c r="M278" s="10"/>
      <c r="N278"/>
      <c r="O278"/>
      <c r="P278" s="25"/>
      <c r="Q278" s="22"/>
      <c r="R278"/>
      <c r="S278" s="25"/>
      <c r="T278" s="25"/>
      <c r="U278" s="10"/>
      <c r="V278" s="10"/>
      <c r="W278" s="10"/>
      <c r="X278" s="7"/>
      <c r="Y278" s="7"/>
      <c r="AB278" s="11"/>
      <c r="AC278" s="11"/>
      <c r="AD278" s="7"/>
      <c r="AF278" s="25"/>
    </row>
    <row r="279" spans="1:32" ht="14.25" x14ac:dyDescent="0.2">
      <c r="A279" s="37"/>
      <c r="B279" s="27"/>
      <c r="C279" s="20"/>
      <c r="D279" s="9"/>
      <c r="E279"/>
      <c r="F279"/>
      <c r="G279"/>
      <c r="H279" s="21"/>
      <c r="I279"/>
      <c r="J279"/>
      <c r="K279"/>
      <c r="L279" s="25"/>
      <c r="M279" s="10"/>
      <c r="N279"/>
      <c r="O279"/>
      <c r="P279" s="25"/>
      <c r="Q279" s="22"/>
      <c r="R279"/>
      <c r="S279" s="25"/>
      <c r="T279" s="25"/>
      <c r="U279" s="10"/>
      <c r="V279" s="10"/>
      <c r="W279" s="10"/>
      <c r="X279" s="7"/>
      <c r="Y279" s="7"/>
      <c r="AB279" s="11"/>
      <c r="AC279" s="11"/>
      <c r="AD279" s="7"/>
      <c r="AF279" s="25"/>
    </row>
    <row r="280" spans="1:32" ht="14.25" x14ac:dyDescent="0.2">
      <c r="A280" s="37"/>
      <c r="B280" s="27"/>
      <c r="C280" s="20"/>
      <c r="D280" s="9"/>
      <c r="E280"/>
      <c r="F280"/>
      <c r="G280"/>
      <c r="H280" s="21"/>
      <c r="I280"/>
      <c r="J280"/>
      <c r="K280"/>
      <c r="L280" s="25"/>
      <c r="M280" s="10"/>
      <c r="N280"/>
      <c r="O280"/>
      <c r="P280" s="25"/>
      <c r="Q280" s="22"/>
      <c r="R280"/>
      <c r="S280" s="25"/>
      <c r="T280" s="25"/>
      <c r="U280" s="10"/>
      <c r="V280" s="10"/>
      <c r="W280" s="10"/>
      <c r="X280" s="7"/>
      <c r="Y280" s="7"/>
      <c r="AB280" s="11"/>
      <c r="AC280" s="11"/>
      <c r="AD280" s="7"/>
      <c r="AF280" s="25"/>
    </row>
    <row r="281" spans="1:32" ht="14.25" x14ac:dyDescent="0.2">
      <c r="A281" s="37"/>
      <c r="B281" s="27"/>
      <c r="C281" s="20"/>
      <c r="D281" s="9"/>
      <c r="E281"/>
      <c r="F281"/>
      <c r="G281"/>
      <c r="H281" s="21"/>
      <c r="I281"/>
      <c r="J281"/>
      <c r="K281"/>
      <c r="L281" s="25"/>
      <c r="M281" s="10"/>
      <c r="N281"/>
      <c r="O281"/>
      <c r="P281" s="25"/>
      <c r="Q281" s="22"/>
      <c r="R281"/>
      <c r="S281" s="25"/>
      <c r="T281" s="25"/>
      <c r="U281" s="10"/>
      <c r="V281" s="10"/>
      <c r="W281" s="10"/>
      <c r="X281" s="7"/>
      <c r="Y281" s="7"/>
      <c r="AB281" s="11"/>
      <c r="AC281" s="11"/>
      <c r="AD281" s="7"/>
      <c r="AF281" s="25"/>
    </row>
    <row r="282" spans="1:32" ht="14.25" x14ac:dyDescent="0.2">
      <c r="A282" s="37"/>
      <c r="B282" s="27"/>
      <c r="C282" s="20"/>
      <c r="D282" s="9"/>
      <c r="E282"/>
      <c r="F282"/>
      <c r="G282"/>
      <c r="H282" s="21"/>
      <c r="I282"/>
      <c r="J282"/>
      <c r="K282"/>
      <c r="L282" s="25"/>
      <c r="M282" s="10"/>
      <c r="N282"/>
      <c r="O282"/>
      <c r="P282" s="25"/>
      <c r="Q282" s="22"/>
      <c r="R282"/>
      <c r="S282" s="25"/>
      <c r="T282" s="25"/>
      <c r="U282" s="10"/>
      <c r="V282" s="10"/>
      <c r="W282" s="10"/>
      <c r="X282" s="7"/>
      <c r="Y282" s="7"/>
      <c r="AB282" s="11"/>
      <c r="AC282" s="11"/>
      <c r="AD282" s="7"/>
      <c r="AF282" s="25"/>
    </row>
    <row r="283" spans="1:32" ht="14.25" x14ac:dyDescent="0.2">
      <c r="A283" s="37"/>
      <c r="B283" s="27"/>
      <c r="C283" s="20"/>
      <c r="D283" s="9"/>
      <c r="E283"/>
      <c r="F283"/>
      <c r="G283"/>
      <c r="H283" s="21"/>
      <c r="I283"/>
      <c r="J283"/>
      <c r="K283"/>
      <c r="L283" s="25"/>
      <c r="M283" s="10"/>
      <c r="N283"/>
      <c r="O283"/>
      <c r="P283" s="25"/>
      <c r="Q283" s="22"/>
      <c r="R283"/>
      <c r="S283" s="25"/>
      <c r="T283" s="25"/>
      <c r="U283" s="10"/>
      <c r="V283" s="10"/>
      <c r="W283" s="10"/>
      <c r="X283" s="7"/>
      <c r="Y283" s="7"/>
      <c r="AB283" s="11"/>
      <c r="AC283" s="11"/>
      <c r="AD283" s="7"/>
      <c r="AF283" s="25"/>
    </row>
    <row r="284" spans="1:32" ht="14.25" x14ac:dyDescent="0.2">
      <c r="A284" s="37"/>
      <c r="B284" s="27"/>
      <c r="C284" s="20"/>
      <c r="D284" s="9"/>
      <c r="E284"/>
      <c r="F284"/>
      <c r="G284"/>
      <c r="H284" s="21"/>
      <c r="I284"/>
      <c r="J284"/>
      <c r="K284"/>
      <c r="L284" s="25"/>
      <c r="M284" s="10"/>
      <c r="N284"/>
      <c r="O284"/>
      <c r="P284" s="25"/>
      <c r="Q284" s="22"/>
      <c r="R284"/>
      <c r="S284" s="25"/>
      <c r="T284" s="25"/>
      <c r="U284" s="10"/>
      <c r="V284" s="10"/>
      <c r="W284" s="10"/>
      <c r="X284" s="7"/>
      <c r="Y284" s="7"/>
      <c r="AB284" s="11"/>
      <c r="AC284" s="11"/>
      <c r="AD284" s="7"/>
      <c r="AF284" s="25"/>
    </row>
    <row r="285" spans="1:32" ht="14.25" x14ac:dyDescent="0.2">
      <c r="A285" s="37"/>
      <c r="B285" s="27"/>
      <c r="C285" s="20"/>
      <c r="D285" s="9"/>
      <c r="E285"/>
      <c r="F285"/>
      <c r="G285"/>
      <c r="H285" s="21"/>
      <c r="I285"/>
      <c r="J285"/>
      <c r="K285"/>
      <c r="L285" s="25"/>
      <c r="M285" s="10"/>
      <c r="N285"/>
      <c r="O285"/>
      <c r="P285" s="25"/>
      <c r="Q285" s="22"/>
      <c r="R285"/>
      <c r="S285" s="25"/>
      <c r="T285" s="25"/>
      <c r="U285" s="10"/>
      <c r="V285" s="10"/>
      <c r="W285" s="10"/>
      <c r="X285" s="7"/>
      <c r="Y285" s="7"/>
      <c r="AB285" s="11"/>
      <c r="AC285" s="11"/>
      <c r="AD285" s="7"/>
      <c r="AF285" s="25"/>
    </row>
    <row r="286" spans="1:32" ht="14.25" x14ac:dyDescent="0.2">
      <c r="A286" s="37"/>
      <c r="B286" s="27"/>
      <c r="C286" s="20"/>
      <c r="D286" s="9"/>
      <c r="E286"/>
      <c r="F286"/>
      <c r="G286"/>
      <c r="H286" s="21"/>
      <c r="I286"/>
      <c r="J286"/>
      <c r="K286"/>
      <c r="L286" s="25"/>
      <c r="M286" s="10"/>
      <c r="N286"/>
      <c r="O286"/>
      <c r="P286" s="25"/>
      <c r="Q286" s="22"/>
      <c r="R286"/>
      <c r="S286" s="25"/>
      <c r="T286" s="25"/>
      <c r="U286" s="10"/>
      <c r="V286" s="10"/>
      <c r="W286" s="10"/>
      <c r="X286" s="7"/>
      <c r="Y286" s="7"/>
      <c r="AB286" s="11"/>
      <c r="AC286" s="11"/>
      <c r="AD286" s="7"/>
      <c r="AF286" s="25"/>
    </row>
    <row r="287" spans="1:32" ht="14.25" x14ac:dyDescent="0.2">
      <c r="A287" s="37"/>
      <c r="B287" s="27"/>
      <c r="C287" s="20"/>
      <c r="D287" s="9"/>
      <c r="E287"/>
      <c r="F287"/>
      <c r="G287"/>
      <c r="H287" s="21"/>
      <c r="I287"/>
      <c r="J287"/>
      <c r="K287"/>
      <c r="L287" s="25"/>
      <c r="M287" s="10"/>
      <c r="N287"/>
      <c r="O287"/>
      <c r="P287" s="25"/>
      <c r="Q287" s="22"/>
      <c r="R287"/>
      <c r="S287" s="25"/>
      <c r="T287" s="25"/>
      <c r="U287" s="10"/>
      <c r="V287" s="10"/>
      <c r="W287" s="10"/>
      <c r="X287" s="7"/>
      <c r="Y287" s="7"/>
      <c r="AB287" s="11"/>
      <c r="AC287" s="11"/>
      <c r="AD287" s="7"/>
      <c r="AF287" s="25"/>
    </row>
    <row r="288" spans="1:32" ht="14.25" x14ac:dyDescent="0.2">
      <c r="A288" s="37"/>
      <c r="B288" s="27"/>
      <c r="C288" s="20"/>
      <c r="D288" s="9"/>
      <c r="E288"/>
      <c r="F288"/>
      <c r="G288"/>
      <c r="H288" s="21"/>
      <c r="I288"/>
      <c r="J288"/>
      <c r="K288"/>
      <c r="L288" s="25"/>
      <c r="M288" s="10"/>
      <c r="N288"/>
      <c r="O288"/>
      <c r="P288" s="25"/>
      <c r="Q288" s="22"/>
      <c r="R288"/>
      <c r="S288" s="25"/>
      <c r="T288" s="25"/>
      <c r="U288" s="10"/>
      <c r="V288" s="10"/>
      <c r="W288" s="10"/>
      <c r="X288" s="7"/>
      <c r="Y288" s="7"/>
      <c r="AB288" s="11"/>
      <c r="AC288" s="11"/>
      <c r="AD288" s="7"/>
      <c r="AF288" s="25"/>
    </row>
    <row r="289" spans="1:32" ht="14.25" x14ac:dyDescent="0.2">
      <c r="A289" s="37"/>
      <c r="B289" s="27"/>
      <c r="C289" s="20"/>
      <c r="D289" s="9"/>
      <c r="E289"/>
      <c r="F289"/>
      <c r="G289"/>
      <c r="H289" s="21"/>
      <c r="I289"/>
      <c r="J289"/>
      <c r="K289"/>
      <c r="L289" s="25"/>
      <c r="M289" s="10"/>
      <c r="N289"/>
      <c r="O289"/>
      <c r="P289" s="25"/>
      <c r="Q289" s="22"/>
      <c r="R289"/>
      <c r="S289" s="25"/>
      <c r="T289" s="25"/>
      <c r="U289" s="10"/>
      <c r="V289" s="10"/>
      <c r="W289" s="10"/>
      <c r="X289" s="7"/>
      <c r="Y289" s="7"/>
      <c r="AB289" s="11"/>
      <c r="AC289" s="11"/>
      <c r="AD289" s="7"/>
      <c r="AF289" s="25"/>
    </row>
    <row r="290" spans="1:32" ht="14.25" x14ac:dyDescent="0.2">
      <c r="A290" s="37"/>
      <c r="B290" s="27"/>
      <c r="C290" s="20"/>
      <c r="D290" s="9"/>
      <c r="E290"/>
      <c r="F290"/>
      <c r="G290"/>
      <c r="H290" s="21"/>
      <c r="I290"/>
      <c r="J290"/>
      <c r="K290"/>
      <c r="L290" s="25"/>
      <c r="M290" s="10"/>
      <c r="N290"/>
      <c r="O290"/>
      <c r="P290" s="25"/>
      <c r="Q290" s="22"/>
      <c r="R290"/>
      <c r="S290" s="25"/>
      <c r="T290" s="25"/>
      <c r="U290" s="10"/>
      <c r="V290" s="10"/>
      <c r="W290" s="10"/>
      <c r="X290" s="7"/>
      <c r="Y290" s="7"/>
      <c r="AB290" s="11"/>
      <c r="AC290" s="11"/>
      <c r="AD290" s="7"/>
      <c r="AF290" s="25"/>
    </row>
    <row r="291" spans="1:32" ht="14.25" x14ac:dyDescent="0.2">
      <c r="A291" s="37"/>
      <c r="B291" s="27"/>
      <c r="C291" s="20"/>
      <c r="D291" s="9"/>
      <c r="E291"/>
      <c r="F291"/>
      <c r="G291"/>
      <c r="H291" s="21"/>
      <c r="I291"/>
      <c r="J291"/>
      <c r="K291"/>
      <c r="L291" s="25"/>
      <c r="M291" s="10"/>
      <c r="N291"/>
      <c r="O291"/>
      <c r="P291" s="25"/>
      <c r="Q291" s="22"/>
      <c r="R291"/>
      <c r="S291" s="25"/>
      <c r="T291" s="25"/>
      <c r="U291" s="10"/>
      <c r="V291" s="10"/>
      <c r="W291" s="10"/>
      <c r="X291" s="7"/>
      <c r="Y291" s="7"/>
      <c r="AB291" s="11"/>
      <c r="AC291" s="11"/>
      <c r="AD291" s="7"/>
      <c r="AF291" s="25"/>
    </row>
    <row r="292" spans="1:32" ht="14.25" x14ac:dyDescent="0.2">
      <c r="A292" s="37"/>
      <c r="B292" s="27"/>
      <c r="C292" s="20"/>
      <c r="D292" s="9"/>
      <c r="E292"/>
      <c r="F292"/>
      <c r="G292"/>
      <c r="H292" s="21"/>
      <c r="I292"/>
      <c r="J292"/>
      <c r="K292"/>
      <c r="L292" s="25"/>
      <c r="M292" s="10"/>
      <c r="N292"/>
      <c r="O292"/>
      <c r="P292" s="25"/>
      <c r="Q292" s="22"/>
      <c r="R292"/>
      <c r="S292" s="25"/>
      <c r="T292" s="25"/>
      <c r="U292" s="10"/>
      <c r="V292" s="10"/>
      <c r="W292" s="10"/>
      <c r="X292" s="7"/>
      <c r="Y292" s="7"/>
      <c r="AB292" s="11"/>
      <c r="AC292" s="11"/>
      <c r="AD292" s="7"/>
      <c r="AF292" s="25"/>
    </row>
    <row r="293" spans="1:32" ht="14.25" x14ac:dyDescent="0.2">
      <c r="A293" s="37"/>
      <c r="B293" s="27"/>
      <c r="C293" s="20"/>
      <c r="D293" s="9"/>
      <c r="E293"/>
      <c r="F293"/>
      <c r="G293"/>
      <c r="H293" s="21"/>
      <c r="I293"/>
      <c r="J293"/>
      <c r="K293"/>
      <c r="L293" s="25"/>
      <c r="M293" s="10"/>
      <c r="N293"/>
      <c r="O293"/>
      <c r="P293" s="25"/>
      <c r="Q293" s="22"/>
      <c r="R293"/>
      <c r="S293" s="25"/>
      <c r="T293" s="25"/>
      <c r="U293" s="10"/>
      <c r="V293" s="10"/>
      <c r="W293" s="10"/>
      <c r="X293" s="7"/>
      <c r="Y293" s="7"/>
      <c r="AB293" s="11"/>
      <c r="AC293" s="11"/>
      <c r="AD293" s="7"/>
      <c r="AF293" s="25"/>
    </row>
    <row r="294" spans="1:32" ht="14.25" x14ac:dyDescent="0.2">
      <c r="A294" s="37"/>
      <c r="B294" s="27"/>
      <c r="C294" s="20"/>
      <c r="D294" s="9"/>
      <c r="E294"/>
      <c r="F294"/>
      <c r="G294"/>
      <c r="H294" s="21"/>
      <c r="I294"/>
      <c r="J294"/>
      <c r="K294"/>
      <c r="L294" s="25"/>
      <c r="M294" s="10"/>
      <c r="N294"/>
      <c r="O294"/>
      <c r="P294" s="25"/>
      <c r="Q294" s="22"/>
      <c r="R294"/>
      <c r="S294" s="25"/>
      <c r="T294" s="25"/>
      <c r="U294" s="10"/>
      <c r="V294" s="10"/>
      <c r="W294" s="10"/>
      <c r="X294" s="7"/>
      <c r="Y294" s="7"/>
      <c r="AB294" s="11"/>
      <c r="AC294" s="11"/>
      <c r="AD294" s="7"/>
      <c r="AF294" s="25"/>
    </row>
    <row r="295" spans="1:32" ht="14.25" x14ac:dyDescent="0.2">
      <c r="A295" s="37"/>
      <c r="B295" s="27"/>
      <c r="C295" s="20"/>
      <c r="D295" s="9"/>
      <c r="E295"/>
      <c r="F295"/>
      <c r="G295"/>
      <c r="H295" s="21"/>
      <c r="I295"/>
      <c r="J295"/>
      <c r="K295"/>
      <c r="L295" s="25"/>
      <c r="M295" s="10"/>
      <c r="N295"/>
      <c r="O295"/>
      <c r="P295" s="25"/>
      <c r="Q295" s="22"/>
      <c r="R295"/>
      <c r="S295" s="25"/>
      <c r="T295" s="25"/>
      <c r="U295" s="10"/>
      <c r="V295" s="10"/>
      <c r="W295" s="10"/>
      <c r="X295" s="7"/>
      <c r="Y295" s="7"/>
      <c r="AB295" s="11"/>
      <c r="AC295" s="11"/>
      <c r="AD295" s="7"/>
      <c r="AF295" s="25"/>
    </row>
    <row r="296" spans="1:32" ht="14.25" x14ac:dyDescent="0.2">
      <c r="A296" s="37"/>
      <c r="B296" s="27"/>
      <c r="C296" s="20"/>
      <c r="D296" s="9"/>
      <c r="E296"/>
      <c r="F296"/>
      <c r="G296"/>
      <c r="H296" s="21"/>
      <c r="I296"/>
      <c r="J296"/>
      <c r="K296"/>
      <c r="L296" s="25"/>
      <c r="M296" s="10"/>
      <c r="N296"/>
      <c r="O296"/>
      <c r="P296" s="25"/>
      <c r="Q296" s="22"/>
      <c r="R296"/>
      <c r="S296" s="25"/>
      <c r="T296" s="25"/>
      <c r="U296" s="10"/>
      <c r="V296" s="10"/>
      <c r="W296" s="10"/>
      <c r="X296" s="7"/>
      <c r="Y296" s="7"/>
      <c r="AB296" s="11"/>
      <c r="AC296" s="11"/>
      <c r="AD296" s="7"/>
      <c r="AF296" s="25"/>
    </row>
    <row r="297" spans="1:32" ht="14.25" x14ac:dyDescent="0.2">
      <c r="A297" s="37"/>
      <c r="B297" s="27"/>
      <c r="C297" s="20"/>
      <c r="D297" s="9"/>
      <c r="E297"/>
      <c r="F297"/>
      <c r="G297"/>
      <c r="H297" s="21"/>
      <c r="I297"/>
      <c r="J297"/>
      <c r="K297"/>
      <c r="L297" s="25"/>
      <c r="M297" s="10"/>
      <c r="N297"/>
      <c r="O297"/>
      <c r="P297" s="25"/>
      <c r="Q297" s="22"/>
      <c r="R297"/>
      <c r="S297" s="25"/>
      <c r="T297" s="25"/>
      <c r="U297" s="10"/>
      <c r="V297" s="10"/>
      <c r="W297" s="10"/>
      <c r="X297" s="7"/>
      <c r="Y297" s="7"/>
      <c r="AB297" s="11"/>
      <c r="AC297" s="11"/>
      <c r="AD297" s="7"/>
      <c r="AF297" s="25"/>
    </row>
    <row r="298" spans="1:32" ht="14.25" x14ac:dyDescent="0.2">
      <c r="A298" s="37"/>
      <c r="B298" s="27"/>
      <c r="C298" s="20"/>
      <c r="D298" s="9"/>
      <c r="E298"/>
      <c r="F298"/>
      <c r="G298"/>
      <c r="H298" s="21"/>
      <c r="I298"/>
      <c r="J298"/>
      <c r="K298"/>
      <c r="L298" s="25"/>
      <c r="M298" s="10"/>
      <c r="N298"/>
      <c r="O298"/>
      <c r="P298" s="25"/>
      <c r="Q298" s="22"/>
      <c r="R298"/>
      <c r="S298" s="25"/>
      <c r="T298" s="25"/>
      <c r="U298" s="10"/>
      <c r="V298" s="10"/>
      <c r="W298" s="10"/>
      <c r="X298" s="7"/>
      <c r="Y298" s="7"/>
      <c r="AB298" s="11"/>
      <c r="AC298" s="11"/>
      <c r="AD298" s="7"/>
      <c r="AF298" s="25"/>
    </row>
    <row r="299" spans="1:32" ht="14.25" x14ac:dyDescent="0.2">
      <c r="A299" s="37"/>
      <c r="B299" s="27"/>
      <c r="C299" s="20"/>
      <c r="D299" s="9"/>
      <c r="E299"/>
      <c r="F299"/>
      <c r="G299"/>
      <c r="H299" s="21"/>
      <c r="I299"/>
      <c r="J299"/>
      <c r="K299"/>
      <c r="L299" s="25"/>
      <c r="M299" s="10"/>
      <c r="N299"/>
      <c r="O299"/>
      <c r="P299" s="25"/>
      <c r="Q299" s="22"/>
      <c r="R299"/>
      <c r="S299" s="25"/>
      <c r="T299" s="25"/>
      <c r="U299" s="10"/>
      <c r="V299" s="10"/>
      <c r="W299" s="10"/>
      <c r="X299" s="7"/>
      <c r="Y299" s="7"/>
      <c r="AB299" s="11"/>
      <c r="AC299" s="11"/>
      <c r="AD299" s="7"/>
      <c r="AF299" s="25"/>
    </row>
    <row r="300" spans="1:32" ht="14.25" x14ac:dyDescent="0.2">
      <c r="A300" s="37"/>
      <c r="B300" s="27"/>
      <c r="C300" s="20"/>
      <c r="D300" s="9"/>
      <c r="E300"/>
      <c r="F300"/>
      <c r="G300"/>
      <c r="H300" s="21"/>
      <c r="I300"/>
      <c r="J300"/>
      <c r="K300"/>
      <c r="L300" s="25"/>
      <c r="M300" s="10"/>
      <c r="N300"/>
      <c r="O300"/>
      <c r="P300" s="25"/>
      <c r="Q300" s="22"/>
      <c r="R300"/>
      <c r="S300" s="25"/>
      <c r="T300" s="25"/>
      <c r="U300" s="10"/>
      <c r="V300" s="10"/>
      <c r="W300" s="10"/>
      <c r="X300" s="7"/>
      <c r="Y300" s="7"/>
      <c r="AB300" s="11"/>
      <c r="AC300" s="11"/>
      <c r="AD300" s="7"/>
      <c r="AF300" s="25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BH531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7" style="1" customWidth="1"/>
    <col min="7" max="7" width="9.1406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6" width="10.5703125" style="1" customWidth="1"/>
    <col min="17" max="17" width="10.5703125" style="29" customWidth="1"/>
    <col min="18" max="18" width="10.5703125" style="16" customWidth="1"/>
    <col min="19" max="19" width="12.5703125" style="1" customWidth="1"/>
    <col min="20" max="20" width="11.42578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29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10865.523899366397</v>
      </c>
      <c r="AH1" s="31" t="s">
        <v>86</v>
      </c>
      <c r="AI1">
        <f ca="1">MAX(AD3:OFFSET(AD3,Control!$I$5-1,0))</f>
        <v>3.1583350306842894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6.0565677338919599E-6</v>
      </c>
      <c r="E2" s="18" t="s">
        <v>29</v>
      </c>
      <c r="F2" s="3">
        <f>Control!Q15</f>
        <v>5.5555555555555559E-2</v>
      </c>
      <c r="H2" s="3" t="s">
        <v>33</v>
      </c>
      <c r="I2" s="4">
        <v>0.1</v>
      </c>
      <c r="J2" s="4">
        <f>Control!S15</f>
        <v>0</v>
      </c>
      <c r="K2" s="4" t="s">
        <v>49</v>
      </c>
      <c r="N2" s="4" t="s">
        <v>34</v>
      </c>
      <c r="O2" s="4">
        <f>Control!R15</f>
        <v>10</v>
      </c>
      <c r="P2" s="18">
        <f>Control!P15</f>
        <v>2.4722222222222219</v>
      </c>
      <c r="Q2" s="34" t="s">
        <v>35</v>
      </c>
      <c r="R2" s="14" t="s">
        <v>38</v>
      </c>
      <c r="S2" s="8">
        <f ca="1">100*MAX(S3:OFFSET(S3,Control!$I$5-1,0))</f>
        <v>1.2629040414879132E-2</v>
      </c>
      <c r="T2" s="8">
        <f ca="1">S2*(1+AG3/100)</f>
        <v>4.332789314179978E-2</v>
      </c>
      <c r="U2" s="2"/>
      <c r="V2" t="s">
        <v>44</v>
      </c>
      <c r="W2">
        <f>O2/(1+P2-F2)</f>
        <v>2.9268292682926829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3.1548745709396715</v>
      </c>
      <c r="C3" s="20">
        <v>77.118569953084247</v>
      </c>
      <c r="D3" s="9">
        <f>ABS(B3-((354.94*SQRT(C3)+9.623*C3-1.5223*POWER(C3,1.5))/($AA$1+273)+0.0012439*POWER(C3,1.5)))</f>
        <v>6.9134048752417243E-7</v>
      </c>
      <c r="E3">
        <f>Control!C5/100</f>
        <v>0.297944505187065</v>
      </c>
      <c r="F3">
        <f t="shared" ref="F3:F30" si="0">$F$2*N3</f>
        <v>4.8957505013573572E-7</v>
      </c>
      <c r="G3">
        <f t="shared" ref="G3:G30" si="1">0.018*C3*1000000/8.3144/($AA$1+273.15)</f>
        <v>136.49628732727496</v>
      </c>
      <c r="H3" s="21">
        <f t="shared" ref="H3:H30" si="2">2*0.0000000000000000001*(E3*100)^3.5</f>
        <v>2.887379223076697E-14</v>
      </c>
      <c r="I3">
        <v>0.1</v>
      </c>
      <c r="J3">
        <f t="shared" ref="J3:J30" si="3">$I$2+(0.821*SQRT(H3)+1.54)/E3</f>
        <v>5.2687482490734627</v>
      </c>
      <c r="K3">
        <f>Control!F5/100</f>
        <v>3.1467272481479187E-2</v>
      </c>
      <c r="L3" s="25">
        <f>K3*(1-F3-P3-S3)</f>
        <v>3.1463536625539766E-2</v>
      </c>
      <c r="M3" s="10">
        <f t="shared" ref="M3:M30" si="4">0.018*I3*1000000/8.3144/($AA$1+273.15)</f>
        <v>0.17699535586605619</v>
      </c>
      <c r="N3">
        <f>1/((1+$P$2)*(1+(1-E3)/E3*$AA$2/M3)-$O$2)</f>
        <v>8.8123509024432427E-6</v>
      </c>
      <c r="O3">
        <f t="shared" ref="O3:O30" si="5">$O$2*N3</f>
        <v>8.8123509024432424E-5</v>
      </c>
      <c r="P3" s="25">
        <f t="shared" ref="P3:P30" si="6">S3*($P$2-$F$2)</f>
        <v>8.3627777161600594E-5</v>
      </c>
      <c r="Q3" s="22">
        <f t="shared" ref="Q3:Q30" si="7">100/(1+G3/$AA$2*(1/S3-1))</f>
        <v>6.2202703539915166E-2</v>
      </c>
      <c r="R3">
        <f t="shared" ref="R3:R9" si="8">Q3/100*G3+(100-Q3)/100*$AA$2</f>
        <v>2453.557828009044</v>
      </c>
      <c r="S3" s="25">
        <f t="shared" ref="S3:S30" si="9">($O$2/(1+$P$2-$F$2)+1)*N3</f>
        <v>3.4604597446179561E-5</v>
      </c>
      <c r="T3" s="25">
        <f>L3+F3+P3</f>
        <v>3.1547653977751507E-2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3.1472348976442208</v>
      </c>
      <c r="Y3" s="7">
        <f t="shared" ref="Y3:Y66" ca="1" si="10">ABS(C3-V3)</f>
        <v>63.118569953084247</v>
      </c>
      <c r="Z3">
        <v>1</v>
      </c>
      <c r="AA3">
        <v>2</v>
      </c>
      <c r="AB3" s="11">
        <f>100*8.3144*$AA$2*($AA$1+273)*($AE$1/100-B3/100)/(0.018*1000000*C3+8.3144*$AA$2*($AA$1+273)*($AE$1/100-B3/100))</f>
        <v>31.19258253974354</v>
      </c>
      <c r="AC3" s="11"/>
      <c r="AD3" s="7">
        <f t="shared" ref="AD3:AD16" si="11">B3+S3*100</f>
        <v>3.1583350306842894</v>
      </c>
      <c r="AE3">
        <f>($AE$1/100-K3)/(1-K3)/N3-1-$P$2</f>
        <v>2959.5437295886659</v>
      </c>
      <c r="AF3" s="25">
        <f t="shared" ref="AF3:AF30" si="12">S3+P3+F3</f>
        <v>1.1872194965791589E-4</v>
      </c>
      <c r="AG3">
        <f>100*((O2+P2)*(1+P2-F2)-O2)/(1+O2+P2-F2)</f>
        <v>243.0814354727398</v>
      </c>
      <c r="AL3" s="33"/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13">100*T4/(1-S4)</f>
        <v>1.8778121626896993</v>
      </c>
      <c r="C4" s="20">
        <v>31.536933037414496</v>
      </c>
      <c r="D4" s="9">
        <f t="shared" ref="D4:D30" si="14">ABS(B4-((354.94*SQRT(C4)+9.623*C4-1.5223*POWER(C4,1.5))/($AA$1+273)+0.0012439*POWER(C4,1.5)))</f>
        <v>1.1409779121507313E-8</v>
      </c>
      <c r="E4">
        <f>Control!C6/100</f>
        <v>0.28572456749383496</v>
      </c>
      <c r="F4">
        <f t="shared" si="0"/>
        <v>4.6146182160626097E-7</v>
      </c>
      <c r="G4">
        <f t="shared" si="1"/>
        <v>55.818906858811623</v>
      </c>
      <c r="H4" s="21">
        <f t="shared" si="2"/>
        <v>2.4937134037179085E-14</v>
      </c>
      <c r="I4">
        <v>0.1</v>
      </c>
      <c r="J4">
        <f t="shared" si="3"/>
        <v>5.489806494960952</v>
      </c>
      <c r="K4">
        <f>Control!F6/100</f>
        <v>1.8700314761687761E-2</v>
      </c>
      <c r="L4" s="25">
        <f t="shared" ref="L4:L30" si="15">K4*(1-F4-P4-S4)</f>
        <v>1.8698222112468982E-2</v>
      </c>
      <c r="M4" s="10">
        <f t="shared" si="4"/>
        <v>0.17699535586605619</v>
      </c>
      <c r="N4">
        <f t="shared" ref="N4:N30" si="16">1/((1+$P$2)*(1+(1-E4)/E4*$AA$2/M4)-$O$2)</f>
        <v>8.3063127889126973E-6</v>
      </c>
      <c r="O4">
        <f t="shared" si="5"/>
        <v>8.3063127889126969E-5</v>
      </c>
      <c r="P4" s="25">
        <f t="shared" si="6"/>
        <v>7.8825557746815819E-5</v>
      </c>
      <c r="Q4" s="22">
        <f t="shared" si="7"/>
        <v>0.1432557417915096</v>
      </c>
      <c r="R4">
        <f t="shared" si="8"/>
        <v>2451.563035328099</v>
      </c>
      <c r="S4" s="25">
        <f t="shared" si="9"/>
        <v>3.2617472171096204E-5</v>
      </c>
      <c r="T4" s="25">
        <f t="shared" ref="T4:T30" si="17">L4+F4+P4</f>
        <v>1.8777509132037403E-2</v>
      </c>
      <c r="U4" s="10">
        <f ca="1">RANK(C4,$C$3:OFFSET($C$3,Control!$I$5-1,0),1)</f>
        <v>12</v>
      </c>
      <c r="V4" s="10">
        <f t="shared" ref="V4:W19" ca="1" si="18">IF(U4=U3,U3+1,U4)</f>
        <v>12</v>
      </c>
      <c r="W4" s="10">
        <f t="shared" ca="1" si="18"/>
        <v>12</v>
      </c>
      <c r="X4" s="7">
        <f t="shared" ref="X4:X67" si="19">(N4+L4)*100</f>
        <v>1.8706528425257896</v>
      </c>
      <c r="Y4" s="7">
        <f t="shared" ca="1" si="10"/>
        <v>19.536933037414496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62.548966212835509</v>
      </c>
      <c r="AC4" s="11"/>
      <c r="AD4" s="7">
        <f t="shared" si="11"/>
        <v>1.881073909906809</v>
      </c>
      <c r="AE4">
        <f t="shared" ref="AE4:AE30" si="21">($AE$1/100-K4)/(1-K4)/N4-1-$P$2</f>
        <v>4665.4679363060386</v>
      </c>
      <c r="AF4" s="25">
        <f t="shared" si="12"/>
        <v>1.1190449173951829E-4</v>
      </c>
      <c r="AG4" s="7"/>
      <c r="AL4" s="33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13"/>
        <v>1.4978929599180235</v>
      </c>
      <c r="C5" s="20">
        <v>21.070353432303655</v>
      </c>
      <c r="D5" s="9">
        <f t="shared" si="14"/>
        <v>7.6229377743430859E-7</v>
      </c>
      <c r="E5">
        <f>Control!C7/100</f>
        <v>0.15831191098096212</v>
      </c>
      <c r="F5">
        <f t="shared" si="0"/>
        <v>2.1697207338917346E-7</v>
      </c>
      <c r="G5">
        <f t="shared" si="1"/>
        <v>37.293547039741632</v>
      </c>
      <c r="H5" s="21">
        <f t="shared" si="2"/>
        <v>3.1573851728757004E-15</v>
      </c>
      <c r="I5">
        <v>0.1</v>
      </c>
      <c r="J5">
        <f t="shared" si="3"/>
        <v>9.8276322204062598</v>
      </c>
      <c r="K5">
        <f>Control!F7/100</f>
        <v>1.4942206567466677E-2</v>
      </c>
      <c r="L5" s="25">
        <f t="shared" si="15"/>
        <v>1.4941420372393238E-2</v>
      </c>
      <c r="M5" s="10">
        <f t="shared" si="4"/>
        <v>0.17699535586605619</v>
      </c>
      <c r="N5">
        <f t="shared" si="16"/>
        <v>3.9054973210051221E-6</v>
      </c>
      <c r="O5">
        <f t="shared" si="5"/>
        <v>3.9054973210051219E-5</v>
      </c>
      <c r="P5" s="25">
        <f t="shared" si="6"/>
        <v>3.7062534536123804E-5</v>
      </c>
      <c r="Q5" s="22">
        <f t="shared" si="7"/>
        <v>0.10085666256549933</v>
      </c>
      <c r="R5">
        <f t="shared" si="8"/>
        <v>2452.5615819609134</v>
      </c>
      <c r="S5" s="25">
        <f t="shared" si="9"/>
        <v>1.5336221187361575E-5</v>
      </c>
      <c r="T5" s="25">
        <f t="shared" si="17"/>
        <v>1.4978699879002752E-2</v>
      </c>
      <c r="U5" s="10">
        <f ca="1">RANK(C5,$C$3:OFFSET($C$3,Control!$I$5-1,0),1)</f>
        <v>9</v>
      </c>
      <c r="V5" s="10">
        <f t="shared" ca="1" si="18"/>
        <v>9</v>
      </c>
      <c r="W5" s="10">
        <f t="shared" ca="1" si="18"/>
        <v>9</v>
      </c>
      <c r="X5" s="7">
        <f t="shared" si="19"/>
        <v>1.4945325869714243</v>
      </c>
      <c r="Y5" s="7">
        <f t="shared" ca="1" si="10"/>
        <v>12.070353432303655</v>
      </c>
      <c r="Z5">
        <v>1</v>
      </c>
      <c r="AA5">
        <v>2</v>
      </c>
      <c r="AB5" s="11">
        <f t="shared" si="20"/>
        <v>73.332331767707061</v>
      </c>
      <c r="AC5" s="11"/>
      <c r="AD5" s="7">
        <f t="shared" si="11"/>
        <v>1.4994265820367596</v>
      </c>
      <c r="AE5">
        <f t="shared" si="21"/>
        <v>10865.523899366397</v>
      </c>
      <c r="AF5" s="25">
        <f t="shared" si="12"/>
        <v>5.2615727796874555E-5</v>
      </c>
      <c r="AG5" s="7"/>
      <c r="AL5" s="33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13"/>
        <v>1.8813281698635496</v>
      </c>
      <c r="C6" s="20">
        <v>31.641326305240884</v>
      </c>
      <c r="D6" s="9">
        <f t="shared" si="14"/>
        <v>4.9196056339795291E-8</v>
      </c>
      <c r="E6">
        <f>Control!C8/100</f>
        <v>0.19871320738200793</v>
      </c>
      <c r="F6">
        <f t="shared" si="0"/>
        <v>2.8607750162758129E-7</v>
      </c>
      <c r="G6">
        <f t="shared" si="1"/>
        <v>56.003678094701151</v>
      </c>
      <c r="H6" s="21">
        <f t="shared" si="2"/>
        <v>6.9955773355971863E-15</v>
      </c>
      <c r="I6">
        <v>0.1</v>
      </c>
      <c r="J6">
        <f t="shared" si="3"/>
        <v>7.8498626737355028</v>
      </c>
      <c r="K6">
        <f>Control!F8/100</f>
        <v>1.8765050082812738E-2</v>
      </c>
      <c r="L6" s="25">
        <f t="shared" si="15"/>
        <v>1.876374828009118E-2</v>
      </c>
      <c r="M6" s="10">
        <f t="shared" si="4"/>
        <v>0.17699535586605619</v>
      </c>
      <c r="N6">
        <f t="shared" si="16"/>
        <v>5.1493950292964631E-6</v>
      </c>
      <c r="O6">
        <f t="shared" si="5"/>
        <v>5.1493950292964629E-5</v>
      </c>
      <c r="P6" s="25">
        <f t="shared" si="6"/>
        <v>4.8866921528018671E-5</v>
      </c>
      <c r="Q6" s="22">
        <f t="shared" si="7"/>
        <v>8.856398659443121E-2</v>
      </c>
      <c r="R6">
        <f t="shared" si="8"/>
        <v>2452.8753532190667</v>
      </c>
      <c r="S6" s="25">
        <f t="shared" si="9"/>
        <v>2.022079511504221E-5</v>
      </c>
      <c r="T6" s="25">
        <f t="shared" si="17"/>
        <v>1.8812901279120827E-2</v>
      </c>
      <c r="U6" s="10">
        <f ca="1">RANK(C6,$C$3:OFFSET($C$3,Control!$I$5-1,0),1)</f>
        <v>13</v>
      </c>
      <c r="V6" s="10">
        <f t="shared" ca="1" si="18"/>
        <v>13</v>
      </c>
      <c r="W6" s="10">
        <f t="shared" ca="1" si="18"/>
        <v>13</v>
      </c>
      <c r="X6" s="7">
        <f t="shared" si="19"/>
        <v>1.8768897675120477</v>
      </c>
      <c r="Y6" s="7">
        <f t="shared" ca="1" si="10"/>
        <v>18.641326305240884</v>
      </c>
      <c r="Z6">
        <v>1</v>
      </c>
      <c r="AA6">
        <v>2</v>
      </c>
      <c r="AB6" s="11">
        <f t="shared" si="20"/>
        <v>62.449802985548878</v>
      </c>
      <c r="AC6" s="11"/>
      <c r="AD6" s="7">
        <f t="shared" si="11"/>
        <v>1.8833502493750538</v>
      </c>
      <c r="AE6">
        <f t="shared" si="21"/>
        <v>7515.5202752023433</v>
      </c>
      <c r="AF6" s="25">
        <f t="shared" si="12"/>
        <v>6.937379414468846E-5</v>
      </c>
      <c r="AG6" s="7"/>
      <c r="AL6" s="33"/>
      <c r="AS6" s="8"/>
      <c r="AX6" s="7"/>
      <c r="BH6" s="1"/>
    </row>
    <row r="7" spans="1:60" ht="14.25" x14ac:dyDescent="0.2">
      <c r="A7" s="37" t="str">
        <f>Control!B9</f>
        <v>MER 13-01-1</v>
      </c>
      <c r="B7" s="27">
        <f t="shared" si="13"/>
        <v>0.50687410649830955</v>
      </c>
      <c r="C7" s="20">
        <v>2.7916986661384615</v>
      </c>
      <c r="D7" s="9">
        <f t="shared" si="14"/>
        <v>7.3864730887329699E-8</v>
      </c>
      <c r="E7">
        <f>Control!C9/100</f>
        <v>0.36347859146227679</v>
      </c>
      <c r="F7">
        <f t="shared" si="0"/>
        <v>6.5876390276756619E-7</v>
      </c>
      <c r="G7">
        <f t="shared" si="1"/>
        <v>4.9411769888397137</v>
      </c>
      <c r="H7" s="21">
        <f t="shared" si="2"/>
        <v>5.7903647663585683E-14</v>
      </c>
      <c r="I7">
        <v>0.1</v>
      </c>
      <c r="J7">
        <f t="shared" si="3"/>
        <v>4.3368387952733345</v>
      </c>
      <c r="K7">
        <f>Control!F9/100</f>
        <v>4.9561099014584012E-3</v>
      </c>
      <c r="L7" s="25">
        <f t="shared" si="15"/>
        <v>4.9553181616803534E-3</v>
      </c>
      <c r="M7" s="10">
        <f t="shared" si="4"/>
        <v>0.17699535586605619</v>
      </c>
      <c r="N7">
        <f t="shared" si="16"/>
        <v>1.1857750249816191E-5</v>
      </c>
      <c r="O7">
        <f t="shared" si="5"/>
        <v>1.1857750249816191E-4</v>
      </c>
      <c r="P7" s="25">
        <f t="shared" si="6"/>
        <v>1.1252812178128413E-4</v>
      </c>
      <c r="Q7" s="22">
        <f t="shared" si="7"/>
        <v>2.2612694792533303</v>
      </c>
      <c r="R7">
        <f t="shared" si="8"/>
        <v>2399.5975676114954</v>
      </c>
      <c r="S7" s="25">
        <f t="shared" si="9"/>
        <v>4.6563360737083089E-5</v>
      </c>
      <c r="T7" s="25">
        <f t="shared" si="17"/>
        <v>5.068505047364405E-3</v>
      </c>
      <c r="U7" s="10">
        <f ca="1">RANK(C7,$C$3:OFFSET($C$3,Control!$I$5-1,0),1)</f>
        <v>1</v>
      </c>
      <c r="V7" s="10">
        <f t="shared" ca="1" si="18"/>
        <v>1</v>
      </c>
      <c r="W7" s="10">
        <f t="shared" ca="1" si="18"/>
        <v>1</v>
      </c>
      <c r="X7" s="7">
        <f t="shared" si="19"/>
        <v>0.49671759119301695</v>
      </c>
      <c r="Y7" s="7">
        <f t="shared" ca="1" si="10"/>
        <v>1.7916986661384615</v>
      </c>
      <c r="Z7">
        <v>1</v>
      </c>
      <c r="AA7">
        <v>2</v>
      </c>
      <c r="AB7" s="11">
        <f t="shared" si="20"/>
        <v>96.251564308445211</v>
      </c>
      <c r="AC7" s="11"/>
      <c r="AD7" s="7">
        <f t="shared" si="11"/>
        <v>0.51153044257201785</v>
      </c>
      <c r="AE7">
        <f t="shared" si="21"/>
        <v>4386.7923714102362</v>
      </c>
      <c r="AF7" s="25">
        <f t="shared" si="12"/>
        <v>1.5975024642113478E-4</v>
      </c>
      <c r="AG7" s="7"/>
      <c r="AL7" s="33"/>
      <c r="AS7" s="9"/>
      <c r="AX7" s="7"/>
      <c r="BH7" s="1"/>
    </row>
    <row r="8" spans="1:60" ht="14.25" x14ac:dyDescent="0.2">
      <c r="A8" s="37" t="str">
        <f>Control!B10</f>
        <v>MER 13-01-3</v>
      </c>
      <c r="B8" s="27">
        <f t="shared" si="13"/>
        <v>0.64150776748968985</v>
      </c>
      <c r="C8" s="20">
        <v>4.3756502663227108</v>
      </c>
      <c r="D8" s="9">
        <f t="shared" si="14"/>
        <v>7.5130265220213488E-7</v>
      </c>
      <c r="E8">
        <f>Control!C10/100</f>
        <v>0.44063593598960471</v>
      </c>
      <c r="F8">
        <f t="shared" si="0"/>
        <v>9.0878694794163834E-7</v>
      </c>
      <c r="G8">
        <f t="shared" si="1"/>
        <v>7.744697760331916</v>
      </c>
      <c r="H8" s="21">
        <f t="shared" si="2"/>
        <v>1.1358204701346975E-13</v>
      </c>
      <c r="I8">
        <v>0.1</v>
      </c>
      <c r="J8">
        <f t="shared" si="3"/>
        <v>3.5949493468667595</v>
      </c>
      <c r="K8">
        <f>Control!F10/100</f>
        <v>6.2599000462223017E-3</v>
      </c>
      <c r="L8" s="25">
        <f t="shared" si="15"/>
        <v>6.2585204842238755E-3</v>
      </c>
      <c r="M8" s="10">
        <f t="shared" si="4"/>
        <v>0.17699535586605619</v>
      </c>
      <c r="N8">
        <f t="shared" si="16"/>
        <v>1.6358165062949489E-5</v>
      </c>
      <c r="O8">
        <f t="shared" si="5"/>
        <v>1.6358165062949488E-4</v>
      </c>
      <c r="P8" s="25">
        <f t="shared" si="6"/>
        <v>1.5523632658315278E-4</v>
      </c>
      <c r="Q8" s="22">
        <f t="shared" si="7"/>
        <v>1.9957063042739289</v>
      </c>
      <c r="R8">
        <f t="shared" si="8"/>
        <v>2406.1599716515252</v>
      </c>
      <c r="S8" s="25">
        <f t="shared" si="9"/>
        <v>6.4235721344752875E-5</v>
      </c>
      <c r="T8" s="25">
        <f t="shared" si="17"/>
        <v>6.4146655977549696E-3</v>
      </c>
      <c r="U8" s="10">
        <f ca="1">RANK(C8,$C$3:OFFSET($C$3,Control!$I$5-1,0),1)</f>
        <v>3</v>
      </c>
      <c r="V8" s="10">
        <f t="shared" ca="1" si="18"/>
        <v>3</v>
      </c>
      <c r="W8" s="10">
        <f t="shared" ca="1" si="18"/>
        <v>3</v>
      </c>
      <c r="X8" s="7">
        <f t="shared" si="19"/>
        <v>0.62748786492868247</v>
      </c>
      <c r="Y8" s="7">
        <f t="shared" ca="1" si="10"/>
        <v>1.3756502663227108</v>
      </c>
      <c r="Z8">
        <v>1</v>
      </c>
      <c r="AA8">
        <v>2</v>
      </c>
      <c r="AB8" s="11">
        <f t="shared" si="20"/>
        <v>94.102350421011892</v>
      </c>
      <c r="AC8" s="11"/>
      <c r="AD8" s="7">
        <f t="shared" si="11"/>
        <v>0.64793133962416516</v>
      </c>
      <c r="AE8">
        <f t="shared" si="21"/>
        <v>3102.9250332458228</v>
      </c>
      <c r="AF8" s="25">
        <f t="shared" si="12"/>
        <v>2.2038083487584728E-4</v>
      </c>
      <c r="AG8" s="7"/>
      <c r="AL8" s="33"/>
      <c r="AS8" s="8"/>
      <c r="AX8" s="7"/>
      <c r="BH8" s="1"/>
    </row>
    <row r="9" spans="1:60" ht="14.25" x14ac:dyDescent="0.2">
      <c r="A9" s="37" t="str">
        <f>Control!B11</f>
        <v>MER 13-01-6</v>
      </c>
      <c r="B9" s="27">
        <f t="shared" si="13"/>
        <v>0.56355121072828662</v>
      </c>
      <c r="C9" s="20">
        <v>3.4192411743983446</v>
      </c>
      <c r="D9" s="9">
        <f t="shared" si="14"/>
        <v>1.1993653825648209E-7</v>
      </c>
      <c r="E9">
        <f>Control!C11/100</f>
        <v>0.39946768149646578</v>
      </c>
      <c r="F9">
        <f t="shared" si="0"/>
        <v>7.6738760390589568E-7</v>
      </c>
      <c r="G9">
        <f t="shared" si="1"/>
        <v>6.0518980845450692</v>
      </c>
      <c r="H9" s="21">
        <f t="shared" si="2"/>
        <v>8.0577867017476053E-14</v>
      </c>
      <c r="I9">
        <v>0.1</v>
      </c>
      <c r="J9">
        <f t="shared" si="3"/>
        <v>3.9551309765084519</v>
      </c>
      <c r="K9">
        <f>Control!F11/100</f>
        <v>5.5043804566249042E-3</v>
      </c>
      <c r="L9" s="25">
        <f t="shared" si="15"/>
        <v>5.5033561382424774E-3</v>
      </c>
      <c r="M9" s="10">
        <f t="shared" si="4"/>
        <v>0.17699535586605619</v>
      </c>
      <c r="N9">
        <f t="shared" si="16"/>
        <v>1.3812976870306122E-5</v>
      </c>
      <c r="O9">
        <f t="shared" si="5"/>
        <v>1.3812976870306121E-4</v>
      </c>
      <c r="P9" s="25">
        <f t="shared" si="6"/>
        <v>1.3108290448670586E-4</v>
      </c>
      <c r="Q9" s="22">
        <f t="shared" si="7"/>
        <v>2.1530787614054554</v>
      </c>
      <c r="R9">
        <f t="shared" si="8"/>
        <v>2402.2722185398161</v>
      </c>
      <c r="S9" s="25">
        <f t="shared" si="9"/>
        <v>5.4241201856567944E-5</v>
      </c>
      <c r="T9" s="25">
        <f t="shared" si="17"/>
        <v>5.6352064303330897E-3</v>
      </c>
      <c r="U9" s="10">
        <f ca="1">RANK(C9,$C$3:OFFSET($C$3,Control!$I$5-1,0),1)</f>
        <v>2</v>
      </c>
      <c r="V9" s="10">
        <f t="shared" ca="1" si="18"/>
        <v>2</v>
      </c>
      <c r="W9" s="10">
        <f t="shared" ca="1" si="18"/>
        <v>2</v>
      </c>
      <c r="X9" s="7">
        <f t="shared" si="19"/>
        <v>0.55171691151127833</v>
      </c>
      <c r="Y9" s="7">
        <f t="shared" ca="1" si="10"/>
        <v>1.4192411743983446</v>
      </c>
      <c r="Z9">
        <v>1</v>
      </c>
      <c r="AA9">
        <v>2</v>
      </c>
      <c r="AB9" s="11">
        <f t="shared" si="20"/>
        <v>95.399166830926703</v>
      </c>
      <c r="AC9" s="11"/>
      <c r="AD9" s="7">
        <f t="shared" si="11"/>
        <v>0.56897533091394337</v>
      </c>
      <c r="AE9">
        <f t="shared" si="21"/>
        <v>3727.5161537966096</v>
      </c>
      <c r="AF9" s="25">
        <f t="shared" si="12"/>
        <v>1.8609149394717973E-4</v>
      </c>
      <c r="AG9" s="7"/>
      <c r="AL9" s="33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AME_19-Ad</v>
      </c>
      <c r="B10" s="27">
        <f t="shared" si="13"/>
        <v>1.3432464684368575</v>
      </c>
      <c r="C10" s="20">
        <v>17.301414219347805</v>
      </c>
      <c r="D10" s="9">
        <f t="shared" si="14"/>
        <v>1.5624349991583131E-7</v>
      </c>
      <c r="E10">
        <f>Control!C12/100</f>
        <v>0.60762500000000008</v>
      </c>
      <c r="F10">
        <f t="shared" si="0"/>
        <v>1.7867172429608158E-6</v>
      </c>
      <c r="G10">
        <f t="shared" si="1"/>
        <v>30.622699667395096</v>
      </c>
      <c r="H10" s="21">
        <f t="shared" si="2"/>
        <v>3.497475774085942E-13</v>
      </c>
      <c r="I10">
        <v>0.1</v>
      </c>
      <c r="J10">
        <f t="shared" si="3"/>
        <v>2.6344587295370823</v>
      </c>
      <c r="K10">
        <f>Control!F12/100</f>
        <v>1.3129468487782136E-2</v>
      </c>
      <c r="L10" s="25">
        <f t="shared" si="15"/>
        <v>1.3123779765705664E-2</v>
      </c>
      <c r="M10" s="10">
        <f t="shared" si="4"/>
        <v>0.17699535586605619</v>
      </c>
      <c r="N10">
        <f t="shared" si="16"/>
        <v>3.2160910373294684E-5</v>
      </c>
      <c r="O10">
        <f t="shared" si="5"/>
        <v>3.2160910373294686E-4</v>
      </c>
      <c r="P10" s="25">
        <f t="shared" si="6"/>
        <v>3.0520181002624568E-4</v>
      </c>
      <c r="Q10" s="22">
        <f t="shared" si="7"/>
        <v>1.0024384644265152</v>
      </c>
      <c r="R10">
        <f t="shared" ref="R10:R30" si="22">Q10/100*G10+(100-Q10)/100*2450</f>
        <v>2425.7472313418621</v>
      </c>
      <c r="S10" s="25">
        <f t="shared" si="9"/>
        <v>1.2629040414879132E-4</v>
      </c>
      <c r="T10" s="25">
        <f t="shared" si="17"/>
        <v>1.3430768292974871E-2</v>
      </c>
      <c r="U10" s="10">
        <f ca="1">RANK(C10,$C$3:OFFSET($C$3,Control!$I$5-1,0),1)</f>
        <v>8</v>
      </c>
      <c r="V10" s="10">
        <f t="shared" ca="1" si="18"/>
        <v>8</v>
      </c>
      <c r="W10" s="10">
        <f t="shared" ca="1" si="18"/>
        <v>8</v>
      </c>
      <c r="X10" s="7">
        <f t="shared" si="19"/>
        <v>1.3155940676078959</v>
      </c>
      <c r="Y10" s="7">
        <f t="shared" ca="1" si="10"/>
        <v>9.3014142193478051</v>
      </c>
      <c r="Z10">
        <v>1</v>
      </c>
      <c r="AA10">
        <v>2</v>
      </c>
      <c r="AB10" s="11">
        <f t="shared" si="20"/>
        <v>77.642900518635813</v>
      </c>
      <c r="AC10" s="11"/>
      <c r="AD10" s="7">
        <f t="shared" si="11"/>
        <v>1.3558755088517367</v>
      </c>
      <c r="AE10">
        <f t="shared" si="21"/>
        <v>1371.1069602620946</v>
      </c>
      <c r="AF10" s="25">
        <f t="shared" si="12"/>
        <v>4.3327893141799779E-4</v>
      </c>
      <c r="AG10" s="7"/>
      <c r="AH10"/>
      <c r="AI10"/>
      <c r="AJ10"/>
      <c r="AL10" s="33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AME_19-Af</v>
      </c>
      <c r="B11" s="27">
        <f t="shared" si="13"/>
        <v>1.2895538905713666</v>
      </c>
      <c r="C11" s="20">
        <v>16.064145679083943</v>
      </c>
      <c r="D11" s="9">
        <f t="shared" si="14"/>
        <v>8.5532940730104201E-7</v>
      </c>
      <c r="E11">
        <f>Control!C13/100</f>
        <v>0.60762500000000008</v>
      </c>
      <c r="F11">
        <f t="shared" si="0"/>
        <v>1.7867172429608158E-6</v>
      </c>
      <c r="G11">
        <f t="shared" si="1"/>
        <v>28.432791811536308</v>
      </c>
      <c r="H11" s="21">
        <f t="shared" si="2"/>
        <v>3.497475774085942E-13</v>
      </c>
      <c r="I11">
        <v>0.1</v>
      </c>
      <c r="J11">
        <f t="shared" si="3"/>
        <v>2.6344587295370823</v>
      </c>
      <c r="K11">
        <f>Control!F13/100</f>
        <v>1.2592377807624839E-2</v>
      </c>
      <c r="L11" s="25">
        <f t="shared" si="15"/>
        <v>1.258692179562434E-2</v>
      </c>
      <c r="M11" s="10">
        <f t="shared" si="4"/>
        <v>0.17699535586605619</v>
      </c>
      <c r="N11">
        <f t="shared" si="16"/>
        <v>3.2160910373294684E-5</v>
      </c>
      <c r="O11">
        <f t="shared" si="5"/>
        <v>3.2160910373294686E-4</v>
      </c>
      <c r="P11" s="25">
        <f t="shared" si="6"/>
        <v>3.0520181002624568E-4</v>
      </c>
      <c r="Q11" s="22">
        <f t="shared" si="7"/>
        <v>1.0788138427140901</v>
      </c>
      <c r="R11">
        <f t="shared" si="22"/>
        <v>2423.8757977474374</v>
      </c>
      <c r="S11" s="25">
        <f t="shared" si="9"/>
        <v>1.2629040414879132E-4</v>
      </c>
      <c r="T11" s="25">
        <f t="shared" si="17"/>
        <v>1.2893910322893547E-2</v>
      </c>
      <c r="U11" s="10">
        <f ca="1">RANK(C11,$C$3:OFFSET($C$3,Control!$I$5-1,0),1)</f>
        <v>7</v>
      </c>
      <c r="V11" s="10">
        <f t="shared" ca="1" si="18"/>
        <v>7</v>
      </c>
      <c r="W11" s="10">
        <f t="shared" ca="1" si="18"/>
        <v>7</v>
      </c>
      <c r="X11" s="7">
        <f t="shared" si="19"/>
        <v>1.2619082705997633</v>
      </c>
      <c r="Y11" s="7">
        <f t="shared" ca="1" si="10"/>
        <v>9.0641456790839428</v>
      </c>
      <c r="Z11">
        <v>1</v>
      </c>
      <c r="AA11">
        <v>2</v>
      </c>
      <c r="AB11" s="11">
        <f t="shared" si="20"/>
        <v>79.108726255835947</v>
      </c>
      <c r="AC11" s="11"/>
      <c r="AD11" s="7">
        <f t="shared" si="11"/>
        <v>1.3021829309862458</v>
      </c>
      <c r="AE11">
        <f t="shared" si="21"/>
        <v>1387.2723554681129</v>
      </c>
      <c r="AF11" s="25">
        <f t="shared" si="12"/>
        <v>4.3327893141799779E-4</v>
      </c>
      <c r="AG11" s="7"/>
      <c r="AL11" s="33"/>
      <c r="AS11" s="8"/>
      <c r="AX11" s="7"/>
      <c r="BH11" s="1"/>
    </row>
    <row r="12" spans="1:60" ht="14.25" x14ac:dyDescent="0.2">
      <c r="A12" s="37" t="str">
        <f>Control!B14</f>
        <v>AME_19-Ac</v>
      </c>
      <c r="B12" s="27">
        <f t="shared" si="13"/>
        <v>1.6454060358911671</v>
      </c>
      <c r="C12" s="20">
        <v>24.937606257046529</v>
      </c>
      <c r="D12" s="9">
        <f t="shared" si="14"/>
        <v>9.820778068547753E-7</v>
      </c>
      <c r="E12">
        <f>Control!C14/100</f>
        <v>0.58246750000000003</v>
      </c>
      <c r="F12">
        <f t="shared" si="0"/>
        <v>1.6095107972006853E-6</v>
      </c>
      <c r="G12">
        <f t="shared" si="1"/>
        <v>44.138404939135398</v>
      </c>
      <c r="H12" s="21">
        <f t="shared" si="2"/>
        <v>3.0163444818343382E-13</v>
      </c>
      <c r="I12">
        <v>0.1</v>
      </c>
      <c r="J12">
        <f t="shared" si="3"/>
        <v>2.7439251132527063</v>
      </c>
      <c r="K12">
        <f>Control!F14/100</f>
        <v>1.6181962952603022E-2</v>
      </c>
      <c r="L12" s="25">
        <f t="shared" si="15"/>
        <v>1.6175647029410684E-2</v>
      </c>
      <c r="M12" s="10">
        <f t="shared" si="4"/>
        <v>0.17699535586605619</v>
      </c>
      <c r="N12">
        <f t="shared" si="16"/>
        <v>2.8971194349612332E-5</v>
      </c>
      <c r="O12">
        <f t="shared" si="5"/>
        <v>2.897119434961233E-4</v>
      </c>
      <c r="P12" s="25">
        <f t="shared" si="6"/>
        <v>2.7493192361451214E-4</v>
      </c>
      <c r="Q12" s="22">
        <f t="shared" si="7"/>
        <v>0.62885854912933437</v>
      </c>
      <c r="R12">
        <f t="shared" si="22"/>
        <v>2434.8705336792405</v>
      </c>
      <c r="S12" s="25">
        <f t="shared" si="9"/>
        <v>1.137649339094533E-4</v>
      </c>
      <c r="T12" s="25">
        <f t="shared" si="17"/>
        <v>1.6452188463822397E-2</v>
      </c>
      <c r="U12" s="10">
        <f ca="1">RANK(C12,$C$3:OFFSET($C$3,Control!$I$5-1,0),1)</f>
        <v>10</v>
      </c>
      <c r="V12" s="10">
        <f t="shared" ca="1" si="18"/>
        <v>10</v>
      </c>
      <c r="W12" s="10">
        <f t="shared" ca="1" si="18"/>
        <v>10</v>
      </c>
      <c r="X12" s="7">
        <f t="shared" si="19"/>
        <v>1.6204618223760296</v>
      </c>
      <c r="Y12" s="7">
        <f t="shared" ca="1" si="10"/>
        <v>14.937606257046529</v>
      </c>
      <c r="Z12">
        <v>1</v>
      </c>
      <c r="AA12">
        <v>2</v>
      </c>
      <c r="AB12" s="11">
        <f t="shared" si="20"/>
        <v>69.148956098625746</v>
      </c>
      <c r="AC12" s="11"/>
      <c r="AD12" s="7">
        <f t="shared" si="11"/>
        <v>1.6567825292821123</v>
      </c>
      <c r="AE12">
        <f t="shared" si="21"/>
        <v>1420.0858989945884</v>
      </c>
      <c r="AF12" s="25">
        <f t="shared" si="12"/>
        <v>3.9030636832116614E-4</v>
      </c>
      <c r="AG12" s="7"/>
      <c r="AL12" s="33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13"/>
        <v>1.663662561413964</v>
      </c>
      <c r="C13" s="20">
        <v>25.433975941913605</v>
      </c>
      <c r="D13" s="9">
        <f t="shared" si="14"/>
        <v>3.9557841247095382E-7</v>
      </c>
      <c r="E13">
        <f>Control!C15/100</f>
        <v>0.58246750000000003</v>
      </c>
      <c r="F13">
        <f t="shared" si="0"/>
        <v>1.6095107972006853E-6</v>
      </c>
      <c r="G13">
        <f t="shared" si="1"/>
        <v>45.016956229277099</v>
      </c>
      <c r="H13" s="21">
        <f t="shared" si="2"/>
        <v>3.0163444818343382E-13</v>
      </c>
      <c r="I13">
        <v>0.1</v>
      </c>
      <c r="J13">
        <f t="shared" si="3"/>
        <v>2.7439251132527063</v>
      </c>
      <c r="K13">
        <f>Control!F15/100</f>
        <v>1.6364578714401581E-2</v>
      </c>
      <c r="L13" s="25">
        <f t="shared" si="15"/>
        <v>1.6358191515114456E-2</v>
      </c>
      <c r="M13" s="10">
        <f t="shared" si="4"/>
        <v>0.17699535586605619</v>
      </c>
      <c r="N13">
        <f t="shared" si="16"/>
        <v>2.8971194349612332E-5</v>
      </c>
      <c r="O13">
        <f t="shared" si="5"/>
        <v>2.897119434961233E-4</v>
      </c>
      <c r="P13" s="25">
        <f t="shared" si="6"/>
        <v>2.7493192361451214E-4</v>
      </c>
      <c r="Q13" s="22">
        <f t="shared" si="7"/>
        <v>0.61666142215907493</v>
      </c>
      <c r="R13">
        <f t="shared" si="22"/>
        <v>2435.1693973595993</v>
      </c>
      <c r="S13" s="25">
        <f t="shared" si="9"/>
        <v>1.137649339094533E-4</v>
      </c>
      <c r="T13" s="25">
        <f t="shared" si="17"/>
        <v>1.6634732949526169E-2</v>
      </c>
      <c r="U13" s="10">
        <f ca="1">RANK(C13,$C$3:OFFSET($C$3,Control!$I$5-1,0),1)</f>
        <v>11</v>
      </c>
      <c r="V13" s="10">
        <f t="shared" ca="1" si="18"/>
        <v>11</v>
      </c>
      <c r="W13" s="10">
        <f t="shared" ca="1" si="18"/>
        <v>11</v>
      </c>
      <c r="X13" s="7">
        <f t="shared" si="19"/>
        <v>1.6387162709464067</v>
      </c>
      <c r="Y13" s="7">
        <f t="shared" ca="1" si="10"/>
        <v>14.433975941913605</v>
      </c>
      <c r="Z13">
        <v>1</v>
      </c>
      <c r="AA13">
        <v>2</v>
      </c>
      <c r="AB13" s="11">
        <f t="shared" si="20"/>
        <v>68.629258030609236</v>
      </c>
      <c r="AC13" s="11"/>
      <c r="AD13" s="7">
        <f t="shared" si="11"/>
        <v>1.6750390548049092</v>
      </c>
      <c r="AE13">
        <f t="shared" si="21"/>
        <v>1413.941963888185</v>
      </c>
      <c r="AF13" s="25">
        <f t="shared" si="12"/>
        <v>3.9030636832116614E-4</v>
      </c>
      <c r="AG13" s="7"/>
      <c r="AL13" s="33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AME_19-Aa</v>
      </c>
      <c r="B14" s="27">
        <f t="shared" si="13"/>
        <v>1.2046550707919508</v>
      </c>
      <c r="C14" s="20">
        <v>14.18559844730974</v>
      </c>
      <c r="D14" s="9">
        <f t="shared" si="14"/>
        <v>9.2788670391641404E-7</v>
      </c>
      <c r="E14">
        <f>Control!C16/100</f>
        <v>0.51727750000000006</v>
      </c>
      <c r="F14">
        <f t="shared" si="0"/>
        <v>1.2362875233348017E-6</v>
      </c>
      <c r="G14" s="10">
        <f t="shared" si="1"/>
        <v>25.107850453545616</v>
      </c>
      <c r="H14" s="21">
        <f t="shared" si="2"/>
        <v>1.9909600918200958E-13</v>
      </c>
      <c r="I14">
        <v>0.1</v>
      </c>
      <c r="J14">
        <f t="shared" si="3"/>
        <v>3.0771261389324756</v>
      </c>
      <c r="K14">
        <f>Control!F16/100</f>
        <v>1.1836631342023635E-2</v>
      </c>
      <c r="L14" s="25">
        <f t="shared" si="15"/>
        <v>1.1833082723209371E-2</v>
      </c>
      <c r="M14" s="10">
        <f t="shared" si="4"/>
        <v>0.17699535586605619</v>
      </c>
      <c r="N14">
        <f t="shared" si="16"/>
        <v>2.2253175420026431E-5</v>
      </c>
      <c r="O14">
        <f t="shared" si="5"/>
        <v>2.2253175420026429E-4</v>
      </c>
      <c r="P14" s="25">
        <f t="shared" si="6"/>
        <v>2.1117901633354349E-4</v>
      </c>
      <c r="Q14" s="22">
        <f t="shared" si="7"/>
        <v>0.84726375816590871</v>
      </c>
      <c r="R14">
        <f t="shared" si="22"/>
        <v>2429.4547676422826</v>
      </c>
      <c r="S14" s="25">
        <f t="shared" si="9"/>
        <v>8.7384420551811111E-5</v>
      </c>
      <c r="T14" s="25">
        <f t="shared" si="17"/>
        <v>1.2045498027066249E-2</v>
      </c>
      <c r="U14" s="10">
        <f ca="1">RANK(C14,$C$3:OFFSET($C$3,Control!$I$5-1,0),1)</f>
        <v>6</v>
      </c>
      <c r="V14" s="10">
        <f t="shared" ca="1" si="18"/>
        <v>6</v>
      </c>
      <c r="W14" s="10">
        <f t="shared" ca="1" si="18"/>
        <v>6</v>
      </c>
      <c r="X14" s="7">
        <f t="shared" si="19"/>
        <v>1.1855335898629396</v>
      </c>
      <c r="Y14" s="13">
        <f t="shared" ca="1" si="10"/>
        <v>8.1855984473097401</v>
      </c>
      <c r="Z14" s="10">
        <v>1</v>
      </c>
      <c r="AA14" s="10">
        <v>2</v>
      </c>
      <c r="AB14" s="11">
        <f t="shared" si="20"/>
        <v>81.382003328683822</v>
      </c>
      <c r="AC14" s="11"/>
      <c r="AD14" s="7">
        <f t="shared" si="11"/>
        <v>1.2133935128471318</v>
      </c>
      <c r="AE14">
        <f t="shared" si="21"/>
        <v>2039.3015541169441</v>
      </c>
      <c r="AF14" s="25">
        <f t="shared" si="12"/>
        <v>2.997997244086894E-4</v>
      </c>
      <c r="AG14" s="7"/>
      <c r="AL14" s="33"/>
      <c r="AR14" s="10"/>
      <c r="AS14" s="8"/>
      <c r="AX14" s="13"/>
      <c r="BH14" s="1"/>
    </row>
    <row r="15" spans="1:60" ht="14.25" x14ac:dyDescent="0.2">
      <c r="A15" s="37" t="str">
        <f>Control!B17</f>
        <v>AME_19-Ab</v>
      </c>
      <c r="B15" s="27">
        <f t="shared" si="13"/>
        <v>0.95697324473859158</v>
      </c>
      <c r="C15" s="20">
        <v>9.2777631629902277</v>
      </c>
      <c r="D15" s="9">
        <f t="shared" si="14"/>
        <v>1.8940545021273181E-7</v>
      </c>
      <c r="E15">
        <f>Control!C17/100</f>
        <v>0.51727750000000006</v>
      </c>
      <c r="F15">
        <f t="shared" si="0"/>
        <v>1.2362875233348017E-6</v>
      </c>
      <c r="G15">
        <f t="shared" si="1"/>
        <v>16.421209926744424</v>
      </c>
      <c r="H15" s="21">
        <f t="shared" si="2"/>
        <v>1.9909600918200958E-13</v>
      </c>
      <c r="I15">
        <v>0.1</v>
      </c>
      <c r="J15">
        <f t="shared" si="3"/>
        <v>3.0771261389324756</v>
      </c>
      <c r="K15">
        <f>Control!F17/100</f>
        <v>9.3592868096104703E-3</v>
      </c>
      <c r="L15" s="25">
        <f t="shared" si="15"/>
        <v>9.3564808980042876E-3</v>
      </c>
      <c r="M15" s="10">
        <f t="shared" si="4"/>
        <v>0.17699535586605619</v>
      </c>
      <c r="N15">
        <f t="shared" si="16"/>
        <v>2.2253175420026431E-5</v>
      </c>
      <c r="O15">
        <f t="shared" si="5"/>
        <v>2.2253175420026429E-4</v>
      </c>
      <c r="P15" s="25">
        <f t="shared" si="6"/>
        <v>2.1117901633354349E-4</v>
      </c>
      <c r="Q15" s="22">
        <f t="shared" si="7"/>
        <v>1.2896767790778625</v>
      </c>
      <c r="R15">
        <f t="shared" si="22"/>
        <v>2418.6146994438609</v>
      </c>
      <c r="S15" s="25">
        <f t="shared" si="9"/>
        <v>8.7384420551811111E-5</v>
      </c>
      <c r="T15" s="25">
        <f t="shared" si="17"/>
        <v>9.5688962018611653E-3</v>
      </c>
      <c r="U15" s="10">
        <f ca="1">RANK(C15,$C$3:OFFSET($C$3,Control!$I$5-1,0),1)</f>
        <v>5</v>
      </c>
      <c r="V15" s="10">
        <f t="shared" ca="1" si="18"/>
        <v>5</v>
      </c>
      <c r="W15" s="10">
        <f t="shared" ca="1" si="18"/>
        <v>5</v>
      </c>
      <c r="X15" s="7">
        <f t="shared" si="19"/>
        <v>0.9378734073424313</v>
      </c>
      <c r="Y15" s="7">
        <f t="shared" ca="1" si="10"/>
        <v>4.2777631629902277</v>
      </c>
      <c r="Z15">
        <v>1</v>
      </c>
      <c r="AA15">
        <v>2</v>
      </c>
      <c r="AB15" s="11">
        <f t="shared" si="20"/>
        <v>87.583315234743125</v>
      </c>
      <c r="AC15" s="11"/>
      <c r="AD15" s="7">
        <f t="shared" si="11"/>
        <v>0.96571168679377273</v>
      </c>
      <c r="AE15">
        <f t="shared" si="21"/>
        <v>2146.5702980442547</v>
      </c>
      <c r="AF15" s="25">
        <f t="shared" si="12"/>
        <v>2.997997244086894E-4</v>
      </c>
      <c r="AG15" s="7"/>
      <c r="AL15" s="33"/>
      <c r="AS15" s="9"/>
      <c r="AX15" s="7"/>
      <c r="BH15" s="1"/>
    </row>
    <row r="16" spans="1:60" ht="14.25" x14ac:dyDescent="0.2">
      <c r="A16" s="37" t="str">
        <f>Control!B18</f>
        <v>AME_19-Ag</v>
      </c>
      <c r="B16" s="27">
        <f t="shared" si="13"/>
        <v>0.87766655138423022</v>
      </c>
      <c r="C16" s="20">
        <v>7.8966929242182733</v>
      </c>
      <c r="D16" s="9">
        <f t="shared" si="14"/>
        <v>9.0702431454481314E-8</v>
      </c>
      <c r="E16">
        <f>Control!C18/100</f>
        <v>0.51727750000000006</v>
      </c>
      <c r="F16">
        <f t="shared" si="0"/>
        <v>1.2362875233348017E-6</v>
      </c>
      <c r="G16">
        <f t="shared" si="1"/>
        <v>13.976779742869812</v>
      </c>
      <c r="H16" s="21">
        <f t="shared" si="2"/>
        <v>1.9909600918200958E-13</v>
      </c>
      <c r="I16">
        <v>0.1</v>
      </c>
      <c r="J16">
        <f t="shared" si="3"/>
        <v>3.0771261389324756</v>
      </c>
      <c r="K16">
        <f>Control!F18/100</f>
        <v>8.5660513659939156E-3</v>
      </c>
      <c r="L16" s="25">
        <f t="shared" si="15"/>
        <v>8.5634832661551207E-3</v>
      </c>
      <c r="M16" s="10">
        <f t="shared" si="4"/>
        <v>0.17699535586605619</v>
      </c>
      <c r="N16">
        <f t="shared" si="16"/>
        <v>2.2253175420026431E-5</v>
      </c>
      <c r="O16">
        <f t="shared" si="5"/>
        <v>2.2253175420026429E-4</v>
      </c>
      <c r="P16" s="25">
        <f t="shared" si="6"/>
        <v>2.1117901633354349E-4</v>
      </c>
      <c r="Q16" s="22">
        <f t="shared" si="7"/>
        <v>1.5118212474663864</v>
      </c>
      <c r="R16">
        <f t="shared" si="22"/>
        <v>2413.171683362938</v>
      </c>
      <c r="S16" s="25">
        <f t="shared" si="9"/>
        <v>8.7384420551811111E-5</v>
      </c>
      <c r="T16" s="25">
        <f t="shared" si="17"/>
        <v>8.7758985700119984E-3</v>
      </c>
      <c r="U16" s="10">
        <f ca="1">RANK(C16,$C$3:OFFSET($C$3,Control!$I$5-1,0),1)</f>
        <v>4</v>
      </c>
      <c r="V16" s="10">
        <f t="shared" ca="1" si="18"/>
        <v>4</v>
      </c>
      <c r="W16" s="10">
        <f t="shared" ca="1" si="18"/>
        <v>4</v>
      </c>
      <c r="X16" s="7">
        <f t="shared" si="19"/>
        <v>0.85857364415751458</v>
      </c>
      <c r="Y16" s="7">
        <f t="shared" ca="1" si="10"/>
        <v>3.8966929242182733</v>
      </c>
      <c r="Z16">
        <v>1</v>
      </c>
      <c r="AA16">
        <v>2</v>
      </c>
      <c r="AB16" s="11">
        <f t="shared" si="20"/>
        <v>89.391718142461414</v>
      </c>
      <c r="AC16" s="11"/>
      <c r="AD16" s="7">
        <f t="shared" si="11"/>
        <v>0.88640499343941137</v>
      </c>
      <c r="AE16">
        <f t="shared" si="21"/>
        <v>2180.8039997035808</v>
      </c>
      <c r="AF16" s="25">
        <f t="shared" si="12"/>
        <v>2.997997244086894E-4</v>
      </c>
      <c r="AG16" s="7"/>
      <c r="AL16" s="33"/>
      <c r="AP16" s="10"/>
      <c r="AS16" s="9"/>
      <c r="AT16" s="12"/>
      <c r="AV16" s="10"/>
      <c r="AX16" s="7"/>
      <c r="BH16" s="1"/>
    </row>
    <row r="17" spans="1:60" ht="14.25" x14ac:dyDescent="0.2">
      <c r="A17" s="37">
        <f>Control!B19</f>
        <v>0</v>
      </c>
      <c r="B17" s="27" t="e">
        <f t="shared" si="13"/>
        <v>#DIV/0!</v>
      </c>
      <c r="C17" s="20">
        <v>94.195749603074205</v>
      </c>
      <c r="D17" s="9" t="e">
        <f t="shared" si="14"/>
        <v>#DIV/0!</v>
      </c>
      <c r="E17">
        <f>Control!C19/100</f>
        <v>0</v>
      </c>
      <c r="F17" t="e">
        <f t="shared" si="0"/>
        <v>#DIV/0!</v>
      </c>
      <c r="G17">
        <f t="shared" si="1"/>
        <v>166.72210222066039</v>
      </c>
      <c r="H17" s="21">
        <f t="shared" si="2"/>
        <v>0</v>
      </c>
      <c r="I17">
        <v>0.1</v>
      </c>
      <c r="J17" t="e">
        <f t="shared" si="3"/>
        <v>#DIV/0!</v>
      </c>
      <c r="K17">
        <f>Control!F19/100</f>
        <v>0</v>
      </c>
      <c r="L17" s="25" t="e">
        <f t="shared" si="15"/>
        <v>#DIV/0!</v>
      </c>
      <c r="M17" s="10">
        <f t="shared" si="4"/>
        <v>0.17699535586605619</v>
      </c>
      <c r="N17" t="e">
        <f t="shared" si="16"/>
        <v>#DIV/0!</v>
      </c>
      <c r="O17" t="e">
        <f t="shared" si="5"/>
        <v>#DIV/0!</v>
      </c>
      <c r="P17" s="25" t="e">
        <f t="shared" si="6"/>
        <v>#DIV/0!</v>
      </c>
      <c r="Q17" s="22" t="e">
        <f t="shared" si="7"/>
        <v>#DIV/0!</v>
      </c>
      <c r="R17" t="e">
        <f t="shared" si="22"/>
        <v>#DIV/0!</v>
      </c>
      <c r="S17" s="25" t="e">
        <f t="shared" si="9"/>
        <v>#DIV/0!</v>
      </c>
      <c r="T17" s="25" t="e">
        <f t="shared" si="17"/>
        <v>#DIV/0!</v>
      </c>
      <c r="U17" s="10" t="e">
        <f ca="1">RANK(C17,$C$3:OFFSET($C$3,Control!$I$5-1,0),1)</f>
        <v>#N/A</v>
      </c>
      <c r="V17" s="10" t="e">
        <f t="shared" ca="1" si="18"/>
        <v>#N/A</v>
      </c>
      <c r="W17" s="10" t="e">
        <f t="shared" ca="1" si="18"/>
        <v>#N/A</v>
      </c>
      <c r="X17" s="7" t="e">
        <f t="shared" si="19"/>
        <v>#DIV/0!</v>
      </c>
      <c r="Y17" s="7" t="e">
        <f t="shared" ca="1" si="10"/>
        <v>#N/A</v>
      </c>
      <c r="Z17">
        <v>1</v>
      </c>
      <c r="AA17">
        <v>2</v>
      </c>
      <c r="AB17" s="11" t="e">
        <f t="shared" si="20"/>
        <v>#DIV/0!</v>
      </c>
      <c r="AC17" s="11"/>
      <c r="AD17" s="7" t="e">
        <f t="shared" ref="AD17:AD30" si="23">B17+S17*100</f>
        <v>#DIV/0!</v>
      </c>
      <c r="AE17" t="e">
        <f t="shared" si="21"/>
        <v>#DIV/0!</v>
      </c>
      <c r="AF17" s="25" t="e">
        <f t="shared" si="12"/>
        <v>#DIV/0!</v>
      </c>
      <c r="AG17" s="7"/>
      <c r="AL17" s="33"/>
      <c r="AP17" s="10"/>
      <c r="AS17" s="9"/>
      <c r="AT17" s="12"/>
      <c r="AV17" s="10"/>
      <c r="AX17" s="7"/>
      <c r="BH17" s="1"/>
    </row>
    <row r="18" spans="1:60" ht="14.25" x14ac:dyDescent="0.2">
      <c r="A18" s="37">
        <f>Control!B20</f>
        <v>0</v>
      </c>
      <c r="B18" s="27" t="e">
        <f t="shared" si="13"/>
        <v>#DIV/0!</v>
      </c>
      <c r="C18" s="20">
        <v>75.084245695222023</v>
      </c>
      <c r="D18" s="9" t="e">
        <f t="shared" si="14"/>
        <v>#DIV/0!</v>
      </c>
      <c r="E18">
        <f>Control!C20/100</f>
        <v>0</v>
      </c>
      <c r="F18" t="e">
        <f t="shared" si="0"/>
        <v>#DIV/0!</v>
      </c>
      <c r="G18">
        <f t="shared" si="1"/>
        <v>132.8956278676022</v>
      </c>
      <c r="H18" s="21">
        <f t="shared" si="2"/>
        <v>0</v>
      </c>
      <c r="I18">
        <v>0.1</v>
      </c>
      <c r="J18" t="e">
        <f t="shared" si="3"/>
        <v>#DIV/0!</v>
      </c>
      <c r="K18">
        <f>Control!F20/100</f>
        <v>0</v>
      </c>
      <c r="L18" s="25" t="e">
        <f t="shared" si="15"/>
        <v>#DIV/0!</v>
      </c>
      <c r="M18" s="10">
        <f t="shared" si="4"/>
        <v>0.17699535586605619</v>
      </c>
      <c r="N18" t="e">
        <f t="shared" si="16"/>
        <v>#DIV/0!</v>
      </c>
      <c r="O18" t="e">
        <f t="shared" si="5"/>
        <v>#DIV/0!</v>
      </c>
      <c r="P18" s="25" t="e">
        <f t="shared" si="6"/>
        <v>#DIV/0!</v>
      </c>
      <c r="Q18" s="22" t="e">
        <f t="shared" si="7"/>
        <v>#DIV/0!</v>
      </c>
      <c r="R18" t="e">
        <f t="shared" si="22"/>
        <v>#DIV/0!</v>
      </c>
      <c r="S18" s="25" t="e">
        <f t="shared" si="9"/>
        <v>#DIV/0!</v>
      </c>
      <c r="T18" s="25" t="e">
        <f t="shared" si="17"/>
        <v>#DIV/0!</v>
      </c>
      <c r="U18" s="10" t="e">
        <f ca="1">RANK(C18,$C$3:OFFSET($C$3,Control!$I$5-1,0),1)</f>
        <v>#N/A</v>
      </c>
      <c r="V18" s="10" t="e">
        <f t="shared" ca="1" si="18"/>
        <v>#N/A</v>
      </c>
      <c r="W18" s="10" t="e">
        <f t="shared" ca="1" si="18"/>
        <v>#N/A</v>
      </c>
      <c r="X18" s="7" t="e">
        <f t="shared" si="19"/>
        <v>#DIV/0!</v>
      </c>
      <c r="Y18" s="7" t="e">
        <f t="shared" ca="1" si="10"/>
        <v>#N/A</v>
      </c>
      <c r="Z18">
        <v>1</v>
      </c>
      <c r="AA18">
        <v>2</v>
      </c>
      <c r="AB18" s="11" t="e">
        <f t="shared" si="20"/>
        <v>#DIV/0!</v>
      </c>
      <c r="AC18" s="11"/>
      <c r="AD18" s="7" t="e">
        <f t="shared" si="23"/>
        <v>#DIV/0!</v>
      </c>
      <c r="AE18" t="e">
        <f t="shared" si="21"/>
        <v>#DIV/0!</v>
      </c>
      <c r="AF18" s="25" t="e">
        <f t="shared" si="12"/>
        <v>#DIV/0!</v>
      </c>
      <c r="AG18" s="7"/>
      <c r="AL18" s="33"/>
      <c r="AP18" s="10"/>
      <c r="AS18" s="9"/>
      <c r="AT18" s="12"/>
      <c r="AV18" s="10"/>
      <c r="AX18" s="7"/>
      <c r="BH18" s="1"/>
    </row>
    <row r="19" spans="1:60" ht="14.25" x14ac:dyDescent="0.2">
      <c r="A19" s="37">
        <f>Control!B21</f>
        <v>0</v>
      </c>
      <c r="B19" s="27" t="e">
        <f t="shared" si="13"/>
        <v>#DIV/0!</v>
      </c>
      <c r="C19" s="20">
        <v>56.004111409398959</v>
      </c>
      <c r="D19" s="9" t="e">
        <f t="shared" si="14"/>
        <v>#DIV/0!</v>
      </c>
      <c r="E19">
        <f>Control!C21/100</f>
        <v>0</v>
      </c>
      <c r="F19" t="e">
        <f t="shared" si="0"/>
        <v>#DIV/0!</v>
      </c>
      <c r="G19">
        <f t="shared" si="1"/>
        <v>99.124676288688278</v>
      </c>
      <c r="H19" s="21">
        <f t="shared" si="2"/>
        <v>0</v>
      </c>
      <c r="I19">
        <v>0.1</v>
      </c>
      <c r="J19" t="e">
        <f t="shared" si="3"/>
        <v>#DIV/0!</v>
      </c>
      <c r="K19">
        <f>Control!F21/100</f>
        <v>0</v>
      </c>
      <c r="L19" s="25" t="e">
        <f t="shared" si="15"/>
        <v>#DIV/0!</v>
      </c>
      <c r="M19" s="10">
        <f t="shared" si="4"/>
        <v>0.17699535586605619</v>
      </c>
      <c r="N19" t="e">
        <f t="shared" si="16"/>
        <v>#DIV/0!</v>
      </c>
      <c r="O19" t="e">
        <f t="shared" si="5"/>
        <v>#DIV/0!</v>
      </c>
      <c r="P19" s="25" t="e">
        <f t="shared" si="6"/>
        <v>#DIV/0!</v>
      </c>
      <c r="Q19" s="22" t="e">
        <f t="shared" si="7"/>
        <v>#DIV/0!</v>
      </c>
      <c r="R19" t="e">
        <f t="shared" si="22"/>
        <v>#DIV/0!</v>
      </c>
      <c r="S19" s="25" t="e">
        <f t="shared" si="9"/>
        <v>#DIV/0!</v>
      </c>
      <c r="T19" s="25" t="e">
        <f t="shared" si="17"/>
        <v>#DIV/0!</v>
      </c>
      <c r="U19" s="10" t="e">
        <f ca="1">RANK(C19,$C$3:OFFSET($C$3,Control!$I$5-1,0),1)</f>
        <v>#N/A</v>
      </c>
      <c r="V19" s="10" t="e">
        <f t="shared" ca="1" si="18"/>
        <v>#N/A</v>
      </c>
      <c r="W19" s="10" t="e">
        <f t="shared" ca="1" si="18"/>
        <v>#N/A</v>
      </c>
      <c r="X19" s="7" t="e">
        <f t="shared" si="19"/>
        <v>#DIV/0!</v>
      </c>
      <c r="Y19" s="7" t="e">
        <f t="shared" ca="1" si="10"/>
        <v>#N/A</v>
      </c>
      <c r="Z19">
        <v>1</v>
      </c>
      <c r="AA19">
        <v>2</v>
      </c>
      <c r="AB19" s="11" t="e">
        <f t="shared" si="20"/>
        <v>#DIV/0!</v>
      </c>
      <c r="AC19" s="11"/>
      <c r="AD19" s="7" t="e">
        <f t="shared" si="23"/>
        <v>#DIV/0!</v>
      </c>
      <c r="AE19" t="e">
        <f t="shared" si="21"/>
        <v>#DIV/0!</v>
      </c>
      <c r="AF19" s="25" t="e">
        <f t="shared" si="12"/>
        <v>#DIV/0!</v>
      </c>
      <c r="AG19" s="7"/>
      <c r="AL19" s="33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>
        <f>Control!B22</f>
        <v>0</v>
      </c>
      <c r="B20" s="27" t="e">
        <f t="shared" si="13"/>
        <v>#DIV/0!</v>
      </c>
      <c r="C20" s="20">
        <v>56.765927804617405</v>
      </c>
      <c r="D20" s="9" t="e">
        <f t="shared" si="14"/>
        <v>#DIV/0!</v>
      </c>
      <c r="E20">
        <f>Control!C22/100</f>
        <v>0</v>
      </c>
      <c r="F20" t="e">
        <f t="shared" si="0"/>
        <v>#DIV/0!</v>
      </c>
      <c r="G20">
        <f t="shared" si="1"/>
        <v>100.4730559284511</v>
      </c>
      <c r="H20" s="21">
        <f t="shared" si="2"/>
        <v>0</v>
      </c>
      <c r="I20">
        <v>0.1</v>
      </c>
      <c r="J20" t="e">
        <f t="shared" si="3"/>
        <v>#DIV/0!</v>
      </c>
      <c r="K20">
        <f>Control!F22/100</f>
        <v>0</v>
      </c>
      <c r="L20" s="25" t="e">
        <f t="shared" si="15"/>
        <v>#DIV/0!</v>
      </c>
      <c r="M20" s="10">
        <f t="shared" si="4"/>
        <v>0.17699535586605619</v>
      </c>
      <c r="N20" t="e">
        <f t="shared" si="16"/>
        <v>#DIV/0!</v>
      </c>
      <c r="O20" t="e">
        <f t="shared" si="5"/>
        <v>#DIV/0!</v>
      </c>
      <c r="P20" s="25" t="e">
        <f t="shared" si="6"/>
        <v>#DIV/0!</v>
      </c>
      <c r="Q20" s="22" t="e">
        <f t="shared" si="7"/>
        <v>#DIV/0!</v>
      </c>
      <c r="R20" t="e">
        <f t="shared" si="22"/>
        <v>#DIV/0!</v>
      </c>
      <c r="S20" s="25" t="e">
        <f t="shared" si="9"/>
        <v>#DIV/0!</v>
      </c>
      <c r="T20" s="25" t="e">
        <f t="shared" si="17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19"/>
        <v>#DIV/0!</v>
      </c>
      <c r="Y20" s="7" t="e">
        <f t="shared" ca="1" si="10"/>
        <v>#N/A</v>
      </c>
      <c r="Z20">
        <v>1</v>
      </c>
      <c r="AA20">
        <v>2</v>
      </c>
      <c r="AB20" s="11" t="e">
        <f t="shared" si="20"/>
        <v>#DIV/0!</v>
      </c>
      <c r="AC20" s="11"/>
      <c r="AD20" s="7" t="e">
        <f t="shared" si="23"/>
        <v>#DIV/0!</v>
      </c>
      <c r="AE20" t="e">
        <f t="shared" si="21"/>
        <v>#DIV/0!</v>
      </c>
      <c r="AF20" s="25" t="e">
        <f t="shared" si="12"/>
        <v>#DIV/0!</v>
      </c>
      <c r="AG20" s="7"/>
      <c r="AL20" s="33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13"/>
        <v>#DIV/0!</v>
      </c>
      <c r="C21" s="20">
        <v>65.771535045091511</v>
      </c>
      <c r="D21" s="9" t="e">
        <f t="shared" si="14"/>
        <v>#DIV/0!</v>
      </c>
      <c r="E21">
        <f>Control!C23/100</f>
        <v>0</v>
      </c>
      <c r="F21" t="e">
        <f t="shared" si="0"/>
        <v>#DIV/0!</v>
      </c>
      <c r="G21">
        <f t="shared" si="1"/>
        <v>116.41256251162757</v>
      </c>
      <c r="H21" s="21">
        <f t="shared" si="2"/>
        <v>0</v>
      </c>
      <c r="I21">
        <v>0.1</v>
      </c>
      <c r="J21" t="e">
        <f t="shared" si="3"/>
        <v>#DIV/0!</v>
      </c>
      <c r="K21">
        <f>Control!F23/100</f>
        <v>0</v>
      </c>
      <c r="L21" s="25" t="e">
        <f t="shared" si="15"/>
        <v>#DIV/0!</v>
      </c>
      <c r="M21" s="10">
        <f t="shared" si="4"/>
        <v>0.17699535586605619</v>
      </c>
      <c r="N21" t="e">
        <f t="shared" si="16"/>
        <v>#DIV/0!</v>
      </c>
      <c r="O21" t="e">
        <f t="shared" si="5"/>
        <v>#DIV/0!</v>
      </c>
      <c r="P21" s="25" t="e">
        <f t="shared" si="6"/>
        <v>#DIV/0!</v>
      </c>
      <c r="Q21" s="22" t="e">
        <f t="shared" si="7"/>
        <v>#DIV/0!</v>
      </c>
      <c r="R21" t="e">
        <f t="shared" si="22"/>
        <v>#DIV/0!</v>
      </c>
      <c r="S21" s="25" t="e">
        <f t="shared" si="9"/>
        <v>#DIV/0!</v>
      </c>
      <c r="T21" s="25" t="e">
        <f t="shared" si="17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19"/>
        <v>#DIV/0!</v>
      </c>
      <c r="Y21" s="7" t="e">
        <f t="shared" ca="1" si="10"/>
        <v>#N/A</v>
      </c>
      <c r="Z21">
        <v>1</v>
      </c>
      <c r="AA21">
        <v>2</v>
      </c>
      <c r="AB21" s="11" t="e">
        <f t="shared" si="20"/>
        <v>#DIV/0!</v>
      </c>
      <c r="AC21" s="11"/>
      <c r="AD21" s="7" t="e">
        <f t="shared" si="23"/>
        <v>#DIV/0!</v>
      </c>
      <c r="AE21" t="e">
        <f t="shared" si="21"/>
        <v>#DIV/0!</v>
      </c>
      <c r="AF21" s="25" t="e">
        <f t="shared" si="12"/>
        <v>#DIV/0!</v>
      </c>
      <c r="AG21" s="7"/>
      <c r="AL21" s="33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13"/>
        <v>#DIV/0!</v>
      </c>
      <c r="C22" s="20">
        <v>185.20206550246351</v>
      </c>
      <c r="D22" s="9" t="e">
        <f t="shared" si="14"/>
        <v>#DIV/0!</v>
      </c>
      <c r="E22">
        <f>Control!C24/100</f>
        <v>0</v>
      </c>
      <c r="F22" t="e">
        <f t="shared" si="0"/>
        <v>#DIV/0!</v>
      </c>
      <c r="G22">
        <f t="shared" si="1"/>
        <v>327.79905490737178</v>
      </c>
      <c r="H22" s="21">
        <f t="shared" si="2"/>
        <v>0</v>
      </c>
      <c r="I22">
        <v>0.1</v>
      </c>
      <c r="J22" t="e">
        <f t="shared" si="3"/>
        <v>#DIV/0!</v>
      </c>
      <c r="K22">
        <f>Control!F24/100</f>
        <v>0</v>
      </c>
      <c r="L22" s="25" t="e">
        <f t="shared" si="15"/>
        <v>#DIV/0!</v>
      </c>
      <c r="M22" s="10">
        <f t="shared" si="4"/>
        <v>0.17699535586605619</v>
      </c>
      <c r="N22" t="e">
        <f t="shared" si="16"/>
        <v>#DIV/0!</v>
      </c>
      <c r="O22" t="e">
        <f t="shared" si="5"/>
        <v>#DIV/0!</v>
      </c>
      <c r="P22" s="25" t="e">
        <f t="shared" si="6"/>
        <v>#DIV/0!</v>
      </c>
      <c r="Q22" s="22" t="e">
        <f t="shared" si="7"/>
        <v>#DIV/0!</v>
      </c>
      <c r="R22" t="e">
        <f t="shared" si="22"/>
        <v>#DIV/0!</v>
      </c>
      <c r="S22" s="25" t="e">
        <f t="shared" si="9"/>
        <v>#DIV/0!</v>
      </c>
      <c r="T22" s="25" t="e">
        <f t="shared" si="17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19"/>
        <v>#DIV/0!</v>
      </c>
      <c r="Y22" s="7" t="e">
        <f t="shared" ca="1" si="10"/>
        <v>#N/A</v>
      </c>
      <c r="Z22">
        <v>1</v>
      </c>
      <c r="AA22">
        <v>2</v>
      </c>
      <c r="AB22" s="11" t="e">
        <f t="shared" si="20"/>
        <v>#DIV/0!</v>
      </c>
      <c r="AC22" s="11"/>
      <c r="AD22" s="7" t="e">
        <f t="shared" si="23"/>
        <v>#DIV/0!</v>
      </c>
      <c r="AE22" t="e">
        <f t="shared" si="21"/>
        <v>#DIV/0!</v>
      </c>
      <c r="AF22" s="25" t="e">
        <f t="shared" si="12"/>
        <v>#DIV/0!</v>
      </c>
      <c r="AG22" s="7"/>
      <c r="AL22" s="33"/>
      <c r="AS22" s="8"/>
      <c r="AT22" s="14"/>
      <c r="AX22" s="7"/>
      <c r="BH22" s="1"/>
    </row>
    <row r="23" spans="1:60" ht="14.25" x14ac:dyDescent="0.2">
      <c r="A23" s="37">
        <f>Control!B25</f>
        <v>0</v>
      </c>
      <c r="B23" s="27" t="e">
        <f t="shared" si="13"/>
        <v>#DIV/0!</v>
      </c>
      <c r="C23" s="20">
        <v>51.594557559874602</v>
      </c>
      <c r="D23" s="9" t="e">
        <f t="shared" si="14"/>
        <v>#DIV/0!</v>
      </c>
      <c r="E23">
        <f>Control!C25/100</f>
        <v>0</v>
      </c>
      <c r="F23" t="e">
        <f t="shared" si="0"/>
        <v>#DIV/0!</v>
      </c>
      <c r="G23">
        <f t="shared" si="1"/>
        <v>91.319970760617238</v>
      </c>
      <c r="H23" s="21">
        <f t="shared" si="2"/>
        <v>0</v>
      </c>
      <c r="I23">
        <v>0.1</v>
      </c>
      <c r="J23" t="e">
        <f t="shared" si="3"/>
        <v>#DIV/0!</v>
      </c>
      <c r="K23">
        <f>Control!F25/100</f>
        <v>0</v>
      </c>
      <c r="L23" s="25" t="e">
        <f t="shared" si="15"/>
        <v>#DIV/0!</v>
      </c>
      <c r="M23" s="10">
        <f t="shared" si="4"/>
        <v>0.17699535586605619</v>
      </c>
      <c r="N23" t="e">
        <f t="shared" si="16"/>
        <v>#DIV/0!</v>
      </c>
      <c r="O23" t="e">
        <f t="shared" si="5"/>
        <v>#DIV/0!</v>
      </c>
      <c r="P23" s="25" t="e">
        <f t="shared" si="6"/>
        <v>#DIV/0!</v>
      </c>
      <c r="Q23" s="22" t="e">
        <f t="shared" si="7"/>
        <v>#DIV/0!</v>
      </c>
      <c r="R23" t="e">
        <f t="shared" si="22"/>
        <v>#DIV/0!</v>
      </c>
      <c r="S23" s="25" t="e">
        <f t="shared" si="9"/>
        <v>#DIV/0!</v>
      </c>
      <c r="T23" s="25" t="e">
        <f t="shared" si="17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19"/>
        <v>#DIV/0!</v>
      </c>
      <c r="Y23" s="7" t="e">
        <f t="shared" ca="1" si="10"/>
        <v>#N/A</v>
      </c>
      <c r="Z23">
        <v>1</v>
      </c>
      <c r="AA23">
        <v>2</v>
      </c>
      <c r="AB23" s="11" t="e">
        <f t="shared" si="20"/>
        <v>#DIV/0!</v>
      </c>
      <c r="AC23" s="11"/>
      <c r="AD23" s="7" t="e">
        <f t="shared" si="23"/>
        <v>#DIV/0!</v>
      </c>
      <c r="AE23" t="e">
        <f t="shared" si="21"/>
        <v>#DIV/0!</v>
      </c>
      <c r="AF23" s="25" t="e">
        <f t="shared" si="12"/>
        <v>#DIV/0!</v>
      </c>
      <c r="AG23" s="7"/>
      <c r="AL23" s="33"/>
      <c r="AP23" s="14"/>
      <c r="AS23" s="9"/>
      <c r="AV23" s="14"/>
      <c r="AX23" s="7"/>
      <c r="BH23" s="1"/>
    </row>
    <row r="24" spans="1:60" ht="14.25" x14ac:dyDescent="0.2">
      <c r="A24" s="37">
        <f>Control!B26</f>
        <v>0</v>
      </c>
      <c r="B24" s="27" t="e">
        <f t="shared" si="13"/>
        <v>#DIV/0!</v>
      </c>
      <c r="C24" s="20">
        <v>67.521519892463544</v>
      </c>
      <c r="D24" s="9" t="e">
        <f t="shared" si="14"/>
        <v>#DIV/0!</v>
      </c>
      <c r="E24">
        <f>Control!C26/100</f>
        <v>0</v>
      </c>
      <c r="F24" t="e">
        <f t="shared" si="0"/>
        <v>#DIV/0!</v>
      </c>
      <c r="G24">
        <f t="shared" si="1"/>
        <v>119.50995441983576</v>
      </c>
      <c r="H24" s="21">
        <f t="shared" si="2"/>
        <v>0</v>
      </c>
      <c r="I24">
        <v>0.1</v>
      </c>
      <c r="J24" t="e">
        <f t="shared" si="3"/>
        <v>#DIV/0!</v>
      </c>
      <c r="K24">
        <f>Control!F26/100</f>
        <v>0</v>
      </c>
      <c r="L24" s="25" t="e">
        <f t="shared" si="15"/>
        <v>#DIV/0!</v>
      </c>
      <c r="M24" s="10">
        <f t="shared" si="4"/>
        <v>0.17699535586605619</v>
      </c>
      <c r="N24" t="e">
        <f t="shared" si="16"/>
        <v>#DIV/0!</v>
      </c>
      <c r="O24" t="e">
        <f t="shared" si="5"/>
        <v>#DIV/0!</v>
      </c>
      <c r="P24" s="25" t="e">
        <f t="shared" si="6"/>
        <v>#DIV/0!</v>
      </c>
      <c r="Q24" s="22" t="e">
        <f t="shared" si="7"/>
        <v>#DIV/0!</v>
      </c>
      <c r="R24" t="e">
        <f t="shared" si="22"/>
        <v>#DIV/0!</v>
      </c>
      <c r="S24" s="25" t="e">
        <f t="shared" si="9"/>
        <v>#DIV/0!</v>
      </c>
      <c r="T24" s="25" t="e">
        <f t="shared" si="17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19"/>
        <v>#DIV/0!</v>
      </c>
      <c r="Y24" s="7" t="e">
        <f t="shared" ca="1" si="10"/>
        <v>#N/A</v>
      </c>
      <c r="Z24">
        <v>1</v>
      </c>
      <c r="AA24">
        <v>2</v>
      </c>
      <c r="AB24" s="11" t="e">
        <f t="shared" si="20"/>
        <v>#DIV/0!</v>
      </c>
      <c r="AC24" s="11"/>
      <c r="AD24" s="7" t="e">
        <f t="shared" si="23"/>
        <v>#DIV/0!</v>
      </c>
      <c r="AE24" t="e">
        <f t="shared" si="21"/>
        <v>#DIV/0!</v>
      </c>
      <c r="AF24" s="25" t="e">
        <f t="shared" si="12"/>
        <v>#DIV/0!</v>
      </c>
      <c r="AG24" s="7"/>
      <c r="AL24" s="33"/>
      <c r="AR24" s="14"/>
      <c r="AS24" s="9"/>
      <c r="AX24" s="7"/>
      <c r="BH24" s="1"/>
    </row>
    <row r="25" spans="1:60" ht="14.25" x14ac:dyDescent="0.2">
      <c r="A25" s="37">
        <f>Control!B27</f>
        <v>0</v>
      </c>
      <c r="B25" s="27" t="e">
        <f t="shared" si="13"/>
        <v>#DIV/0!</v>
      </c>
      <c r="C25" s="20">
        <v>214.80590434861952</v>
      </c>
      <c r="D25" s="9" t="e">
        <f t="shared" si="14"/>
        <v>#DIV/0!</v>
      </c>
      <c r="E25">
        <f>Control!C27/100</f>
        <v>0</v>
      </c>
      <c r="F25" t="e">
        <f t="shared" si="0"/>
        <v>#DIV/0!</v>
      </c>
      <c r="G25">
        <f t="shared" si="1"/>
        <v>380.1964748231394</v>
      </c>
      <c r="H25" s="21">
        <f t="shared" si="2"/>
        <v>0</v>
      </c>
      <c r="I25">
        <v>0.1</v>
      </c>
      <c r="J25" t="e">
        <f t="shared" si="3"/>
        <v>#DIV/0!</v>
      </c>
      <c r="K25">
        <f>Control!F27/100</f>
        <v>0</v>
      </c>
      <c r="L25" s="25" t="e">
        <f t="shared" si="15"/>
        <v>#DIV/0!</v>
      </c>
      <c r="M25" s="10">
        <f t="shared" si="4"/>
        <v>0.17699535586605619</v>
      </c>
      <c r="N25" t="e">
        <f t="shared" si="16"/>
        <v>#DIV/0!</v>
      </c>
      <c r="O25" t="e">
        <f t="shared" si="5"/>
        <v>#DIV/0!</v>
      </c>
      <c r="P25" s="25" t="e">
        <f t="shared" si="6"/>
        <v>#DIV/0!</v>
      </c>
      <c r="Q25" s="22" t="e">
        <f t="shared" si="7"/>
        <v>#DIV/0!</v>
      </c>
      <c r="R25" t="e">
        <f t="shared" si="22"/>
        <v>#DIV/0!</v>
      </c>
      <c r="S25" s="25" t="e">
        <f t="shared" si="9"/>
        <v>#DIV/0!</v>
      </c>
      <c r="T25" s="25" t="e">
        <f t="shared" si="17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19"/>
        <v>#DIV/0!</v>
      </c>
      <c r="Y25" s="7" t="e">
        <f t="shared" ca="1" si="10"/>
        <v>#N/A</v>
      </c>
      <c r="Z25">
        <v>1</v>
      </c>
      <c r="AA25">
        <v>2</v>
      </c>
      <c r="AB25" s="11" t="e">
        <f t="shared" si="20"/>
        <v>#DIV/0!</v>
      </c>
      <c r="AC25" s="11"/>
      <c r="AD25" s="7" t="e">
        <f t="shared" si="23"/>
        <v>#DIV/0!</v>
      </c>
      <c r="AE25" t="e">
        <f t="shared" si="21"/>
        <v>#DIV/0!</v>
      </c>
      <c r="AF25" s="25" t="e">
        <f t="shared" si="12"/>
        <v>#DIV/0!</v>
      </c>
      <c r="AG25" s="7"/>
      <c r="AL25" s="33"/>
      <c r="AR25" s="14"/>
      <c r="AS25" s="9"/>
      <c r="AX25" s="7"/>
      <c r="BH25" s="1"/>
    </row>
    <row r="26" spans="1:60" ht="14.25" x14ac:dyDescent="0.2">
      <c r="A26" s="37">
        <f>Control!B28</f>
        <v>0</v>
      </c>
      <c r="B26" s="27" t="e">
        <f t="shared" si="13"/>
        <v>#DIV/0!</v>
      </c>
      <c r="C26" s="20">
        <v>8.42095097017142</v>
      </c>
      <c r="D26" s="9" t="e">
        <f t="shared" si="14"/>
        <v>#DIV/0!</v>
      </c>
      <c r="E26">
        <f>Control!C28/100</f>
        <v>0</v>
      </c>
      <c r="F26" t="e">
        <f t="shared" si="0"/>
        <v>#DIV/0!</v>
      </c>
      <c r="G26">
        <f t="shared" si="1"/>
        <v>14.904692136961019</v>
      </c>
      <c r="H26" s="21">
        <f t="shared" si="2"/>
        <v>0</v>
      </c>
      <c r="I26">
        <v>0.1</v>
      </c>
      <c r="J26" t="e">
        <f t="shared" si="3"/>
        <v>#DIV/0!</v>
      </c>
      <c r="K26">
        <f>Control!F28/100</f>
        <v>0</v>
      </c>
      <c r="L26" s="25" t="e">
        <f t="shared" si="15"/>
        <v>#DIV/0!</v>
      </c>
      <c r="M26" s="10">
        <f t="shared" si="4"/>
        <v>0.17699535586605619</v>
      </c>
      <c r="N26" t="e">
        <f t="shared" si="16"/>
        <v>#DIV/0!</v>
      </c>
      <c r="O26" t="e">
        <f t="shared" si="5"/>
        <v>#DIV/0!</v>
      </c>
      <c r="P26" s="25" t="e">
        <f t="shared" si="6"/>
        <v>#DIV/0!</v>
      </c>
      <c r="Q26" s="22" t="e">
        <f t="shared" si="7"/>
        <v>#DIV/0!</v>
      </c>
      <c r="R26" t="e">
        <f t="shared" si="22"/>
        <v>#DIV/0!</v>
      </c>
      <c r="S26" s="25" t="e">
        <f t="shared" si="9"/>
        <v>#DIV/0!</v>
      </c>
      <c r="T26" s="25" t="e">
        <f t="shared" si="17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19"/>
        <v>#DIV/0!</v>
      </c>
      <c r="Y26" s="7" t="e">
        <f t="shared" ca="1" si="10"/>
        <v>#N/A</v>
      </c>
      <c r="Z26">
        <v>1</v>
      </c>
      <c r="AA26">
        <v>2</v>
      </c>
      <c r="AB26" s="11" t="e">
        <f t="shared" si="20"/>
        <v>#DIV/0!</v>
      </c>
      <c r="AC26" s="11"/>
      <c r="AD26" s="7" t="e">
        <f t="shared" si="23"/>
        <v>#DIV/0!</v>
      </c>
      <c r="AE26" t="e">
        <f t="shared" si="21"/>
        <v>#DIV/0!</v>
      </c>
      <c r="AF26" s="25" t="e">
        <f t="shared" si="12"/>
        <v>#DIV/0!</v>
      </c>
      <c r="AG26" s="7"/>
      <c r="AL26" s="33"/>
      <c r="AS26" s="8"/>
      <c r="AX26" s="7"/>
      <c r="BH26" s="1"/>
    </row>
    <row r="27" spans="1:60" ht="14.25" x14ac:dyDescent="0.2">
      <c r="A27" s="37">
        <f>Control!B29</f>
        <v>0</v>
      </c>
      <c r="B27" s="27" t="e">
        <f t="shared" si="13"/>
        <v>#DIV/0!</v>
      </c>
      <c r="C27" s="20">
        <v>85.181340026691885</v>
      </c>
      <c r="D27" s="9" t="e">
        <f t="shared" si="14"/>
        <v>#DIV/0!</v>
      </c>
      <c r="E27">
        <f>Control!C29/100</f>
        <v>0</v>
      </c>
      <c r="F27" t="e">
        <f t="shared" si="0"/>
        <v>#DIV/0!</v>
      </c>
      <c r="G27">
        <f t="shared" si="1"/>
        <v>150.76701591171866</v>
      </c>
      <c r="H27" s="21">
        <f t="shared" si="2"/>
        <v>0</v>
      </c>
      <c r="I27">
        <v>0.1</v>
      </c>
      <c r="J27" t="e">
        <f t="shared" si="3"/>
        <v>#DIV/0!</v>
      </c>
      <c r="K27">
        <f>Control!F29/100</f>
        <v>0</v>
      </c>
      <c r="L27" s="25" t="e">
        <f t="shared" si="15"/>
        <v>#DIV/0!</v>
      </c>
      <c r="M27" s="10">
        <f t="shared" si="4"/>
        <v>0.17699535586605619</v>
      </c>
      <c r="N27" t="e">
        <f t="shared" si="16"/>
        <v>#DIV/0!</v>
      </c>
      <c r="O27" t="e">
        <f t="shared" si="5"/>
        <v>#DIV/0!</v>
      </c>
      <c r="P27" s="25" t="e">
        <f t="shared" si="6"/>
        <v>#DIV/0!</v>
      </c>
      <c r="Q27" s="22" t="e">
        <f t="shared" si="7"/>
        <v>#DIV/0!</v>
      </c>
      <c r="R27" t="e">
        <f t="shared" si="22"/>
        <v>#DIV/0!</v>
      </c>
      <c r="S27" s="25" t="e">
        <f t="shared" si="9"/>
        <v>#DIV/0!</v>
      </c>
      <c r="T27" s="25" t="e">
        <f t="shared" si="17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19"/>
        <v>#DIV/0!</v>
      </c>
      <c r="Y27" s="7" t="e">
        <f t="shared" ca="1" si="10"/>
        <v>#N/A</v>
      </c>
      <c r="Z27">
        <v>1</v>
      </c>
      <c r="AA27">
        <v>2</v>
      </c>
      <c r="AB27" s="11" t="e">
        <f t="shared" si="20"/>
        <v>#DIV/0!</v>
      </c>
      <c r="AC27" s="11"/>
      <c r="AD27" s="7" t="e">
        <f t="shared" si="23"/>
        <v>#DIV/0!</v>
      </c>
      <c r="AE27" t="e">
        <f t="shared" si="21"/>
        <v>#DIV/0!</v>
      </c>
      <c r="AF27" s="25" t="e">
        <f t="shared" si="12"/>
        <v>#DIV/0!</v>
      </c>
      <c r="AG27" s="7"/>
      <c r="AL27" s="33"/>
      <c r="AS27" s="8"/>
      <c r="AX27" s="7"/>
      <c r="BH27" s="1"/>
    </row>
    <row r="28" spans="1:60" ht="14.25" x14ac:dyDescent="0.2">
      <c r="A28" s="37">
        <f>Control!B30</f>
        <v>0</v>
      </c>
      <c r="B28" s="27" t="e">
        <f t="shared" si="13"/>
        <v>#DIV/0!</v>
      </c>
      <c r="C28" s="20">
        <v>183.29973500344522</v>
      </c>
      <c r="D28" s="9" t="e">
        <f t="shared" si="14"/>
        <v>#DIV/0!</v>
      </c>
      <c r="E28">
        <f>Control!C30/100</f>
        <v>0</v>
      </c>
      <c r="F28" t="e">
        <f t="shared" si="0"/>
        <v>#DIV/0!</v>
      </c>
      <c r="G28">
        <f t="shared" si="1"/>
        <v>324.43201827088581</v>
      </c>
      <c r="H28" s="21">
        <f t="shared" si="2"/>
        <v>0</v>
      </c>
      <c r="I28">
        <v>0.1</v>
      </c>
      <c r="J28" t="e">
        <f t="shared" si="3"/>
        <v>#DIV/0!</v>
      </c>
      <c r="K28">
        <f>Control!F30/100</f>
        <v>0</v>
      </c>
      <c r="L28" s="25" t="e">
        <f t="shared" si="15"/>
        <v>#DIV/0!</v>
      </c>
      <c r="M28" s="10">
        <f t="shared" si="4"/>
        <v>0.17699535586605619</v>
      </c>
      <c r="N28" t="e">
        <f t="shared" si="16"/>
        <v>#DIV/0!</v>
      </c>
      <c r="O28" t="e">
        <f t="shared" si="5"/>
        <v>#DIV/0!</v>
      </c>
      <c r="P28" s="25" t="e">
        <f t="shared" si="6"/>
        <v>#DIV/0!</v>
      </c>
      <c r="Q28" s="22" t="e">
        <f t="shared" si="7"/>
        <v>#DIV/0!</v>
      </c>
      <c r="R28" t="e">
        <f t="shared" si="22"/>
        <v>#DIV/0!</v>
      </c>
      <c r="S28" s="25" t="e">
        <f t="shared" si="9"/>
        <v>#DIV/0!</v>
      </c>
      <c r="T28" s="25" t="e">
        <f t="shared" si="17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19"/>
        <v>#DIV/0!</v>
      </c>
      <c r="Y28" s="7" t="e">
        <f t="shared" ca="1" si="10"/>
        <v>#N/A</v>
      </c>
      <c r="Z28">
        <v>1</v>
      </c>
      <c r="AA28">
        <v>2</v>
      </c>
      <c r="AB28" s="11" t="e">
        <f t="shared" si="20"/>
        <v>#DIV/0!</v>
      </c>
      <c r="AC28" s="11"/>
      <c r="AD28" s="7" t="e">
        <f t="shared" si="23"/>
        <v>#DIV/0!</v>
      </c>
      <c r="AE28" t="e">
        <f t="shared" si="21"/>
        <v>#DIV/0!</v>
      </c>
      <c r="AF28" s="25" t="e">
        <f t="shared" si="12"/>
        <v>#DIV/0!</v>
      </c>
      <c r="AG28" s="7"/>
      <c r="AL28" s="33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13"/>
        <v>#DIV/0!</v>
      </c>
      <c r="C29" s="20">
        <v>35.29998512091219</v>
      </c>
      <c r="D29" s="9" t="e">
        <f t="shared" si="14"/>
        <v>#DIV/0!</v>
      </c>
      <c r="E29">
        <f>Control!C31/100</f>
        <v>0</v>
      </c>
      <c r="F29" t="e">
        <f t="shared" si="0"/>
        <v>#DIV/0!</v>
      </c>
      <c r="G29">
        <f t="shared" si="1"/>
        <v>62.479334285423406</v>
      </c>
      <c r="H29" s="21">
        <f t="shared" si="2"/>
        <v>0</v>
      </c>
      <c r="I29">
        <v>0.1</v>
      </c>
      <c r="J29" t="e">
        <f t="shared" si="3"/>
        <v>#DIV/0!</v>
      </c>
      <c r="K29">
        <f>Control!F31/100</f>
        <v>0</v>
      </c>
      <c r="L29" s="25" t="e">
        <f t="shared" si="15"/>
        <v>#DIV/0!</v>
      </c>
      <c r="M29" s="10">
        <f t="shared" si="4"/>
        <v>0.17699535586605619</v>
      </c>
      <c r="N29" t="e">
        <f t="shared" si="16"/>
        <v>#DIV/0!</v>
      </c>
      <c r="O29" t="e">
        <f t="shared" si="5"/>
        <v>#DIV/0!</v>
      </c>
      <c r="P29" s="25" t="e">
        <f t="shared" si="6"/>
        <v>#DIV/0!</v>
      </c>
      <c r="Q29" s="22" t="e">
        <f t="shared" si="7"/>
        <v>#DIV/0!</v>
      </c>
      <c r="R29" t="e">
        <f t="shared" si="22"/>
        <v>#DIV/0!</v>
      </c>
      <c r="S29" s="25" t="e">
        <f t="shared" si="9"/>
        <v>#DIV/0!</v>
      </c>
      <c r="T29" s="25" t="e">
        <f t="shared" si="17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19"/>
        <v>#DIV/0!</v>
      </c>
      <c r="Y29" s="7" t="e">
        <f t="shared" ca="1" si="10"/>
        <v>#N/A</v>
      </c>
      <c r="Z29">
        <v>1</v>
      </c>
      <c r="AA29">
        <v>2</v>
      </c>
      <c r="AB29" s="11" t="e">
        <f t="shared" si="20"/>
        <v>#DIV/0!</v>
      </c>
      <c r="AC29" s="11"/>
      <c r="AD29" s="7" t="e">
        <f t="shared" si="23"/>
        <v>#DIV/0!</v>
      </c>
      <c r="AE29" t="e">
        <f t="shared" si="21"/>
        <v>#DIV/0!</v>
      </c>
      <c r="AF29" s="25" t="e">
        <f t="shared" si="12"/>
        <v>#DIV/0!</v>
      </c>
      <c r="AG29" s="7"/>
      <c r="AL29" s="33"/>
      <c r="AS29" s="8"/>
      <c r="AX29" s="7"/>
      <c r="BH29" s="1"/>
    </row>
    <row r="30" spans="1:60" ht="14.25" x14ac:dyDescent="0.2">
      <c r="A30" s="37">
        <f>Control!B32</f>
        <v>0</v>
      </c>
      <c r="B30" s="27" t="e">
        <f t="shared" si="13"/>
        <v>#DIV/0!</v>
      </c>
      <c r="C30" s="20">
        <v>66.924348239538773</v>
      </c>
      <c r="D30" s="9" t="e">
        <f t="shared" si="14"/>
        <v>#DIV/0!</v>
      </c>
      <c r="E30">
        <f>Control!C32/100</f>
        <v>0</v>
      </c>
      <c r="F30" t="e">
        <f t="shared" si="0"/>
        <v>#DIV/0!</v>
      </c>
      <c r="G30">
        <f t="shared" si="1"/>
        <v>118.45298832761036</v>
      </c>
      <c r="H30" s="21">
        <f t="shared" si="2"/>
        <v>0</v>
      </c>
      <c r="I30">
        <v>0.1</v>
      </c>
      <c r="J30" t="e">
        <f t="shared" si="3"/>
        <v>#DIV/0!</v>
      </c>
      <c r="K30">
        <f>Control!F32/100</f>
        <v>0</v>
      </c>
      <c r="L30" s="25" t="e">
        <f t="shared" si="15"/>
        <v>#DIV/0!</v>
      </c>
      <c r="M30" s="10">
        <f t="shared" si="4"/>
        <v>0.17699535586605619</v>
      </c>
      <c r="N30" t="e">
        <f t="shared" si="16"/>
        <v>#DIV/0!</v>
      </c>
      <c r="O30" t="e">
        <f t="shared" si="5"/>
        <v>#DIV/0!</v>
      </c>
      <c r="P30" s="25" t="e">
        <f t="shared" si="6"/>
        <v>#DIV/0!</v>
      </c>
      <c r="Q30" s="22" t="e">
        <f t="shared" si="7"/>
        <v>#DIV/0!</v>
      </c>
      <c r="R30" t="e">
        <f t="shared" si="22"/>
        <v>#DIV/0!</v>
      </c>
      <c r="S30" s="25" t="e">
        <f t="shared" si="9"/>
        <v>#DIV/0!</v>
      </c>
      <c r="T30" s="25" t="e">
        <f t="shared" si="17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19"/>
        <v>#DIV/0!</v>
      </c>
      <c r="Y30" s="7" t="e">
        <f t="shared" ca="1" si="10"/>
        <v>#N/A</v>
      </c>
      <c r="Z30">
        <v>1</v>
      </c>
      <c r="AA30">
        <v>2</v>
      </c>
      <c r="AB30" s="11" t="e">
        <f t="shared" si="20"/>
        <v>#DIV/0!</v>
      </c>
      <c r="AC30" s="11"/>
      <c r="AD30" s="7" t="e">
        <f t="shared" si="23"/>
        <v>#DIV/0!</v>
      </c>
      <c r="AE30" t="e">
        <f t="shared" si="21"/>
        <v>#DIV/0!</v>
      </c>
      <c r="AF30" s="25" t="e">
        <f t="shared" si="12"/>
        <v>#DIV/0!</v>
      </c>
      <c r="AG30" s="7"/>
      <c r="AL30" s="33"/>
      <c r="AS30" s="9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39.328562014825465</v>
      </c>
      <c r="D31" s="9" t="e">
        <f t="shared" ref="D31:D94" si="26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7">$F$2*N31</f>
        <v>#DIV/0!</v>
      </c>
      <c r="G31">
        <f t="shared" ref="G31:G94" si="28">0.018*C31*1000000/8.3144/($AA$1+273.15)</f>
        <v>69.609728295142929</v>
      </c>
      <c r="H31" s="21">
        <f t="shared" ref="H31:H94" si="29">2*0.0000000000000000001*(E31*100)^3.5</f>
        <v>0</v>
      </c>
      <c r="I31">
        <v>1.1000000000000001</v>
      </c>
      <c r="J31" t="e">
        <f t="shared" ref="J31:J94" si="30">$I$2+(0.821*SQRT(H31)+1.54)/E31</f>
        <v>#DIV/0!</v>
      </c>
      <c r="K31">
        <f>Control!F33/100</f>
        <v>0</v>
      </c>
      <c r="L31" s="25" t="e">
        <f t="shared" ref="L31:L94" si="31">K31*(1-F31-P31-S31)</f>
        <v>#DIV/0!</v>
      </c>
      <c r="M31" s="10">
        <f t="shared" ref="M31:M94" si="32">0.018*I31*1000000/8.3144/($AA$1+273.15)</f>
        <v>1.9469489145266181</v>
      </c>
      <c r="N31" t="e">
        <f t="shared" ref="N31:N94" si="33">1/((1+$P$2)*(1+(1-E31)/E31*$AA$2/M31)-$O$2)</f>
        <v>#DIV/0!</v>
      </c>
      <c r="O31" t="e">
        <f t="shared" ref="O31:O94" si="34">$O$2*N31</f>
        <v>#DIV/0!</v>
      </c>
      <c r="P31" s="25" t="e">
        <f t="shared" ref="P31:P94" si="35">S31*($P$2-$F$2)</f>
        <v>#DIV/0!</v>
      </c>
      <c r="Q31" s="22" t="e">
        <f t="shared" ref="Q31:Q94" si="36">100/(1+G31/$AA$2*(1/S31-1))</f>
        <v>#DIV/0!</v>
      </c>
      <c r="R31" t="e">
        <f t="shared" ref="R31:R94" si="37">Q31/100*G31+(100-Q31)/100*2450</f>
        <v>#DIV/0!</v>
      </c>
      <c r="S31" s="25" t="e">
        <f t="shared" ref="S31:S94" si="38">($O$2/(1+$P$2-$F$2)+1)*N31</f>
        <v>#DIV/0!</v>
      </c>
      <c r="T31" s="25" t="e">
        <f t="shared" ref="T31:T94" si="39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19"/>
        <v>#DIV/0!</v>
      </c>
      <c r="Y31" s="7" t="e">
        <f t="shared" ca="1" si="10"/>
        <v>#N/A</v>
      </c>
      <c r="Z31">
        <v>1</v>
      </c>
      <c r="AA31">
        <v>2</v>
      </c>
      <c r="AB31" s="11" t="e">
        <f t="shared" si="20"/>
        <v>#DIV/0!</v>
      </c>
      <c r="AC31" s="11"/>
      <c r="AD31" s="7" t="e">
        <f t="shared" ref="AD31:AD94" si="40">B31+S31*100</f>
        <v>#DIV/0!</v>
      </c>
      <c r="AE31" t="e">
        <f t="shared" ref="AE31:AE94" si="41">($AE$1/100-K31)/(1-K31)/N31-1-$P$2</f>
        <v>#DIV/0!</v>
      </c>
      <c r="AF31" s="25" t="e">
        <f t="shared" ref="AF31:AF94" si="42">S31+P31+F31</f>
        <v>#DIV/0!</v>
      </c>
    </row>
    <row r="32" spans="1:60" ht="14.25" x14ac:dyDescent="0.2">
      <c r="A32" s="37">
        <f>Control!B34</f>
        <v>0</v>
      </c>
      <c r="B32" s="27" t="e">
        <f t="shared" si="25"/>
        <v>#DIV/0!</v>
      </c>
      <c r="C32" s="20">
        <v>83.911947483325307</v>
      </c>
      <c r="D32" s="9" t="e">
        <f t="shared" si="26"/>
        <v>#DIV/0!</v>
      </c>
      <c r="E32">
        <f>Control!C34/100</f>
        <v>0</v>
      </c>
      <c r="F32" t="e">
        <f t="shared" si="27"/>
        <v>#DIV/0!</v>
      </c>
      <c r="G32">
        <f t="shared" si="28"/>
        <v>148.5202500622498</v>
      </c>
      <c r="H32" s="21">
        <f t="shared" si="29"/>
        <v>0</v>
      </c>
      <c r="I32">
        <v>2.1</v>
      </c>
      <c r="J32" t="e">
        <f t="shared" si="30"/>
        <v>#DIV/0!</v>
      </c>
      <c r="K32">
        <f>Control!F34/100</f>
        <v>0</v>
      </c>
      <c r="L32" s="25" t="e">
        <f t="shared" si="31"/>
        <v>#DIV/0!</v>
      </c>
      <c r="M32" s="10">
        <f t="shared" si="32"/>
        <v>3.7169024731871803</v>
      </c>
      <c r="N32" t="e">
        <f t="shared" si="33"/>
        <v>#DIV/0!</v>
      </c>
      <c r="O32" t="e">
        <f t="shared" si="34"/>
        <v>#DIV/0!</v>
      </c>
      <c r="P32" s="25" t="e">
        <f t="shared" si="35"/>
        <v>#DIV/0!</v>
      </c>
      <c r="Q32" s="22" t="e">
        <f t="shared" si="36"/>
        <v>#DIV/0!</v>
      </c>
      <c r="R32" t="e">
        <f t="shared" si="37"/>
        <v>#DIV/0!</v>
      </c>
      <c r="S32" s="25" t="e">
        <f t="shared" si="38"/>
        <v>#DIV/0!</v>
      </c>
      <c r="T32" s="25" t="e">
        <f t="shared" si="39"/>
        <v>#DIV/0!</v>
      </c>
      <c r="U32" s="10" t="e">
        <f ca="1">RANK(C32,$C$3:OFFSET($C$3,Control!$I$5-1,0),1)</f>
        <v>#N/A</v>
      </c>
      <c r="V32" s="10" t="e">
        <f t="shared" ca="1" si="24"/>
        <v>#N/A</v>
      </c>
      <c r="W32" s="10" t="e">
        <f t="shared" ca="1" si="24"/>
        <v>#N/A</v>
      </c>
      <c r="X32" s="7" t="e">
        <f t="shared" si="19"/>
        <v>#DIV/0!</v>
      </c>
      <c r="Y32" s="7" t="e">
        <f t="shared" ca="1" si="10"/>
        <v>#N/A</v>
      </c>
      <c r="Z32">
        <v>1</v>
      </c>
      <c r="AA32">
        <v>2</v>
      </c>
      <c r="AB32" s="11" t="e">
        <f t="shared" si="20"/>
        <v>#DIV/0!</v>
      </c>
      <c r="AC32" s="11"/>
      <c r="AD32" s="7" t="e">
        <f t="shared" si="40"/>
        <v>#DIV/0!</v>
      </c>
      <c r="AE32" t="e">
        <f t="shared" si="41"/>
        <v>#DIV/0!</v>
      </c>
      <c r="AF32" s="25" t="e">
        <f t="shared" si="42"/>
        <v>#DIV/0!</v>
      </c>
    </row>
    <row r="33" spans="1:43" ht="14.25" x14ac:dyDescent="0.2">
      <c r="A33" s="37">
        <f>Control!B35</f>
        <v>0</v>
      </c>
      <c r="B33" s="27" t="e">
        <f t="shared" si="25"/>
        <v>#DIV/0!</v>
      </c>
      <c r="C33" s="20">
        <v>38.76776463462754</v>
      </c>
      <c r="D33" s="9" t="e">
        <f t="shared" si="26"/>
        <v>#DIV/0!</v>
      </c>
      <c r="E33">
        <f>Control!C35/100</f>
        <v>0</v>
      </c>
      <c r="F33" t="e">
        <f t="shared" si="27"/>
        <v>#DIV/0!</v>
      </c>
      <c r="G33">
        <f t="shared" si="28"/>
        <v>68.617142976374097</v>
      </c>
      <c r="H33" s="21">
        <f t="shared" si="29"/>
        <v>0</v>
      </c>
      <c r="I33">
        <v>3.1</v>
      </c>
      <c r="J33" t="e">
        <f t="shared" si="30"/>
        <v>#DIV/0!</v>
      </c>
      <c r="K33">
        <f>Control!F35/100</f>
        <v>0</v>
      </c>
      <c r="L33" s="25" t="e">
        <f t="shared" si="31"/>
        <v>#DIV/0!</v>
      </c>
      <c r="M33" s="10">
        <f t="shared" si="32"/>
        <v>5.4868560318477417</v>
      </c>
      <c r="N33" t="e">
        <f t="shared" si="33"/>
        <v>#DIV/0!</v>
      </c>
      <c r="O33" t="e">
        <f t="shared" si="34"/>
        <v>#DIV/0!</v>
      </c>
      <c r="P33" s="25" t="e">
        <f t="shared" si="35"/>
        <v>#DIV/0!</v>
      </c>
      <c r="Q33" s="22" t="e">
        <f t="shared" si="36"/>
        <v>#DIV/0!</v>
      </c>
      <c r="R33" t="e">
        <f t="shared" si="37"/>
        <v>#DIV/0!</v>
      </c>
      <c r="S33" s="25" t="e">
        <f t="shared" si="38"/>
        <v>#DIV/0!</v>
      </c>
      <c r="T33" s="25" t="e">
        <f t="shared" si="39"/>
        <v>#DIV/0!</v>
      </c>
      <c r="U33" s="10" t="e">
        <f ca="1">RANK(C33,$C$3:OFFSET($C$3,Control!$I$5-1,0),1)</f>
        <v>#N/A</v>
      </c>
      <c r="V33" s="10" t="e">
        <f t="shared" ca="1" si="24"/>
        <v>#N/A</v>
      </c>
      <c r="W33" s="10" t="e">
        <f t="shared" ca="1" si="24"/>
        <v>#N/A</v>
      </c>
      <c r="X33" s="7" t="e">
        <f t="shared" si="19"/>
        <v>#DIV/0!</v>
      </c>
      <c r="Y33" s="7" t="e">
        <f t="shared" ca="1" si="10"/>
        <v>#N/A</v>
      </c>
      <c r="Z33">
        <v>1</v>
      </c>
      <c r="AA33">
        <v>2</v>
      </c>
      <c r="AB33" s="11" t="e">
        <f t="shared" si="20"/>
        <v>#DIV/0!</v>
      </c>
      <c r="AC33" s="11"/>
      <c r="AD33" s="7" t="e">
        <f t="shared" si="40"/>
        <v>#DIV/0!</v>
      </c>
      <c r="AE33" t="e">
        <f t="shared" si="41"/>
        <v>#DIV/0!</v>
      </c>
      <c r="AF33" s="25" t="e">
        <f t="shared" si="42"/>
        <v>#DIV/0!</v>
      </c>
    </row>
    <row r="34" spans="1:43" ht="14.25" x14ac:dyDescent="0.2">
      <c r="A34" s="37">
        <f>Control!B36</f>
        <v>0</v>
      </c>
      <c r="B34" s="27" t="e">
        <f t="shared" si="25"/>
        <v>#DIV/0!</v>
      </c>
      <c r="C34" s="20">
        <v>24.927413098133119</v>
      </c>
      <c r="D34" s="9" t="e">
        <f t="shared" si="26"/>
        <v>#DIV/0!</v>
      </c>
      <c r="E34">
        <f>Control!C36/100</f>
        <v>0</v>
      </c>
      <c r="F34" t="e">
        <f t="shared" si="27"/>
        <v>#DIV/0!</v>
      </c>
      <c r="G34">
        <f t="shared" si="28"/>
        <v>44.120363521242616</v>
      </c>
      <c r="H34" s="21">
        <f t="shared" si="29"/>
        <v>0</v>
      </c>
      <c r="I34">
        <v>4.0999999999999996</v>
      </c>
      <c r="J34" t="e">
        <f t="shared" si="30"/>
        <v>#DIV/0!</v>
      </c>
      <c r="K34">
        <f>Control!F36/100</f>
        <v>0</v>
      </c>
      <c r="L34" s="25" t="e">
        <f t="shared" si="31"/>
        <v>#DIV/0!</v>
      </c>
      <c r="M34" s="10">
        <f t="shared" si="32"/>
        <v>7.2568095905083032</v>
      </c>
      <c r="N34" t="e">
        <f t="shared" si="33"/>
        <v>#DIV/0!</v>
      </c>
      <c r="O34" t="e">
        <f t="shared" si="34"/>
        <v>#DIV/0!</v>
      </c>
      <c r="P34" s="25" t="e">
        <f t="shared" si="35"/>
        <v>#DIV/0!</v>
      </c>
      <c r="Q34" s="22" t="e">
        <f t="shared" si="36"/>
        <v>#DIV/0!</v>
      </c>
      <c r="R34" t="e">
        <f t="shared" si="37"/>
        <v>#DIV/0!</v>
      </c>
      <c r="S34" s="25" t="e">
        <f t="shared" si="38"/>
        <v>#DIV/0!</v>
      </c>
      <c r="T34" s="25" t="e">
        <f t="shared" si="39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19"/>
        <v>#DIV/0!</v>
      </c>
      <c r="Y34" s="7" t="e">
        <f t="shared" ca="1" si="10"/>
        <v>#N/A</v>
      </c>
      <c r="Z34">
        <v>1</v>
      </c>
      <c r="AA34">
        <v>2</v>
      </c>
      <c r="AB34" s="11" t="e">
        <f t="shared" si="20"/>
        <v>#DIV/0!</v>
      </c>
      <c r="AC34" s="11"/>
      <c r="AD34" s="7" t="e">
        <f t="shared" si="40"/>
        <v>#DIV/0!</v>
      </c>
      <c r="AE34" t="e">
        <f t="shared" si="41"/>
        <v>#DIV/0!</v>
      </c>
      <c r="AF34" s="25" t="e">
        <f t="shared" si="42"/>
        <v>#DIV/0!</v>
      </c>
    </row>
    <row r="35" spans="1:43" ht="14.25" x14ac:dyDescent="0.2">
      <c r="A35" s="37">
        <f>Control!B37</f>
        <v>0</v>
      </c>
      <c r="B35" s="27" t="e">
        <f t="shared" si="25"/>
        <v>#DIV/0!</v>
      </c>
      <c r="C35" s="20">
        <v>39.130525048331641</v>
      </c>
      <c r="D35" s="9" t="e">
        <f t="shared" si="26"/>
        <v>#DIV/0!</v>
      </c>
      <c r="E35">
        <f>Control!C37/100</f>
        <v>0</v>
      </c>
      <c r="F35" t="e">
        <f t="shared" si="27"/>
        <v>#DIV/0!</v>
      </c>
      <c r="G35">
        <f t="shared" si="28"/>
        <v>69.259212061550841</v>
      </c>
      <c r="H35" s="21">
        <f t="shared" si="29"/>
        <v>0</v>
      </c>
      <c r="I35">
        <v>5.0999999999999996</v>
      </c>
      <c r="J35" t="e">
        <f t="shared" si="30"/>
        <v>#DIV/0!</v>
      </c>
      <c r="K35">
        <f>Control!F37/100</f>
        <v>0</v>
      </c>
      <c r="L35" s="25" t="e">
        <f t="shared" si="31"/>
        <v>#DIV/0!</v>
      </c>
      <c r="M35" s="10">
        <f t="shared" si="32"/>
        <v>9.0267631491688647</v>
      </c>
      <c r="N35" t="e">
        <f t="shared" si="33"/>
        <v>#DIV/0!</v>
      </c>
      <c r="O35" t="e">
        <f t="shared" si="34"/>
        <v>#DIV/0!</v>
      </c>
      <c r="P35" s="25" t="e">
        <f t="shared" si="35"/>
        <v>#DIV/0!</v>
      </c>
      <c r="Q35" s="22" t="e">
        <f t="shared" si="36"/>
        <v>#DIV/0!</v>
      </c>
      <c r="R35" t="e">
        <f t="shared" si="37"/>
        <v>#DIV/0!</v>
      </c>
      <c r="S35" s="25" t="e">
        <f t="shared" si="38"/>
        <v>#DIV/0!</v>
      </c>
      <c r="T35" s="25" t="e">
        <f t="shared" si="39"/>
        <v>#DIV/0!</v>
      </c>
      <c r="U35" s="10" t="e">
        <f ca="1">RANK(C35,$C$3:OFFSET($C$3,Control!$I$5-1,0),1)</f>
        <v>#N/A</v>
      </c>
      <c r="V35" s="10" t="e">
        <f t="shared" ca="1" si="24"/>
        <v>#N/A</v>
      </c>
      <c r="W35" s="10" t="e">
        <f t="shared" ca="1" si="24"/>
        <v>#N/A</v>
      </c>
      <c r="X35" s="7" t="e">
        <f t="shared" si="19"/>
        <v>#DIV/0!</v>
      </c>
      <c r="Y35" s="7" t="e">
        <f t="shared" ca="1" si="10"/>
        <v>#N/A</v>
      </c>
      <c r="Z35">
        <v>1</v>
      </c>
      <c r="AA35">
        <v>2</v>
      </c>
      <c r="AB35" s="11" t="e">
        <f t="shared" si="20"/>
        <v>#DIV/0!</v>
      </c>
      <c r="AC35" s="11"/>
      <c r="AD35" s="7" t="e">
        <f t="shared" si="40"/>
        <v>#DIV/0!</v>
      </c>
      <c r="AE35" t="e">
        <f t="shared" si="41"/>
        <v>#DIV/0!</v>
      </c>
      <c r="AF35" s="25" t="e">
        <f t="shared" si="42"/>
        <v>#DIV/0!</v>
      </c>
    </row>
    <row r="36" spans="1:43" ht="14.25" x14ac:dyDescent="0.2">
      <c r="A36" s="37">
        <f>Control!B38</f>
        <v>0</v>
      </c>
      <c r="B36" s="27" t="e">
        <f t="shared" si="25"/>
        <v>#DIV/0!</v>
      </c>
      <c r="C36" s="20">
        <v>13.824461255548723</v>
      </c>
      <c r="D36" s="9" t="e">
        <f t="shared" si="26"/>
        <v>#DIV/0!</v>
      </c>
      <c r="E36">
        <f>Control!C38/100</f>
        <v>0</v>
      </c>
      <c r="F36" t="e">
        <f t="shared" si="27"/>
        <v>#DIV/0!</v>
      </c>
      <c r="G36">
        <f t="shared" si="28"/>
        <v>24.468654395823524</v>
      </c>
      <c r="H36" s="21">
        <f t="shared" si="29"/>
        <v>0</v>
      </c>
      <c r="I36">
        <v>6.1</v>
      </c>
      <c r="J36" t="e">
        <f t="shared" si="30"/>
        <v>#DIV/0!</v>
      </c>
      <c r="K36">
        <f>Control!F38/100</f>
        <v>0</v>
      </c>
      <c r="L36" s="25" t="e">
        <f t="shared" si="31"/>
        <v>#DIV/0!</v>
      </c>
      <c r="M36" s="10">
        <f t="shared" si="32"/>
        <v>10.796716707829427</v>
      </c>
      <c r="N36" t="e">
        <f t="shared" si="33"/>
        <v>#DIV/0!</v>
      </c>
      <c r="O36" t="e">
        <f t="shared" si="34"/>
        <v>#DIV/0!</v>
      </c>
      <c r="P36" s="25" t="e">
        <f t="shared" si="35"/>
        <v>#DIV/0!</v>
      </c>
      <c r="Q36" s="22" t="e">
        <f t="shared" si="36"/>
        <v>#DIV/0!</v>
      </c>
      <c r="R36" t="e">
        <f t="shared" si="37"/>
        <v>#DIV/0!</v>
      </c>
      <c r="S36" s="25" t="e">
        <f t="shared" si="38"/>
        <v>#DIV/0!</v>
      </c>
      <c r="T36" s="25" t="e">
        <f t="shared" si="39"/>
        <v>#DIV/0!</v>
      </c>
      <c r="U36" s="10" t="e">
        <f ca="1">RANK(C36,$C$3:OFFSET($C$3,Control!$I$5-1,0),1)</f>
        <v>#N/A</v>
      </c>
      <c r="V36" s="10" t="e">
        <f t="shared" ref="V36:W55" ca="1" si="43">IF(U36=U35,U35+1,U36)</f>
        <v>#N/A</v>
      </c>
      <c r="W36" s="10" t="e">
        <f t="shared" ca="1" si="43"/>
        <v>#N/A</v>
      </c>
      <c r="X36" s="7" t="e">
        <f t="shared" si="19"/>
        <v>#DIV/0!</v>
      </c>
      <c r="Y36" s="7" t="e">
        <f t="shared" ca="1" si="10"/>
        <v>#N/A</v>
      </c>
      <c r="Z36">
        <v>1</v>
      </c>
      <c r="AA36">
        <v>2</v>
      </c>
      <c r="AB36" s="11" t="e">
        <f t="shared" si="20"/>
        <v>#DIV/0!</v>
      </c>
      <c r="AC36" s="11"/>
      <c r="AD36" s="7" t="e">
        <f t="shared" si="40"/>
        <v>#DIV/0!</v>
      </c>
      <c r="AE36" t="e">
        <f t="shared" si="41"/>
        <v>#DIV/0!</v>
      </c>
      <c r="AF36" s="25" t="e">
        <f t="shared" si="42"/>
        <v>#DIV/0!</v>
      </c>
    </row>
    <row r="37" spans="1:43" ht="14.25" x14ac:dyDescent="0.2">
      <c r="A37" s="37">
        <f>Control!B39</f>
        <v>0</v>
      </c>
      <c r="B37" s="27" t="e">
        <f t="shared" si="25"/>
        <v>#DIV/0!</v>
      </c>
      <c r="C37" s="20">
        <v>27.581959297915308</v>
      </c>
      <c r="D37" s="9" t="e">
        <f t="shared" si="26"/>
        <v>#DIV/0!</v>
      </c>
      <c r="E37">
        <f>Control!C39/100</f>
        <v>0</v>
      </c>
      <c r="F37" t="e">
        <f t="shared" si="27"/>
        <v>#DIV/0!</v>
      </c>
      <c r="G37">
        <f t="shared" si="28"/>
        <v>48.818787014175967</v>
      </c>
      <c r="H37" s="21">
        <f t="shared" si="29"/>
        <v>0</v>
      </c>
      <c r="I37">
        <v>7.1</v>
      </c>
      <c r="J37" t="e">
        <f t="shared" si="30"/>
        <v>#DIV/0!</v>
      </c>
      <c r="K37">
        <f>Control!F39/100</f>
        <v>0</v>
      </c>
      <c r="L37" s="25" t="e">
        <f t="shared" si="31"/>
        <v>#DIV/0!</v>
      </c>
      <c r="M37" s="10">
        <f t="shared" si="32"/>
        <v>12.566670266489989</v>
      </c>
      <c r="N37" t="e">
        <f t="shared" si="33"/>
        <v>#DIV/0!</v>
      </c>
      <c r="O37" t="e">
        <f t="shared" si="34"/>
        <v>#DIV/0!</v>
      </c>
      <c r="P37" s="25" t="e">
        <f t="shared" si="35"/>
        <v>#DIV/0!</v>
      </c>
      <c r="Q37" s="22" t="e">
        <f t="shared" si="36"/>
        <v>#DIV/0!</v>
      </c>
      <c r="R37" t="e">
        <f t="shared" si="37"/>
        <v>#DIV/0!</v>
      </c>
      <c r="S37" s="25" t="e">
        <f t="shared" si="38"/>
        <v>#DIV/0!</v>
      </c>
      <c r="T37" s="25" t="e">
        <f t="shared" si="39"/>
        <v>#DIV/0!</v>
      </c>
      <c r="U37" s="10" t="e">
        <f ca="1">RANK(C37,$C$3:OFFSET($C$3,Control!$I$5-1,0),1)</f>
        <v>#N/A</v>
      </c>
      <c r="V37" s="10" t="e">
        <f t="shared" ca="1" si="43"/>
        <v>#N/A</v>
      </c>
      <c r="W37" s="10" t="e">
        <f t="shared" ca="1" si="43"/>
        <v>#N/A</v>
      </c>
      <c r="X37" s="7" t="e">
        <f t="shared" si="19"/>
        <v>#DIV/0!</v>
      </c>
      <c r="Y37" s="7" t="e">
        <f t="shared" ca="1" si="10"/>
        <v>#N/A</v>
      </c>
      <c r="Z37">
        <v>1</v>
      </c>
      <c r="AA37">
        <v>2</v>
      </c>
      <c r="AB37" s="11" t="e">
        <f t="shared" si="20"/>
        <v>#DIV/0!</v>
      </c>
      <c r="AC37" s="11"/>
      <c r="AD37" s="7" t="e">
        <f t="shared" si="40"/>
        <v>#DIV/0!</v>
      </c>
      <c r="AE37" t="e">
        <f t="shared" si="41"/>
        <v>#DIV/0!</v>
      </c>
      <c r="AF37" s="25" t="e">
        <f t="shared" si="42"/>
        <v>#DIV/0!</v>
      </c>
    </row>
    <row r="38" spans="1:43" ht="14.25" x14ac:dyDescent="0.2">
      <c r="A38" s="37">
        <f>Control!B40</f>
        <v>0</v>
      </c>
      <c r="B38" s="27" t="e">
        <f t="shared" si="25"/>
        <v>#DIV/0!</v>
      </c>
      <c r="C38" s="20">
        <v>24.387826262690382</v>
      </c>
      <c r="D38" s="9" t="e">
        <f t="shared" si="26"/>
        <v>#DIV/0!</v>
      </c>
      <c r="E38">
        <f>Control!C40/100</f>
        <v>0</v>
      </c>
      <c r="F38" t="e">
        <f t="shared" si="27"/>
        <v>#DIV/0!</v>
      </c>
      <c r="G38">
        <f t="shared" si="28"/>
        <v>43.165319881644351</v>
      </c>
      <c r="H38" s="21">
        <f t="shared" si="29"/>
        <v>0</v>
      </c>
      <c r="I38">
        <v>8.1</v>
      </c>
      <c r="J38" t="e">
        <f t="shared" si="30"/>
        <v>#DIV/0!</v>
      </c>
      <c r="K38">
        <f>Control!F40/100</f>
        <v>0</v>
      </c>
      <c r="L38" s="25" t="e">
        <f t="shared" si="31"/>
        <v>#DIV/0!</v>
      </c>
      <c r="M38" s="10">
        <f t="shared" si="32"/>
        <v>14.33662382515055</v>
      </c>
      <c r="N38" t="e">
        <f t="shared" si="33"/>
        <v>#DIV/0!</v>
      </c>
      <c r="O38" t="e">
        <f t="shared" si="34"/>
        <v>#DIV/0!</v>
      </c>
      <c r="P38" s="25" t="e">
        <f t="shared" si="35"/>
        <v>#DIV/0!</v>
      </c>
      <c r="Q38" s="22" t="e">
        <f t="shared" si="36"/>
        <v>#DIV/0!</v>
      </c>
      <c r="R38" t="e">
        <f t="shared" si="37"/>
        <v>#DIV/0!</v>
      </c>
      <c r="S38" s="25" t="e">
        <f t="shared" si="38"/>
        <v>#DIV/0!</v>
      </c>
      <c r="T38" s="25" t="e">
        <f t="shared" si="39"/>
        <v>#DIV/0!</v>
      </c>
      <c r="U38" s="10" t="e">
        <f ca="1">RANK(C38,$C$3:OFFSET($C$3,Control!$I$5-1,0),1)</f>
        <v>#N/A</v>
      </c>
      <c r="V38" s="10" t="e">
        <f t="shared" ca="1" si="43"/>
        <v>#N/A</v>
      </c>
      <c r="W38" s="10" t="e">
        <f t="shared" ca="1" si="43"/>
        <v>#N/A</v>
      </c>
      <c r="X38" s="7" t="e">
        <f t="shared" si="19"/>
        <v>#DIV/0!</v>
      </c>
      <c r="Y38" s="7" t="e">
        <f t="shared" ca="1" si="10"/>
        <v>#N/A</v>
      </c>
      <c r="Z38">
        <v>1</v>
      </c>
      <c r="AA38">
        <v>2</v>
      </c>
      <c r="AB38" s="11" t="e">
        <f t="shared" si="20"/>
        <v>#DIV/0!</v>
      </c>
      <c r="AC38" s="11"/>
      <c r="AD38" s="7" t="e">
        <f t="shared" si="40"/>
        <v>#DIV/0!</v>
      </c>
      <c r="AE38" t="e">
        <f t="shared" si="41"/>
        <v>#DIV/0!</v>
      </c>
      <c r="AF38" s="25" t="e">
        <f t="shared" si="42"/>
        <v>#DIV/0!</v>
      </c>
    </row>
    <row r="39" spans="1:43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>
        <v>9.1</v>
      </c>
      <c r="J39" t="e">
        <f t="shared" si="30"/>
        <v>#DIV/0!</v>
      </c>
      <c r="K39">
        <f>Control!F41/100</f>
        <v>0</v>
      </c>
      <c r="L39" s="25" t="e">
        <f t="shared" si="31"/>
        <v>#DIV/0!</v>
      </c>
      <c r="M39" s="10">
        <f t="shared" si="32"/>
        <v>16.106577383811111</v>
      </c>
      <c r="N39" t="e">
        <f t="shared" si="33"/>
        <v>#DIV/0!</v>
      </c>
      <c r="O39" t="e">
        <f t="shared" si="34"/>
        <v>#DIV/0!</v>
      </c>
      <c r="P39" s="25" t="e">
        <f t="shared" si="35"/>
        <v>#DIV/0!</v>
      </c>
      <c r="Q39" s="22" t="e">
        <f t="shared" si="36"/>
        <v>#DIV/0!</v>
      </c>
      <c r="R39" t="e">
        <f t="shared" si="37"/>
        <v>#DIV/0!</v>
      </c>
      <c r="S39" s="25" t="e">
        <f t="shared" si="38"/>
        <v>#DIV/0!</v>
      </c>
      <c r="T39" s="25" t="e">
        <f t="shared" si="39"/>
        <v>#DIV/0!</v>
      </c>
      <c r="U39" s="10" t="e">
        <f ca="1">RANK(C39,$C$3:OFFSET($C$3,Control!$I$5-1,0),1)</f>
        <v>#N/A</v>
      </c>
      <c r="V39" s="10" t="e">
        <f t="shared" ca="1" si="43"/>
        <v>#N/A</v>
      </c>
      <c r="W39" s="10" t="e">
        <f t="shared" ca="1" si="43"/>
        <v>#N/A</v>
      </c>
      <c r="X39" s="7" t="e">
        <f t="shared" si="19"/>
        <v>#DIV/0!</v>
      </c>
      <c r="Y39" s="7" t="e">
        <f t="shared" ca="1" si="10"/>
        <v>#N/A</v>
      </c>
      <c r="Z39">
        <v>1</v>
      </c>
      <c r="AA39">
        <v>2</v>
      </c>
      <c r="AB39" s="11" t="e">
        <f t="shared" si="20"/>
        <v>#DIV/0!</v>
      </c>
      <c r="AC39" s="11"/>
      <c r="AD39" s="7" t="e">
        <f t="shared" si="40"/>
        <v>#DIV/0!</v>
      </c>
      <c r="AE39" t="e">
        <f t="shared" si="41"/>
        <v>#DIV/0!</v>
      </c>
      <c r="AF39" s="25" t="e">
        <f t="shared" si="42"/>
        <v>#DIV/0!</v>
      </c>
    </row>
    <row r="40" spans="1:43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>
        <v>10.1</v>
      </c>
      <c r="J40" t="e">
        <f t="shared" si="30"/>
        <v>#DIV/0!</v>
      </c>
      <c r="K40">
        <f>Control!F42/100</f>
        <v>0</v>
      </c>
      <c r="L40" s="25" t="e">
        <f t="shared" si="31"/>
        <v>#DIV/0!</v>
      </c>
      <c r="M40" s="10">
        <f t="shared" si="32"/>
        <v>17.876530942471678</v>
      </c>
      <c r="N40" t="e">
        <f t="shared" si="33"/>
        <v>#DIV/0!</v>
      </c>
      <c r="O40" t="e">
        <f t="shared" si="34"/>
        <v>#DIV/0!</v>
      </c>
      <c r="P40" s="25" t="e">
        <f t="shared" si="35"/>
        <v>#DIV/0!</v>
      </c>
      <c r="Q40" s="22" t="e">
        <f t="shared" si="36"/>
        <v>#DIV/0!</v>
      </c>
      <c r="R40" t="e">
        <f t="shared" si="37"/>
        <v>#DIV/0!</v>
      </c>
      <c r="S40" s="25" t="e">
        <f t="shared" si="38"/>
        <v>#DIV/0!</v>
      </c>
      <c r="T40" s="25" t="e">
        <f t="shared" si="39"/>
        <v>#DIV/0!</v>
      </c>
      <c r="U40" s="10" t="e">
        <f ca="1">RANK(C40,$C$3:OFFSET($C$3,Control!$I$5-1,0),1)</f>
        <v>#N/A</v>
      </c>
      <c r="V40" s="10" t="e">
        <f t="shared" ca="1" si="43"/>
        <v>#N/A</v>
      </c>
      <c r="W40" s="10" t="e">
        <f t="shared" ca="1" si="43"/>
        <v>#N/A</v>
      </c>
      <c r="X40" s="7" t="e">
        <f t="shared" si="19"/>
        <v>#DIV/0!</v>
      </c>
      <c r="Y40" s="7" t="e">
        <f t="shared" ca="1" si="10"/>
        <v>#N/A</v>
      </c>
      <c r="Z40">
        <v>1</v>
      </c>
      <c r="AA40">
        <v>2</v>
      </c>
      <c r="AB40" s="11" t="e">
        <f t="shared" si="20"/>
        <v>#DIV/0!</v>
      </c>
      <c r="AC40" s="11"/>
      <c r="AD40" s="7" t="e">
        <f t="shared" si="40"/>
        <v>#DIV/0!</v>
      </c>
      <c r="AE40" t="e">
        <f t="shared" si="41"/>
        <v>#DIV/0!</v>
      </c>
      <c r="AF40" s="25" t="e">
        <f t="shared" si="42"/>
        <v>#DIV/0!</v>
      </c>
    </row>
    <row r="41" spans="1:43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>
        <v>11.1</v>
      </c>
      <c r="J41" t="e">
        <f t="shared" si="30"/>
        <v>#DIV/0!</v>
      </c>
      <c r="K41">
        <f>Control!F43/100</f>
        <v>0</v>
      </c>
      <c r="L41" s="25" t="e">
        <f t="shared" si="31"/>
        <v>#DIV/0!</v>
      </c>
      <c r="M41" s="10">
        <f t="shared" si="32"/>
        <v>19.646484501132235</v>
      </c>
      <c r="N41" t="e">
        <f t="shared" si="33"/>
        <v>#DIV/0!</v>
      </c>
      <c r="O41" t="e">
        <f t="shared" si="34"/>
        <v>#DIV/0!</v>
      </c>
      <c r="P41" s="25" t="e">
        <f t="shared" si="35"/>
        <v>#DIV/0!</v>
      </c>
      <c r="Q41" s="22" t="e">
        <f t="shared" si="36"/>
        <v>#DIV/0!</v>
      </c>
      <c r="R41" t="e">
        <f t="shared" si="37"/>
        <v>#DIV/0!</v>
      </c>
      <c r="S41" s="25" t="e">
        <f t="shared" si="38"/>
        <v>#DIV/0!</v>
      </c>
      <c r="T41" s="25" t="e">
        <f t="shared" si="39"/>
        <v>#DIV/0!</v>
      </c>
      <c r="U41" s="10" t="e">
        <f ca="1">RANK(C41,$C$3:OFFSET($C$3,Control!$I$5-1,0),1)</f>
        <v>#N/A</v>
      </c>
      <c r="V41" s="10" t="e">
        <f t="shared" ca="1" si="43"/>
        <v>#N/A</v>
      </c>
      <c r="W41" s="10" t="e">
        <f t="shared" ca="1" si="43"/>
        <v>#N/A</v>
      </c>
      <c r="X41" s="7" t="e">
        <f t="shared" si="19"/>
        <v>#DIV/0!</v>
      </c>
      <c r="Y41" s="7" t="e">
        <f t="shared" ca="1" si="10"/>
        <v>#N/A</v>
      </c>
      <c r="Z41">
        <v>1</v>
      </c>
      <c r="AA41">
        <v>2</v>
      </c>
      <c r="AB41" s="11" t="e">
        <f t="shared" si="20"/>
        <v>#DIV/0!</v>
      </c>
      <c r="AC41" s="11"/>
      <c r="AD41" s="7" t="e">
        <f t="shared" si="40"/>
        <v>#DIV/0!</v>
      </c>
      <c r="AE41" t="e">
        <f t="shared" si="41"/>
        <v>#DIV/0!</v>
      </c>
      <c r="AF41" s="25" t="e">
        <f t="shared" si="42"/>
        <v>#DIV/0!</v>
      </c>
    </row>
    <row r="42" spans="1:43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>
        <v>12.1</v>
      </c>
      <c r="J42" t="e">
        <f t="shared" si="30"/>
        <v>#DIV/0!</v>
      </c>
      <c r="K42">
        <f>Control!F44/100</f>
        <v>0</v>
      </c>
      <c r="L42" s="25" t="e">
        <f t="shared" si="31"/>
        <v>#DIV/0!</v>
      </c>
      <c r="M42" s="10">
        <f t="shared" si="32"/>
        <v>21.416438059792796</v>
      </c>
      <c r="N42" t="e">
        <f t="shared" si="33"/>
        <v>#DIV/0!</v>
      </c>
      <c r="O42" t="e">
        <f t="shared" si="34"/>
        <v>#DIV/0!</v>
      </c>
      <c r="P42" s="25" t="e">
        <f t="shared" si="35"/>
        <v>#DIV/0!</v>
      </c>
      <c r="Q42" s="22" t="e">
        <f t="shared" si="36"/>
        <v>#DIV/0!</v>
      </c>
      <c r="R42" t="e">
        <f t="shared" si="37"/>
        <v>#DIV/0!</v>
      </c>
      <c r="S42" s="25" t="e">
        <f t="shared" si="38"/>
        <v>#DIV/0!</v>
      </c>
      <c r="T42" s="25" t="e">
        <f t="shared" si="39"/>
        <v>#DIV/0!</v>
      </c>
      <c r="U42" s="10" t="e">
        <f ca="1">RANK(C42,$C$3:OFFSET($C$3,Control!$I$5-1,0),1)</f>
        <v>#N/A</v>
      </c>
      <c r="V42" s="10" t="e">
        <f t="shared" ca="1" si="43"/>
        <v>#N/A</v>
      </c>
      <c r="W42" s="10" t="e">
        <f t="shared" ca="1" si="43"/>
        <v>#N/A</v>
      </c>
      <c r="X42" s="7" t="e">
        <f t="shared" si="19"/>
        <v>#DIV/0!</v>
      </c>
      <c r="Y42" s="7" t="e">
        <f t="shared" ca="1" si="10"/>
        <v>#N/A</v>
      </c>
      <c r="Z42">
        <v>1</v>
      </c>
      <c r="AA42">
        <v>2</v>
      </c>
      <c r="AB42" s="11" t="e">
        <f t="shared" si="20"/>
        <v>#DIV/0!</v>
      </c>
      <c r="AC42" s="11"/>
      <c r="AD42" s="7" t="e">
        <f t="shared" si="40"/>
        <v>#DIV/0!</v>
      </c>
      <c r="AE42" t="e">
        <f t="shared" si="41"/>
        <v>#DIV/0!</v>
      </c>
      <c r="AF42" s="25" t="e">
        <f t="shared" si="42"/>
        <v>#DIV/0!</v>
      </c>
    </row>
    <row r="43" spans="1:43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>
        <v>13.1</v>
      </c>
      <c r="J43" t="e">
        <f t="shared" si="30"/>
        <v>#DIV/0!</v>
      </c>
      <c r="K43">
        <f>Control!F45/100</f>
        <v>0</v>
      </c>
      <c r="L43" s="25" t="e">
        <f t="shared" si="31"/>
        <v>#DIV/0!</v>
      </c>
      <c r="M43" s="10">
        <f t="shared" si="32"/>
        <v>23.186391618453357</v>
      </c>
      <c r="N43" t="e">
        <f t="shared" si="33"/>
        <v>#DIV/0!</v>
      </c>
      <c r="O43" t="e">
        <f t="shared" si="34"/>
        <v>#DIV/0!</v>
      </c>
      <c r="P43" s="25" t="e">
        <f t="shared" si="35"/>
        <v>#DIV/0!</v>
      </c>
      <c r="Q43" s="22" t="e">
        <f t="shared" si="36"/>
        <v>#DIV/0!</v>
      </c>
      <c r="R43" t="e">
        <f t="shared" si="37"/>
        <v>#DIV/0!</v>
      </c>
      <c r="S43" s="25" t="e">
        <f t="shared" si="38"/>
        <v>#DIV/0!</v>
      </c>
      <c r="T43" s="25" t="e">
        <f t="shared" si="39"/>
        <v>#DIV/0!</v>
      </c>
      <c r="U43" s="10" t="e">
        <f ca="1">RANK(C43,$C$3:OFFSET($C$3,Control!$I$5-1,0),1)</f>
        <v>#N/A</v>
      </c>
      <c r="V43" s="10" t="e">
        <f t="shared" ca="1" si="43"/>
        <v>#N/A</v>
      </c>
      <c r="W43" s="10" t="e">
        <f t="shared" ca="1" si="43"/>
        <v>#N/A</v>
      </c>
      <c r="X43" s="7" t="e">
        <f t="shared" si="19"/>
        <v>#DIV/0!</v>
      </c>
      <c r="Y43" s="7" t="e">
        <f t="shared" ca="1" si="10"/>
        <v>#N/A</v>
      </c>
      <c r="Z43">
        <v>1</v>
      </c>
      <c r="AA43">
        <v>2</v>
      </c>
      <c r="AB43" s="11" t="e">
        <f t="shared" si="20"/>
        <v>#DIV/0!</v>
      </c>
      <c r="AC43" s="11"/>
      <c r="AD43" s="7" t="e">
        <f t="shared" si="40"/>
        <v>#DIV/0!</v>
      </c>
      <c r="AE43" t="e">
        <f t="shared" si="41"/>
        <v>#DIV/0!</v>
      </c>
      <c r="AF43" s="25" t="e">
        <f t="shared" si="42"/>
        <v>#DIV/0!</v>
      </c>
    </row>
    <row r="44" spans="1:43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>
        <v>14.1</v>
      </c>
      <c r="J44" t="e">
        <f t="shared" si="30"/>
        <v>#DIV/0!</v>
      </c>
      <c r="K44">
        <f>Control!F46/100</f>
        <v>0</v>
      </c>
      <c r="L44" s="25" t="e">
        <f t="shared" si="31"/>
        <v>#DIV/0!</v>
      </c>
      <c r="M44" s="10">
        <f t="shared" si="32"/>
        <v>24.956345177113921</v>
      </c>
      <c r="N44" t="e">
        <f t="shared" si="33"/>
        <v>#DIV/0!</v>
      </c>
      <c r="O44" t="e">
        <f t="shared" si="34"/>
        <v>#DIV/0!</v>
      </c>
      <c r="P44" s="25" t="e">
        <f t="shared" si="35"/>
        <v>#DIV/0!</v>
      </c>
      <c r="Q44" s="22" t="e">
        <f t="shared" si="36"/>
        <v>#DIV/0!</v>
      </c>
      <c r="R44" t="e">
        <f t="shared" si="37"/>
        <v>#DIV/0!</v>
      </c>
      <c r="S44" s="25" t="e">
        <f t="shared" si="38"/>
        <v>#DIV/0!</v>
      </c>
      <c r="T44" s="25" t="e">
        <f t="shared" si="39"/>
        <v>#DIV/0!</v>
      </c>
      <c r="U44" s="10" t="e">
        <f ca="1">RANK(C44,$C$3:OFFSET($C$3,Control!$I$5-1,0),1)</f>
        <v>#N/A</v>
      </c>
      <c r="V44" s="10" t="e">
        <f t="shared" ca="1" si="43"/>
        <v>#N/A</v>
      </c>
      <c r="W44" s="10" t="e">
        <f t="shared" ca="1" si="43"/>
        <v>#N/A</v>
      </c>
      <c r="X44" s="7" t="e">
        <f t="shared" si="19"/>
        <v>#DIV/0!</v>
      </c>
      <c r="Y44" s="7" t="e">
        <f t="shared" ca="1" si="10"/>
        <v>#N/A</v>
      </c>
      <c r="Z44">
        <v>1</v>
      </c>
      <c r="AA44">
        <v>2</v>
      </c>
      <c r="AB44" s="11" t="e">
        <f t="shared" si="20"/>
        <v>#DIV/0!</v>
      </c>
      <c r="AC44" s="11"/>
      <c r="AD44" s="7" t="e">
        <f t="shared" si="40"/>
        <v>#DIV/0!</v>
      </c>
      <c r="AE44" t="e">
        <f t="shared" si="41"/>
        <v>#DIV/0!</v>
      </c>
      <c r="AF44" s="25" t="e">
        <f t="shared" si="42"/>
        <v>#DIV/0!</v>
      </c>
    </row>
    <row r="45" spans="1:43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>
        <v>15.1</v>
      </c>
      <c r="J45" t="e">
        <f t="shared" si="30"/>
        <v>#DIV/0!</v>
      </c>
      <c r="K45">
        <f>Control!F47/100</f>
        <v>0</v>
      </c>
      <c r="L45" s="25" t="e">
        <f t="shared" si="31"/>
        <v>#DIV/0!</v>
      </c>
      <c r="M45" s="10">
        <f t="shared" si="32"/>
        <v>26.726298735774485</v>
      </c>
      <c r="N45" t="e">
        <f t="shared" si="33"/>
        <v>#DIV/0!</v>
      </c>
      <c r="O45" t="e">
        <f t="shared" si="34"/>
        <v>#DIV/0!</v>
      </c>
      <c r="P45" s="25" t="e">
        <f t="shared" si="35"/>
        <v>#DIV/0!</v>
      </c>
      <c r="Q45" s="22" t="e">
        <f t="shared" si="36"/>
        <v>#DIV/0!</v>
      </c>
      <c r="R45" t="e">
        <f t="shared" si="37"/>
        <v>#DIV/0!</v>
      </c>
      <c r="S45" s="25" t="e">
        <f t="shared" si="38"/>
        <v>#DIV/0!</v>
      </c>
      <c r="T45" s="25" t="e">
        <f t="shared" si="39"/>
        <v>#DIV/0!</v>
      </c>
      <c r="U45" s="10" t="e">
        <f ca="1">RANK(C45,$C$3:OFFSET($C$3,Control!$I$5-1,0),1)</f>
        <v>#N/A</v>
      </c>
      <c r="V45" s="10" t="e">
        <f t="shared" ca="1" si="43"/>
        <v>#N/A</v>
      </c>
      <c r="W45" s="10" t="e">
        <f t="shared" ca="1" si="43"/>
        <v>#N/A</v>
      </c>
      <c r="X45" s="7" t="e">
        <f t="shared" si="19"/>
        <v>#DIV/0!</v>
      </c>
      <c r="Y45" s="7" t="e">
        <f t="shared" ca="1" si="10"/>
        <v>#N/A</v>
      </c>
      <c r="Z45">
        <v>1</v>
      </c>
      <c r="AA45">
        <v>2</v>
      </c>
      <c r="AB45" s="11" t="e">
        <f t="shared" si="20"/>
        <v>#DIV/0!</v>
      </c>
      <c r="AC45" s="11"/>
      <c r="AD45" s="7" t="e">
        <f t="shared" si="40"/>
        <v>#DIV/0!</v>
      </c>
      <c r="AE45" t="e">
        <f t="shared" si="41"/>
        <v>#DIV/0!</v>
      </c>
      <c r="AF45" s="25" t="e">
        <f t="shared" si="42"/>
        <v>#DIV/0!</v>
      </c>
    </row>
    <row r="46" spans="1:43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>
        <v>16.100000000000001</v>
      </c>
      <c r="J46" t="e">
        <f t="shared" si="30"/>
        <v>#DIV/0!</v>
      </c>
      <c r="K46">
        <f>Control!F48/100</f>
        <v>0</v>
      </c>
      <c r="L46" s="25" t="e">
        <f t="shared" si="31"/>
        <v>#DIV/0!</v>
      </c>
      <c r="M46" s="10">
        <f t="shared" si="32"/>
        <v>28.496252294435049</v>
      </c>
      <c r="N46" t="e">
        <f t="shared" si="33"/>
        <v>#DIV/0!</v>
      </c>
      <c r="O46" t="e">
        <f t="shared" si="34"/>
        <v>#DIV/0!</v>
      </c>
      <c r="P46" s="25" t="e">
        <f t="shared" si="35"/>
        <v>#DIV/0!</v>
      </c>
      <c r="Q46" s="22" t="e">
        <f t="shared" si="36"/>
        <v>#DIV/0!</v>
      </c>
      <c r="R46" t="e">
        <f t="shared" si="37"/>
        <v>#DIV/0!</v>
      </c>
      <c r="S46" s="25" t="e">
        <f t="shared" si="38"/>
        <v>#DIV/0!</v>
      </c>
      <c r="T46" s="25" t="e">
        <f t="shared" si="39"/>
        <v>#DIV/0!</v>
      </c>
      <c r="U46" s="10" t="e">
        <f ca="1">RANK(C46,$C$3:OFFSET($C$3,Control!$I$5-1,0),1)</f>
        <v>#N/A</v>
      </c>
      <c r="V46" s="10" t="e">
        <f t="shared" ca="1" si="43"/>
        <v>#N/A</v>
      </c>
      <c r="W46" s="10" t="e">
        <f t="shared" ca="1" si="43"/>
        <v>#N/A</v>
      </c>
      <c r="X46" s="7" t="e">
        <f t="shared" si="19"/>
        <v>#DIV/0!</v>
      </c>
      <c r="Y46" s="7" t="e">
        <f t="shared" ca="1" si="10"/>
        <v>#N/A</v>
      </c>
      <c r="Z46">
        <v>1</v>
      </c>
      <c r="AA46">
        <v>2</v>
      </c>
      <c r="AB46" s="11" t="e">
        <f t="shared" si="20"/>
        <v>#DIV/0!</v>
      </c>
      <c r="AC46" s="11"/>
      <c r="AD46" s="7" t="e">
        <f t="shared" si="40"/>
        <v>#DIV/0!</v>
      </c>
      <c r="AE46" t="e">
        <f t="shared" si="41"/>
        <v>#DIV/0!</v>
      </c>
      <c r="AF46" s="25" t="e">
        <f t="shared" si="42"/>
        <v>#DIV/0!</v>
      </c>
    </row>
    <row r="47" spans="1:43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>
        <v>17.100000000000001</v>
      </c>
      <c r="J47" t="e">
        <f t="shared" si="30"/>
        <v>#DIV/0!</v>
      </c>
      <c r="K47">
        <f>Control!F49/100</f>
        <v>0</v>
      </c>
      <c r="L47" s="25" t="e">
        <f t="shared" si="31"/>
        <v>#DIV/0!</v>
      </c>
      <c r="M47" s="10">
        <f t="shared" si="32"/>
        <v>30.26620585309561</v>
      </c>
      <c r="N47" t="e">
        <f t="shared" si="33"/>
        <v>#DIV/0!</v>
      </c>
      <c r="O47" t="e">
        <f t="shared" si="34"/>
        <v>#DIV/0!</v>
      </c>
      <c r="P47" s="25" t="e">
        <f t="shared" si="35"/>
        <v>#DIV/0!</v>
      </c>
      <c r="Q47" s="22" t="e">
        <f t="shared" si="36"/>
        <v>#DIV/0!</v>
      </c>
      <c r="R47" t="e">
        <f t="shared" si="37"/>
        <v>#DIV/0!</v>
      </c>
      <c r="S47" s="25" t="e">
        <f t="shared" si="38"/>
        <v>#DIV/0!</v>
      </c>
      <c r="T47" s="25" t="e">
        <f t="shared" si="39"/>
        <v>#DIV/0!</v>
      </c>
      <c r="U47" s="10" t="e">
        <f ca="1">RANK(C47,$C$3:OFFSET($C$3,Control!$I$5-1,0),1)</f>
        <v>#N/A</v>
      </c>
      <c r="V47" s="10" t="e">
        <f t="shared" ca="1" si="43"/>
        <v>#N/A</v>
      </c>
      <c r="W47" s="10" t="e">
        <f t="shared" ca="1" si="43"/>
        <v>#N/A</v>
      </c>
      <c r="X47" s="7" t="e">
        <f t="shared" si="19"/>
        <v>#DIV/0!</v>
      </c>
      <c r="Y47" s="7" t="e">
        <f t="shared" ca="1" si="10"/>
        <v>#N/A</v>
      </c>
      <c r="Z47">
        <v>1</v>
      </c>
      <c r="AA47">
        <v>2</v>
      </c>
      <c r="AB47" s="11" t="e">
        <f t="shared" si="20"/>
        <v>#DIV/0!</v>
      </c>
      <c r="AC47" s="11"/>
      <c r="AD47" s="7" t="e">
        <f t="shared" si="40"/>
        <v>#DIV/0!</v>
      </c>
      <c r="AE47" t="e">
        <f t="shared" si="41"/>
        <v>#DIV/0!</v>
      </c>
      <c r="AF47" s="25" t="e">
        <f t="shared" si="42"/>
        <v>#DIV/0!</v>
      </c>
      <c r="AQ47" s="10"/>
    </row>
    <row r="48" spans="1:43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>
        <v>18.100000000000001</v>
      </c>
      <c r="J48" t="e">
        <f t="shared" si="30"/>
        <v>#DIV/0!</v>
      </c>
      <c r="K48">
        <f>Control!F50/100</f>
        <v>0</v>
      </c>
      <c r="L48" s="25" t="e">
        <f t="shared" si="31"/>
        <v>#DIV/0!</v>
      </c>
      <c r="M48" s="10">
        <f t="shared" si="32"/>
        <v>32.036159411756174</v>
      </c>
      <c r="N48" t="e">
        <f t="shared" si="33"/>
        <v>#DIV/0!</v>
      </c>
      <c r="O48" t="e">
        <f t="shared" si="34"/>
        <v>#DIV/0!</v>
      </c>
      <c r="P48" s="25" t="e">
        <f t="shared" si="35"/>
        <v>#DIV/0!</v>
      </c>
      <c r="Q48" s="22" t="e">
        <f t="shared" si="36"/>
        <v>#DIV/0!</v>
      </c>
      <c r="R48" t="e">
        <f t="shared" si="37"/>
        <v>#DIV/0!</v>
      </c>
      <c r="S48" s="25" t="e">
        <f t="shared" si="38"/>
        <v>#DIV/0!</v>
      </c>
      <c r="T48" s="25" t="e">
        <f t="shared" si="39"/>
        <v>#DIV/0!</v>
      </c>
      <c r="U48" s="10" t="e">
        <f ca="1">RANK(C48,$C$3:OFFSET($C$3,Control!$I$5-1,0),1)</f>
        <v>#N/A</v>
      </c>
      <c r="V48" s="10" t="e">
        <f t="shared" ca="1" si="43"/>
        <v>#N/A</v>
      </c>
      <c r="W48" s="10" t="e">
        <f t="shared" ca="1" si="43"/>
        <v>#N/A</v>
      </c>
      <c r="X48" s="7" t="e">
        <f t="shared" si="19"/>
        <v>#DIV/0!</v>
      </c>
      <c r="Y48" s="7" t="e">
        <f t="shared" ca="1" si="10"/>
        <v>#N/A</v>
      </c>
      <c r="Z48">
        <v>1</v>
      </c>
      <c r="AA48">
        <v>2</v>
      </c>
      <c r="AB48" s="11" t="e">
        <f t="shared" si="20"/>
        <v>#DIV/0!</v>
      </c>
      <c r="AC48" s="11"/>
      <c r="AD48" s="7" t="e">
        <f t="shared" si="40"/>
        <v>#DIV/0!</v>
      </c>
      <c r="AE48" t="e">
        <f t="shared" si="41"/>
        <v>#DIV/0!</v>
      </c>
      <c r="AF48" s="25" t="e">
        <f t="shared" si="42"/>
        <v>#DIV/0!</v>
      </c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>
        <v>19.100000000000001</v>
      </c>
      <c r="J49" t="e">
        <f t="shared" si="30"/>
        <v>#DIV/0!</v>
      </c>
      <c r="K49">
        <f>Control!F51/100</f>
        <v>0</v>
      </c>
      <c r="L49" s="25" t="e">
        <f t="shared" si="31"/>
        <v>#DIV/0!</v>
      </c>
      <c r="M49" s="10">
        <f t="shared" si="32"/>
        <v>33.806112970416734</v>
      </c>
      <c r="N49" t="e">
        <f t="shared" si="33"/>
        <v>#DIV/0!</v>
      </c>
      <c r="O49" t="e">
        <f t="shared" si="34"/>
        <v>#DIV/0!</v>
      </c>
      <c r="P49" s="25" t="e">
        <f t="shared" si="35"/>
        <v>#DIV/0!</v>
      </c>
      <c r="Q49" s="22" t="e">
        <f t="shared" si="36"/>
        <v>#DIV/0!</v>
      </c>
      <c r="R49" t="e">
        <f t="shared" si="37"/>
        <v>#DIV/0!</v>
      </c>
      <c r="S49" s="25" t="e">
        <f t="shared" si="38"/>
        <v>#DIV/0!</v>
      </c>
      <c r="T49" s="25" t="e">
        <f t="shared" si="39"/>
        <v>#DIV/0!</v>
      </c>
      <c r="U49" s="10" t="e">
        <f ca="1">RANK(C49,$C$3:OFFSET($C$3,Control!$I$5-1,0),1)</f>
        <v>#N/A</v>
      </c>
      <c r="V49" s="10" t="e">
        <f t="shared" ca="1" si="43"/>
        <v>#N/A</v>
      </c>
      <c r="W49" s="10" t="e">
        <f t="shared" ca="1" si="43"/>
        <v>#N/A</v>
      </c>
      <c r="X49" s="7" t="e">
        <f t="shared" si="19"/>
        <v>#DIV/0!</v>
      </c>
      <c r="Y49" s="7" t="e">
        <f t="shared" ca="1" si="10"/>
        <v>#N/A</v>
      </c>
      <c r="Z49">
        <v>1</v>
      </c>
      <c r="AA49">
        <v>2</v>
      </c>
      <c r="AB49" s="11" t="e">
        <f t="shared" si="20"/>
        <v>#DIV/0!</v>
      </c>
      <c r="AC49" s="11"/>
      <c r="AD49" s="7" t="e">
        <f t="shared" si="40"/>
        <v>#DIV/0!</v>
      </c>
      <c r="AE49" t="e">
        <f t="shared" si="41"/>
        <v>#DIV/0!</v>
      </c>
      <c r="AF49" s="25" t="e">
        <f t="shared" si="42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>
        <v>20.100000000000001</v>
      </c>
      <c r="J50" t="e">
        <f t="shared" si="30"/>
        <v>#DIV/0!</v>
      </c>
      <c r="K50">
        <f>Control!F52/100</f>
        <v>0</v>
      </c>
      <c r="L50" s="25" t="e">
        <f t="shared" si="31"/>
        <v>#DIV/0!</v>
      </c>
      <c r="M50" s="10">
        <f t="shared" si="32"/>
        <v>35.576066529077295</v>
      </c>
      <c r="N50" t="e">
        <f t="shared" si="33"/>
        <v>#DIV/0!</v>
      </c>
      <c r="O50" t="e">
        <f t="shared" si="34"/>
        <v>#DIV/0!</v>
      </c>
      <c r="P50" s="25" t="e">
        <f t="shared" si="35"/>
        <v>#DIV/0!</v>
      </c>
      <c r="Q50" s="22" t="e">
        <f t="shared" si="36"/>
        <v>#DIV/0!</v>
      </c>
      <c r="R50" t="e">
        <f t="shared" si="37"/>
        <v>#DIV/0!</v>
      </c>
      <c r="S50" s="25" t="e">
        <f t="shared" si="38"/>
        <v>#DIV/0!</v>
      </c>
      <c r="T50" s="25" t="e">
        <f t="shared" si="39"/>
        <v>#DIV/0!</v>
      </c>
      <c r="U50" s="10" t="e">
        <f ca="1">RANK(C50,$C$3:OFFSET($C$3,Control!$I$5-1,0),1)</f>
        <v>#N/A</v>
      </c>
      <c r="V50" s="10" t="e">
        <f t="shared" ca="1" si="43"/>
        <v>#N/A</v>
      </c>
      <c r="W50" s="10" t="e">
        <f t="shared" ca="1" si="43"/>
        <v>#N/A</v>
      </c>
      <c r="X50" s="7" t="e">
        <f t="shared" si="19"/>
        <v>#DIV/0!</v>
      </c>
      <c r="Y50" s="7" t="e">
        <f t="shared" ca="1" si="10"/>
        <v>#N/A</v>
      </c>
      <c r="Z50">
        <v>1</v>
      </c>
      <c r="AA50">
        <v>2</v>
      </c>
      <c r="AB50" s="11" t="e">
        <f t="shared" si="20"/>
        <v>#DIV/0!</v>
      </c>
      <c r="AC50" s="11"/>
      <c r="AD50" s="7" t="e">
        <f t="shared" si="40"/>
        <v>#DIV/0!</v>
      </c>
      <c r="AE50" t="e">
        <f t="shared" si="41"/>
        <v>#DIV/0!</v>
      </c>
      <c r="AF50" s="25" t="e">
        <f t="shared" si="42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>
        <v>21.1</v>
      </c>
      <c r="J51" t="e">
        <f t="shared" si="30"/>
        <v>#DIV/0!</v>
      </c>
      <c r="K51">
        <f>Control!F53/100</f>
        <v>0</v>
      </c>
      <c r="L51" s="25" t="e">
        <f t="shared" si="31"/>
        <v>#DIV/0!</v>
      </c>
      <c r="M51" s="10">
        <f t="shared" si="32"/>
        <v>37.346020087737855</v>
      </c>
      <c r="N51" t="e">
        <f t="shared" si="33"/>
        <v>#DIV/0!</v>
      </c>
      <c r="O51" t="e">
        <f t="shared" si="34"/>
        <v>#DIV/0!</v>
      </c>
      <c r="P51" s="25" t="e">
        <f t="shared" si="35"/>
        <v>#DIV/0!</v>
      </c>
      <c r="Q51" s="22" t="e">
        <f t="shared" si="36"/>
        <v>#DIV/0!</v>
      </c>
      <c r="R51" t="e">
        <f t="shared" si="37"/>
        <v>#DIV/0!</v>
      </c>
      <c r="S51" s="25" t="e">
        <f t="shared" si="38"/>
        <v>#DIV/0!</v>
      </c>
      <c r="T51" s="25" t="e">
        <f t="shared" si="39"/>
        <v>#DIV/0!</v>
      </c>
      <c r="U51" s="10" t="e">
        <f ca="1">RANK(C51,$C$3:OFFSET($C$3,Control!$I$5-1,0),1)</f>
        <v>#N/A</v>
      </c>
      <c r="V51" s="10" t="e">
        <f t="shared" ca="1" si="43"/>
        <v>#N/A</v>
      </c>
      <c r="W51" s="10" t="e">
        <f t="shared" ca="1" si="43"/>
        <v>#N/A</v>
      </c>
      <c r="X51" s="7" t="e">
        <f t="shared" si="19"/>
        <v>#DIV/0!</v>
      </c>
      <c r="Y51" s="7" t="e">
        <f t="shared" ca="1" si="10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0"/>
        <v>#DIV/0!</v>
      </c>
      <c r="AE51" t="e">
        <f t="shared" si="41"/>
        <v>#DIV/0!</v>
      </c>
      <c r="AF51" s="25" t="e">
        <f t="shared" si="42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>
        <v>22.1</v>
      </c>
      <c r="J52" t="e">
        <f t="shared" si="30"/>
        <v>#DIV/0!</v>
      </c>
      <c r="K52">
        <f>Control!F54/100</f>
        <v>0</v>
      </c>
      <c r="L52" s="25" t="e">
        <f t="shared" si="31"/>
        <v>#DIV/0!</v>
      </c>
      <c r="M52" s="10">
        <f t="shared" si="32"/>
        <v>39.115973646398423</v>
      </c>
      <c r="N52" t="e">
        <f t="shared" si="33"/>
        <v>#DIV/0!</v>
      </c>
      <c r="O52" t="e">
        <f t="shared" si="34"/>
        <v>#DIV/0!</v>
      </c>
      <c r="P52" s="25" t="e">
        <f t="shared" si="35"/>
        <v>#DIV/0!</v>
      </c>
      <c r="Q52" s="22" t="e">
        <f t="shared" si="36"/>
        <v>#DIV/0!</v>
      </c>
      <c r="R52" t="e">
        <f t="shared" si="37"/>
        <v>#DIV/0!</v>
      </c>
      <c r="S52" s="25" t="e">
        <f t="shared" si="38"/>
        <v>#DIV/0!</v>
      </c>
      <c r="T52" s="25" t="e">
        <f t="shared" si="39"/>
        <v>#DIV/0!</v>
      </c>
      <c r="U52" s="10" t="e">
        <f ca="1">RANK(C52,$C$3:OFFSET($C$3,Control!$I$5-1,0),1)</f>
        <v>#N/A</v>
      </c>
      <c r="V52" s="10" t="e">
        <f t="shared" ca="1" si="43"/>
        <v>#N/A</v>
      </c>
      <c r="W52" s="10" t="e">
        <f t="shared" ca="1" si="43"/>
        <v>#N/A</v>
      </c>
      <c r="X52" s="7" t="e">
        <f t="shared" si="19"/>
        <v>#DIV/0!</v>
      </c>
      <c r="Y52" s="7" t="e">
        <f t="shared" ca="1" si="10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0"/>
        <v>#DIV/0!</v>
      </c>
      <c r="AE52" t="e">
        <f t="shared" si="41"/>
        <v>#DIV/0!</v>
      </c>
      <c r="AF52" s="25" t="e">
        <f t="shared" si="42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>
        <v>23.1</v>
      </c>
      <c r="J53" t="e">
        <f t="shared" si="30"/>
        <v>#DIV/0!</v>
      </c>
      <c r="K53">
        <f>Control!F55/100</f>
        <v>0</v>
      </c>
      <c r="L53" s="25" t="e">
        <f t="shared" si="31"/>
        <v>#DIV/0!</v>
      </c>
      <c r="M53" s="10">
        <f t="shared" si="32"/>
        <v>40.885927205058984</v>
      </c>
      <c r="N53" t="e">
        <f t="shared" si="33"/>
        <v>#DIV/0!</v>
      </c>
      <c r="O53" t="e">
        <f t="shared" si="34"/>
        <v>#DIV/0!</v>
      </c>
      <c r="P53" s="25" t="e">
        <f t="shared" si="35"/>
        <v>#DIV/0!</v>
      </c>
      <c r="Q53" s="22" t="e">
        <f t="shared" si="36"/>
        <v>#DIV/0!</v>
      </c>
      <c r="R53" t="e">
        <f t="shared" si="37"/>
        <v>#DIV/0!</v>
      </c>
      <c r="S53" s="25" t="e">
        <f t="shared" si="38"/>
        <v>#DIV/0!</v>
      </c>
      <c r="T53" s="25" t="e">
        <f t="shared" si="39"/>
        <v>#DIV/0!</v>
      </c>
      <c r="U53" s="10" t="e">
        <f ca="1">RANK(C53,$C$3:OFFSET($C$3,Control!$I$5-1,0),1)</f>
        <v>#N/A</v>
      </c>
      <c r="V53" s="10" t="e">
        <f t="shared" ca="1" si="43"/>
        <v>#N/A</v>
      </c>
      <c r="W53" s="10" t="e">
        <f t="shared" ca="1" si="43"/>
        <v>#N/A</v>
      </c>
      <c r="X53" s="7" t="e">
        <f t="shared" si="19"/>
        <v>#DIV/0!</v>
      </c>
      <c r="Y53" s="7" t="e">
        <f t="shared" ca="1" si="10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0"/>
        <v>#DIV/0!</v>
      </c>
      <c r="AE53" t="e">
        <f t="shared" si="41"/>
        <v>#DIV/0!</v>
      </c>
      <c r="AF53" s="25" t="e">
        <f t="shared" si="42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>
        <v>24.1</v>
      </c>
      <c r="J54" t="e">
        <f t="shared" si="30"/>
        <v>#DIV/0!</v>
      </c>
      <c r="K54">
        <f>Control!F56/100</f>
        <v>0</v>
      </c>
      <c r="L54" s="25" t="e">
        <f t="shared" si="31"/>
        <v>#DIV/0!</v>
      </c>
      <c r="M54" s="10">
        <f t="shared" si="32"/>
        <v>42.655880763719544</v>
      </c>
      <c r="N54" t="e">
        <f t="shared" si="33"/>
        <v>#DIV/0!</v>
      </c>
      <c r="O54" t="e">
        <f t="shared" si="34"/>
        <v>#DIV/0!</v>
      </c>
      <c r="P54" s="25" t="e">
        <f t="shared" si="35"/>
        <v>#DIV/0!</v>
      </c>
      <c r="Q54" s="22" t="e">
        <f t="shared" si="36"/>
        <v>#DIV/0!</v>
      </c>
      <c r="R54" t="e">
        <f t="shared" si="37"/>
        <v>#DIV/0!</v>
      </c>
      <c r="S54" s="25" t="e">
        <f t="shared" si="38"/>
        <v>#DIV/0!</v>
      </c>
      <c r="T54" s="25" t="e">
        <f t="shared" si="39"/>
        <v>#DIV/0!</v>
      </c>
      <c r="U54" s="10" t="e">
        <f ca="1">RANK(C54,$C$3:OFFSET($C$3,Control!$I$5-1,0),1)</f>
        <v>#N/A</v>
      </c>
      <c r="V54" s="10" t="e">
        <f t="shared" ca="1" si="43"/>
        <v>#N/A</v>
      </c>
      <c r="W54" s="10" t="e">
        <f t="shared" ca="1" si="43"/>
        <v>#N/A</v>
      </c>
      <c r="X54" s="7" t="e">
        <f t="shared" si="19"/>
        <v>#DIV/0!</v>
      </c>
      <c r="Y54" s="7" t="e">
        <f t="shared" ca="1" si="10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0"/>
        <v>#DIV/0!</v>
      </c>
      <c r="AE54" t="e">
        <f t="shared" si="41"/>
        <v>#DIV/0!</v>
      </c>
      <c r="AF54" s="25" t="e">
        <f t="shared" si="42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>
        <v>25.1</v>
      </c>
      <c r="J55" t="e">
        <f t="shared" si="30"/>
        <v>#DIV/0!</v>
      </c>
      <c r="K55">
        <f>Control!F57/100</f>
        <v>0</v>
      </c>
      <c r="L55" s="25" t="e">
        <f t="shared" si="31"/>
        <v>#DIV/0!</v>
      </c>
      <c r="M55" s="10">
        <f t="shared" si="32"/>
        <v>44.425834322380105</v>
      </c>
      <c r="N55" t="e">
        <f t="shared" si="33"/>
        <v>#DIV/0!</v>
      </c>
      <c r="O55" t="e">
        <f t="shared" si="34"/>
        <v>#DIV/0!</v>
      </c>
      <c r="P55" s="25" t="e">
        <f t="shared" si="35"/>
        <v>#DIV/0!</v>
      </c>
      <c r="Q55" s="22" t="e">
        <f t="shared" si="36"/>
        <v>#DIV/0!</v>
      </c>
      <c r="R55" t="e">
        <f t="shared" si="37"/>
        <v>#DIV/0!</v>
      </c>
      <c r="S55" s="25" t="e">
        <f t="shared" si="38"/>
        <v>#DIV/0!</v>
      </c>
      <c r="T55" s="25" t="e">
        <f t="shared" si="39"/>
        <v>#DIV/0!</v>
      </c>
      <c r="U55" s="10" t="e">
        <f ca="1">RANK(C55,$C$3:OFFSET($C$3,Control!$I$5-1,0),1)</f>
        <v>#N/A</v>
      </c>
      <c r="V55" s="10" t="e">
        <f t="shared" ca="1" si="43"/>
        <v>#N/A</v>
      </c>
      <c r="W55" s="10" t="e">
        <f t="shared" ca="1" si="43"/>
        <v>#N/A</v>
      </c>
      <c r="X55" s="7" t="e">
        <f t="shared" si="19"/>
        <v>#DIV/0!</v>
      </c>
      <c r="Y55" s="7" t="e">
        <f t="shared" ca="1" si="10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0"/>
        <v>#DIV/0!</v>
      </c>
      <c r="AE55" t="e">
        <f t="shared" si="41"/>
        <v>#DIV/0!</v>
      </c>
      <c r="AF55" s="25" t="e">
        <f t="shared" si="42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>
        <v>26.1</v>
      </c>
      <c r="J56" t="e">
        <f t="shared" si="30"/>
        <v>#DIV/0!</v>
      </c>
      <c r="K56">
        <f>Control!F58/100</f>
        <v>0</v>
      </c>
      <c r="L56" s="25" t="e">
        <f t="shared" si="31"/>
        <v>#DIV/0!</v>
      </c>
      <c r="M56" s="10">
        <f t="shared" si="32"/>
        <v>46.195787881040665</v>
      </c>
      <c r="N56" t="e">
        <f t="shared" si="33"/>
        <v>#DIV/0!</v>
      </c>
      <c r="O56" t="e">
        <f t="shared" si="34"/>
        <v>#DIV/0!</v>
      </c>
      <c r="P56" s="25" t="e">
        <f t="shared" si="35"/>
        <v>#DIV/0!</v>
      </c>
      <c r="Q56" s="22" t="e">
        <f t="shared" si="36"/>
        <v>#DIV/0!</v>
      </c>
      <c r="R56" t="e">
        <f t="shared" si="37"/>
        <v>#DIV/0!</v>
      </c>
      <c r="S56" s="25" t="e">
        <f t="shared" si="38"/>
        <v>#DIV/0!</v>
      </c>
      <c r="T56" s="25" t="e">
        <f t="shared" si="39"/>
        <v>#DIV/0!</v>
      </c>
      <c r="U56" s="10" t="e">
        <f ca="1">RANK(C56,$C$3:OFFSET($C$3,Control!$I$5-1,0),1)</f>
        <v>#N/A</v>
      </c>
      <c r="V56" s="10" t="e">
        <f t="shared" ref="V56:W75" ca="1" si="44">IF(U56=U55,U55+1,U56)</f>
        <v>#N/A</v>
      </c>
      <c r="W56" s="10" t="e">
        <f t="shared" ca="1" si="44"/>
        <v>#N/A</v>
      </c>
      <c r="X56" s="7" t="e">
        <f t="shared" si="19"/>
        <v>#DIV/0!</v>
      </c>
      <c r="Y56" s="7" t="e">
        <f t="shared" ca="1" si="10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0"/>
        <v>#DIV/0!</v>
      </c>
      <c r="AE56" t="e">
        <f t="shared" si="41"/>
        <v>#DIV/0!</v>
      </c>
      <c r="AF56" s="25" t="e">
        <f t="shared" si="42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>
        <v>27.1</v>
      </c>
      <c r="J57" t="e">
        <f t="shared" si="30"/>
        <v>#DIV/0!</v>
      </c>
      <c r="K57">
        <f>Control!F59/100</f>
        <v>0</v>
      </c>
      <c r="L57" s="25" t="e">
        <f t="shared" si="31"/>
        <v>#DIV/0!</v>
      </c>
      <c r="M57" s="10">
        <f t="shared" si="32"/>
        <v>47.965741439701226</v>
      </c>
      <c r="N57" t="e">
        <f t="shared" si="33"/>
        <v>#DIV/0!</v>
      </c>
      <c r="O57" t="e">
        <f t="shared" si="34"/>
        <v>#DIV/0!</v>
      </c>
      <c r="P57" s="25" t="e">
        <f t="shared" si="35"/>
        <v>#DIV/0!</v>
      </c>
      <c r="Q57" s="22" t="e">
        <f t="shared" si="36"/>
        <v>#DIV/0!</v>
      </c>
      <c r="R57" t="e">
        <f t="shared" si="37"/>
        <v>#DIV/0!</v>
      </c>
      <c r="S57" s="25" t="e">
        <f t="shared" si="38"/>
        <v>#DIV/0!</v>
      </c>
      <c r="T57" s="25" t="e">
        <f t="shared" si="39"/>
        <v>#DIV/0!</v>
      </c>
      <c r="U57" s="10" t="e">
        <f ca="1">RANK(C57,$C$3:OFFSET($C$3,Control!$I$5-1,0),1)</f>
        <v>#N/A</v>
      </c>
      <c r="V57" s="10" t="e">
        <f t="shared" ca="1" si="44"/>
        <v>#N/A</v>
      </c>
      <c r="W57" s="10" t="e">
        <f t="shared" ca="1" si="44"/>
        <v>#N/A</v>
      </c>
      <c r="X57" s="7" t="e">
        <f t="shared" si="19"/>
        <v>#DIV/0!</v>
      </c>
      <c r="Y57" s="7" t="e">
        <f t="shared" ca="1" si="10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0"/>
        <v>#DIV/0!</v>
      </c>
      <c r="AE57" t="e">
        <f t="shared" si="41"/>
        <v>#DIV/0!</v>
      </c>
      <c r="AF57" s="25" t="e">
        <f t="shared" si="42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>
        <v>28.1</v>
      </c>
      <c r="J58" t="e">
        <f t="shared" si="30"/>
        <v>#DIV/0!</v>
      </c>
      <c r="K58">
        <f>Control!F60/100</f>
        <v>0</v>
      </c>
      <c r="L58" s="25" t="e">
        <f t="shared" si="31"/>
        <v>#DIV/0!</v>
      </c>
      <c r="M58" s="10">
        <f t="shared" si="32"/>
        <v>49.735694998361787</v>
      </c>
      <c r="N58" t="e">
        <f t="shared" si="33"/>
        <v>#DIV/0!</v>
      </c>
      <c r="O58" t="e">
        <f t="shared" si="34"/>
        <v>#DIV/0!</v>
      </c>
      <c r="P58" s="25" t="e">
        <f t="shared" si="35"/>
        <v>#DIV/0!</v>
      </c>
      <c r="Q58" s="22" t="e">
        <f t="shared" si="36"/>
        <v>#DIV/0!</v>
      </c>
      <c r="R58" t="e">
        <f t="shared" si="37"/>
        <v>#DIV/0!</v>
      </c>
      <c r="S58" s="25" t="e">
        <f t="shared" si="38"/>
        <v>#DIV/0!</v>
      </c>
      <c r="T58" s="25" t="e">
        <f t="shared" si="39"/>
        <v>#DIV/0!</v>
      </c>
      <c r="U58" s="10" t="e">
        <f ca="1">RANK(C58,$C$3:OFFSET($C$3,Control!$I$5-1,0),1)</f>
        <v>#N/A</v>
      </c>
      <c r="V58" s="10" t="e">
        <f t="shared" ca="1" si="44"/>
        <v>#N/A</v>
      </c>
      <c r="W58" s="10" t="e">
        <f t="shared" ca="1" si="44"/>
        <v>#N/A</v>
      </c>
      <c r="X58" s="7" t="e">
        <f t="shared" si="19"/>
        <v>#DIV/0!</v>
      </c>
      <c r="Y58" s="7" t="e">
        <f t="shared" ca="1" si="10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0"/>
        <v>#DIV/0!</v>
      </c>
      <c r="AE58" t="e">
        <f t="shared" si="41"/>
        <v>#DIV/0!</v>
      </c>
      <c r="AF58" s="25" t="e">
        <f t="shared" si="42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>
        <v>29.1</v>
      </c>
      <c r="J59" t="e">
        <f t="shared" si="30"/>
        <v>#DIV/0!</v>
      </c>
      <c r="K59">
        <f>Control!F61/100</f>
        <v>0</v>
      </c>
      <c r="L59" s="25" t="e">
        <f t="shared" si="31"/>
        <v>#DIV/0!</v>
      </c>
      <c r="M59" s="10">
        <f t="shared" si="32"/>
        <v>51.505648557022347</v>
      </c>
      <c r="N59" t="e">
        <f t="shared" si="33"/>
        <v>#DIV/0!</v>
      </c>
      <c r="O59" t="e">
        <f t="shared" si="34"/>
        <v>#DIV/0!</v>
      </c>
      <c r="P59" s="25" t="e">
        <f t="shared" si="35"/>
        <v>#DIV/0!</v>
      </c>
      <c r="Q59" s="22" t="e">
        <f t="shared" si="36"/>
        <v>#DIV/0!</v>
      </c>
      <c r="R59" t="e">
        <f t="shared" si="37"/>
        <v>#DIV/0!</v>
      </c>
      <c r="S59" s="25" t="e">
        <f t="shared" si="38"/>
        <v>#DIV/0!</v>
      </c>
      <c r="T59" s="25" t="e">
        <f t="shared" si="39"/>
        <v>#DIV/0!</v>
      </c>
      <c r="U59" s="10" t="e">
        <f ca="1">RANK(C59,$C$3:OFFSET($C$3,Control!$I$5-1,0),1)</f>
        <v>#N/A</v>
      </c>
      <c r="V59" s="10" t="e">
        <f t="shared" ca="1" si="44"/>
        <v>#N/A</v>
      </c>
      <c r="W59" s="10" t="e">
        <f t="shared" ca="1" si="44"/>
        <v>#N/A</v>
      </c>
      <c r="X59" s="7" t="e">
        <f t="shared" si="19"/>
        <v>#DIV/0!</v>
      </c>
      <c r="Y59" s="7" t="e">
        <f t="shared" ca="1" si="10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0"/>
        <v>#DIV/0!</v>
      </c>
      <c r="AE59" t="e">
        <f t="shared" si="41"/>
        <v>#DIV/0!</v>
      </c>
      <c r="AF59" s="25" t="e">
        <f t="shared" si="42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>
        <v>30.1</v>
      </c>
      <c r="J60" t="e">
        <f t="shared" si="30"/>
        <v>#DIV/0!</v>
      </c>
      <c r="K60">
        <f>Control!F62/100</f>
        <v>0</v>
      </c>
      <c r="L60" s="25" t="e">
        <f t="shared" si="31"/>
        <v>#DIV/0!</v>
      </c>
      <c r="M60" s="10">
        <f t="shared" si="32"/>
        <v>53.275602115682915</v>
      </c>
      <c r="N60" t="e">
        <f t="shared" si="33"/>
        <v>#DIV/0!</v>
      </c>
      <c r="O60" t="e">
        <f t="shared" si="34"/>
        <v>#DIV/0!</v>
      </c>
      <c r="P60" s="25" t="e">
        <f t="shared" si="35"/>
        <v>#DIV/0!</v>
      </c>
      <c r="Q60" s="22" t="e">
        <f t="shared" si="36"/>
        <v>#DIV/0!</v>
      </c>
      <c r="R60" t="e">
        <f t="shared" si="37"/>
        <v>#DIV/0!</v>
      </c>
      <c r="S60" s="25" t="e">
        <f t="shared" si="38"/>
        <v>#DIV/0!</v>
      </c>
      <c r="T60" s="25" t="e">
        <f t="shared" si="39"/>
        <v>#DIV/0!</v>
      </c>
      <c r="U60" s="10" t="e">
        <f ca="1">RANK(C60,$C$3:OFFSET($C$3,Control!$I$5-1,0),1)</f>
        <v>#N/A</v>
      </c>
      <c r="V60" s="10" t="e">
        <f t="shared" ca="1" si="44"/>
        <v>#N/A</v>
      </c>
      <c r="W60" s="10" t="e">
        <f t="shared" ca="1" si="44"/>
        <v>#N/A</v>
      </c>
      <c r="X60" s="7" t="e">
        <f t="shared" si="19"/>
        <v>#DIV/0!</v>
      </c>
      <c r="Y60" s="7" t="e">
        <f t="shared" ca="1" si="10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0"/>
        <v>#DIV/0!</v>
      </c>
      <c r="AE60" t="e">
        <f t="shared" si="41"/>
        <v>#DIV/0!</v>
      </c>
      <c r="AF60" s="25" t="e">
        <f t="shared" si="42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>
        <v>31.1</v>
      </c>
      <c r="J61" t="e">
        <f t="shared" si="30"/>
        <v>#DIV/0!</v>
      </c>
      <c r="K61">
        <f>Control!F63/100</f>
        <v>0</v>
      </c>
      <c r="L61" s="25" t="e">
        <f t="shared" si="31"/>
        <v>#DIV/0!</v>
      </c>
      <c r="M61" s="10">
        <f t="shared" si="32"/>
        <v>55.045555674343483</v>
      </c>
      <c r="N61" t="e">
        <f t="shared" si="33"/>
        <v>#DIV/0!</v>
      </c>
      <c r="O61" t="e">
        <f t="shared" si="34"/>
        <v>#DIV/0!</v>
      </c>
      <c r="P61" s="25" t="e">
        <f t="shared" si="35"/>
        <v>#DIV/0!</v>
      </c>
      <c r="Q61" s="22" t="e">
        <f t="shared" si="36"/>
        <v>#DIV/0!</v>
      </c>
      <c r="R61" t="e">
        <f t="shared" si="37"/>
        <v>#DIV/0!</v>
      </c>
      <c r="S61" s="25" t="e">
        <f t="shared" si="38"/>
        <v>#DIV/0!</v>
      </c>
      <c r="T61" s="25" t="e">
        <f t="shared" si="39"/>
        <v>#DIV/0!</v>
      </c>
      <c r="U61" s="10" t="e">
        <f ca="1">RANK(C61,$C$3:OFFSET($C$3,Control!$I$5-1,0),1)</f>
        <v>#N/A</v>
      </c>
      <c r="V61" s="10" t="e">
        <f t="shared" ca="1" si="44"/>
        <v>#N/A</v>
      </c>
      <c r="W61" s="10" t="e">
        <f t="shared" ca="1" si="44"/>
        <v>#N/A</v>
      </c>
      <c r="X61" s="7" t="e">
        <f t="shared" si="19"/>
        <v>#DIV/0!</v>
      </c>
      <c r="Y61" s="7" t="e">
        <f t="shared" ca="1" si="10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0"/>
        <v>#DIV/0!</v>
      </c>
      <c r="AE61" t="e">
        <f t="shared" si="41"/>
        <v>#DIV/0!</v>
      </c>
      <c r="AF61" s="25" t="e">
        <f t="shared" si="42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>
        <v>32.1</v>
      </c>
      <c r="J62" t="e">
        <f t="shared" si="30"/>
        <v>#DIV/0!</v>
      </c>
      <c r="K62">
        <f>Control!F64/100</f>
        <v>0</v>
      </c>
      <c r="L62" s="25" t="e">
        <f t="shared" si="31"/>
        <v>#DIV/0!</v>
      </c>
      <c r="M62" s="10">
        <f t="shared" si="32"/>
        <v>56.815509233004036</v>
      </c>
      <c r="N62" t="e">
        <f t="shared" si="33"/>
        <v>#DIV/0!</v>
      </c>
      <c r="O62" t="e">
        <f t="shared" si="34"/>
        <v>#DIV/0!</v>
      </c>
      <c r="P62" s="25" t="e">
        <f t="shared" si="35"/>
        <v>#DIV/0!</v>
      </c>
      <c r="Q62" s="22" t="e">
        <f t="shared" si="36"/>
        <v>#DIV/0!</v>
      </c>
      <c r="R62" t="e">
        <f t="shared" si="37"/>
        <v>#DIV/0!</v>
      </c>
      <c r="S62" s="25" t="e">
        <f t="shared" si="38"/>
        <v>#DIV/0!</v>
      </c>
      <c r="T62" s="25" t="e">
        <f t="shared" si="39"/>
        <v>#DIV/0!</v>
      </c>
      <c r="U62" s="10" t="e">
        <f ca="1">RANK(C62,$C$3:OFFSET($C$3,Control!$I$5-1,0),1)</f>
        <v>#N/A</v>
      </c>
      <c r="V62" s="10" t="e">
        <f t="shared" ca="1" si="44"/>
        <v>#N/A</v>
      </c>
      <c r="W62" s="10" t="e">
        <f t="shared" ca="1" si="44"/>
        <v>#N/A</v>
      </c>
      <c r="X62" s="7" t="e">
        <f t="shared" si="19"/>
        <v>#DIV/0!</v>
      </c>
      <c r="Y62" s="7" t="e">
        <f t="shared" ca="1" si="10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0"/>
        <v>#DIV/0!</v>
      </c>
      <c r="AE62" t="e">
        <f t="shared" si="41"/>
        <v>#DIV/0!</v>
      </c>
      <c r="AF62" s="25" t="e">
        <f t="shared" si="42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>
        <v>33.1</v>
      </c>
      <c r="J63" t="e">
        <f t="shared" si="30"/>
        <v>#DIV/0!</v>
      </c>
      <c r="K63">
        <f>Control!F65/100</f>
        <v>0</v>
      </c>
      <c r="L63" s="25" t="e">
        <f t="shared" si="31"/>
        <v>#DIV/0!</v>
      </c>
      <c r="M63" s="10">
        <f t="shared" si="32"/>
        <v>58.585462791664604</v>
      </c>
      <c r="N63" t="e">
        <f t="shared" si="33"/>
        <v>#DIV/0!</v>
      </c>
      <c r="O63" t="e">
        <f t="shared" si="34"/>
        <v>#DIV/0!</v>
      </c>
      <c r="P63" s="25" t="e">
        <f t="shared" si="35"/>
        <v>#DIV/0!</v>
      </c>
      <c r="Q63" s="22" t="e">
        <f t="shared" si="36"/>
        <v>#DIV/0!</v>
      </c>
      <c r="R63" t="e">
        <f t="shared" si="37"/>
        <v>#DIV/0!</v>
      </c>
      <c r="S63" s="25" t="e">
        <f t="shared" si="38"/>
        <v>#DIV/0!</v>
      </c>
      <c r="T63" s="25" t="e">
        <f t="shared" si="39"/>
        <v>#DIV/0!</v>
      </c>
      <c r="U63" s="10" t="e">
        <f ca="1">RANK(C63,$C$3:OFFSET($C$3,Control!$I$5-1,0),1)</f>
        <v>#N/A</v>
      </c>
      <c r="V63" s="10" t="e">
        <f t="shared" ca="1" si="44"/>
        <v>#N/A</v>
      </c>
      <c r="W63" s="10" t="e">
        <f t="shared" ca="1" si="44"/>
        <v>#N/A</v>
      </c>
      <c r="X63" s="7" t="e">
        <f t="shared" si="19"/>
        <v>#DIV/0!</v>
      </c>
      <c r="Y63" s="7" t="e">
        <f t="shared" ca="1" si="10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0"/>
        <v>#DIV/0!</v>
      </c>
      <c r="AE63" t="e">
        <f t="shared" si="41"/>
        <v>#DIV/0!</v>
      </c>
      <c r="AF63" s="25" t="e">
        <f t="shared" si="42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>
        <v>34.1</v>
      </c>
      <c r="J64" t="e">
        <f t="shared" si="30"/>
        <v>#DIV/0!</v>
      </c>
      <c r="K64">
        <f>Control!F66/100</f>
        <v>0</v>
      </c>
      <c r="L64" s="25" t="e">
        <f t="shared" si="31"/>
        <v>#DIV/0!</v>
      </c>
      <c r="M64" s="10">
        <f t="shared" si="32"/>
        <v>60.355416350325171</v>
      </c>
      <c r="N64" t="e">
        <f t="shared" si="33"/>
        <v>#DIV/0!</v>
      </c>
      <c r="O64" t="e">
        <f t="shared" si="34"/>
        <v>#DIV/0!</v>
      </c>
      <c r="P64" s="25" t="e">
        <f t="shared" si="35"/>
        <v>#DIV/0!</v>
      </c>
      <c r="Q64" s="22" t="e">
        <f t="shared" si="36"/>
        <v>#DIV/0!</v>
      </c>
      <c r="R64" t="e">
        <f t="shared" si="37"/>
        <v>#DIV/0!</v>
      </c>
      <c r="S64" s="25" t="e">
        <f t="shared" si="38"/>
        <v>#DIV/0!</v>
      </c>
      <c r="T64" s="25" t="e">
        <f t="shared" si="39"/>
        <v>#DIV/0!</v>
      </c>
      <c r="U64" s="10" t="e">
        <f ca="1">RANK(C64,$C$3:OFFSET($C$3,Control!$I$5-1,0),1)</f>
        <v>#N/A</v>
      </c>
      <c r="V64" s="10" t="e">
        <f t="shared" ca="1" si="44"/>
        <v>#N/A</v>
      </c>
      <c r="W64" s="10" t="e">
        <f t="shared" ca="1" si="44"/>
        <v>#N/A</v>
      </c>
      <c r="X64" s="7" t="e">
        <f t="shared" si="19"/>
        <v>#DIV/0!</v>
      </c>
      <c r="Y64" s="7" t="e">
        <f t="shared" ca="1" si="10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0"/>
        <v>#DIV/0!</v>
      </c>
      <c r="AE64" t="e">
        <f t="shared" si="41"/>
        <v>#DIV/0!</v>
      </c>
      <c r="AF64" s="25" t="e">
        <f t="shared" si="42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>
        <v>35.1</v>
      </c>
      <c r="J65" t="e">
        <f t="shared" si="30"/>
        <v>#DIV/0!</v>
      </c>
      <c r="K65">
        <f>Control!F67/100</f>
        <v>0</v>
      </c>
      <c r="L65" s="25" t="e">
        <f t="shared" si="31"/>
        <v>#DIV/0!</v>
      </c>
      <c r="M65" s="10">
        <f t="shared" si="32"/>
        <v>62.125369908985725</v>
      </c>
      <c r="N65" t="e">
        <f t="shared" si="33"/>
        <v>#DIV/0!</v>
      </c>
      <c r="O65" t="e">
        <f t="shared" si="34"/>
        <v>#DIV/0!</v>
      </c>
      <c r="P65" s="25" t="e">
        <f t="shared" si="35"/>
        <v>#DIV/0!</v>
      </c>
      <c r="Q65" s="22" t="e">
        <f t="shared" si="36"/>
        <v>#DIV/0!</v>
      </c>
      <c r="R65" t="e">
        <f t="shared" si="37"/>
        <v>#DIV/0!</v>
      </c>
      <c r="S65" s="25" t="e">
        <f t="shared" si="38"/>
        <v>#DIV/0!</v>
      </c>
      <c r="T65" s="25" t="e">
        <f t="shared" si="39"/>
        <v>#DIV/0!</v>
      </c>
      <c r="U65" s="10" t="e">
        <f ca="1">RANK(C65,$C$3:OFFSET($C$3,Control!$I$5-1,0),1)</f>
        <v>#N/A</v>
      </c>
      <c r="V65" s="10" t="e">
        <f t="shared" ca="1" si="44"/>
        <v>#N/A</v>
      </c>
      <c r="W65" s="10" t="e">
        <f t="shared" ca="1" si="44"/>
        <v>#N/A</v>
      </c>
      <c r="X65" s="7" t="e">
        <f t="shared" si="19"/>
        <v>#DIV/0!</v>
      </c>
      <c r="Y65" s="7" t="e">
        <f t="shared" ca="1" si="10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0"/>
        <v>#DIV/0!</v>
      </c>
      <c r="AE65" t="e">
        <f t="shared" si="41"/>
        <v>#DIV/0!</v>
      </c>
      <c r="AF65" s="25" t="e">
        <f t="shared" si="42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>
        <v>36.1</v>
      </c>
      <c r="J66" t="e">
        <f t="shared" si="30"/>
        <v>#DIV/0!</v>
      </c>
      <c r="K66">
        <f>Control!F68/100</f>
        <v>0</v>
      </c>
      <c r="L66" s="25" t="e">
        <f t="shared" si="31"/>
        <v>#DIV/0!</v>
      </c>
      <c r="M66" s="10">
        <f t="shared" si="32"/>
        <v>63.895323467646278</v>
      </c>
      <c r="N66" t="e">
        <f t="shared" si="33"/>
        <v>#DIV/0!</v>
      </c>
      <c r="O66" t="e">
        <f t="shared" si="34"/>
        <v>#DIV/0!</v>
      </c>
      <c r="P66" s="25" t="e">
        <f t="shared" si="35"/>
        <v>#DIV/0!</v>
      </c>
      <c r="Q66" s="22" t="e">
        <f t="shared" si="36"/>
        <v>#DIV/0!</v>
      </c>
      <c r="R66" t="e">
        <f t="shared" si="37"/>
        <v>#DIV/0!</v>
      </c>
      <c r="S66" s="25" t="e">
        <f t="shared" si="38"/>
        <v>#DIV/0!</v>
      </c>
      <c r="T66" s="25" t="e">
        <f t="shared" si="39"/>
        <v>#DIV/0!</v>
      </c>
      <c r="U66" s="10" t="e">
        <f ca="1">RANK(C66,$C$3:OFFSET($C$3,Control!$I$5-1,0),1)</f>
        <v>#N/A</v>
      </c>
      <c r="V66" s="10" t="e">
        <f t="shared" ca="1" si="44"/>
        <v>#N/A</v>
      </c>
      <c r="W66" s="10" t="e">
        <f t="shared" ca="1" si="44"/>
        <v>#N/A</v>
      </c>
      <c r="X66" s="7" t="e">
        <f t="shared" si="19"/>
        <v>#DIV/0!</v>
      </c>
      <c r="Y66" s="7" t="e">
        <f t="shared" ca="1" si="10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0"/>
        <v>#DIV/0!</v>
      </c>
      <c r="AE66" t="e">
        <f t="shared" si="41"/>
        <v>#DIV/0!</v>
      </c>
      <c r="AF66" s="25" t="e">
        <f t="shared" si="42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>
        <v>37.1</v>
      </c>
      <c r="J67" t="e">
        <f t="shared" si="30"/>
        <v>#DIV/0!</v>
      </c>
      <c r="K67">
        <f>Control!F69/100</f>
        <v>0</v>
      </c>
      <c r="L67" s="25" t="e">
        <f t="shared" si="31"/>
        <v>#DIV/0!</v>
      </c>
      <c r="M67" s="10">
        <f t="shared" si="32"/>
        <v>65.665277026306839</v>
      </c>
      <c r="N67" t="e">
        <f t="shared" si="33"/>
        <v>#DIV/0!</v>
      </c>
      <c r="O67" t="e">
        <f t="shared" si="34"/>
        <v>#DIV/0!</v>
      </c>
      <c r="P67" s="25" t="e">
        <f t="shared" si="35"/>
        <v>#DIV/0!</v>
      </c>
      <c r="Q67" s="22" t="e">
        <f t="shared" si="36"/>
        <v>#DIV/0!</v>
      </c>
      <c r="R67" t="e">
        <f t="shared" si="37"/>
        <v>#DIV/0!</v>
      </c>
      <c r="S67" s="25" t="e">
        <f t="shared" si="38"/>
        <v>#DIV/0!</v>
      </c>
      <c r="T67" s="25" t="e">
        <f t="shared" si="39"/>
        <v>#DIV/0!</v>
      </c>
      <c r="U67" s="10" t="e">
        <f ca="1">RANK(C67,$C$3:OFFSET($C$3,Control!$I$5-1,0),1)</f>
        <v>#N/A</v>
      </c>
      <c r="V67" s="10" t="e">
        <f t="shared" ca="1" si="44"/>
        <v>#N/A</v>
      </c>
      <c r="W67" s="10" t="e">
        <f t="shared" ca="1" si="44"/>
        <v>#N/A</v>
      </c>
      <c r="X67" s="7" t="e">
        <f t="shared" si="19"/>
        <v>#DIV/0!</v>
      </c>
      <c r="Y67" s="7" t="e">
        <f t="shared" ref="Y67:Y100" ca="1" si="45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0"/>
        <v>#DIV/0!</v>
      </c>
      <c r="AE67" t="e">
        <f t="shared" si="41"/>
        <v>#DIV/0!</v>
      </c>
      <c r="AF67" s="25" t="e">
        <f t="shared" si="42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>
        <v>38.1</v>
      </c>
      <c r="J68" t="e">
        <f t="shared" si="30"/>
        <v>#DIV/0!</v>
      </c>
      <c r="K68">
        <f>Control!F70/100</f>
        <v>0</v>
      </c>
      <c r="L68" s="25" t="e">
        <f t="shared" si="31"/>
        <v>#DIV/0!</v>
      </c>
      <c r="M68" s="10">
        <f t="shared" si="32"/>
        <v>67.435230584967414</v>
      </c>
      <c r="N68" t="e">
        <f t="shared" si="33"/>
        <v>#DIV/0!</v>
      </c>
      <c r="O68" t="e">
        <f t="shared" si="34"/>
        <v>#DIV/0!</v>
      </c>
      <c r="P68" s="25" t="e">
        <f t="shared" si="35"/>
        <v>#DIV/0!</v>
      </c>
      <c r="Q68" s="22" t="e">
        <f t="shared" si="36"/>
        <v>#DIV/0!</v>
      </c>
      <c r="R68" t="e">
        <f t="shared" si="37"/>
        <v>#DIV/0!</v>
      </c>
      <c r="S68" s="25" t="e">
        <f t="shared" si="38"/>
        <v>#DIV/0!</v>
      </c>
      <c r="T68" s="25" t="e">
        <f t="shared" si="39"/>
        <v>#DIV/0!</v>
      </c>
      <c r="U68" s="10" t="e">
        <f ca="1">RANK(C68,$C$3:OFFSET($C$3,Control!$I$5-1,0),1)</f>
        <v>#N/A</v>
      </c>
      <c r="V68" s="10" t="e">
        <f t="shared" ca="1" si="44"/>
        <v>#N/A</v>
      </c>
      <c r="W68" s="10" t="e">
        <f t="shared" ca="1" si="44"/>
        <v>#N/A</v>
      </c>
      <c r="X68" s="7" t="e">
        <f t="shared" ref="X68:X100" si="46">(N68+L68)*100</f>
        <v>#DIV/0!</v>
      </c>
      <c r="Y68" s="7" t="e">
        <f t="shared" ca="1" si="45"/>
        <v>#N/A</v>
      </c>
      <c r="Z68">
        <v>1</v>
      </c>
      <c r="AA68">
        <v>2</v>
      </c>
      <c r="AB68" s="11" t="e">
        <f t="shared" ref="AB68:AB100" si="47">100*8.3144*$AA$2*($AA$1+273)*($AE$1/100-B68/100)/(0.018*1000000*C68+8.3144*$AA$2*($AA$1+273)*($AE$1/100-B68/100))</f>
        <v>#DIV/0!</v>
      </c>
      <c r="AC68" s="11"/>
      <c r="AD68" s="7" t="e">
        <f t="shared" si="40"/>
        <v>#DIV/0!</v>
      </c>
      <c r="AE68" t="e">
        <f t="shared" si="41"/>
        <v>#DIV/0!</v>
      </c>
      <c r="AF68" s="25" t="e">
        <f t="shared" si="42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>
        <v>39.1</v>
      </c>
      <c r="J69" t="e">
        <f t="shared" si="30"/>
        <v>#DIV/0!</v>
      </c>
      <c r="K69">
        <f>Control!F71/100</f>
        <v>0</v>
      </c>
      <c r="L69" s="25" t="e">
        <f t="shared" si="31"/>
        <v>#DIV/0!</v>
      </c>
      <c r="M69" s="10">
        <f t="shared" si="32"/>
        <v>69.205184143627974</v>
      </c>
      <c r="N69" t="e">
        <f t="shared" si="33"/>
        <v>#DIV/0!</v>
      </c>
      <c r="O69" t="e">
        <f t="shared" si="34"/>
        <v>#DIV/0!</v>
      </c>
      <c r="P69" s="25" t="e">
        <f t="shared" si="35"/>
        <v>#DIV/0!</v>
      </c>
      <c r="Q69" s="22" t="e">
        <f t="shared" si="36"/>
        <v>#DIV/0!</v>
      </c>
      <c r="R69" t="e">
        <f t="shared" si="37"/>
        <v>#DIV/0!</v>
      </c>
      <c r="S69" s="25" t="e">
        <f t="shared" si="38"/>
        <v>#DIV/0!</v>
      </c>
      <c r="T69" s="25" t="e">
        <f t="shared" si="39"/>
        <v>#DIV/0!</v>
      </c>
      <c r="U69" s="10" t="e">
        <f ca="1">RANK(C69,$C$3:OFFSET($C$3,Control!$I$5-1,0),1)</f>
        <v>#N/A</v>
      </c>
      <c r="V69" s="10" t="e">
        <f t="shared" ca="1" si="44"/>
        <v>#N/A</v>
      </c>
      <c r="W69" s="10" t="e">
        <f t="shared" ca="1" si="44"/>
        <v>#N/A</v>
      </c>
      <c r="X69" s="7" t="e">
        <f t="shared" si="46"/>
        <v>#DIV/0!</v>
      </c>
      <c r="Y69" s="7" t="e">
        <f t="shared" ca="1" si="45"/>
        <v>#N/A</v>
      </c>
      <c r="Z69">
        <v>1</v>
      </c>
      <c r="AA69">
        <v>2</v>
      </c>
      <c r="AB69" s="11" t="e">
        <f t="shared" si="47"/>
        <v>#DIV/0!</v>
      </c>
      <c r="AC69" s="11"/>
      <c r="AD69" s="7" t="e">
        <f t="shared" si="40"/>
        <v>#DIV/0!</v>
      </c>
      <c r="AE69" t="e">
        <f t="shared" si="41"/>
        <v>#DIV/0!</v>
      </c>
      <c r="AF69" s="25" t="e">
        <f t="shared" si="42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>
        <v>40.1</v>
      </c>
      <c r="J70" t="e">
        <f t="shared" si="30"/>
        <v>#DIV/0!</v>
      </c>
      <c r="K70">
        <f>Control!F72/100</f>
        <v>0</v>
      </c>
      <c r="L70" s="25" t="e">
        <f t="shared" si="31"/>
        <v>#DIV/0!</v>
      </c>
      <c r="M70" s="10">
        <f t="shared" si="32"/>
        <v>70.975137702288535</v>
      </c>
      <c r="N70" t="e">
        <f t="shared" si="33"/>
        <v>#DIV/0!</v>
      </c>
      <c r="O70" t="e">
        <f t="shared" si="34"/>
        <v>#DIV/0!</v>
      </c>
      <c r="P70" s="25" t="e">
        <f t="shared" si="35"/>
        <v>#DIV/0!</v>
      </c>
      <c r="Q70" s="22" t="e">
        <f t="shared" si="36"/>
        <v>#DIV/0!</v>
      </c>
      <c r="R70" t="e">
        <f t="shared" si="37"/>
        <v>#DIV/0!</v>
      </c>
      <c r="S70" s="25" t="e">
        <f t="shared" si="38"/>
        <v>#DIV/0!</v>
      </c>
      <c r="T70" s="25" t="e">
        <f t="shared" si="39"/>
        <v>#DIV/0!</v>
      </c>
      <c r="U70" s="10" t="e">
        <f ca="1">RANK(C70,$C$3:OFFSET($C$3,Control!$I$5-1,0),1)</f>
        <v>#N/A</v>
      </c>
      <c r="V70" s="10" t="e">
        <f t="shared" ca="1" si="44"/>
        <v>#N/A</v>
      </c>
      <c r="W70" s="10" t="e">
        <f t="shared" ca="1" si="44"/>
        <v>#N/A</v>
      </c>
      <c r="X70" s="7" t="e">
        <f t="shared" si="46"/>
        <v>#DIV/0!</v>
      </c>
      <c r="Y70" s="7" t="e">
        <f t="shared" ca="1" si="45"/>
        <v>#N/A</v>
      </c>
      <c r="Z70">
        <v>1</v>
      </c>
      <c r="AA70">
        <v>2</v>
      </c>
      <c r="AB70" s="11" t="e">
        <f t="shared" si="47"/>
        <v>#DIV/0!</v>
      </c>
      <c r="AC70" s="11"/>
      <c r="AD70" s="7" t="e">
        <f t="shared" si="40"/>
        <v>#DIV/0!</v>
      </c>
      <c r="AE70" t="e">
        <f t="shared" si="41"/>
        <v>#DIV/0!</v>
      </c>
      <c r="AF70" s="25" t="e">
        <f t="shared" si="42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>
        <v>41.1</v>
      </c>
      <c r="J71" t="e">
        <f t="shared" si="30"/>
        <v>#DIV/0!</v>
      </c>
      <c r="K71">
        <f>Control!F73/100</f>
        <v>0</v>
      </c>
      <c r="L71" s="25" t="e">
        <f t="shared" si="31"/>
        <v>#DIV/0!</v>
      </c>
      <c r="M71" s="10">
        <f t="shared" si="32"/>
        <v>72.745091260949096</v>
      </c>
      <c r="N71" t="e">
        <f t="shared" si="33"/>
        <v>#DIV/0!</v>
      </c>
      <c r="O71" t="e">
        <f t="shared" si="34"/>
        <v>#DIV/0!</v>
      </c>
      <c r="P71" s="25" t="e">
        <f t="shared" si="35"/>
        <v>#DIV/0!</v>
      </c>
      <c r="Q71" s="22" t="e">
        <f t="shared" si="36"/>
        <v>#DIV/0!</v>
      </c>
      <c r="R71" t="e">
        <f t="shared" si="37"/>
        <v>#DIV/0!</v>
      </c>
      <c r="S71" s="25" t="e">
        <f t="shared" si="38"/>
        <v>#DIV/0!</v>
      </c>
      <c r="T71" s="25" t="e">
        <f t="shared" si="39"/>
        <v>#DIV/0!</v>
      </c>
      <c r="U71" s="10" t="e">
        <f ca="1">RANK(C71,$C$3:OFFSET($C$3,Control!$I$5-1,0),1)</f>
        <v>#N/A</v>
      </c>
      <c r="V71" s="10" t="e">
        <f t="shared" ca="1" si="44"/>
        <v>#N/A</v>
      </c>
      <c r="W71" s="10" t="e">
        <f t="shared" ca="1" si="44"/>
        <v>#N/A</v>
      </c>
      <c r="X71" s="7" t="e">
        <f t="shared" si="46"/>
        <v>#DIV/0!</v>
      </c>
      <c r="Y71" s="7" t="e">
        <f t="shared" ca="1" si="45"/>
        <v>#N/A</v>
      </c>
      <c r="Z71">
        <v>1</v>
      </c>
      <c r="AA71">
        <v>2</v>
      </c>
      <c r="AB71" s="11" t="e">
        <f t="shared" si="47"/>
        <v>#DIV/0!</v>
      </c>
      <c r="AC71" s="11"/>
      <c r="AD71" s="7" t="e">
        <f t="shared" si="40"/>
        <v>#DIV/0!</v>
      </c>
      <c r="AE71" t="e">
        <f t="shared" si="41"/>
        <v>#DIV/0!</v>
      </c>
      <c r="AF71" s="25" t="e">
        <f t="shared" si="42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>
        <v>42.1</v>
      </c>
      <c r="J72" t="e">
        <f t="shared" si="30"/>
        <v>#DIV/0!</v>
      </c>
      <c r="K72">
        <f>Control!F74/100</f>
        <v>0</v>
      </c>
      <c r="L72" s="25" t="e">
        <f t="shared" si="31"/>
        <v>#DIV/0!</v>
      </c>
      <c r="M72" s="10">
        <f t="shared" si="32"/>
        <v>74.515044819609656</v>
      </c>
      <c r="N72" t="e">
        <f t="shared" si="33"/>
        <v>#DIV/0!</v>
      </c>
      <c r="O72" t="e">
        <f t="shared" si="34"/>
        <v>#DIV/0!</v>
      </c>
      <c r="P72" s="25" t="e">
        <f t="shared" si="35"/>
        <v>#DIV/0!</v>
      </c>
      <c r="Q72" s="22" t="e">
        <f t="shared" si="36"/>
        <v>#DIV/0!</v>
      </c>
      <c r="R72" t="e">
        <f t="shared" si="37"/>
        <v>#DIV/0!</v>
      </c>
      <c r="S72" s="25" t="e">
        <f t="shared" si="38"/>
        <v>#DIV/0!</v>
      </c>
      <c r="T72" s="25" t="e">
        <f t="shared" si="39"/>
        <v>#DIV/0!</v>
      </c>
      <c r="U72" s="10" t="e">
        <f ca="1">RANK(C72,$C$3:OFFSET($C$3,Control!$I$5-1,0),1)</f>
        <v>#N/A</v>
      </c>
      <c r="V72" s="10" t="e">
        <f t="shared" ca="1" si="44"/>
        <v>#N/A</v>
      </c>
      <c r="W72" s="10" t="e">
        <f t="shared" ca="1" si="44"/>
        <v>#N/A</v>
      </c>
      <c r="X72" s="7" t="e">
        <f t="shared" si="46"/>
        <v>#DIV/0!</v>
      </c>
      <c r="Y72" s="7" t="e">
        <f t="shared" ca="1" si="45"/>
        <v>#N/A</v>
      </c>
      <c r="Z72">
        <v>1</v>
      </c>
      <c r="AA72">
        <v>2</v>
      </c>
      <c r="AB72" s="11" t="e">
        <f t="shared" si="47"/>
        <v>#DIV/0!</v>
      </c>
      <c r="AC72" s="11"/>
      <c r="AD72" s="7" t="e">
        <f t="shared" si="40"/>
        <v>#DIV/0!</v>
      </c>
      <c r="AE72" t="e">
        <f t="shared" si="41"/>
        <v>#DIV/0!</v>
      </c>
      <c r="AF72" s="25" t="e">
        <f t="shared" si="42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>
        <v>43.1</v>
      </c>
      <c r="J73" t="e">
        <f t="shared" si="30"/>
        <v>#DIV/0!</v>
      </c>
      <c r="K73">
        <f>Control!F75/100</f>
        <v>0</v>
      </c>
      <c r="L73" s="25" t="e">
        <f t="shared" si="31"/>
        <v>#DIV/0!</v>
      </c>
      <c r="M73" s="10">
        <f t="shared" si="32"/>
        <v>76.284998378270203</v>
      </c>
      <c r="N73" t="e">
        <f t="shared" si="33"/>
        <v>#DIV/0!</v>
      </c>
      <c r="O73" t="e">
        <f t="shared" si="34"/>
        <v>#DIV/0!</v>
      </c>
      <c r="P73" s="25" t="e">
        <f t="shared" si="35"/>
        <v>#DIV/0!</v>
      </c>
      <c r="Q73" s="22" t="e">
        <f t="shared" si="36"/>
        <v>#DIV/0!</v>
      </c>
      <c r="R73" t="e">
        <f t="shared" si="37"/>
        <v>#DIV/0!</v>
      </c>
      <c r="S73" s="25" t="e">
        <f t="shared" si="38"/>
        <v>#DIV/0!</v>
      </c>
      <c r="T73" s="25" t="e">
        <f t="shared" si="39"/>
        <v>#DIV/0!</v>
      </c>
      <c r="U73" s="10" t="e">
        <f ca="1">RANK(C73,$C$3:OFFSET($C$3,Control!$I$5-1,0),1)</f>
        <v>#N/A</v>
      </c>
      <c r="V73" s="10" t="e">
        <f t="shared" ca="1" si="44"/>
        <v>#N/A</v>
      </c>
      <c r="W73" s="10" t="e">
        <f t="shared" ca="1" si="44"/>
        <v>#N/A</v>
      </c>
      <c r="X73" s="7" t="e">
        <f t="shared" si="46"/>
        <v>#DIV/0!</v>
      </c>
      <c r="Y73" s="7" t="e">
        <f t="shared" ca="1" si="45"/>
        <v>#N/A</v>
      </c>
      <c r="Z73">
        <v>1</v>
      </c>
      <c r="AA73">
        <v>2</v>
      </c>
      <c r="AB73" s="11" t="e">
        <f t="shared" si="47"/>
        <v>#DIV/0!</v>
      </c>
      <c r="AC73" s="11"/>
      <c r="AD73" s="7" t="e">
        <f t="shared" si="40"/>
        <v>#DIV/0!</v>
      </c>
      <c r="AE73" t="e">
        <f t="shared" si="41"/>
        <v>#DIV/0!</v>
      </c>
      <c r="AF73" s="25" t="e">
        <f t="shared" si="42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>
        <v>44.1</v>
      </c>
      <c r="J74" t="e">
        <f t="shared" si="30"/>
        <v>#DIV/0!</v>
      </c>
      <c r="K74">
        <f>Control!F76/100</f>
        <v>0</v>
      </c>
      <c r="L74" s="25" t="e">
        <f t="shared" si="31"/>
        <v>#DIV/0!</v>
      </c>
      <c r="M74" s="10">
        <f t="shared" si="32"/>
        <v>78.054951936930777</v>
      </c>
      <c r="N74" t="e">
        <f t="shared" si="33"/>
        <v>#DIV/0!</v>
      </c>
      <c r="O74" t="e">
        <f t="shared" si="34"/>
        <v>#DIV/0!</v>
      </c>
      <c r="P74" s="25" t="e">
        <f t="shared" si="35"/>
        <v>#DIV/0!</v>
      </c>
      <c r="Q74" s="22" t="e">
        <f t="shared" si="36"/>
        <v>#DIV/0!</v>
      </c>
      <c r="R74" t="e">
        <f t="shared" si="37"/>
        <v>#DIV/0!</v>
      </c>
      <c r="S74" s="25" t="e">
        <f t="shared" si="38"/>
        <v>#DIV/0!</v>
      </c>
      <c r="T74" s="25" t="e">
        <f t="shared" si="39"/>
        <v>#DIV/0!</v>
      </c>
      <c r="U74" s="10" t="e">
        <f ca="1">RANK(C74,$C$3:OFFSET($C$3,Control!$I$5-1,0),1)</f>
        <v>#N/A</v>
      </c>
      <c r="V74" s="10" t="e">
        <f t="shared" ca="1" si="44"/>
        <v>#N/A</v>
      </c>
      <c r="W74" s="10" t="e">
        <f t="shared" ca="1" si="44"/>
        <v>#N/A</v>
      </c>
      <c r="X74" s="7" t="e">
        <f t="shared" si="46"/>
        <v>#DIV/0!</v>
      </c>
      <c r="Y74" s="7" t="e">
        <f t="shared" ca="1" si="45"/>
        <v>#N/A</v>
      </c>
      <c r="Z74">
        <v>1</v>
      </c>
      <c r="AA74">
        <v>2</v>
      </c>
      <c r="AB74" s="11" t="e">
        <f t="shared" si="47"/>
        <v>#DIV/0!</v>
      </c>
      <c r="AC74" s="11"/>
      <c r="AD74" s="7" t="e">
        <f t="shared" si="40"/>
        <v>#DIV/0!</v>
      </c>
      <c r="AE74" t="e">
        <f t="shared" si="41"/>
        <v>#DIV/0!</v>
      </c>
      <c r="AF74" s="25" t="e">
        <f t="shared" si="42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>
        <v>45.1</v>
      </c>
      <c r="J75" t="e">
        <f t="shared" si="30"/>
        <v>#DIV/0!</v>
      </c>
      <c r="K75">
        <f>Control!F77/100</f>
        <v>0</v>
      </c>
      <c r="L75" s="25" t="e">
        <f t="shared" si="31"/>
        <v>#DIV/0!</v>
      </c>
      <c r="M75" s="10">
        <f t="shared" si="32"/>
        <v>79.824905495591352</v>
      </c>
      <c r="N75" t="e">
        <f t="shared" si="33"/>
        <v>#DIV/0!</v>
      </c>
      <c r="O75" t="e">
        <f t="shared" si="34"/>
        <v>#DIV/0!</v>
      </c>
      <c r="P75" s="25" t="e">
        <f t="shared" si="35"/>
        <v>#DIV/0!</v>
      </c>
      <c r="Q75" s="22" t="e">
        <f t="shared" si="36"/>
        <v>#DIV/0!</v>
      </c>
      <c r="R75" t="e">
        <f t="shared" si="37"/>
        <v>#DIV/0!</v>
      </c>
      <c r="S75" s="25" t="e">
        <f t="shared" si="38"/>
        <v>#DIV/0!</v>
      </c>
      <c r="T75" s="25" t="e">
        <f t="shared" si="39"/>
        <v>#DIV/0!</v>
      </c>
      <c r="U75" s="10" t="e">
        <f ca="1">RANK(C75,$C$3:OFFSET($C$3,Control!$I$5-1,0),1)</f>
        <v>#N/A</v>
      </c>
      <c r="V75" s="10" t="e">
        <f t="shared" ca="1" si="44"/>
        <v>#N/A</v>
      </c>
      <c r="W75" s="10" t="e">
        <f t="shared" ca="1" si="44"/>
        <v>#N/A</v>
      </c>
      <c r="X75" s="7" t="e">
        <f t="shared" si="46"/>
        <v>#DIV/0!</v>
      </c>
      <c r="Y75" s="7" t="e">
        <f t="shared" ca="1" si="45"/>
        <v>#N/A</v>
      </c>
      <c r="Z75">
        <v>1</v>
      </c>
      <c r="AA75">
        <v>2</v>
      </c>
      <c r="AB75" s="11" t="e">
        <f t="shared" si="47"/>
        <v>#DIV/0!</v>
      </c>
      <c r="AC75" s="11"/>
      <c r="AD75" s="7" t="e">
        <f t="shared" si="40"/>
        <v>#DIV/0!</v>
      </c>
      <c r="AE75" t="e">
        <f t="shared" si="41"/>
        <v>#DIV/0!</v>
      </c>
      <c r="AF75" s="25" t="e">
        <f t="shared" si="42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>
        <v>46.1</v>
      </c>
      <c r="J76" t="e">
        <f t="shared" si="30"/>
        <v>#DIV/0!</v>
      </c>
      <c r="K76">
        <f>Control!F78/100</f>
        <v>0</v>
      </c>
      <c r="L76" s="25" t="e">
        <f t="shared" si="31"/>
        <v>#DIV/0!</v>
      </c>
      <c r="M76" s="10">
        <f t="shared" si="32"/>
        <v>81.594859054251899</v>
      </c>
      <c r="N76" t="e">
        <f t="shared" si="33"/>
        <v>#DIV/0!</v>
      </c>
      <c r="O76" t="e">
        <f t="shared" si="34"/>
        <v>#DIV/0!</v>
      </c>
      <c r="P76" s="25" t="e">
        <f t="shared" si="35"/>
        <v>#DIV/0!</v>
      </c>
      <c r="Q76" s="22" t="e">
        <f t="shared" si="36"/>
        <v>#DIV/0!</v>
      </c>
      <c r="R76" t="e">
        <f t="shared" si="37"/>
        <v>#DIV/0!</v>
      </c>
      <c r="S76" s="25" t="e">
        <f t="shared" si="38"/>
        <v>#DIV/0!</v>
      </c>
      <c r="T76" s="25" t="e">
        <f t="shared" si="39"/>
        <v>#DIV/0!</v>
      </c>
      <c r="U76" s="10" t="e">
        <f ca="1">RANK(C76,$C$3:OFFSET($C$3,Control!$I$5-1,0),1)</f>
        <v>#N/A</v>
      </c>
      <c r="V76" s="10" t="e">
        <f t="shared" ref="V76:W95" ca="1" si="48">IF(U76=U75,U75+1,U76)</f>
        <v>#N/A</v>
      </c>
      <c r="W76" s="10" t="e">
        <f t="shared" ca="1" si="48"/>
        <v>#N/A</v>
      </c>
      <c r="X76" s="7" t="e">
        <f t="shared" si="46"/>
        <v>#DIV/0!</v>
      </c>
      <c r="Y76" s="7" t="e">
        <f t="shared" ca="1" si="45"/>
        <v>#N/A</v>
      </c>
      <c r="Z76">
        <v>1</v>
      </c>
      <c r="AA76">
        <v>2</v>
      </c>
      <c r="AB76" s="11" t="e">
        <f t="shared" si="47"/>
        <v>#DIV/0!</v>
      </c>
      <c r="AC76" s="11"/>
      <c r="AD76" s="7" t="e">
        <f t="shared" si="40"/>
        <v>#DIV/0!</v>
      </c>
      <c r="AE76" t="e">
        <f t="shared" si="41"/>
        <v>#DIV/0!</v>
      </c>
      <c r="AF76" s="25" t="e">
        <f t="shared" si="42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>
        <v>47.1</v>
      </c>
      <c r="J77" t="e">
        <f t="shared" si="30"/>
        <v>#DIV/0!</v>
      </c>
      <c r="K77">
        <f>Control!F79/100</f>
        <v>0</v>
      </c>
      <c r="L77" s="25" t="e">
        <f t="shared" si="31"/>
        <v>#DIV/0!</v>
      </c>
      <c r="M77" s="10">
        <f t="shared" si="32"/>
        <v>83.364812612912473</v>
      </c>
      <c r="N77" t="e">
        <f t="shared" si="33"/>
        <v>#DIV/0!</v>
      </c>
      <c r="O77" t="e">
        <f t="shared" si="34"/>
        <v>#DIV/0!</v>
      </c>
      <c r="P77" s="25" t="e">
        <f t="shared" si="35"/>
        <v>#DIV/0!</v>
      </c>
      <c r="Q77" s="22" t="e">
        <f t="shared" si="36"/>
        <v>#DIV/0!</v>
      </c>
      <c r="R77" t="e">
        <f t="shared" si="37"/>
        <v>#DIV/0!</v>
      </c>
      <c r="S77" s="25" t="e">
        <f t="shared" si="38"/>
        <v>#DIV/0!</v>
      </c>
      <c r="T77" s="25" t="e">
        <f t="shared" si="39"/>
        <v>#DIV/0!</v>
      </c>
      <c r="U77" s="10" t="e">
        <f ca="1">RANK(C77,$C$3:OFFSET($C$3,Control!$I$5-1,0),1)</f>
        <v>#N/A</v>
      </c>
      <c r="V77" s="10" t="e">
        <f t="shared" ca="1" si="48"/>
        <v>#N/A</v>
      </c>
      <c r="W77" s="10" t="e">
        <f t="shared" ca="1" si="48"/>
        <v>#N/A</v>
      </c>
      <c r="X77" s="7" t="e">
        <f t="shared" si="46"/>
        <v>#DIV/0!</v>
      </c>
      <c r="Y77" s="7" t="e">
        <f t="shared" ca="1" si="45"/>
        <v>#N/A</v>
      </c>
      <c r="Z77">
        <v>1</v>
      </c>
      <c r="AA77">
        <v>2</v>
      </c>
      <c r="AB77" s="11" t="e">
        <f t="shared" si="47"/>
        <v>#DIV/0!</v>
      </c>
      <c r="AC77" s="11"/>
      <c r="AD77" s="7" t="e">
        <f t="shared" si="40"/>
        <v>#DIV/0!</v>
      </c>
      <c r="AE77" t="e">
        <f t="shared" si="41"/>
        <v>#DIV/0!</v>
      </c>
      <c r="AF77" s="25" t="e">
        <f t="shared" si="42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>
        <v>48.1</v>
      </c>
      <c r="J78" t="e">
        <f t="shared" si="30"/>
        <v>#DIV/0!</v>
      </c>
      <c r="K78">
        <f>Control!F80/100</f>
        <v>0</v>
      </c>
      <c r="L78" s="25" t="e">
        <f t="shared" si="31"/>
        <v>#DIV/0!</v>
      </c>
      <c r="M78" s="10">
        <f t="shared" si="32"/>
        <v>85.13476617157302</v>
      </c>
      <c r="N78" t="e">
        <f t="shared" si="33"/>
        <v>#DIV/0!</v>
      </c>
      <c r="O78" t="e">
        <f t="shared" si="34"/>
        <v>#DIV/0!</v>
      </c>
      <c r="P78" s="25" t="e">
        <f t="shared" si="35"/>
        <v>#DIV/0!</v>
      </c>
      <c r="Q78" s="22" t="e">
        <f t="shared" si="36"/>
        <v>#DIV/0!</v>
      </c>
      <c r="R78" t="e">
        <f t="shared" si="37"/>
        <v>#DIV/0!</v>
      </c>
      <c r="S78" s="25" t="e">
        <f t="shared" si="38"/>
        <v>#DIV/0!</v>
      </c>
      <c r="T78" s="25" t="e">
        <f t="shared" si="39"/>
        <v>#DIV/0!</v>
      </c>
      <c r="U78" s="10" t="e">
        <f ca="1">RANK(C78,$C$3:OFFSET($C$3,Control!$I$5-1,0),1)</f>
        <v>#N/A</v>
      </c>
      <c r="V78" s="10" t="e">
        <f t="shared" ca="1" si="48"/>
        <v>#N/A</v>
      </c>
      <c r="W78" s="10" t="e">
        <f t="shared" ca="1" si="48"/>
        <v>#N/A</v>
      </c>
      <c r="X78" s="7" t="e">
        <f t="shared" si="46"/>
        <v>#DIV/0!</v>
      </c>
      <c r="Y78" s="7" t="e">
        <f t="shared" ca="1" si="45"/>
        <v>#N/A</v>
      </c>
      <c r="Z78">
        <v>1</v>
      </c>
      <c r="AA78">
        <v>2</v>
      </c>
      <c r="AB78" s="11" t="e">
        <f t="shared" si="47"/>
        <v>#DIV/0!</v>
      </c>
      <c r="AC78" s="11"/>
      <c r="AD78" s="7" t="e">
        <f t="shared" si="40"/>
        <v>#DIV/0!</v>
      </c>
      <c r="AE78" t="e">
        <f t="shared" si="41"/>
        <v>#DIV/0!</v>
      </c>
      <c r="AF78" s="25" t="e">
        <f t="shared" si="42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>
        <v>49.1</v>
      </c>
      <c r="J79" t="e">
        <f t="shared" si="30"/>
        <v>#DIV/0!</v>
      </c>
      <c r="K79">
        <f>Control!F81/100</f>
        <v>0</v>
      </c>
      <c r="L79" s="25" t="e">
        <f t="shared" si="31"/>
        <v>#DIV/0!</v>
      </c>
      <c r="M79" s="10">
        <f t="shared" si="32"/>
        <v>86.90471973023358</v>
      </c>
      <c r="N79" t="e">
        <f t="shared" si="33"/>
        <v>#DIV/0!</v>
      </c>
      <c r="O79" t="e">
        <f t="shared" si="34"/>
        <v>#DIV/0!</v>
      </c>
      <c r="P79" s="25" t="e">
        <f t="shared" si="35"/>
        <v>#DIV/0!</v>
      </c>
      <c r="Q79" s="22" t="e">
        <f t="shared" si="36"/>
        <v>#DIV/0!</v>
      </c>
      <c r="R79" t="e">
        <f t="shared" si="37"/>
        <v>#DIV/0!</v>
      </c>
      <c r="S79" s="25" t="e">
        <f t="shared" si="38"/>
        <v>#DIV/0!</v>
      </c>
      <c r="T79" s="25" t="e">
        <f t="shared" si="39"/>
        <v>#DIV/0!</v>
      </c>
      <c r="U79" s="10" t="e">
        <f ca="1">RANK(C79,$C$3:OFFSET($C$3,Control!$I$5-1,0),1)</f>
        <v>#N/A</v>
      </c>
      <c r="V79" s="10" t="e">
        <f t="shared" ca="1" si="48"/>
        <v>#N/A</v>
      </c>
      <c r="W79" s="10" t="e">
        <f t="shared" ca="1" si="48"/>
        <v>#N/A</v>
      </c>
      <c r="X79" s="7" t="e">
        <f t="shared" si="46"/>
        <v>#DIV/0!</v>
      </c>
      <c r="Y79" s="7" t="e">
        <f t="shared" ca="1" si="45"/>
        <v>#N/A</v>
      </c>
      <c r="Z79">
        <v>1</v>
      </c>
      <c r="AA79">
        <v>2</v>
      </c>
      <c r="AB79" s="11" t="e">
        <f t="shared" si="47"/>
        <v>#DIV/0!</v>
      </c>
      <c r="AC79" s="11"/>
      <c r="AD79" s="7" t="e">
        <f t="shared" si="40"/>
        <v>#DIV/0!</v>
      </c>
      <c r="AE79" t="e">
        <f t="shared" si="41"/>
        <v>#DIV/0!</v>
      </c>
      <c r="AF79" s="25" t="e">
        <f t="shared" si="42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>
        <v>50.1</v>
      </c>
      <c r="J80" t="e">
        <f t="shared" si="30"/>
        <v>#DIV/0!</v>
      </c>
      <c r="K80">
        <f>Control!F82/100</f>
        <v>0</v>
      </c>
      <c r="L80" s="25" t="e">
        <f t="shared" si="31"/>
        <v>#DIV/0!</v>
      </c>
      <c r="M80" s="10">
        <f t="shared" si="32"/>
        <v>88.674673288894141</v>
      </c>
      <c r="N80" t="e">
        <f t="shared" si="33"/>
        <v>#DIV/0!</v>
      </c>
      <c r="O80" t="e">
        <f t="shared" si="34"/>
        <v>#DIV/0!</v>
      </c>
      <c r="P80" s="25" t="e">
        <f t="shared" si="35"/>
        <v>#DIV/0!</v>
      </c>
      <c r="Q80" s="22" t="e">
        <f t="shared" si="36"/>
        <v>#DIV/0!</v>
      </c>
      <c r="R80" t="e">
        <f t="shared" si="37"/>
        <v>#DIV/0!</v>
      </c>
      <c r="S80" s="25" t="e">
        <f t="shared" si="38"/>
        <v>#DIV/0!</v>
      </c>
      <c r="T80" s="25" t="e">
        <f t="shared" si="39"/>
        <v>#DIV/0!</v>
      </c>
      <c r="U80" s="10" t="e">
        <f ca="1">RANK(C80,$C$3:OFFSET($C$3,Control!$I$5-1,0),1)</f>
        <v>#N/A</v>
      </c>
      <c r="V80" s="10" t="e">
        <f t="shared" ca="1" si="48"/>
        <v>#N/A</v>
      </c>
      <c r="W80" s="10" t="e">
        <f t="shared" ca="1" si="48"/>
        <v>#N/A</v>
      </c>
      <c r="X80" s="7" t="e">
        <f t="shared" si="46"/>
        <v>#DIV/0!</v>
      </c>
      <c r="Y80" s="7" t="e">
        <f t="shared" ca="1" si="45"/>
        <v>#N/A</v>
      </c>
      <c r="Z80">
        <v>1</v>
      </c>
      <c r="AA80">
        <v>2</v>
      </c>
      <c r="AB80" s="11" t="e">
        <f t="shared" si="47"/>
        <v>#DIV/0!</v>
      </c>
      <c r="AC80" s="11"/>
      <c r="AD80" s="7" t="e">
        <f t="shared" si="40"/>
        <v>#DIV/0!</v>
      </c>
      <c r="AE80" t="e">
        <f t="shared" si="41"/>
        <v>#DIV/0!</v>
      </c>
      <c r="AF80" s="25" t="e">
        <f t="shared" si="42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>
        <v>51.1</v>
      </c>
      <c r="J81" t="e">
        <f t="shared" si="30"/>
        <v>#DIV/0!</v>
      </c>
      <c r="K81">
        <f>Control!F83/100</f>
        <v>0</v>
      </c>
      <c r="L81" s="25" t="e">
        <f t="shared" si="31"/>
        <v>#DIV/0!</v>
      </c>
      <c r="M81" s="10">
        <f t="shared" si="32"/>
        <v>90.444626847554716</v>
      </c>
      <c r="N81" t="e">
        <f t="shared" si="33"/>
        <v>#DIV/0!</v>
      </c>
      <c r="O81" t="e">
        <f t="shared" si="34"/>
        <v>#DIV/0!</v>
      </c>
      <c r="P81" s="25" t="e">
        <f t="shared" si="35"/>
        <v>#DIV/0!</v>
      </c>
      <c r="Q81" s="22" t="e">
        <f t="shared" si="36"/>
        <v>#DIV/0!</v>
      </c>
      <c r="R81" t="e">
        <f t="shared" si="37"/>
        <v>#DIV/0!</v>
      </c>
      <c r="S81" s="25" t="e">
        <f t="shared" si="38"/>
        <v>#DIV/0!</v>
      </c>
      <c r="T81" s="25" t="e">
        <f t="shared" si="39"/>
        <v>#DIV/0!</v>
      </c>
      <c r="U81" s="10" t="e">
        <f ca="1">RANK(C81,$C$3:OFFSET($C$3,Control!$I$5-1,0),1)</f>
        <v>#N/A</v>
      </c>
      <c r="V81" s="10" t="e">
        <f t="shared" ca="1" si="48"/>
        <v>#N/A</v>
      </c>
      <c r="W81" s="10" t="e">
        <f t="shared" ca="1" si="48"/>
        <v>#N/A</v>
      </c>
      <c r="X81" s="7" t="e">
        <f t="shared" si="46"/>
        <v>#DIV/0!</v>
      </c>
      <c r="Y81" s="7" t="e">
        <f t="shared" ca="1" si="45"/>
        <v>#N/A</v>
      </c>
      <c r="Z81">
        <v>1</v>
      </c>
      <c r="AA81">
        <v>2</v>
      </c>
      <c r="AB81" s="11" t="e">
        <f t="shared" si="47"/>
        <v>#DIV/0!</v>
      </c>
      <c r="AC81" s="11"/>
      <c r="AD81" s="7" t="e">
        <f t="shared" si="40"/>
        <v>#DIV/0!</v>
      </c>
      <c r="AE81" t="e">
        <f t="shared" si="41"/>
        <v>#DIV/0!</v>
      </c>
      <c r="AF81" s="25" t="e">
        <f t="shared" si="42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>
        <v>52.1</v>
      </c>
      <c r="J82" t="e">
        <f t="shared" si="30"/>
        <v>#DIV/0!</v>
      </c>
      <c r="K82">
        <f>Control!F84/100</f>
        <v>0</v>
      </c>
      <c r="L82" s="25" t="e">
        <f t="shared" si="31"/>
        <v>#DIV/0!</v>
      </c>
      <c r="M82" s="10">
        <f t="shared" si="32"/>
        <v>92.214580406215276</v>
      </c>
      <c r="N82" t="e">
        <f t="shared" si="33"/>
        <v>#DIV/0!</v>
      </c>
      <c r="O82" t="e">
        <f t="shared" si="34"/>
        <v>#DIV/0!</v>
      </c>
      <c r="P82" s="25" t="e">
        <f t="shared" si="35"/>
        <v>#DIV/0!</v>
      </c>
      <c r="Q82" s="22" t="e">
        <f t="shared" si="36"/>
        <v>#DIV/0!</v>
      </c>
      <c r="R82" t="e">
        <f t="shared" si="37"/>
        <v>#DIV/0!</v>
      </c>
      <c r="S82" s="25" t="e">
        <f t="shared" si="38"/>
        <v>#DIV/0!</v>
      </c>
      <c r="T82" s="25" t="e">
        <f t="shared" si="39"/>
        <v>#DIV/0!</v>
      </c>
      <c r="U82" s="10" t="e">
        <f ca="1">RANK(C82,$C$3:OFFSET($C$3,Control!$I$5-1,0),1)</f>
        <v>#N/A</v>
      </c>
      <c r="V82" s="10" t="e">
        <f t="shared" ca="1" si="48"/>
        <v>#N/A</v>
      </c>
      <c r="W82" s="10" t="e">
        <f t="shared" ca="1" si="48"/>
        <v>#N/A</v>
      </c>
      <c r="X82" s="7" t="e">
        <f t="shared" si="46"/>
        <v>#DIV/0!</v>
      </c>
      <c r="Y82" s="7" t="e">
        <f t="shared" ca="1" si="45"/>
        <v>#N/A</v>
      </c>
      <c r="Z82">
        <v>1</v>
      </c>
      <c r="AA82">
        <v>2</v>
      </c>
      <c r="AB82" s="11" t="e">
        <f t="shared" si="47"/>
        <v>#DIV/0!</v>
      </c>
      <c r="AC82" s="11"/>
      <c r="AD82" s="7" t="e">
        <f t="shared" si="40"/>
        <v>#DIV/0!</v>
      </c>
      <c r="AE82" t="e">
        <f t="shared" si="41"/>
        <v>#DIV/0!</v>
      </c>
      <c r="AF82" s="25" t="e">
        <f t="shared" si="42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>
        <v>53.1</v>
      </c>
      <c r="J83" t="e">
        <f t="shared" si="30"/>
        <v>#DIV/0!</v>
      </c>
      <c r="K83">
        <f>Control!F85/100</f>
        <v>0</v>
      </c>
      <c r="L83" s="25" t="e">
        <f t="shared" si="31"/>
        <v>#DIV/0!</v>
      </c>
      <c r="M83" s="10">
        <f t="shared" si="32"/>
        <v>93.984533964875851</v>
      </c>
      <c r="N83" t="e">
        <f t="shared" si="33"/>
        <v>#DIV/0!</v>
      </c>
      <c r="O83" t="e">
        <f t="shared" si="34"/>
        <v>#DIV/0!</v>
      </c>
      <c r="P83" s="25" t="e">
        <f t="shared" si="35"/>
        <v>#DIV/0!</v>
      </c>
      <c r="Q83" s="22" t="e">
        <f t="shared" si="36"/>
        <v>#DIV/0!</v>
      </c>
      <c r="R83" t="e">
        <f t="shared" si="37"/>
        <v>#DIV/0!</v>
      </c>
      <c r="S83" s="25" t="e">
        <f t="shared" si="38"/>
        <v>#DIV/0!</v>
      </c>
      <c r="T83" s="25" t="e">
        <f t="shared" si="39"/>
        <v>#DIV/0!</v>
      </c>
      <c r="U83" s="10" t="e">
        <f ca="1">RANK(C83,$C$3:OFFSET($C$3,Control!$I$5-1,0),1)</f>
        <v>#N/A</v>
      </c>
      <c r="V83" s="10" t="e">
        <f t="shared" ca="1" si="48"/>
        <v>#N/A</v>
      </c>
      <c r="W83" s="10" t="e">
        <f t="shared" ca="1" si="48"/>
        <v>#N/A</v>
      </c>
      <c r="X83" s="7" t="e">
        <f t="shared" si="46"/>
        <v>#DIV/0!</v>
      </c>
      <c r="Y83" s="7" t="e">
        <f t="shared" ca="1" si="45"/>
        <v>#N/A</v>
      </c>
      <c r="Z83">
        <v>1</v>
      </c>
      <c r="AA83">
        <v>2</v>
      </c>
      <c r="AB83" s="11" t="e">
        <f t="shared" si="47"/>
        <v>#DIV/0!</v>
      </c>
      <c r="AC83" s="11"/>
      <c r="AD83" s="7" t="e">
        <f t="shared" si="40"/>
        <v>#DIV/0!</v>
      </c>
      <c r="AE83" t="e">
        <f t="shared" si="41"/>
        <v>#DIV/0!</v>
      </c>
      <c r="AF83" s="25" t="e">
        <f t="shared" si="42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>
        <v>54.1</v>
      </c>
      <c r="J84" t="e">
        <f t="shared" si="30"/>
        <v>#DIV/0!</v>
      </c>
      <c r="K84">
        <f>Control!F86/100</f>
        <v>0</v>
      </c>
      <c r="L84" s="25" t="e">
        <f t="shared" si="31"/>
        <v>#DIV/0!</v>
      </c>
      <c r="M84" s="10">
        <f t="shared" si="32"/>
        <v>95.754487523536397</v>
      </c>
      <c r="N84" t="e">
        <f t="shared" si="33"/>
        <v>#DIV/0!</v>
      </c>
      <c r="O84" t="e">
        <f t="shared" si="34"/>
        <v>#DIV/0!</v>
      </c>
      <c r="P84" s="25" t="e">
        <f t="shared" si="35"/>
        <v>#DIV/0!</v>
      </c>
      <c r="Q84" s="22" t="e">
        <f t="shared" si="36"/>
        <v>#DIV/0!</v>
      </c>
      <c r="R84" t="e">
        <f t="shared" si="37"/>
        <v>#DIV/0!</v>
      </c>
      <c r="S84" s="25" t="e">
        <f t="shared" si="38"/>
        <v>#DIV/0!</v>
      </c>
      <c r="T84" s="25" t="e">
        <f t="shared" si="39"/>
        <v>#DIV/0!</v>
      </c>
      <c r="U84" s="10" t="e">
        <f ca="1">RANK(C84,$C$3:OFFSET($C$3,Control!$I$5-1,0),1)</f>
        <v>#N/A</v>
      </c>
      <c r="V84" s="10" t="e">
        <f t="shared" ca="1" si="48"/>
        <v>#N/A</v>
      </c>
      <c r="W84" s="10" t="e">
        <f t="shared" ca="1" si="48"/>
        <v>#N/A</v>
      </c>
      <c r="X84" s="7" t="e">
        <f t="shared" si="46"/>
        <v>#DIV/0!</v>
      </c>
      <c r="Y84" s="7" t="e">
        <f t="shared" ca="1" si="45"/>
        <v>#N/A</v>
      </c>
      <c r="Z84">
        <v>1</v>
      </c>
      <c r="AA84">
        <v>2</v>
      </c>
      <c r="AB84" s="11" t="e">
        <f t="shared" si="47"/>
        <v>#DIV/0!</v>
      </c>
      <c r="AC84" s="11"/>
      <c r="AD84" s="7" t="e">
        <f t="shared" si="40"/>
        <v>#DIV/0!</v>
      </c>
      <c r="AE84" t="e">
        <f t="shared" si="41"/>
        <v>#DIV/0!</v>
      </c>
      <c r="AF84" s="25" t="e">
        <f t="shared" si="42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>
        <v>55.1</v>
      </c>
      <c r="J85" t="e">
        <f t="shared" si="30"/>
        <v>#DIV/0!</v>
      </c>
      <c r="K85">
        <f>Control!F87/100</f>
        <v>0</v>
      </c>
      <c r="L85" s="25" t="e">
        <f t="shared" si="31"/>
        <v>#DIV/0!</v>
      </c>
      <c r="M85" s="10">
        <f t="shared" si="32"/>
        <v>97.524441082196958</v>
      </c>
      <c r="N85" t="e">
        <f t="shared" si="33"/>
        <v>#DIV/0!</v>
      </c>
      <c r="O85" t="e">
        <f t="shared" si="34"/>
        <v>#DIV/0!</v>
      </c>
      <c r="P85" s="25" t="e">
        <f t="shared" si="35"/>
        <v>#DIV/0!</v>
      </c>
      <c r="Q85" s="22" t="e">
        <f t="shared" si="36"/>
        <v>#DIV/0!</v>
      </c>
      <c r="R85" t="e">
        <f t="shared" si="37"/>
        <v>#DIV/0!</v>
      </c>
      <c r="S85" s="25" t="e">
        <f t="shared" si="38"/>
        <v>#DIV/0!</v>
      </c>
      <c r="T85" s="25" t="e">
        <f t="shared" si="39"/>
        <v>#DIV/0!</v>
      </c>
      <c r="U85" s="10" t="e">
        <f ca="1">RANK(C85,$C$3:OFFSET($C$3,Control!$I$5-1,0),1)</f>
        <v>#N/A</v>
      </c>
      <c r="V85" s="10" t="e">
        <f t="shared" ca="1" si="48"/>
        <v>#N/A</v>
      </c>
      <c r="W85" s="10" t="e">
        <f t="shared" ca="1" si="48"/>
        <v>#N/A</v>
      </c>
      <c r="X85" s="7" t="e">
        <f t="shared" si="46"/>
        <v>#DIV/0!</v>
      </c>
      <c r="Y85" s="7" t="e">
        <f t="shared" ca="1" si="45"/>
        <v>#N/A</v>
      </c>
      <c r="Z85">
        <v>1</v>
      </c>
      <c r="AA85">
        <v>2</v>
      </c>
      <c r="AB85" s="11" t="e">
        <f t="shared" si="47"/>
        <v>#DIV/0!</v>
      </c>
      <c r="AC85" s="11"/>
      <c r="AD85" s="7" t="e">
        <f t="shared" si="40"/>
        <v>#DIV/0!</v>
      </c>
      <c r="AE85" t="e">
        <f t="shared" si="41"/>
        <v>#DIV/0!</v>
      </c>
      <c r="AF85" s="25" t="e">
        <f t="shared" si="42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>
        <v>56.1</v>
      </c>
      <c r="J86" t="e">
        <f t="shared" si="30"/>
        <v>#DIV/0!</v>
      </c>
      <c r="K86">
        <f>Control!F88/100</f>
        <v>0</v>
      </c>
      <c r="L86" s="25" t="e">
        <f t="shared" si="31"/>
        <v>#DIV/0!</v>
      </c>
      <c r="M86" s="10">
        <f t="shared" si="32"/>
        <v>99.294394640857533</v>
      </c>
      <c r="N86" t="e">
        <f t="shared" si="33"/>
        <v>#DIV/0!</v>
      </c>
      <c r="O86" t="e">
        <f t="shared" si="34"/>
        <v>#DIV/0!</v>
      </c>
      <c r="P86" s="25" t="e">
        <f t="shared" si="35"/>
        <v>#DIV/0!</v>
      </c>
      <c r="Q86" s="22" t="e">
        <f t="shared" si="36"/>
        <v>#DIV/0!</v>
      </c>
      <c r="R86" t="e">
        <f t="shared" si="37"/>
        <v>#DIV/0!</v>
      </c>
      <c r="S86" s="25" t="e">
        <f t="shared" si="38"/>
        <v>#DIV/0!</v>
      </c>
      <c r="T86" s="25" t="e">
        <f t="shared" si="39"/>
        <v>#DIV/0!</v>
      </c>
      <c r="U86" s="10" t="e">
        <f ca="1">RANK(C86,$C$3:OFFSET($C$3,Control!$I$5-1,0),1)</f>
        <v>#N/A</v>
      </c>
      <c r="V86" s="10" t="e">
        <f t="shared" ca="1" si="48"/>
        <v>#N/A</v>
      </c>
      <c r="W86" s="10" t="e">
        <f t="shared" ca="1" si="48"/>
        <v>#N/A</v>
      </c>
      <c r="X86" s="7" t="e">
        <f t="shared" si="46"/>
        <v>#DIV/0!</v>
      </c>
      <c r="Y86" s="7" t="e">
        <f t="shared" ca="1" si="45"/>
        <v>#N/A</v>
      </c>
      <c r="Z86">
        <v>1</v>
      </c>
      <c r="AA86">
        <v>2</v>
      </c>
      <c r="AB86" s="11" t="e">
        <f t="shared" si="47"/>
        <v>#DIV/0!</v>
      </c>
      <c r="AC86" s="11"/>
      <c r="AD86" s="7" t="e">
        <f t="shared" si="40"/>
        <v>#DIV/0!</v>
      </c>
      <c r="AE86" t="e">
        <f t="shared" si="41"/>
        <v>#DIV/0!</v>
      </c>
      <c r="AF86" s="25" t="e">
        <f t="shared" si="42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>
        <v>57.1</v>
      </c>
      <c r="J87" t="e">
        <f t="shared" si="30"/>
        <v>#DIV/0!</v>
      </c>
      <c r="K87">
        <f>Control!F89/100</f>
        <v>0</v>
      </c>
      <c r="L87" s="25" t="e">
        <f t="shared" si="31"/>
        <v>#DIV/0!</v>
      </c>
      <c r="M87" s="10">
        <f t="shared" si="32"/>
        <v>101.06434819951808</v>
      </c>
      <c r="N87" t="e">
        <f t="shared" si="33"/>
        <v>#DIV/0!</v>
      </c>
      <c r="O87" t="e">
        <f t="shared" si="34"/>
        <v>#DIV/0!</v>
      </c>
      <c r="P87" s="25" t="e">
        <f t="shared" si="35"/>
        <v>#DIV/0!</v>
      </c>
      <c r="Q87" s="22" t="e">
        <f t="shared" si="36"/>
        <v>#DIV/0!</v>
      </c>
      <c r="R87" t="e">
        <f t="shared" si="37"/>
        <v>#DIV/0!</v>
      </c>
      <c r="S87" s="25" t="e">
        <f t="shared" si="38"/>
        <v>#DIV/0!</v>
      </c>
      <c r="T87" s="25" t="e">
        <f t="shared" si="39"/>
        <v>#DIV/0!</v>
      </c>
      <c r="U87" s="10" t="e">
        <f ca="1">RANK(C87,$C$3:OFFSET($C$3,Control!$I$5-1,0),1)</f>
        <v>#N/A</v>
      </c>
      <c r="V87" s="10" t="e">
        <f t="shared" ca="1" si="48"/>
        <v>#N/A</v>
      </c>
      <c r="W87" s="10" t="e">
        <f t="shared" ca="1" si="48"/>
        <v>#N/A</v>
      </c>
      <c r="X87" s="7" t="e">
        <f t="shared" si="46"/>
        <v>#DIV/0!</v>
      </c>
      <c r="Y87" s="7" t="e">
        <f t="shared" ca="1" si="45"/>
        <v>#N/A</v>
      </c>
      <c r="Z87">
        <v>1</v>
      </c>
      <c r="AA87">
        <v>2</v>
      </c>
      <c r="AB87" s="11" t="e">
        <f t="shared" si="47"/>
        <v>#DIV/0!</v>
      </c>
      <c r="AC87" s="11"/>
      <c r="AD87" s="7" t="e">
        <f t="shared" si="40"/>
        <v>#DIV/0!</v>
      </c>
      <c r="AE87" t="e">
        <f t="shared" si="41"/>
        <v>#DIV/0!</v>
      </c>
      <c r="AF87" s="25" t="e">
        <f t="shared" si="42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>
        <v>58.1</v>
      </c>
      <c r="J88" t="e">
        <f t="shared" si="30"/>
        <v>#DIV/0!</v>
      </c>
      <c r="K88">
        <f>Control!F90/100</f>
        <v>0</v>
      </c>
      <c r="L88" s="25" t="e">
        <f t="shared" si="31"/>
        <v>#DIV/0!</v>
      </c>
      <c r="M88" s="10">
        <f t="shared" si="32"/>
        <v>102.83430175817864</v>
      </c>
      <c r="N88" t="e">
        <f t="shared" si="33"/>
        <v>#DIV/0!</v>
      </c>
      <c r="O88" t="e">
        <f t="shared" si="34"/>
        <v>#DIV/0!</v>
      </c>
      <c r="P88" s="25" t="e">
        <f t="shared" si="35"/>
        <v>#DIV/0!</v>
      </c>
      <c r="Q88" s="22" t="e">
        <f t="shared" si="36"/>
        <v>#DIV/0!</v>
      </c>
      <c r="R88" t="e">
        <f t="shared" si="37"/>
        <v>#DIV/0!</v>
      </c>
      <c r="S88" s="25" t="e">
        <f t="shared" si="38"/>
        <v>#DIV/0!</v>
      </c>
      <c r="T88" s="25" t="e">
        <f t="shared" si="39"/>
        <v>#DIV/0!</v>
      </c>
      <c r="U88" s="10" t="e">
        <f ca="1">RANK(C88,$C$3:OFFSET($C$3,Control!$I$5-1,0),1)</f>
        <v>#N/A</v>
      </c>
      <c r="V88" s="10" t="e">
        <f t="shared" ca="1" si="48"/>
        <v>#N/A</v>
      </c>
      <c r="W88" s="10" t="e">
        <f t="shared" ca="1" si="48"/>
        <v>#N/A</v>
      </c>
      <c r="X88" s="7" t="e">
        <f t="shared" si="46"/>
        <v>#DIV/0!</v>
      </c>
      <c r="Y88" s="7" t="e">
        <f t="shared" ca="1" si="45"/>
        <v>#N/A</v>
      </c>
      <c r="Z88">
        <v>1</v>
      </c>
      <c r="AA88">
        <v>2</v>
      </c>
      <c r="AB88" s="11" t="e">
        <f t="shared" si="47"/>
        <v>#DIV/0!</v>
      </c>
      <c r="AC88" s="11"/>
      <c r="AD88" s="7" t="e">
        <f t="shared" si="40"/>
        <v>#DIV/0!</v>
      </c>
      <c r="AE88" t="e">
        <f t="shared" si="41"/>
        <v>#DIV/0!</v>
      </c>
      <c r="AF88" s="25" t="e">
        <f t="shared" si="42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>
        <v>59.1</v>
      </c>
      <c r="J89" t="e">
        <f t="shared" si="30"/>
        <v>#DIV/0!</v>
      </c>
      <c r="K89">
        <f>Control!F91/100</f>
        <v>0</v>
      </c>
      <c r="L89" s="25" t="e">
        <f t="shared" si="31"/>
        <v>#DIV/0!</v>
      </c>
      <c r="M89" s="10">
        <f t="shared" si="32"/>
        <v>104.6042553168392</v>
      </c>
      <c r="N89" t="e">
        <f t="shared" si="33"/>
        <v>#DIV/0!</v>
      </c>
      <c r="O89" t="e">
        <f t="shared" si="34"/>
        <v>#DIV/0!</v>
      </c>
      <c r="P89" s="25" t="e">
        <f t="shared" si="35"/>
        <v>#DIV/0!</v>
      </c>
      <c r="Q89" s="22" t="e">
        <f t="shared" si="36"/>
        <v>#DIV/0!</v>
      </c>
      <c r="R89" t="e">
        <f t="shared" si="37"/>
        <v>#DIV/0!</v>
      </c>
      <c r="S89" s="25" t="e">
        <f t="shared" si="38"/>
        <v>#DIV/0!</v>
      </c>
      <c r="T89" s="25" t="e">
        <f t="shared" si="39"/>
        <v>#DIV/0!</v>
      </c>
      <c r="U89" s="10" t="e">
        <f ca="1">RANK(C89,$C$3:OFFSET($C$3,Control!$I$5-1,0),1)</f>
        <v>#N/A</v>
      </c>
      <c r="V89" s="10" t="e">
        <f t="shared" ca="1" si="48"/>
        <v>#N/A</v>
      </c>
      <c r="W89" s="10" t="e">
        <f t="shared" ca="1" si="48"/>
        <v>#N/A</v>
      </c>
      <c r="X89" s="7" t="e">
        <f t="shared" si="46"/>
        <v>#DIV/0!</v>
      </c>
      <c r="Y89" s="7" t="e">
        <f t="shared" ca="1" si="45"/>
        <v>#N/A</v>
      </c>
      <c r="Z89">
        <v>1</v>
      </c>
      <c r="AA89">
        <v>2</v>
      </c>
      <c r="AB89" s="11" t="e">
        <f t="shared" si="47"/>
        <v>#DIV/0!</v>
      </c>
      <c r="AC89" s="11"/>
      <c r="AD89" s="7" t="e">
        <f t="shared" si="40"/>
        <v>#DIV/0!</v>
      </c>
      <c r="AE89" t="e">
        <f t="shared" si="41"/>
        <v>#DIV/0!</v>
      </c>
      <c r="AF89" s="25" t="e">
        <f t="shared" si="42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>
        <v>60.1</v>
      </c>
      <c r="J90" t="e">
        <f t="shared" si="30"/>
        <v>#DIV/0!</v>
      </c>
      <c r="K90">
        <f>Control!F92/100</f>
        <v>0</v>
      </c>
      <c r="L90" s="25" t="e">
        <f t="shared" si="31"/>
        <v>#DIV/0!</v>
      </c>
      <c r="M90" s="10">
        <f t="shared" si="32"/>
        <v>106.37420887549975</v>
      </c>
      <c r="N90" t="e">
        <f t="shared" si="33"/>
        <v>#DIV/0!</v>
      </c>
      <c r="O90" t="e">
        <f t="shared" si="34"/>
        <v>#DIV/0!</v>
      </c>
      <c r="P90" s="25" t="e">
        <f t="shared" si="35"/>
        <v>#DIV/0!</v>
      </c>
      <c r="Q90" s="22" t="e">
        <f t="shared" si="36"/>
        <v>#DIV/0!</v>
      </c>
      <c r="R90" t="e">
        <f t="shared" si="37"/>
        <v>#DIV/0!</v>
      </c>
      <c r="S90" s="25" t="e">
        <f t="shared" si="38"/>
        <v>#DIV/0!</v>
      </c>
      <c r="T90" s="25" t="e">
        <f t="shared" si="39"/>
        <v>#DIV/0!</v>
      </c>
      <c r="U90" s="10" t="e">
        <f ca="1">RANK(C90,$C$3:OFFSET($C$3,Control!$I$5-1,0),1)</f>
        <v>#N/A</v>
      </c>
      <c r="V90" s="10" t="e">
        <f t="shared" ca="1" si="48"/>
        <v>#N/A</v>
      </c>
      <c r="W90" s="10" t="e">
        <f t="shared" ca="1" si="48"/>
        <v>#N/A</v>
      </c>
      <c r="X90" s="7" t="e">
        <f t="shared" si="46"/>
        <v>#DIV/0!</v>
      </c>
      <c r="Y90" s="7" t="e">
        <f t="shared" ca="1" si="45"/>
        <v>#N/A</v>
      </c>
      <c r="Z90">
        <v>1</v>
      </c>
      <c r="AA90">
        <v>2</v>
      </c>
      <c r="AB90" s="11" t="e">
        <f t="shared" si="47"/>
        <v>#DIV/0!</v>
      </c>
      <c r="AC90" s="11"/>
      <c r="AD90" s="7" t="e">
        <f t="shared" si="40"/>
        <v>#DIV/0!</v>
      </c>
      <c r="AE90" t="e">
        <f t="shared" si="41"/>
        <v>#DIV/0!</v>
      </c>
      <c r="AF90" s="25" t="e">
        <f t="shared" si="42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>
        <v>61.1</v>
      </c>
      <c r="J91" t="e">
        <f t="shared" si="30"/>
        <v>#DIV/0!</v>
      </c>
      <c r="K91">
        <f>Control!F93/100</f>
        <v>0</v>
      </c>
      <c r="L91" s="25" t="e">
        <f t="shared" si="31"/>
        <v>#DIV/0!</v>
      </c>
      <c r="M91" s="10">
        <f t="shared" si="32"/>
        <v>108.14416243416032</v>
      </c>
      <c r="N91" t="e">
        <f t="shared" si="33"/>
        <v>#DIV/0!</v>
      </c>
      <c r="O91" t="e">
        <f t="shared" si="34"/>
        <v>#DIV/0!</v>
      </c>
      <c r="P91" s="25" t="e">
        <f t="shared" si="35"/>
        <v>#DIV/0!</v>
      </c>
      <c r="Q91" s="22" t="e">
        <f t="shared" si="36"/>
        <v>#DIV/0!</v>
      </c>
      <c r="R91" t="e">
        <f t="shared" si="37"/>
        <v>#DIV/0!</v>
      </c>
      <c r="S91" s="25" t="e">
        <f t="shared" si="38"/>
        <v>#DIV/0!</v>
      </c>
      <c r="T91" s="25" t="e">
        <f t="shared" si="39"/>
        <v>#DIV/0!</v>
      </c>
      <c r="U91" s="10" t="e">
        <f ca="1">RANK(C91,$C$3:OFFSET($C$3,Control!$I$5-1,0),1)</f>
        <v>#N/A</v>
      </c>
      <c r="V91" s="10" t="e">
        <f t="shared" ca="1" si="48"/>
        <v>#N/A</v>
      </c>
      <c r="W91" s="10" t="e">
        <f t="shared" ca="1" si="48"/>
        <v>#N/A</v>
      </c>
      <c r="X91" s="7" t="e">
        <f t="shared" si="46"/>
        <v>#DIV/0!</v>
      </c>
      <c r="Y91" s="7" t="e">
        <f t="shared" ca="1" si="45"/>
        <v>#N/A</v>
      </c>
      <c r="Z91">
        <v>1</v>
      </c>
      <c r="AA91">
        <v>2</v>
      </c>
      <c r="AB91" s="11" t="e">
        <f t="shared" si="47"/>
        <v>#DIV/0!</v>
      </c>
      <c r="AC91" s="11"/>
      <c r="AD91" s="7" t="e">
        <f t="shared" si="40"/>
        <v>#DIV/0!</v>
      </c>
      <c r="AE91" t="e">
        <f t="shared" si="41"/>
        <v>#DIV/0!</v>
      </c>
      <c r="AF91" s="25" t="e">
        <f t="shared" si="42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>
        <v>62.1</v>
      </c>
      <c r="J92" t="e">
        <f t="shared" si="30"/>
        <v>#DIV/0!</v>
      </c>
      <c r="K92">
        <f>Control!F94/100</f>
        <v>0</v>
      </c>
      <c r="L92" s="25" t="e">
        <f t="shared" si="31"/>
        <v>#DIV/0!</v>
      </c>
      <c r="M92" s="10">
        <f t="shared" si="32"/>
        <v>109.9141159928209</v>
      </c>
      <c r="N92" t="e">
        <f t="shared" si="33"/>
        <v>#DIV/0!</v>
      </c>
      <c r="O92" t="e">
        <f t="shared" si="34"/>
        <v>#DIV/0!</v>
      </c>
      <c r="P92" s="25" t="e">
        <f t="shared" si="35"/>
        <v>#DIV/0!</v>
      </c>
      <c r="Q92" s="22" t="e">
        <f t="shared" si="36"/>
        <v>#DIV/0!</v>
      </c>
      <c r="R92" t="e">
        <f t="shared" si="37"/>
        <v>#DIV/0!</v>
      </c>
      <c r="S92" s="25" t="e">
        <f t="shared" si="38"/>
        <v>#DIV/0!</v>
      </c>
      <c r="T92" s="25" t="e">
        <f t="shared" si="39"/>
        <v>#DIV/0!</v>
      </c>
      <c r="U92" s="10" t="e">
        <f ca="1">RANK(C92,$C$3:OFFSET($C$3,Control!$I$5-1,0),1)</f>
        <v>#N/A</v>
      </c>
      <c r="V92" s="10" t="e">
        <f t="shared" ca="1" si="48"/>
        <v>#N/A</v>
      </c>
      <c r="W92" s="10" t="e">
        <f t="shared" ca="1" si="48"/>
        <v>#N/A</v>
      </c>
      <c r="X92" s="7" t="e">
        <f t="shared" si="46"/>
        <v>#DIV/0!</v>
      </c>
      <c r="Y92" s="7" t="e">
        <f t="shared" ca="1" si="45"/>
        <v>#N/A</v>
      </c>
      <c r="Z92">
        <v>1</v>
      </c>
      <c r="AA92">
        <v>2</v>
      </c>
      <c r="AB92" s="11" t="e">
        <f t="shared" si="47"/>
        <v>#DIV/0!</v>
      </c>
      <c r="AC92" s="11"/>
      <c r="AD92" s="7" t="e">
        <f t="shared" si="40"/>
        <v>#DIV/0!</v>
      </c>
      <c r="AE92" t="e">
        <f t="shared" si="41"/>
        <v>#DIV/0!</v>
      </c>
      <c r="AF92" s="25" t="e">
        <f t="shared" si="42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>
        <v>63.1</v>
      </c>
      <c r="J93" t="e">
        <f t="shared" si="30"/>
        <v>#DIV/0!</v>
      </c>
      <c r="K93">
        <f>Control!F95/100</f>
        <v>0</v>
      </c>
      <c r="L93" s="25" t="e">
        <f t="shared" si="31"/>
        <v>#DIV/0!</v>
      </c>
      <c r="M93" s="10">
        <f t="shared" si="32"/>
        <v>111.68406955148146</v>
      </c>
      <c r="N93" t="e">
        <f t="shared" si="33"/>
        <v>#DIV/0!</v>
      </c>
      <c r="O93" t="e">
        <f t="shared" si="34"/>
        <v>#DIV/0!</v>
      </c>
      <c r="P93" s="25" t="e">
        <f t="shared" si="35"/>
        <v>#DIV/0!</v>
      </c>
      <c r="Q93" s="22" t="e">
        <f t="shared" si="36"/>
        <v>#DIV/0!</v>
      </c>
      <c r="R93" t="e">
        <f t="shared" si="37"/>
        <v>#DIV/0!</v>
      </c>
      <c r="S93" s="25" t="e">
        <f t="shared" si="38"/>
        <v>#DIV/0!</v>
      </c>
      <c r="T93" s="25" t="e">
        <f t="shared" si="39"/>
        <v>#DIV/0!</v>
      </c>
      <c r="U93" s="10" t="e">
        <f ca="1">RANK(C93,$C$3:OFFSET($C$3,Control!$I$5-1,0),1)</f>
        <v>#N/A</v>
      </c>
      <c r="V93" s="10" t="e">
        <f t="shared" ca="1" si="48"/>
        <v>#N/A</v>
      </c>
      <c r="W93" s="10" t="e">
        <f t="shared" ca="1" si="48"/>
        <v>#N/A</v>
      </c>
      <c r="X93" s="7" t="e">
        <f t="shared" si="46"/>
        <v>#DIV/0!</v>
      </c>
      <c r="Y93" s="7" t="e">
        <f t="shared" ca="1" si="45"/>
        <v>#N/A</v>
      </c>
      <c r="Z93">
        <v>1</v>
      </c>
      <c r="AA93">
        <v>2</v>
      </c>
      <c r="AB93" s="11" t="e">
        <f t="shared" si="47"/>
        <v>#DIV/0!</v>
      </c>
      <c r="AC93" s="11"/>
      <c r="AD93" s="7" t="e">
        <f t="shared" si="40"/>
        <v>#DIV/0!</v>
      </c>
      <c r="AE93" t="e">
        <f t="shared" si="41"/>
        <v>#DIV/0!</v>
      </c>
      <c r="AF93" s="25" t="e">
        <f t="shared" si="42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>
        <v>64.099999999999994</v>
      </c>
      <c r="J94" t="e">
        <f t="shared" si="30"/>
        <v>#DIV/0!</v>
      </c>
      <c r="K94">
        <f>Control!F96/100</f>
        <v>0</v>
      </c>
      <c r="L94" s="25" t="e">
        <f t="shared" si="31"/>
        <v>#DIV/0!</v>
      </c>
      <c r="M94" s="10">
        <f t="shared" si="32"/>
        <v>113.454023110142</v>
      </c>
      <c r="N94" t="e">
        <f t="shared" si="33"/>
        <v>#DIV/0!</v>
      </c>
      <c r="O94" t="e">
        <f t="shared" si="34"/>
        <v>#DIV/0!</v>
      </c>
      <c r="P94" s="25" t="e">
        <f t="shared" si="35"/>
        <v>#DIV/0!</v>
      </c>
      <c r="Q94" s="22" t="e">
        <f t="shared" si="36"/>
        <v>#DIV/0!</v>
      </c>
      <c r="R94" t="e">
        <f t="shared" si="37"/>
        <v>#DIV/0!</v>
      </c>
      <c r="S94" s="25" t="e">
        <f t="shared" si="38"/>
        <v>#DIV/0!</v>
      </c>
      <c r="T94" s="25" t="e">
        <f t="shared" si="39"/>
        <v>#DIV/0!</v>
      </c>
      <c r="U94" s="10" t="e">
        <f ca="1">RANK(C94,$C$3:OFFSET($C$3,Control!$I$5-1,0),1)</f>
        <v>#N/A</v>
      </c>
      <c r="V94" s="10" t="e">
        <f t="shared" ca="1" si="48"/>
        <v>#N/A</v>
      </c>
      <c r="W94" s="10" t="e">
        <f t="shared" ca="1" si="48"/>
        <v>#N/A</v>
      </c>
      <c r="X94" s="7" t="e">
        <f t="shared" si="46"/>
        <v>#DIV/0!</v>
      </c>
      <c r="Y94" s="7" t="e">
        <f t="shared" ca="1" si="45"/>
        <v>#N/A</v>
      </c>
      <c r="Z94">
        <v>1</v>
      </c>
      <c r="AA94">
        <v>2</v>
      </c>
      <c r="AB94" s="11" t="e">
        <f t="shared" si="47"/>
        <v>#DIV/0!</v>
      </c>
      <c r="AC94" s="11"/>
      <c r="AD94" s="7" t="e">
        <f t="shared" si="40"/>
        <v>#DIV/0!</v>
      </c>
      <c r="AE94" t="e">
        <f t="shared" si="41"/>
        <v>#DIV/0!</v>
      </c>
      <c r="AF94" s="25" t="e">
        <f t="shared" si="42"/>
        <v>#DIV/0!</v>
      </c>
    </row>
    <row r="95" spans="1:32" ht="14.25" x14ac:dyDescent="0.2">
      <c r="A95" s="37">
        <f>Control!B97</f>
        <v>0</v>
      </c>
      <c r="B95" s="27" t="e">
        <f t="shared" ref="B95:B100" si="49">100*T95/(1-S95)</f>
        <v>#DIV/0!</v>
      </c>
      <c r="C95" s="20">
        <v>0</v>
      </c>
      <c r="D95" s="9" t="e">
        <f t="shared" ref="D95:D100" si="50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1">$F$2*N95</f>
        <v>#DIV/0!</v>
      </c>
      <c r="G95">
        <f t="shared" ref="G95:G100" si="52">0.018*C95*1000000/8.3144/($AA$1+273.15)</f>
        <v>0</v>
      </c>
      <c r="H95" s="21">
        <f t="shared" ref="H95:H100" si="53">2*0.0000000000000000001*(E95*100)^3.5</f>
        <v>0</v>
      </c>
      <c r="I95">
        <v>65.099999999999994</v>
      </c>
      <c r="J95" t="e">
        <f t="shared" ref="J95:J100" si="54">$I$2+(0.821*SQRT(H95)+1.54)/E95</f>
        <v>#DIV/0!</v>
      </c>
      <c r="K95">
        <f>Control!F97/100</f>
        <v>0</v>
      </c>
      <c r="L95" s="25" t="e">
        <f t="shared" ref="L95:L100" si="55">K95*(1-F95-P95-S95)</f>
        <v>#DIV/0!</v>
      </c>
      <c r="M95" s="10">
        <f t="shared" ref="M95:M100" si="56">0.018*I95*1000000/8.3144/($AA$1+273.15)</f>
        <v>115.22397666880256</v>
      </c>
      <c r="N95" t="e">
        <f t="shared" ref="N95:N100" si="57">1/((1+$P$2)*(1+(1-E95)/E95*$AA$2/M95)-$O$2)</f>
        <v>#DIV/0!</v>
      </c>
      <c r="O95" t="e">
        <f t="shared" ref="O95:O100" si="58">$O$2*N95</f>
        <v>#DIV/0!</v>
      </c>
      <c r="P95" s="25" t="e">
        <f t="shared" ref="P95:P100" si="59">S95*($P$2-$F$2)</f>
        <v>#DIV/0!</v>
      </c>
      <c r="Q95" s="22" t="e">
        <f t="shared" ref="Q95:Q100" si="60">100/(1+G95/$AA$2*(1/S95-1))</f>
        <v>#DIV/0!</v>
      </c>
      <c r="R95" t="e">
        <f t="shared" ref="R95:R100" si="61">Q95/100*G95+(100-Q95)/100*2450</f>
        <v>#DIV/0!</v>
      </c>
      <c r="S95" s="25" t="e">
        <f t="shared" ref="S95:S100" si="62">($O$2/(1+$P$2-$F$2)+1)*N95</f>
        <v>#DIV/0!</v>
      </c>
      <c r="T95" s="25" t="e">
        <f t="shared" ref="T95:T100" si="63">L95+F95+P95</f>
        <v>#DIV/0!</v>
      </c>
      <c r="U95" s="10" t="e">
        <f ca="1">RANK(C95,$C$3:OFFSET($C$3,Control!$I$5-1,0),1)</f>
        <v>#N/A</v>
      </c>
      <c r="V95" s="10" t="e">
        <f t="shared" ca="1" si="48"/>
        <v>#N/A</v>
      </c>
      <c r="W95" s="10" t="e">
        <f t="shared" ca="1" si="48"/>
        <v>#N/A</v>
      </c>
      <c r="X95" s="7" t="e">
        <f t="shared" si="46"/>
        <v>#DIV/0!</v>
      </c>
      <c r="Y95" s="7" t="e">
        <f t="shared" ca="1" si="45"/>
        <v>#N/A</v>
      </c>
      <c r="Z95">
        <v>1</v>
      </c>
      <c r="AA95">
        <v>2</v>
      </c>
      <c r="AB95" s="11" t="e">
        <f t="shared" si="47"/>
        <v>#DIV/0!</v>
      </c>
      <c r="AC95" s="11"/>
      <c r="AD95" s="7" t="e">
        <f t="shared" ref="AD95:AD100" si="64">B95+S95*100</f>
        <v>#DIV/0!</v>
      </c>
      <c r="AE95" t="e">
        <f t="shared" ref="AE95:AE100" si="65">($AE$1/100-K95)/(1-K95)/N95-1-$P$2</f>
        <v>#DIV/0!</v>
      </c>
      <c r="AF95" s="25" t="e">
        <f t="shared" ref="AF95:AF100" si="66">S95+P95+F95</f>
        <v>#DIV/0!</v>
      </c>
    </row>
    <row r="96" spans="1:32" ht="14.25" x14ac:dyDescent="0.2">
      <c r="A96" s="37">
        <f>Control!B98</f>
        <v>0</v>
      </c>
      <c r="B96" s="27" t="e">
        <f t="shared" si="49"/>
        <v>#DIV/0!</v>
      </c>
      <c r="C96" s="20">
        <v>0</v>
      </c>
      <c r="D96" s="9" t="e">
        <f t="shared" si="50"/>
        <v>#DIV/0!</v>
      </c>
      <c r="E96">
        <f>Control!C98/100</f>
        <v>0</v>
      </c>
      <c r="F96" t="e">
        <f t="shared" si="51"/>
        <v>#DIV/0!</v>
      </c>
      <c r="G96">
        <f t="shared" si="52"/>
        <v>0</v>
      </c>
      <c r="H96" s="21">
        <f t="shared" si="53"/>
        <v>0</v>
      </c>
      <c r="I96">
        <v>66.099999999999994</v>
      </c>
      <c r="J96" t="e">
        <f t="shared" si="54"/>
        <v>#DIV/0!</v>
      </c>
      <c r="K96">
        <f>Control!F98/100</f>
        <v>0</v>
      </c>
      <c r="L96" s="25" t="e">
        <f t="shared" si="55"/>
        <v>#DIV/0!</v>
      </c>
      <c r="M96" s="10">
        <f t="shared" si="56"/>
        <v>116.99393022746314</v>
      </c>
      <c r="N96" t="e">
        <f t="shared" si="57"/>
        <v>#DIV/0!</v>
      </c>
      <c r="O96" t="e">
        <f t="shared" si="58"/>
        <v>#DIV/0!</v>
      </c>
      <c r="P96" s="25" t="e">
        <f t="shared" si="59"/>
        <v>#DIV/0!</v>
      </c>
      <c r="Q96" s="22" t="e">
        <f t="shared" si="60"/>
        <v>#DIV/0!</v>
      </c>
      <c r="R96" t="e">
        <f t="shared" si="61"/>
        <v>#DIV/0!</v>
      </c>
      <c r="S96" s="25" t="e">
        <f t="shared" si="62"/>
        <v>#DIV/0!</v>
      </c>
      <c r="T96" s="25" t="e">
        <f t="shared" si="63"/>
        <v>#DIV/0!</v>
      </c>
      <c r="U96" s="10" t="e">
        <f ca="1">RANK(C96,$C$3:OFFSET($C$3,Control!$I$5-1,0),1)</f>
        <v>#N/A</v>
      </c>
      <c r="V96" s="10" t="e">
        <f t="shared" ref="V96:W100" ca="1" si="67">IF(U96=U95,U95+1,U96)</f>
        <v>#N/A</v>
      </c>
      <c r="W96" s="10" t="e">
        <f t="shared" ca="1" si="67"/>
        <v>#N/A</v>
      </c>
      <c r="X96" s="7" t="e">
        <f t="shared" si="46"/>
        <v>#DIV/0!</v>
      </c>
      <c r="Y96" s="7" t="e">
        <f t="shared" ca="1" si="45"/>
        <v>#N/A</v>
      </c>
      <c r="Z96">
        <v>1</v>
      </c>
      <c r="AA96">
        <v>2</v>
      </c>
      <c r="AB96" s="11" t="e">
        <f t="shared" si="47"/>
        <v>#DIV/0!</v>
      </c>
      <c r="AC96" s="11"/>
      <c r="AD96" s="7" t="e">
        <f t="shared" si="64"/>
        <v>#DIV/0!</v>
      </c>
      <c r="AE96" t="e">
        <f t="shared" si="65"/>
        <v>#DIV/0!</v>
      </c>
      <c r="AF96" s="25" t="e">
        <f t="shared" si="66"/>
        <v>#DIV/0!</v>
      </c>
    </row>
    <row r="97" spans="1:32" ht="14.25" x14ac:dyDescent="0.2">
      <c r="A97" s="37">
        <f>Control!B99</f>
        <v>0</v>
      </c>
      <c r="B97" s="27" t="e">
        <f t="shared" si="49"/>
        <v>#DIV/0!</v>
      </c>
      <c r="C97" s="20">
        <v>0</v>
      </c>
      <c r="D97" s="9" t="e">
        <f t="shared" si="50"/>
        <v>#DIV/0!</v>
      </c>
      <c r="E97">
        <f>Control!C99/100</f>
        <v>0</v>
      </c>
      <c r="F97" t="e">
        <f t="shared" si="51"/>
        <v>#DIV/0!</v>
      </c>
      <c r="G97">
        <f t="shared" si="52"/>
        <v>0</v>
      </c>
      <c r="H97" s="21">
        <f t="shared" si="53"/>
        <v>0</v>
      </c>
      <c r="I97">
        <v>67.099999999999994</v>
      </c>
      <c r="J97" t="e">
        <f t="shared" si="54"/>
        <v>#DIV/0!</v>
      </c>
      <c r="K97">
        <f>Control!F99/100</f>
        <v>0</v>
      </c>
      <c r="L97" s="25" t="e">
        <f t="shared" si="55"/>
        <v>#DIV/0!</v>
      </c>
      <c r="M97" s="10">
        <f t="shared" si="56"/>
        <v>118.76388378612367</v>
      </c>
      <c r="N97" t="e">
        <f t="shared" si="57"/>
        <v>#DIV/0!</v>
      </c>
      <c r="O97" t="e">
        <f t="shared" si="58"/>
        <v>#DIV/0!</v>
      </c>
      <c r="P97" s="25" t="e">
        <f t="shared" si="59"/>
        <v>#DIV/0!</v>
      </c>
      <c r="Q97" s="22" t="e">
        <f t="shared" si="60"/>
        <v>#DIV/0!</v>
      </c>
      <c r="R97" t="e">
        <f t="shared" si="61"/>
        <v>#DIV/0!</v>
      </c>
      <c r="S97" s="25" t="e">
        <f t="shared" si="62"/>
        <v>#DIV/0!</v>
      </c>
      <c r="T97" s="25" t="e">
        <f t="shared" si="63"/>
        <v>#DIV/0!</v>
      </c>
      <c r="U97" s="10" t="e">
        <f ca="1">RANK(C97,$C$3:OFFSET($C$3,Control!$I$5-1,0),1)</f>
        <v>#N/A</v>
      </c>
      <c r="V97" s="10" t="e">
        <f t="shared" ca="1" si="67"/>
        <v>#N/A</v>
      </c>
      <c r="W97" s="10" t="e">
        <f t="shared" ca="1" si="67"/>
        <v>#N/A</v>
      </c>
      <c r="X97" s="7" t="e">
        <f t="shared" si="46"/>
        <v>#DIV/0!</v>
      </c>
      <c r="Y97" s="7" t="e">
        <f t="shared" ca="1" si="45"/>
        <v>#N/A</v>
      </c>
      <c r="Z97">
        <v>1</v>
      </c>
      <c r="AA97">
        <v>2</v>
      </c>
      <c r="AB97" s="11" t="e">
        <f t="shared" si="47"/>
        <v>#DIV/0!</v>
      </c>
      <c r="AC97" s="11"/>
      <c r="AD97" s="7" t="e">
        <f t="shared" si="64"/>
        <v>#DIV/0!</v>
      </c>
      <c r="AE97" t="e">
        <f t="shared" si="65"/>
        <v>#DIV/0!</v>
      </c>
      <c r="AF97" s="25" t="e">
        <f t="shared" si="66"/>
        <v>#DIV/0!</v>
      </c>
    </row>
    <row r="98" spans="1:32" ht="14.25" x14ac:dyDescent="0.2">
      <c r="A98" s="37">
        <f>Control!B100</f>
        <v>0</v>
      </c>
      <c r="B98" s="27" t="e">
        <f t="shared" si="49"/>
        <v>#DIV/0!</v>
      </c>
      <c r="C98" s="20">
        <v>0</v>
      </c>
      <c r="D98" s="9" t="e">
        <f t="shared" si="50"/>
        <v>#DIV/0!</v>
      </c>
      <c r="E98">
        <f>Control!C100/100</f>
        <v>0</v>
      </c>
      <c r="F98" t="e">
        <f t="shared" si="51"/>
        <v>#DIV/0!</v>
      </c>
      <c r="G98">
        <f t="shared" si="52"/>
        <v>0</v>
      </c>
      <c r="H98" s="21">
        <f t="shared" si="53"/>
        <v>0</v>
      </c>
      <c r="I98">
        <v>68.099999999999994</v>
      </c>
      <c r="J98" t="e">
        <f t="shared" si="54"/>
        <v>#DIV/0!</v>
      </c>
      <c r="K98">
        <f>Control!F100/100</f>
        <v>0</v>
      </c>
      <c r="L98" s="25" t="e">
        <f t="shared" si="55"/>
        <v>#DIV/0!</v>
      </c>
      <c r="M98" s="10">
        <f t="shared" si="56"/>
        <v>120.53383734478425</v>
      </c>
      <c r="N98" t="e">
        <f t="shared" si="57"/>
        <v>#DIV/0!</v>
      </c>
      <c r="O98" t="e">
        <f t="shared" si="58"/>
        <v>#DIV/0!</v>
      </c>
      <c r="P98" s="25" t="e">
        <f t="shared" si="59"/>
        <v>#DIV/0!</v>
      </c>
      <c r="Q98" s="22" t="e">
        <f t="shared" si="60"/>
        <v>#DIV/0!</v>
      </c>
      <c r="R98" t="e">
        <f t="shared" si="61"/>
        <v>#DIV/0!</v>
      </c>
      <c r="S98" s="25" t="e">
        <f t="shared" si="62"/>
        <v>#DIV/0!</v>
      </c>
      <c r="T98" s="25" t="e">
        <f t="shared" si="63"/>
        <v>#DIV/0!</v>
      </c>
      <c r="U98" s="10" t="e">
        <f ca="1">RANK(C98,$C$3:OFFSET($C$3,Control!$I$5-1,0),1)</f>
        <v>#N/A</v>
      </c>
      <c r="V98" s="10" t="e">
        <f t="shared" ca="1" si="67"/>
        <v>#N/A</v>
      </c>
      <c r="W98" s="10" t="e">
        <f t="shared" ca="1" si="67"/>
        <v>#N/A</v>
      </c>
      <c r="X98" s="7" t="e">
        <f t="shared" si="46"/>
        <v>#DIV/0!</v>
      </c>
      <c r="Y98" s="7" t="e">
        <f t="shared" ca="1" si="45"/>
        <v>#N/A</v>
      </c>
      <c r="Z98">
        <v>1</v>
      </c>
      <c r="AA98">
        <v>2</v>
      </c>
      <c r="AB98" s="11" t="e">
        <f t="shared" si="47"/>
        <v>#DIV/0!</v>
      </c>
      <c r="AC98" s="11"/>
      <c r="AD98" s="7" t="e">
        <f t="shared" si="64"/>
        <v>#DIV/0!</v>
      </c>
      <c r="AE98" t="e">
        <f t="shared" si="65"/>
        <v>#DIV/0!</v>
      </c>
      <c r="AF98" s="25" t="e">
        <f t="shared" si="66"/>
        <v>#DIV/0!</v>
      </c>
    </row>
    <row r="99" spans="1:32" ht="14.25" x14ac:dyDescent="0.2">
      <c r="A99" s="37">
        <f>Control!B101</f>
        <v>0</v>
      </c>
      <c r="B99" s="27" t="e">
        <f t="shared" si="49"/>
        <v>#DIV/0!</v>
      </c>
      <c r="C99" s="20">
        <v>0</v>
      </c>
      <c r="D99" s="9" t="e">
        <f t="shared" si="50"/>
        <v>#DIV/0!</v>
      </c>
      <c r="E99">
        <f>Control!C101/100</f>
        <v>0</v>
      </c>
      <c r="F99" t="e">
        <f t="shared" si="51"/>
        <v>#DIV/0!</v>
      </c>
      <c r="G99">
        <f t="shared" si="52"/>
        <v>0</v>
      </c>
      <c r="H99" s="21">
        <f t="shared" si="53"/>
        <v>0</v>
      </c>
      <c r="I99">
        <v>69.099999999999994</v>
      </c>
      <c r="J99" t="e">
        <f t="shared" si="54"/>
        <v>#DIV/0!</v>
      </c>
      <c r="K99">
        <f>Control!F101/100</f>
        <v>0</v>
      </c>
      <c r="L99" s="25" t="e">
        <f t="shared" si="55"/>
        <v>#DIV/0!</v>
      </c>
      <c r="M99" s="10">
        <f t="shared" si="56"/>
        <v>122.30379090344481</v>
      </c>
      <c r="N99" t="e">
        <f t="shared" si="57"/>
        <v>#DIV/0!</v>
      </c>
      <c r="O99" t="e">
        <f t="shared" si="58"/>
        <v>#DIV/0!</v>
      </c>
      <c r="P99" s="25" t="e">
        <f t="shared" si="59"/>
        <v>#DIV/0!</v>
      </c>
      <c r="Q99" s="22" t="e">
        <f t="shared" si="60"/>
        <v>#DIV/0!</v>
      </c>
      <c r="R99" t="e">
        <f t="shared" si="61"/>
        <v>#DIV/0!</v>
      </c>
      <c r="S99" s="25" t="e">
        <f t="shared" si="62"/>
        <v>#DIV/0!</v>
      </c>
      <c r="T99" s="25" t="e">
        <f t="shared" si="63"/>
        <v>#DIV/0!</v>
      </c>
      <c r="U99" s="10" t="e">
        <f ca="1">RANK(C99,$C$3:OFFSET($C$3,Control!$I$5-1,0),1)</f>
        <v>#N/A</v>
      </c>
      <c r="V99" s="10" t="e">
        <f t="shared" ca="1" si="67"/>
        <v>#N/A</v>
      </c>
      <c r="W99" s="10" t="e">
        <f t="shared" ca="1" si="67"/>
        <v>#N/A</v>
      </c>
      <c r="X99" s="7" t="e">
        <f t="shared" si="46"/>
        <v>#DIV/0!</v>
      </c>
      <c r="Y99" s="7" t="e">
        <f t="shared" ca="1" si="45"/>
        <v>#N/A</v>
      </c>
      <c r="Z99">
        <v>1</v>
      </c>
      <c r="AA99">
        <v>2</v>
      </c>
      <c r="AB99" s="11" t="e">
        <f t="shared" si="47"/>
        <v>#DIV/0!</v>
      </c>
      <c r="AC99" s="11"/>
      <c r="AD99" s="7" t="e">
        <f t="shared" si="64"/>
        <v>#DIV/0!</v>
      </c>
      <c r="AE99" t="e">
        <f t="shared" si="65"/>
        <v>#DIV/0!</v>
      </c>
      <c r="AF99" s="25" t="e">
        <f t="shared" si="66"/>
        <v>#DIV/0!</v>
      </c>
    </row>
    <row r="100" spans="1:32" ht="14.25" x14ac:dyDescent="0.2">
      <c r="A100" s="37">
        <f>Control!B102</f>
        <v>0</v>
      </c>
      <c r="B100" s="27" t="e">
        <f t="shared" si="49"/>
        <v>#DIV/0!</v>
      </c>
      <c r="C100" s="20">
        <v>0</v>
      </c>
      <c r="D100" s="9" t="e">
        <f t="shared" si="50"/>
        <v>#DIV/0!</v>
      </c>
      <c r="E100">
        <f>Control!C102/100</f>
        <v>0</v>
      </c>
      <c r="F100" t="e">
        <f t="shared" si="51"/>
        <v>#DIV/0!</v>
      </c>
      <c r="G100">
        <f t="shared" si="52"/>
        <v>0</v>
      </c>
      <c r="H100" s="21">
        <f t="shared" si="53"/>
        <v>0</v>
      </c>
      <c r="I100">
        <v>70.099999999999994</v>
      </c>
      <c r="J100" t="e">
        <f t="shared" si="54"/>
        <v>#DIV/0!</v>
      </c>
      <c r="K100">
        <f>Control!F102/100</f>
        <v>0</v>
      </c>
      <c r="L100" s="25" t="e">
        <f t="shared" si="55"/>
        <v>#DIV/0!</v>
      </c>
      <c r="M100" s="10">
        <f t="shared" si="56"/>
        <v>124.07374446210538</v>
      </c>
      <c r="N100" t="e">
        <f t="shared" si="57"/>
        <v>#DIV/0!</v>
      </c>
      <c r="O100" t="e">
        <f t="shared" si="58"/>
        <v>#DIV/0!</v>
      </c>
      <c r="P100" s="25" t="e">
        <f t="shared" si="59"/>
        <v>#DIV/0!</v>
      </c>
      <c r="Q100" s="22" t="e">
        <f t="shared" si="60"/>
        <v>#DIV/0!</v>
      </c>
      <c r="R100" t="e">
        <f t="shared" si="61"/>
        <v>#DIV/0!</v>
      </c>
      <c r="S100" s="25" t="e">
        <f t="shared" si="62"/>
        <v>#DIV/0!</v>
      </c>
      <c r="T100" s="25" t="e">
        <f t="shared" si="63"/>
        <v>#DIV/0!</v>
      </c>
      <c r="U100" s="10" t="e">
        <f ca="1">RANK(C100,$C$3:OFFSET($C$3,Control!$I$5-1,0),1)</f>
        <v>#N/A</v>
      </c>
      <c r="V100" s="10" t="e">
        <f t="shared" ca="1" si="67"/>
        <v>#N/A</v>
      </c>
      <c r="W100" s="10" t="e">
        <f t="shared" ca="1" si="67"/>
        <v>#N/A</v>
      </c>
      <c r="X100" s="7" t="e">
        <f t="shared" si="46"/>
        <v>#DIV/0!</v>
      </c>
      <c r="Y100" s="7" t="e">
        <f t="shared" ca="1" si="45"/>
        <v>#N/A</v>
      </c>
      <c r="Z100">
        <v>1</v>
      </c>
      <c r="AA100">
        <v>2</v>
      </c>
      <c r="AB100" s="11" t="e">
        <f t="shared" si="47"/>
        <v>#DIV/0!</v>
      </c>
      <c r="AC100" s="11"/>
      <c r="AD100" s="7" t="e">
        <f t="shared" si="64"/>
        <v>#DIV/0!</v>
      </c>
      <c r="AE100" t="e">
        <f t="shared" si="65"/>
        <v>#DIV/0!</v>
      </c>
      <c r="AF100" s="25" t="e">
        <f t="shared" si="66"/>
        <v>#DIV/0!</v>
      </c>
    </row>
    <row r="101" spans="1:32" ht="14.25" x14ac:dyDescent="0.2">
      <c r="A101" s="37"/>
      <c r="B101" s="27"/>
      <c r="C101" s="20"/>
      <c r="D101" s="9"/>
      <c r="E101"/>
      <c r="F101"/>
      <c r="G101"/>
      <c r="H101" s="21"/>
      <c r="I101"/>
      <c r="J101"/>
      <c r="K101"/>
      <c r="L101" s="25"/>
      <c r="M101" s="10"/>
      <c r="N101"/>
      <c r="O101"/>
      <c r="P101" s="25"/>
      <c r="Q101" s="22"/>
      <c r="R101"/>
      <c r="S101" s="25"/>
      <c r="T101" s="25"/>
      <c r="U101" s="10"/>
      <c r="V101" s="10"/>
      <c r="W101" s="10"/>
      <c r="X101" s="7"/>
      <c r="Y101" s="7"/>
      <c r="AB101" s="11"/>
      <c r="AC101" s="11"/>
      <c r="AD101" s="7"/>
      <c r="AF101" s="25"/>
    </row>
    <row r="102" spans="1:32" ht="14.25" x14ac:dyDescent="0.2">
      <c r="A102" s="37"/>
      <c r="B102" s="27"/>
      <c r="C102" s="20"/>
      <c r="D102" s="9"/>
      <c r="E102"/>
      <c r="F102"/>
      <c r="G102"/>
      <c r="H102" s="21"/>
      <c r="I102"/>
      <c r="J102"/>
      <c r="K102"/>
      <c r="L102" s="25"/>
      <c r="M102" s="10"/>
      <c r="N102"/>
      <c r="O102"/>
      <c r="P102" s="25"/>
      <c r="Q102" s="22"/>
      <c r="R102"/>
      <c r="S102" s="25"/>
      <c r="T102" s="25"/>
      <c r="U102" s="10"/>
      <c r="V102" s="10"/>
      <c r="W102" s="10"/>
      <c r="X102" s="7"/>
      <c r="Y102" s="7"/>
      <c r="AB102" s="11"/>
      <c r="AC102" s="11"/>
      <c r="AD102" s="7"/>
      <c r="AF102" s="25"/>
    </row>
    <row r="103" spans="1:32" ht="14.25" x14ac:dyDescent="0.2">
      <c r="A103" s="37"/>
      <c r="B103" s="27"/>
      <c r="C103" s="20"/>
      <c r="D103" s="9"/>
      <c r="E103"/>
      <c r="F103"/>
      <c r="G103"/>
      <c r="H103" s="21"/>
      <c r="I103"/>
      <c r="J103"/>
      <c r="K103"/>
      <c r="L103" s="25"/>
      <c r="M103" s="10"/>
      <c r="N103"/>
      <c r="O103"/>
      <c r="P103" s="25"/>
      <c r="Q103" s="22"/>
      <c r="R103"/>
      <c r="S103" s="25"/>
      <c r="T103" s="25"/>
      <c r="U103" s="10"/>
      <c r="V103" s="10"/>
      <c r="W103" s="10"/>
      <c r="X103" s="7"/>
      <c r="Y103" s="7"/>
      <c r="AB103" s="11"/>
      <c r="AC103" s="11"/>
      <c r="AD103" s="7"/>
      <c r="AF103" s="25"/>
    </row>
    <row r="104" spans="1:32" ht="14.25" x14ac:dyDescent="0.2">
      <c r="A104" s="37"/>
      <c r="B104" s="27"/>
      <c r="C104" s="20"/>
      <c r="D104" s="9"/>
      <c r="E104"/>
      <c r="F104"/>
      <c r="G104"/>
      <c r="H104" s="21"/>
      <c r="I104"/>
      <c r="J104"/>
      <c r="K104"/>
      <c r="L104" s="25"/>
      <c r="M104" s="10"/>
      <c r="N104"/>
      <c r="O104"/>
      <c r="P104" s="25"/>
      <c r="Q104" s="22"/>
      <c r="R104"/>
      <c r="S104" s="25"/>
      <c r="T104" s="25"/>
      <c r="U104" s="10"/>
      <c r="V104" s="10"/>
      <c r="W104" s="10"/>
      <c r="X104" s="7"/>
      <c r="Y104" s="7"/>
      <c r="AB104" s="11"/>
      <c r="AC104" s="11"/>
      <c r="AD104" s="7"/>
      <c r="AF104" s="25"/>
    </row>
    <row r="105" spans="1:32" ht="14.25" x14ac:dyDescent="0.2">
      <c r="A105" s="37"/>
      <c r="B105" s="27"/>
      <c r="C105" s="20"/>
      <c r="D105" s="9"/>
      <c r="E105"/>
      <c r="F105"/>
      <c r="G105"/>
      <c r="H105" s="21"/>
      <c r="I105"/>
      <c r="J105"/>
      <c r="K105"/>
      <c r="L105" s="25"/>
      <c r="M105" s="10"/>
      <c r="N105"/>
      <c r="O105"/>
      <c r="P105" s="25"/>
      <c r="Q105" s="22"/>
      <c r="R105"/>
      <c r="S105" s="25"/>
      <c r="T105" s="25"/>
      <c r="U105" s="10"/>
      <c r="V105" s="10"/>
      <c r="W105" s="10"/>
      <c r="X105" s="7"/>
      <c r="Y105" s="7"/>
      <c r="AB105" s="11"/>
      <c r="AC105" s="11"/>
      <c r="AD105" s="7"/>
      <c r="AF105" s="25"/>
    </row>
    <row r="106" spans="1:32" ht="14.25" x14ac:dyDescent="0.2">
      <c r="A106" s="37"/>
      <c r="B106" s="27"/>
      <c r="C106" s="20"/>
      <c r="D106" s="9"/>
      <c r="E106"/>
      <c r="F106"/>
      <c r="G106"/>
      <c r="H106" s="21"/>
      <c r="I106"/>
      <c r="J106"/>
      <c r="K106"/>
      <c r="L106" s="25"/>
      <c r="M106" s="10"/>
      <c r="N106"/>
      <c r="O106"/>
      <c r="P106" s="25"/>
      <c r="Q106" s="22"/>
      <c r="R106"/>
      <c r="S106" s="25"/>
      <c r="T106" s="25"/>
      <c r="U106" s="10"/>
      <c r="V106" s="10"/>
      <c r="W106" s="10"/>
      <c r="X106" s="7"/>
      <c r="Y106" s="7"/>
      <c r="AB106" s="11"/>
      <c r="AC106" s="11"/>
      <c r="AD106" s="7"/>
      <c r="AF106" s="25"/>
    </row>
    <row r="107" spans="1:32" ht="14.25" x14ac:dyDescent="0.2">
      <c r="A107" s="37"/>
      <c r="B107" s="27"/>
      <c r="C107" s="20"/>
      <c r="D107" s="9"/>
      <c r="E107"/>
      <c r="F107"/>
      <c r="G107"/>
      <c r="H107" s="21"/>
      <c r="I107"/>
      <c r="J107"/>
      <c r="K107"/>
      <c r="L107" s="25"/>
      <c r="M107" s="10"/>
      <c r="N107"/>
      <c r="O107"/>
      <c r="P107" s="25"/>
      <c r="Q107" s="22"/>
      <c r="R107"/>
      <c r="S107" s="25"/>
      <c r="T107" s="25"/>
      <c r="U107" s="10"/>
      <c r="V107" s="10"/>
      <c r="W107" s="10"/>
      <c r="X107" s="7"/>
      <c r="Y107" s="7"/>
      <c r="AB107" s="11"/>
      <c r="AC107" s="11"/>
      <c r="AD107" s="7"/>
      <c r="AF107" s="25"/>
    </row>
    <row r="108" spans="1:32" ht="14.25" x14ac:dyDescent="0.2">
      <c r="A108" s="37"/>
      <c r="B108" s="27"/>
      <c r="C108" s="20"/>
      <c r="D108" s="9"/>
      <c r="E108"/>
      <c r="F108"/>
      <c r="G108"/>
      <c r="H108" s="21"/>
      <c r="I108"/>
      <c r="J108"/>
      <c r="K108"/>
      <c r="L108" s="25"/>
      <c r="M108" s="10"/>
      <c r="N108"/>
      <c r="O108"/>
      <c r="P108" s="25"/>
      <c r="Q108" s="22"/>
      <c r="R108"/>
      <c r="S108" s="25"/>
      <c r="T108" s="25"/>
      <c r="U108" s="10"/>
      <c r="V108" s="10"/>
      <c r="W108" s="10"/>
      <c r="X108" s="7"/>
      <c r="Y108" s="7"/>
      <c r="AB108" s="11"/>
      <c r="AC108" s="11"/>
      <c r="AD108" s="7"/>
      <c r="AF108" s="25"/>
    </row>
    <row r="109" spans="1:32" ht="14.25" x14ac:dyDescent="0.2">
      <c r="A109" s="37"/>
      <c r="B109" s="27"/>
      <c r="C109" s="20"/>
      <c r="D109" s="9"/>
      <c r="E109"/>
      <c r="F109"/>
      <c r="G109"/>
      <c r="H109" s="21"/>
      <c r="I109"/>
      <c r="J109"/>
      <c r="K109"/>
      <c r="L109" s="25"/>
      <c r="M109" s="10"/>
      <c r="N109"/>
      <c r="O109"/>
      <c r="P109" s="25"/>
      <c r="Q109" s="22"/>
      <c r="R109"/>
      <c r="S109" s="25"/>
      <c r="T109" s="25"/>
      <c r="U109" s="10"/>
      <c r="V109" s="10"/>
      <c r="W109" s="10"/>
      <c r="X109" s="7"/>
      <c r="Y109" s="7"/>
      <c r="AB109" s="11"/>
      <c r="AC109" s="11"/>
      <c r="AD109" s="7"/>
      <c r="AF109" s="25"/>
    </row>
    <row r="110" spans="1:32" ht="14.25" x14ac:dyDescent="0.2">
      <c r="A110" s="37"/>
      <c r="B110" s="27"/>
      <c r="C110" s="20"/>
      <c r="D110" s="9"/>
      <c r="E110"/>
      <c r="F110"/>
      <c r="G110"/>
      <c r="H110" s="21"/>
      <c r="I110"/>
      <c r="J110"/>
      <c r="K110"/>
      <c r="L110" s="25"/>
      <c r="M110" s="10"/>
      <c r="N110"/>
      <c r="O110"/>
      <c r="P110" s="25"/>
      <c r="Q110" s="22"/>
      <c r="R110"/>
      <c r="S110" s="25"/>
      <c r="T110" s="25"/>
      <c r="U110" s="10"/>
      <c r="V110" s="10"/>
      <c r="W110" s="10"/>
      <c r="X110" s="7"/>
      <c r="Y110" s="7"/>
      <c r="AB110" s="11"/>
      <c r="AC110" s="11"/>
      <c r="AD110" s="7"/>
      <c r="AF110" s="25"/>
    </row>
    <row r="111" spans="1:32" ht="14.25" x14ac:dyDescent="0.2">
      <c r="A111" s="37"/>
      <c r="B111" s="27"/>
      <c r="C111" s="20"/>
      <c r="D111" s="9"/>
      <c r="E111"/>
      <c r="F111"/>
      <c r="G111"/>
      <c r="H111" s="21"/>
      <c r="I111"/>
      <c r="J111"/>
      <c r="K111"/>
      <c r="L111" s="25"/>
      <c r="M111" s="10"/>
      <c r="N111"/>
      <c r="O111"/>
      <c r="P111" s="25"/>
      <c r="Q111" s="22"/>
      <c r="R111"/>
      <c r="S111" s="25"/>
      <c r="T111" s="25"/>
      <c r="U111" s="10"/>
      <c r="V111" s="10"/>
      <c r="W111" s="10"/>
      <c r="X111" s="7"/>
      <c r="Y111" s="7"/>
      <c r="AB111" s="11"/>
      <c r="AC111" s="11"/>
      <c r="AD111" s="7"/>
      <c r="AF111" s="25"/>
    </row>
    <row r="112" spans="1:32" ht="14.25" x14ac:dyDescent="0.2">
      <c r="A112" s="37"/>
      <c r="B112" s="27"/>
      <c r="C112" s="20"/>
      <c r="D112" s="9"/>
      <c r="E112"/>
      <c r="F112"/>
      <c r="G112"/>
      <c r="H112" s="21"/>
      <c r="I112"/>
      <c r="J112"/>
      <c r="K112"/>
      <c r="L112" s="25"/>
      <c r="M112" s="10"/>
      <c r="N112"/>
      <c r="O112"/>
      <c r="P112" s="25"/>
      <c r="Q112" s="22"/>
      <c r="R112"/>
      <c r="S112" s="25"/>
      <c r="T112" s="25"/>
      <c r="U112" s="10"/>
      <c r="V112" s="10"/>
      <c r="W112" s="10"/>
      <c r="X112" s="7"/>
      <c r="Y112" s="7"/>
      <c r="AB112" s="11"/>
      <c r="AC112" s="11"/>
      <c r="AD112" s="7"/>
      <c r="AF112" s="25"/>
    </row>
    <row r="113" spans="1:32" ht="14.25" x14ac:dyDescent="0.2">
      <c r="A113" s="37"/>
      <c r="B113" s="27"/>
      <c r="C113" s="20"/>
      <c r="D113" s="9"/>
      <c r="E113"/>
      <c r="F113"/>
      <c r="G113"/>
      <c r="H113" s="21"/>
      <c r="I113"/>
      <c r="J113"/>
      <c r="K113"/>
      <c r="L113" s="25"/>
      <c r="M113" s="10"/>
      <c r="N113"/>
      <c r="O113"/>
      <c r="P113" s="25"/>
      <c r="Q113" s="22"/>
      <c r="R113"/>
      <c r="S113" s="25"/>
      <c r="T113" s="25"/>
      <c r="U113" s="10"/>
      <c r="V113" s="10"/>
      <c r="W113" s="10"/>
      <c r="X113" s="7"/>
      <c r="Y113" s="7"/>
      <c r="AB113" s="11"/>
      <c r="AC113" s="11"/>
      <c r="AD113" s="7"/>
      <c r="AF113" s="25"/>
    </row>
    <row r="114" spans="1:32" ht="14.25" x14ac:dyDescent="0.2">
      <c r="A114" s="37"/>
      <c r="B114" s="27"/>
      <c r="C114" s="20"/>
      <c r="D114" s="9"/>
      <c r="E114"/>
      <c r="F114"/>
      <c r="G114"/>
      <c r="H114" s="21"/>
      <c r="I114"/>
      <c r="J114"/>
      <c r="K114"/>
      <c r="L114" s="25"/>
      <c r="M114" s="10"/>
      <c r="N114"/>
      <c r="O114"/>
      <c r="P114" s="25"/>
      <c r="Q114" s="22"/>
      <c r="R114"/>
      <c r="S114" s="25"/>
      <c r="T114" s="25"/>
      <c r="U114" s="10"/>
      <c r="V114" s="10"/>
      <c r="W114" s="10"/>
      <c r="X114" s="7"/>
      <c r="Y114" s="7"/>
      <c r="AB114" s="11"/>
      <c r="AC114" s="11"/>
      <c r="AD114" s="7"/>
      <c r="AF114" s="25"/>
    </row>
    <row r="115" spans="1:32" ht="14.25" x14ac:dyDescent="0.2">
      <c r="A115" s="37"/>
      <c r="B115" s="27"/>
      <c r="C115" s="20"/>
      <c r="D115" s="9"/>
      <c r="E115"/>
      <c r="F115"/>
      <c r="G115"/>
      <c r="H115" s="21"/>
      <c r="I115"/>
      <c r="J115"/>
      <c r="K115"/>
      <c r="L115" s="25"/>
      <c r="M115" s="10"/>
      <c r="N115"/>
      <c r="O115"/>
      <c r="P115" s="25"/>
      <c r="Q115" s="22"/>
      <c r="R115"/>
      <c r="S115" s="25"/>
      <c r="T115" s="25"/>
      <c r="U115" s="10"/>
      <c r="V115" s="10"/>
      <c r="W115" s="10"/>
      <c r="X115" s="7"/>
      <c r="Y115" s="7"/>
      <c r="AB115" s="11"/>
      <c r="AC115" s="11"/>
      <c r="AD115" s="7"/>
      <c r="AF115" s="25"/>
    </row>
    <row r="116" spans="1:32" ht="14.25" x14ac:dyDescent="0.2">
      <c r="A116" s="37"/>
      <c r="B116" s="27"/>
      <c r="C116" s="20"/>
      <c r="D116" s="9"/>
      <c r="E116"/>
      <c r="F116"/>
      <c r="G116"/>
      <c r="H116" s="21"/>
      <c r="I116"/>
      <c r="J116"/>
      <c r="K116"/>
      <c r="L116" s="25"/>
      <c r="M116" s="10"/>
      <c r="N116"/>
      <c r="O116"/>
      <c r="P116" s="25"/>
      <c r="Q116" s="22"/>
      <c r="R116"/>
      <c r="S116" s="25"/>
      <c r="T116" s="25"/>
      <c r="U116" s="10"/>
      <c r="V116" s="10"/>
      <c r="W116" s="10"/>
      <c r="X116" s="7"/>
      <c r="Y116" s="7"/>
      <c r="AB116" s="11"/>
      <c r="AC116" s="11"/>
      <c r="AD116" s="7"/>
      <c r="AF116" s="25"/>
    </row>
    <row r="117" spans="1:32" ht="14.25" x14ac:dyDescent="0.2">
      <c r="A117" s="37"/>
      <c r="B117" s="27"/>
      <c r="C117" s="20"/>
      <c r="D117" s="9"/>
      <c r="E117"/>
      <c r="F117"/>
      <c r="G117"/>
      <c r="H117" s="21"/>
      <c r="I117"/>
      <c r="J117"/>
      <c r="K117"/>
      <c r="L117" s="25"/>
      <c r="M117" s="10"/>
      <c r="N117"/>
      <c r="O117"/>
      <c r="P117" s="25"/>
      <c r="Q117" s="22"/>
      <c r="R117"/>
      <c r="S117" s="25"/>
      <c r="T117" s="25"/>
      <c r="U117" s="10"/>
      <c r="V117" s="10"/>
      <c r="W117" s="10"/>
      <c r="X117" s="7"/>
      <c r="Y117" s="7"/>
      <c r="AB117" s="11"/>
      <c r="AC117" s="11"/>
      <c r="AD117" s="7"/>
      <c r="AF117" s="25"/>
    </row>
    <row r="118" spans="1:32" ht="14.25" x14ac:dyDescent="0.2">
      <c r="A118" s="37"/>
      <c r="B118" s="27"/>
      <c r="C118" s="20"/>
      <c r="D118" s="9"/>
      <c r="E118"/>
      <c r="F118"/>
      <c r="G118"/>
      <c r="H118" s="21"/>
      <c r="I118"/>
      <c r="J118"/>
      <c r="K118"/>
      <c r="L118" s="25"/>
      <c r="M118" s="10"/>
      <c r="N118"/>
      <c r="O118"/>
      <c r="P118" s="25"/>
      <c r="Q118" s="22"/>
      <c r="R118"/>
      <c r="S118" s="25"/>
      <c r="T118" s="25"/>
      <c r="U118" s="10"/>
      <c r="V118" s="10"/>
      <c r="W118" s="10"/>
      <c r="X118" s="7"/>
      <c r="Y118" s="7"/>
      <c r="AB118" s="11"/>
      <c r="AC118" s="11"/>
      <c r="AD118" s="7"/>
      <c r="AF118" s="25"/>
    </row>
    <row r="119" spans="1:32" ht="14.25" x14ac:dyDescent="0.2">
      <c r="A119" s="37"/>
      <c r="B119" s="27"/>
      <c r="C119" s="20"/>
      <c r="D119" s="9"/>
      <c r="E119"/>
      <c r="F119"/>
      <c r="G119"/>
      <c r="H119" s="21"/>
      <c r="I119"/>
      <c r="J119"/>
      <c r="K119"/>
      <c r="L119" s="25"/>
      <c r="M119" s="10"/>
      <c r="N119"/>
      <c r="O119"/>
      <c r="P119" s="25"/>
      <c r="Q119" s="22"/>
      <c r="R119"/>
      <c r="S119" s="25"/>
      <c r="T119" s="25"/>
      <c r="U119" s="10"/>
      <c r="V119" s="10"/>
      <c r="W119" s="10"/>
      <c r="X119" s="7"/>
      <c r="Y119" s="7"/>
      <c r="AB119" s="11"/>
      <c r="AC119" s="11"/>
      <c r="AD119" s="7"/>
      <c r="AF119" s="25"/>
    </row>
    <row r="120" spans="1:32" ht="14.25" x14ac:dyDescent="0.2">
      <c r="A120" s="37"/>
      <c r="B120" s="27"/>
      <c r="C120" s="20"/>
      <c r="D120" s="9"/>
      <c r="E120"/>
      <c r="F120"/>
      <c r="G120"/>
      <c r="H120" s="21"/>
      <c r="I120"/>
      <c r="J120"/>
      <c r="K120"/>
      <c r="L120" s="25"/>
      <c r="M120" s="10"/>
      <c r="N120"/>
      <c r="O120"/>
      <c r="P120" s="25"/>
      <c r="Q120" s="22"/>
      <c r="R120"/>
      <c r="S120" s="25"/>
      <c r="T120" s="25"/>
      <c r="U120" s="10"/>
      <c r="V120" s="10"/>
      <c r="W120" s="10"/>
      <c r="X120" s="7"/>
      <c r="Y120" s="7"/>
      <c r="AB120" s="11"/>
      <c r="AC120" s="11"/>
      <c r="AD120" s="7"/>
      <c r="AF120" s="25"/>
    </row>
    <row r="121" spans="1:32" ht="14.25" x14ac:dyDescent="0.2">
      <c r="A121" s="37"/>
      <c r="B121" s="27"/>
      <c r="C121" s="20"/>
      <c r="D121" s="9"/>
      <c r="E121"/>
      <c r="F121"/>
      <c r="G121"/>
      <c r="H121" s="21"/>
      <c r="I121"/>
      <c r="J121"/>
      <c r="K121"/>
      <c r="L121" s="25"/>
      <c r="M121" s="10"/>
      <c r="N121"/>
      <c r="O121"/>
      <c r="P121" s="25"/>
      <c r="Q121" s="22"/>
      <c r="R121"/>
      <c r="S121" s="25"/>
      <c r="T121" s="25"/>
      <c r="U121" s="10"/>
      <c r="V121" s="10"/>
      <c r="W121" s="10"/>
      <c r="X121" s="7"/>
      <c r="Y121" s="7"/>
      <c r="AB121" s="11"/>
      <c r="AC121" s="11"/>
      <c r="AD121" s="7"/>
      <c r="AF121" s="25"/>
    </row>
    <row r="122" spans="1:32" ht="14.25" x14ac:dyDescent="0.2">
      <c r="A122" s="37"/>
      <c r="B122" s="27"/>
      <c r="C122" s="20"/>
      <c r="D122" s="9"/>
      <c r="E122"/>
      <c r="F122"/>
      <c r="G122"/>
      <c r="H122" s="21"/>
      <c r="I122"/>
      <c r="J122"/>
      <c r="K122"/>
      <c r="L122" s="25"/>
      <c r="M122" s="10"/>
      <c r="N122"/>
      <c r="O122"/>
      <c r="P122" s="25"/>
      <c r="Q122" s="22"/>
      <c r="R122"/>
      <c r="S122" s="25"/>
      <c r="T122" s="25"/>
      <c r="U122" s="10"/>
      <c r="V122" s="10"/>
      <c r="W122" s="10"/>
      <c r="X122" s="7"/>
      <c r="Y122" s="7"/>
      <c r="AB122" s="11"/>
      <c r="AC122" s="11"/>
      <c r="AD122" s="7"/>
      <c r="AF122" s="25"/>
    </row>
    <row r="123" spans="1:32" ht="14.25" x14ac:dyDescent="0.2">
      <c r="A123" s="37"/>
      <c r="B123" s="27"/>
      <c r="C123" s="20"/>
      <c r="D123" s="9"/>
      <c r="E123"/>
      <c r="F123"/>
      <c r="G123"/>
      <c r="H123" s="21"/>
      <c r="I123"/>
      <c r="J123"/>
      <c r="K123"/>
      <c r="L123" s="25"/>
      <c r="M123" s="10"/>
      <c r="N123"/>
      <c r="O123"/>
      <c r="P123" s="25"/>
      <c r="Q123" s="22"/>
      <c r="R123"/>
      <c r="S123" s="25"/>
      <c r="T123" s="25"/>
      <c r="U123" s="10"/>
      <c r="V123" s="10"/>
      <c r="W123" s="10"/>
      <c r="X123" s="7"/>
      <c r="Y123" s="7"/>
      <c r="AB123" s="11"/>
      <c r="AC123" s="11"/>
      <c r="AD123" s="7"/>
      <c r="AF123" s="25"/>
    </row>
    <row r="124" spans="1:32" ht="14.25" x14ac:dyDescent="0.2">
      <c r="A124" s="37"/>
      <c r="B124" s="27"/>
      <c r="C124" s="20"/>
      <c r="D124" s="9"/>
      <c r="E124"/>
      <c r="F124"/>
      <c r="G124"/>
      <c r="H124" s="21"/>
      <c r="I124"/>
      <c r="J124"/>
      <c r="K124"/>
      <c r="L124" s="25"/>
      <c r="M124" s="10"/>
      <c r="N124"/>
      <c r="O124"/>
      <c r="P124" s="25"/>
      <c r="Q124" s="22"/>
      <c r="R124"/>
      <c r="S124" s="25"/>
      <c r="T124" s="25"/>
      <c r="U124" s="10"/>
      <c r="V124" s="10"/>
      <c r="W124" s="10"/>
      <c r="X124" s="7"/>
      <c r="Y124" s="7"/>
      <c r="AB124" s="11"/>
      <c r="AC124" s="11"/>
      <c r="AD124" s="7"/>
      <c r="AF124" s="25"/>
    </row>
    <row r="125" spans="1:32" ht="14.25" x14ac:dyDescent="0.2">
      <c r="A125" s="37"/>
      <c r="B125" s="27"/>
      <c r="C125" s="20"/>
      <c r="D125" s="9"/>
      <c r="E125"/>
      <c r="F125"/>
      <c r="G125"/>
      <c r="H125" s="21"/>
      <c r="I125"/>
      <c r="J125"/>
      <c r="K125"/>
      <c r="L125" s="25"/>
      <c r="M125" s="10"/>
      <c r="N125"/>
      <c r="O125"/>
      <c r="P125" s="25"/>
      <c r="Q125" s="22"/>
      <c r="R125"/>
      <c r="S125" s="25"/>
      <c r="T125" s="25"/>
      <c r="U125" s="10"/>
      <c r="V125" s="10"/>
      <c r="W125" s="10"/>
      <c r="X125" s="7"/>
      <c r="Y125" s="7"/>
      <c r="AB125" s="11"/>
      <c r="AC125" s="11"/>
      <c r="AD125" s="7"/>
      <c r="AF125" s="25"/>
    </row>
    <row r="126" spans="1:32" ht="14.25" x14ac:dyDescent="0.2">
      <c r="A126" s="37"/>
      <c r="B126" s="27"/>
      <c r="C126" s="20"/>
      <c r="D126" s="9"/>
      <c r="E126"/>
      <c r="F126"/>
      <c r="G126"/>
      <c r="H126" s="21"/>
      <c r="I126"/>
      <c r="J126"/>
      <c r="K126"/>
      <c r="L126" s="25"/>
      <c r="M126" s="10"/>
      <c r="N126"/>
      <c r="O126"/>
      <c r="P126" s="25"/>
      <c r="Q126" s="22"/>
      <c r="R126"/>
      <c r="S126" s="25"/>
      <c r="T126" s="25"/>
      <c r="U126" s="10"/>
      <c r="V126" s="10"/>
      <c r="W126" s="10"/>
      <c r="X126" s="7"/>
      <c r="Y126" s="7"/>
      <c r="AB126" s="11"/>
      <c r="AC126" s="11"/>
      <c r="AD126" s="7"/>
      <c r="AF126" s="25"/>
    </row>
    <row r="127" spans="1:32" ht="14.25" x14ac:dyDescent="0.2">
      <c r="A127" s="37"/>
      <c r="B127" s="27"/>
      <c r="C127" s="20"/>
      <c r="D127" s="9"/>
      <c r="E127"/>
      <c r="F127"/>
      <c r="G127"/>
      <c r="H127" s="21"/>
      <c r="I127"/>
      <c r="J127"/>
      <c r="K127"/>
      <c r="L127" s="25"/>
      <c r="M127" s="10"/>
      <c r="N127"/>
      <c r="O127"/>
      <c r="P127" s="25"/>
      <c r="Q127" s="22"/>
      <c r="R127"/>
      <c r="S127" s="25"/>
      <c r="T127" s="25"/>
      <c r="U127" s="10"/>
      <c r="V127" s="10"/>
      <c r="W127" s="10"/>
      <c r="X127" s="7"/>
      <c r="Y127" s="7"/>
      <c r="AB127" s="11"/>
      <c r="AC127" s="11"/>
      <c r="AD127" s="7"/>
      <c r="AF127" s="25"/>
    </row>
    <row r="128" spans="1:32" ht="14.25" x14ac:dyDescent="0.2">
      <c r="A128" s="37"/>
      <c r="B128" s="27"/>
      <c r="C128" s="20"/>
      <c r="D128" s="9"/>
      <c r="E128"/>
      <c r="F128"/>
      <c r="G128"/>
      <c r="H128" s="21"/>
      <c r="I128"/>
      <c r="J128"/>
      <c r="K128"/>
      <c r="L128" s="25"/>
      <c r="M128" s="10"/>
      <c r="N128"/>
      <c r="O128"/>
      <c r="P128" s="25"/>
      <c r="Q128" s="22"/>
      <c r="R128"/>
      <c r="S128" s="25"/>
      <c r="T128" s="25"/>
      <c r="U128" s="10"/>
      <c r="V128" s="10"/>
      <c r="W128" s="10"/>
      <c r="X128" s="7"/>
      <c r="Y128" s="7"/>
      <c r="AB128" s="11"/>
      <c r="AC128" s="11"/>
      <c r="AD128" s="7"/>
      <c r="AF128" s="25"/>
    </row>
    <row r="129" spans="1:32" ht="14.25" x14ac:dyDescent="0.2">
      <c r="A129" s="37"/>
      <c r="B129" s="27"/>
      <c r="C129" s="20"/>
      <c r="D129" s="9"/>
      <c r="E129"/>
      <c r="F129"/>
      <c r="G129"/>
      <c r="H129" s="21"/>
      <c r="I129"/>
      <c r="J129"/>
      <c r="K129"/>
      <c r="L129" s="25"/>
      <c r="M129" s="10"/>
      <c r="N129"/>
      <c r="O129"/>
      <c r="P129" s="25"/>
      <c r="Q129" s="22"/>
      <c r="R129"/>
      <c r="S129" s="25"/>
      <c r="T129" s="25"/>
      <c r="U129" s="10"/>
      <c r="V129" s="10"/>
      <c r="W129" s="10"/>
      <c r="X129" s="7"/>
      <c r="Y129" s="7"/>
      <c r="AB129" s="11"/>
      <c r="AC129" s="11"/>
      <c r="AD129" s="7"/>
      <c r="AF129" s="25"/>
    </row>
    <row r="130" spans="1:32" ht="14.25" x14ac:dyDescent="0.2">
      <c r="A130" s="37"/>
      <c r="B130" s="27"/>
      <c r="C130" s="20"/>
      <c r="D130" s="9"/>
      <c r="E130"/>
      <c r="F130"/>
      <c r="G130"/>
      <c r="H130" s="21"/>
      <c r="I130"/>
      <c r="J130"/>
      <c r="K130"/>
      <c r="L130" s="25"/>
      <c r="M130" s="10"/>
      <c r="N130"/>
      <c r="O130"/>
      <c r="P130" s="25"/>
      <c r="Q130" s="22"/>
      <c r="R130"/>
      <c r="S130" s="25"/>
      <c r="T130" s="25"/>
      <c r="U130" s="10"/>
      <c r="V130" s="10"/>
      <c r="W130" s="10"/>
      <c r="X130" s="7"/>
      <c r="Y130" s="7"/>
      <c r="AB130" s="11"/>
      <c r="AC130" s="11"/>
      <c r="AD130" s="7"/>
      <c r="AF130" s="25"/>
    </row>
    <row r="131" spans="1:32" ht="14.25" x14ac:dyDescent="0.2">
      <c r="A131" s="37"/>
      <c r="B131" s="27"/>
      <c r="C131" s="20"/>
      <c r="D131" s="9"/>
      <c r="E131"/>
      <c r="F131"/>
      <c r="G131"/>
      <c r="H131" s="21"/>
      <c r="I131"/>
      <c r="J131"/>
      <c r="K131"/>
      <c r="L131" s="25"/>
      <c r="M131" s="10"/>
      <c r="N131"/>
      <c r="O131"/>
      <c r="P131" s="25"/>
      <c r="Q131" s="22"/>
      <c r="R131"/>
      <c r="S131" s="25"/>
      <c r="T131" s="25"/>
      <c r="U131" s="10"/>
      <c r="V131" s="10"/>
      <c r="W131" s="10"/>
      <c r="X131" s="7"/>
      <c r="Y131" s="7"/>
      <c r="AB131" s="11"/>
      <c r="AC131" s="11"/>
      <c r="AD131" s="7"/>
      <c r="AF131" s="25"/>
    </row>
    <row r="132" spans="1:32" ht="14.25" x14ac:dyDescent="0.2">
      <c r="A132" s="37"/>
      <c r="B132" s="27"/>
      <c r="C132" s="20"/>
      <c r="D132" s="9"/>
      <c r="E132"/>
      <c r="F132"/>
      <c r="G132"/>
      <c r="H132" s="21"/>
      <c r="I132"/>
      <c r="J132"/>
      <c r="K132"/>
      <c r="L132" s="25"/>
      <c r="M132" s="10"/>
      <c r="N132"/>
      <c r="O132"/>
      <c r="P132" s="25"/>
      <c r="Q132" s="22"/>
      <c r="R132"/>
      <c r="S132" s="25"/>
      <c r="T132" s="25"/>
      <c r="U132" s="10"/>
      <c r="V132" s="10"/>
      <c r="W132" s="10"/>
      <c r="X132" s="7"/>
      <c r="Y132" s="7"/>
      <c r="AB132" s="11"/>
      <c r="AC132" s="11"/>
      <c r="AD132" s="7"/>
      <c r="AF132" s="25"/>
    </row>
    <row r="133" spans="1:32" ht="14.25" x14ac:dyDescent="0.2">
      <c r="A133" s="37"/>
      <c r="B133" s="27"/>
      <c r="C133" s="20"/>
      <c r="D133" s="9"/>
      <c r="E133"/>
      <c r="F133"/>
      <c r="G133"/>
      <c r="H133" s="21"/>
      <c r="I133"/>
      <c r="J133"/>
      <c r="K133"/>
      <c r="L133" s="25"/>
      <c r="M133" s="10"/>
      <c r="N133"/>
      <c r="O133"/>
      <c r="P133" s="25"/>
      <c r="Q133" s="22"/>
      <c r="R133"/>
      <c r="S133" s="25"/>
      <c r="T133" s="25"/>
      <c r="U133" s="10"/>
      <c r="V133" s="10"/>
      <c r="W133" s="10"/>
      <c r="X133" s="7"/>
      <c r="Y133" s="7"/>
      <c r="AB133" s="11"/>
      <c r="AC133" s="11"/>
      <c r="AD133" s="7"/>
      <c r="AF133" s="25"/>
    </row>
    <row r="134" spans="1:32" ht="14.25" x14ac:dyDescent="0.2">
      <c r="A134" s="37"/>
      <c r="B134" s="27"/>
      <c r="C134" s="20"/>
      <c r="D134" s="9"/>
      <c r="E134"/>
      <c r="F134"/>
      <c r="G134"/>
      <c r="H134" s="21"/>
      <c r="I134"/>
      <c r="J134"/>
      <c r="K134"/>
      <c r="L134" s="25"/>
      <c r="M134" s="10"/>
      <c r="N134"/>
      <c r="O134"/>
      <c r="P134" s="25"/>
      <c r="Q134" s="22"/>
      <c r="R134"/>
      <c r="S134" s="25"/>
      <c r="T134" s="25"/>
      <c r="U134" s="10"/>
      <c r="V134" s="10"/>
      <c r="W134" s="10"/>
      <c r="X134" s="7"/>
      <c r="Y134" s="7"/>
      <c r="AB134" s="11"/>
      <c r="AC134" s="11"/>
      <c r="AD134" s="7"/>
      <c r="AF134" s="25"/>
    </row>
    <row r="135" spans="1:32" ht="14.25" x14ac:dyDescent="0.2">
      <c r="A135" s="37"/>
      <c r="B135" s="27"/>
      <c r="C135" s="20"/>
      <c r="D135" s="9"/>
      <c r="E135"/>
      <c r="F135"/>
      <c r="G135"/>
      <c r="H135" s="21"/>
      <c r="I135"/>
      <c r="J135"/>
      <c r="K135"/>
      <c r="L135" s="25"/>
      <c r="M135" s="10"/>
      <c r="N135"/>
      <c r="O135"/>
      <c r="P135" s="25"/>
      <c r="Q135" s="22"/>
      <c r="R135"/>
      <c r="S135" s="25"/>
      <c r="T135" s="25"/>
      <c r="U135" s="10"/>
      <c r="V135" s="10"/>
      <c r="W135" s="10"/>
      <c r="X135" s="7"/>
      <c r="Y135" s="7"/>
      <c r="AB135" s="11"/>
      <c r="AC135" s="11"/>
      <c r="AD135" s="7"/>
      <c r="AF135" s="25"/>
    </row>
    <row r="136" spans="1:32" ht="14.25" x14ac:dyDescent="0.2">
      <c r="A136" s="37"/>
      <c r="B136" s="27"/>
      <c r="C136" s="20"/>
      <c r="D136" s="9"/>
      <c r="E136"/>
      <c r="F136"/>
      <c r="G136"/>
      <c r="H136" s="21"/>
      <c r="I136"/>
      <c r="J136"/>
      <c r="K136"/>
      <c r="L136" s="25"/>
      <c r="M136" s="10"/>
      <c r="N136"/>
      <c r="O136"/>
      <c r="P136" s="25"/>
      <c r="Q136" s="22"/>
      <c r="R136"/>
      <c r="S136" s="25"/>
      <c r="T136" s="25"/>
      <c r="U136" s="10"/>
      <c r="V136" s="10"/>
      <c r="W136" s="10"/>
      <c r="X136" s="7"/>
      <c r="Y136" s="7"/>
      <c r="AB136" s="11"/>
      <c r="AC136" s="11"/>
      <c r="AD136" s="7"/>
      <c r="AF136" s="25"/>
    </row>
    <row r="137" spans="1:32" ht="14.25" x14ac:dyDescent="0.2">
      <c r="A137" s="37"/>
      <c r="B137" s="27"/>
      <c r="C137" s="20"/>
      <c r="D137" s="9"/>
      <c r="E137"/>
      <c r="F137"/>
      <c r="G137"/>
      <c r="H137" s="21"/>
      <c r="I137"/>
      <c r="J137"/>
      <c r="K137"/>
      <c r="L137" s="25"/>
      <c r="M137" s="10"/>
      <c r="N137"/>
      <c r="O137"/>
      <c r="P137" s="25"/>
      <c r="Q137" s="22"/>
      <c r="R137"/>
      <c r="S137" s="25"/>
      <c r="T137" s="25"/>
      <c r="U137" s="10"/>
      <c r="V137" s="10"/>
      <c r="W137" s="10"/>
      <c r="X137" s="7"/>
      <c r="Y137" s="7"/>
      <c r="AB137" s="11"/>
      <c r="AC137" s="11"/>
      <c r="AD137" s="7"/>
      <c r="AF137" s="25"/>
    </row>
    <row r="138" spans="1:32" ht="14.25" x14ac:dyDescent="0.2">
      <c r="A138" s="37"/>
      <c r="B138" s="27"/>
      <c r="C138" s="20"/>
      <c r="D138" s="9"/>
      <c r="E138"/>
      <c r="F138"/>
      <c r="G138"/>
      <c r="H138" s="21"/>
      <c r="I138"/>
      <c r="J138"/>
      <c r="K138"/>
      <c r="L138" s="25"/>
      <c r="M138" s="10"/>
      <c r="N138"/>
      <c r="O138"/>
      <c r="P138" s="25"/>
      <c r="Q138" s="22"/>
      <c r="R138"/>
      <c r="S138" s="25"/>
      <c r="T138" s="25"/>
      <c r="U138" s="10"/>
      <c r="V138" s="10"/>
      <c r="W138" s="10"/>
      <c r="X138" s="7"/>
      <c r="Y138" s="7"/>
      <c r="AB138" s="11"/>
      <c r="AC138" s="11"/>
      <c r="AD138" s="7"/>
      <c r="AF138" s="25"/>
    </row>
    <row r="139" spans="1:32" ht="14.25" x14ac:dyDescent="0.2">
      <c r="A139" s="37"/>
      <c r="B139" s="27"/>
      <c r="C139" s="20"/>
      <c r="D139" s="9"/>
      <c r="E139"/>
      <c r="F139"/>
      <c r="G139"/>
      <c r="H139" s="21"/>
      <c r="I139"/>
      <c r="J139"/>
      <c r="K139"/>
      <c r="L139" s="25"/>
      <c r="M139" s="10"/>
      <c r="N139"/>
      <c r="O139"/>
      <c r="P139" s="25"/>
      <c r="Q139" s="22"/>
      <c r="R139"/>
      <c r="S139" s="25"/>
      <c r="T139" s="25"/>
      <c r="U139" s="10"/>
      <c r="V139" s="10"/>
      <c r="W139" s="10"/>
      <c r="X139" s="7"/>
      <c r="Y139" s="7"/>
      <c r="AB139" s="11"/>
      <c r="AC139" s="11"/>
      <c r="AD139" s="7"/>
      <c r="AF139" s="25"/>
    </row>
    <row r="140" spans="1:32" ht="14.25" x14ac:dyDescent="0.2">
      <c r="A140" s="37"/>
      <c r="B140" s="27"/>
      <c r="C140" s="20"/>
      <c r="D140" s="9"/>
      <c r="E140"/>
      <c r="F140"/>
      <c r="G140"/>
      <c r="H140" s="21"/>
      <c r="I140"/>
      <c r="J140"/>
      <c r="K140"/>
      <c r="L140" s="25"/>
      <c r="M140" s="10"/>
      <c r="N140"/>
      <c r="O140"/>
      <c r="P140" s="25"/>
      <c r="Q140" s="22"/>
      <c r="R140"/>
      <c r="S140" s="25"/>
      <c r="T140" s="25"/>
      <c r="U140" s="10"/>
      <c r="V140" s="10"/>
      <c r="W140" s="10"/>
      <c r="X140" s="7"/>
      <c r="Y140" s="7"/>
      <c r="AB140" s="11"/>
      <c r="AC140" s="11"/>
      <c r="AD140" s="7"/>
      <c r="AF140" s="25"/>
    </row>
    <row r="141" spans="1:32" ht="14.25" x14ac:dyDescent="0.2">
      <c r="A141" s="37"/>
      <c r="B141" s="27"/>
      <c r="C141" s="20"/>
      <c r="D141" s="9"/>
      <c r="E141"/>
      <c r="F141"/>
      <c r="G141"/>
      <c r="H141" s="21"/>
      <c r="I141"/>
      <c r="J141"/>
      <c r="K141"/>
      <c r="L141" s="25"/>
      <c r="M141" s="10"/>
      <c r="N141"/>
      <c r="O141"/>
      <c r="P141" s="25"/>
      <c r="Q141" s="22"/>
      <c r="R141"/>
      <c r="S141" s="25"/>
      <c r="T141" s="25"/>
      <c r="U141" s="10"/>
      <c r="V141" s="10"/>
      <c r="W141" s="10"/>
      <c r="X141" s="7"/>
      <c r="Y141" s="7"/>
      <c r="AB141" s="11"/>
      <c r="AC141" s="11"/>
      <c r="AD141" s="7"/>
      <c r="AF141" s="25"/>
    </row>
    <row r="142" spans="1:32" ht="14.25" x14ac:dyDescent="0.2">
      <c r="A142" s="37"/>
      <c r="B142" s="27"/>
      <c r="C142" s="20"/>
      <c r="D142" s="9"/>
      <c r="E142"/>
      <c r="F142"/>
      <c r="G142"/>
      <c r="H142" s="21"/>
      <c r="I142"/>
      <c r="J142"/>
      <c r="K142"/>
      <c r="L142" s="25"/>
      <c r="M142" s="10"/>
      <c r="N142"/>
      <c r="O142"/>
      <c r="P142" s="25"/>
      <c r="Q142" s="22"/>
      <c r="R142"/>
      <c r="S142" s="25"/>
      <c r="T142" s="25"/>
      <c r="U142" s="10"/>
      <c r="V142" s="10"/>
      <c r="W142" s="10"/>
      <c r="X142" s="7"/>
      <c r="Y142" s="7"/>
      <c r="AB142" s="11"/>
      <c r="AC142" s="11"/>
      <c r="AD142" s="7"/>
      <c r="AF142" s="25"/>
    </row>
    <row r="143" spans="1:32" ht="14.25" x14ac:dyDescent="0.2">
      <c r="A143" s="37"/>
      <c r="B143" s="27"/>
      <c r="C143" s="20"/>
      <c r="D143" s="9"/>
      <c r="E143"/>
      <c r="F143"/>
      <c r="G143"/>
      <c r="H143" s="21"/>
      <c r="I143"/>
      <c r="J143"/>
      <c r="K143"/>
      <c r="L143" s="25"/>
      <c r="M143" s="10"/>
      <c r="N143"/>
      <c r="O143"/>
      <c r="P143" s="25"/>
      <c r="Q143" s="22"/>
      <c r="R143"/>
      <c r="S143" s="25"/>
      <c r="T143" s="25"/>
      <c r="U143" s="10"/>
      <c r="V143" s="10"/>
      <c r="W143" s="10"/>
      <c r="X143" s="7"/>
      <c r="Y143" s="7"/>
      <c r="AB143" s="11"/>
      <c r="AC143" s="11"/>
      <c r="AD143" s="7"/>
      <c r="AF143" s="25"/>
    </row>
    <row r="144" spans="1:32" ht="14.25" x14ac:dyDescent="0.2">
      <c r="A144" s="37"/>
      <c r="B144" s="27"/>
      <c r="C144" s="20"/>
      <c r="D144" s="9"/>
      <c r="E144"/>
      <c r="F144"/>
      <c r="G144"/>
      <c r="H144" s="21"/>
      <c r="I144"/>
      <c r="J144"/>
      <c r="K144"/>
      <c r="L144" s="25"/>
      <c r="M144" s="10"/>
      <c r="N144"/>
      <c r="O144"/>
      <c r="P144" s="25"/>
      <c r="Q144" s="22"/>
      <c r="R144"/>
      <c r="S144" s="25"/>
      <c r="T144" s="25"/>
      <c r="U144" s="10"/>
      <c r="V144" s="10"/>
      <c r="W144" s="10"/>
      <c r="X144" s="7"/>
      <c r="Y144" s="7"/>
      <c r="AB144" s="11"/>
      <c r="AC144" s="11"/>
      <c r="AD144" s="7"/>
      <c r="AF144" s="25"/>
    </row>
    <row r="145" spans="1:32" ht="14.25" x14ac:dyDescent="0.2">
      <c r="A145" s="37"/>
      <c r="B145" s="27"/>
      <c r="C145" s="20"/>
      <c r="D145" s="9"/>
      <c r="E145"/>
      <c r="F145"/>
      <c r="G145"/>
      <c r="H145" s="21"/>
      <c r="I145"/>
      <c r="J145"/>
      <c r="K145"/>
      <c r="L145" s="25"/>
      <c r="M145" s="10"/>
      <c r="N145"/>
      <c r="O145"/>
      <c r="P145" s="25"/>
      <c r="Q145" s="22"/>
      <c r="R145"/>
      <c r="S145" s="25"/>
      <c r="T145" s="25"/>
      <c r="U145" s="10"/>
      <c r="V145" s="10"/>
      <c r="W145" s="10"/>
      <c r="X145" s="7"/>
      <c r="Y145" s="7"/>
      <c r="AB145" s="11"/>
      <c r="AC145" s="11"/>
      <c r="AD145" s="7"/>
      <c r="AF145" s="25"/>
    </row>
    <row r="146" spans="1:32" ht="14.25" x14ac:dyDescent="0.2">
      <c r="A146" s="37"/>
      <c r="B146" s="27"/>
      <c r="C146" s="20"/>
      <c r="D146" s="9"/>
      <c r="E146"/>
      <c r="F146"/>
      <c r="G146"/>
      <c r="H146" s="21"/>
      <c r="I146"/>
      <c r="J146"/>
      <c r="K146"/>
      <c r="L146" s="25"/>
      <c r="M146" s="10"/>
      <c r="N146"/>
      <c r="O146"/>
      <c r="P146" s="25"/>
      <c r="Q146" s="22"/>
      <c r="R146"/>
      <c r="S146" s="25"/>
      <c r="T146" s="25"/>
      <c r="U146" s="10"/>
      <c r="V146" s="10"/>
      <c r="W146" s="10"/>
      <c r="X146" s="7"/>
      <c r="Y146" s="7"/>
      <c r="AB146" s="11"/>
      <c r="AC146" s="11"/>
      <c r="AD146" s="7"/>
      <c r="AF146" s="25"/>
    </row>
    <row r="147" spans="1:32" ht="14.25" x14ac:dyDescent="0.2">
      <c r="A147" s="37"/>
      <c r="B147" s="27"/>
      <c r="C147" s="20"/>
      <c r="D147" s="9"/>
      <c r="E147"/>
      <c r="F147"/>
      <c r="G147"/>
      <c r="H147" s="21"/>
      <c r="I147"/>
      <c r="J147"/>
      <c r="K147"/>
      <c r="L147" s="25"/>
      <c r="M147" s="10"/>
      <c r="N147"/>
      <c r="O147"/>
      <c r="P147" s="25"/>
      <c r="Q147" s="22"/>
      <c r="R147"/>
      <c r="S147" s="25"/>
      <c r="T147" s="25"/>
      <c r="U147" s="10"/>
      <c r="V147" s="10"/>
      <c r="W147" s="10"/>
      <c r="X147" s="7"/>
      <c r="Y147" s="7"/>
      <c r="AB147" s="11"/>
      <c r="AC147" s="11"/>
      <c r="AD147" s="7"/>
      <c r="AF147" s="25"/>
    </row>
    <row r="148" spans="1:32" ht="14.25" x14ac:dyDescent="0.2">
      <c r="A148" s="37"/>
      <c r="B148" s="27"/>
      <c r="C148" s="20"/>
      <c r="D148" s="9"/>
      <c r="E148"/>
      <c r="F148"/>
      <c r="G148"/>
      <c r="H148" s="21"/>
      <c r="I148"/>
      <c r="J148"/>
      <c r="K148"/>
      <c r="L148" s="25"/>
      <c r="M148" s="10"/>
      <c r="N148"/>
      <c r="O148"/>
      <c r="P148" s="25"/>
      <c r="Q148" s="22"/>
      <c r="R148"/>
      <c r="S148" s="25"/>
      <c r="T148" s="25"/>
      <c r="U148" s="10"/>
      <c r="V148" s="10"/>
      <c r="W148" s="10"/>
      <c r="X148" s="7"/>
      <c r="Y148" s="7"/>
      <c r="AB148" s="11"/>
      <c r="AC148" s="11"/>
      <c r="AD148" s="7"/>
      <c r="AF148" s="25"/>
    </row>
    <row r="149" spans="1:32" ht="14.25" x14ac:dyDescent="0.2">
      <c r="A149" s="37"/>
      <c r="B149" s="27"/>
      <c r="C149" s="20"/>
      <c r="D149" s="9"/>
      <c r="E149"/>
      <c r="F149"/>
      <c r="G149"/>
      <c r="H149" s="21"/>
      <c r="I149"/>
      <c r="J149"/>
      <c r="K149"/>
      <c r="L149" s="25"/>
      <c r="M149" s="10"/>
      <c r="N149"/>
      <c r="O149"/>
      <c r="P149" s="25"/>
      <c r="Q149" s="22"/>
      <c r="R149"/>
      <c r="S149" s="25"/>
      <c r="T149" s="25"/>
      <c r="U149" s="10"/>
      <c r="V149" s="10"/>
      <c r="W149" s="10"/>
      <c r="X149" s="7"/>
      <c r="Y149" s="7"/>
      <c r="AB149" s="11"/>
      <c r="AC149" s="11"/>
      <c r="AD149" s="7"/>
      <c r="AF149" s="25"/>
    </row>
    <row r="150" spans="1:32" ht="14.25" x14ac:dyDescent="0.2">
      <c r="A150" s="37"/>
      <c r="B150" s="27"/>
      <c r="C150" s="20"/>
      <c r="D150" s="9"/>
      <c r="E150"/>
      <c r="F150"/>
      <c r="G150"/>
      <c r="H150" s="21"/>
      <c r="I150"/>
      <c r="J150"/>
      <c r="K150"/>
      <c r="L150" s="25"/>
      <c r="M150" s="10"/>
      <c r="N150"/>
      <c r="O150"/>
      <c r="P150" s="25"/>
      <c r="Q150" s="22"/>
      <c r="R150"/>
      <c r="S150" s="25"/>
      <c r="T150" s="25"/>
      <c r="U150" s="10"/>
      <c r="V150" s="10"/>
      <c r="W150" s="10"/>
      <c r="X150" s="7"/>
      <c r="Y150" s="7"/>
      <c r="AB150" s="11"/>
      <c r="AC150" s="11"/>
      <c r="AD150" s="7"/>
      <c r="AF150" s="25"/>
    </row>
    <row r="151" spans="1:32" ht="14.25" x14ac:dyDescent="0.2">
      <c r="A151" s="37"/>
      <c r="B151" s="27"/>
      <c r="C151" s="20"/>
      <c r="D151" s="9"/>
      <c r="E151"/>
      <c r="F151"/>
      <c r="G151"/>
      <c r="H151" s="21"/>
      <c r="I151"/>
      <c r="J151"/>
      <c r="K151"/>
      <c r="L151" s="25"/>
      <c r="M151" s="10"/>
      <c r="N151"/>
      <c r="O151"/>
      <c r="P151" s="25"/>
      <c r="Q151" s="22"/>
      <c r="R151"/>
      <c r="S151" s="25"/>
      <c r="T151" s="25"/>
      <c r="U151" s="10"/>
      <c r="V151" s="10"/>
      <c r="W151" s="10"/>
      <c r="X151" s="7"/>
      <c r="Y151" s="7"/>
      <c r="AB151" s="11"/>
      <c r="AC151" s="11"/>
      <c r="AD151" s="7"/>
      <c r="AF151" s="25"/>
    </row>
    <row r="152" spans="1:32" ht="14.25" x14ac:dyDescent="0.2">
      <c r="A152" s="37"/>
      <c r="B152" s="27"/>
      <c r="C152" s="20"/>
      <c r="D152" s="9"/>
      <c r="E152"/>
      <c r="F152"/>
      <c r="G152"/>
      <c r="H152" s="21"/>
      <c r="I152"/>
      <c r="J152"/>
      <c r="K152"/>
      <c r="L152" s="25"/>
      <c r="M152" s="10"/>
      <c r="N152"/>
      <c r="O152"/>
      <c r="P152" s="25"/>
      <c r="Q152" s="22"/>
      <c r="R152"/>
      <c r="S152" s="25"/>
      <c r="T152" s="25"/>
      <c r="U152" s="10"/>
      <c r="V152" s="10"/>
      <c r="W152" s="10"/>
      <c r="X152" s="7"/>
      <c r="Y152" s="7"/>
      <c r="AB152" s="11"/>
      <c r="AC152" s="11"/>
      <c r="AD152" s="7"/>
      <c r="AF152" s="25"/>
    </row>
    <row r="153" spans="1:32" ht="14.25" x14ac:dyDescent="0.2">
      <c r="A153" s="37"/>
      <c r="B153" s="27"/>
      <c r="C153" s="20"/>
      <c r="D153" s="9"/>
      <c r="E153"/>
      <c r="F153"/>
      <c r="G153"/>
      <c r="H153" s="21"/>
      <c r="I153"/>
      <c r="J153"/>
      <c r="K153"/>
      <c r="L153" s="25"/>
      <c r="M153" s="10"/>
      <c r="N153"/>
      <c r="O153"/>
      <c r="P153" s="25"/>
      <c r="Q153" s="22"/>
      <c r="R153"/>
      <c r="S153" s="25"/>
      <c r="T153" s="25"/>
      <c r="U153" s="10"/>
      <c r="V153" s="10"/>
      <c r="W153" s="10"/>
      <c r="X153" s="7"/>
      <c r="Y153" s="7"/>
      <c r="AB153" s="11"/>
      <c r="AC153" s="11"/>
      <c r="AD153" s="7"/>
      <c r="AF153" s="25"/>
    </row>
    <row r="154" spans="1:32" ht="14.25" x14ac:dyDescent="0.2">
      <c r="A154" s="37"/>
      <c r="B154" s="27"/>
      <c r="C154" s="20"/>
      <c r="D154" s="9"/>
      <c r="E154"/>
      <c r="F154"/>
      <c r="G154"/>
      <c r="H154" s="21"/>
      <c r="I154"/>
      <c r="J154"/>
      <c r="K154"/>
      <c r="L154" s="25"/>
      <c r="M154" s="10"/>
      <c r="N154"/>
      <c r="O154"/>
      <c r="P154" s="25"/>
      <c r="Q154" s="22"/>
      <c r="R154"/>
      <c r="S154" s="25"/>
      <c r="T154" s="25"/>
      <c r="U154" s="10"/>
      <c r="V154" s="10"/>
      <c r="W154" s="10"/>
      <c r="X154" s="7"/>
      <c r="Y154" s="7"/>
      <c r="AB154" s="11"/>
      <c r="AC154" s="11"/>
      <c r="AD154" s="7"/>
      <c r="AF154" s="25"/>
    </row>
    <row r="155" spans="1:32" ht="14.25" x14ac:dyDescent="0.2">
      <c r="A155" s="37"/>
      <c r="B155" s="27"/>
      <c r="C155" s="20"/>
      <c r="D155" s="9"/>
      <c r="E155"/>
      <c r="F155"/>
      <c r="G155"/>
      <c r="H155" s="21"/>
      <c r="I155"/>
      <c r="J155"/>
      <c r="K155"/>
      <c r="L155" s="25"/>
      <c r="M155" s="10"/>
      <c r="N155"/>
      <c r="O155"/>
      <c r="P155" s="25"/>
      <c r="Q155" s="22"/>
      <c r="R155"/>
      <c r="S155" s="25"/>
      <c r="T155" s="25"/>
      <c r="U155" s="10"/>
      <c r="V155" s="10"/>
      <c r="W155" s="10"/>
      <c r="X155" s="7"/>
      <c r="Y155" s="7"/>
      <c r="AB155" s="11"/>
      <c r="AC155" s="11"/>
      <c r="AD155" s="7"/>
      <c r="AF155" s="25"/>
    </row>
    <row r="156" spans="1:32" ht="14.25" x14ac:dyDescent="0.2">
      <c r="A156" s="37"/>
      <c r="B156" s="27"/>
      <c r="C156" s="20"/>
      <c r="D156" s="9"/>
      <c r="E156"/>
      <c r="F156"/>
      <c r="G156"/>
      <c r="H156" s="21"/>
      <c r="I156"/>
      <c r="J156"/>
      <c r="K156"/>
      <c r="L156" s="25"/>
      <c r="M156" s="10"/>
      <c r="N156"/>
      <c r="O156"/>
      <c r="P156" s="25"/>
      <c r="Q156" s="22"/>
      <c r="R156"/>
      <c r="S156" s="25"/>
      <c r="T156" s="25"/>
      <c r="U156" s="10"/>
      <c r="V156" s="10"/>
      <c r="W156" s="10"/>
      <c r="X156" s="7"/>
      <c r="Y156" s="7"/>
      <c r="AB156" s="11"/>
      <c r="AC156" s="11"/>
      <c r="AD156" s="7"/>
      <c r="AF156" s="25"/>
    </row>
    <row r="157" spans="1:32" ht="14.25" x14ac:dyDescent="0.2">
      <c r="A157" s="37"/>
      <c r="B157" s="27"/>
      <c r="C157" s="20"/>
      <c r="D157" s="9"/>
      <c r="E157"/>
      <c r="F157"/>
      <c r="G157"/>
      <c r="H157" s="21"/>
      <c r="I157"/>
      <c r="J157"/>
      <c r="K157"/>
      <c r="L157" s="25"/>
      <c r="M157" s="10"/>
      <c r="N157"/>
      <c r="O157"/>
      <c r="P157" s="25"/>
      <c r="Q157" s="22"/>
      <c r="R157"/>
      <c r="S157" s="25"/>
      <c r="T157" s="25"/>
      <c r="U157" s="10"/>
      <c r="V157" s="10"/>
      <c r="W157" s="10"/>
      <c r="X157" s="7"/>
      <c r="Y157" s="7"/>
      <c r="AB157" s="11"/>
      <c r="AC157" s="11"/>
      <c r="AD157" s="7"/>
      <c r="AF157" s="25"/>
    </row>
    <row r="158" spans="1:32" ht="14.25" x14ac:dyDescent="0.2">
      <c r="A158" s="37"/>
      <c r="B158" s="27"/>
      <c r="C158" s="20"/>
      <c r="D158" s="9"/>
      <c r="E158"/>
      <c r="F158"/>
      <c r="G158"/>
      <c r="H158" s="21"/>
      <c r="I158"/>
      <c r="J158"/>
      <c r="K158"/>
      <c r="L158" s="25"/>
      <c r="M158" s="10"/>
      <c r="N158"/>
      <c r="O158"/>
      <c r="P158" s="25"/>
      <c r="Q158" s="22"/>
      <c r="R158"/>
      <c r="S158" s="25"/>
      <c r="T158" s="25"/>
      <c r="U158" s="10"/>
      <c r="V158" s="10"/>
      <c r="W158" s="10"/>
      <c r="X158" s="7"/>
      <c r="Y158" s="7"/>
      <c r="AB158" s="11"/>
      <c r="AC158" s="11"/>
      <c r="AD158" s="7"/>
      <c r="AF158" s="25"/>
    </row>
    <row r="159" spans="1:32" ht="14.25" x14ac:dyDescent="0.2">
      <c r="A159" s="37"/>
      <c r="B159" s="27"/>
      <c r="C159" s="20"/>
      <c r="D159" s="9"/>
      <c r="E159"/>
      <c r="F159"/>
      <c r="G159"/>
      <c r="H159" s="21"/>
      <c r="I159"/>
      <c r="J159"/>
      <c r="K159"/>
      <c r="L159" s="25"/>
      <c r="M159" s="10"/>
      <c r="N159"/>
      <c r="O159"/>
      <c r="P159" s="25"/>
      <c r="Q159" s="22"/>
      <c r="R159"/>
      <c r="S159" s="25"/>
      <c r="T159" s="25"/>
      <c r="U159" s="10"/>
      <c r="V159" s="10"/>
      <c r="W159" s="10"/>
      <c r="X159" s="7"/>
      <c r="Y159" s="7"/>
      <c r="AB159" s="11"/>
      <c r="AC159" s="11"/>
      <c r="AD159" s="7"/>
      <c r="AF159" s="25"/>
    </row>
    <row r="160" spans="1:32" ht="14.25" x14ac:dyDescent="0.2">
      <c r="A160" s="37"/>
      <c r="B160" s="27"/>
      <c r="C160" s="20"/>
      <c r="D160" s="9"/>
      <c r="E160"/>
      <c r="F160"/>
      <c r="G160"/>
      <c r="H160" s="21"/>
      <c r="I160"/>
      <c r="J160"/>
      <c r="K160"/>
      <c r="L160" s="25"/>
      <c r="M160" s="10"/>
      <c r="N160"/>
      <c r="O160"/>
      <c r="P160" s="25"/>
      <c r="Q160" s="22"/>
      <c r="R160"/>
      <c r="S160" s="25"/>
      <c r="T160" s="25"/>
      <c r="U160" s="10"/>
      <c r="V160" s="10"/>
      <c r="W160" s="10"/>
      <c r="X160" s="7"/>
      <c r="Y160" s="7"/>
      <c r="AB160" s="11"/>
      <c r="AC160" s="11"/>
      <c r="AD160" s="7"/>
      <c r="AF160" s="25"/>
    </row>
    <row r="161" spans="1:32" ht="14.25" x14ac:dyDescent="0.2">
      <c r="A161" s="37"/>
      <c r="B161" s="27"/>
      <c r="C161" s="20"/>
      <c r="D161" s="9"/>
      <c r="E161"/>
      <c r="F161"/>
      <c r="G161"/>
      <c r="H161" s="21"/>
      <c r="I161"/>
      <c r="J161"/>
      <c r="K161"/>
      <c r="L161" s="25"/>
      <c r="M161" s="10"/>
      <c r="N161"/>
      <c r="O161"/>
      <c r="P161" s="25"/>
      <c r="Q161" s="22"/>
      <c r="R161"/>
      <c r="S161" s="25"/>
      <c r="T161" s="25"/>
      <c r="U161" s="10"/>
      <c r="V161" s="10"/>
      <c r="W161" s="10"/>
      <c r="X161" s="7"/>
      <c r="Y161" s="7"/>
      <c r="AB161" s="11"/>
      <c r="AC161" s="11"/>
      <c r="AD161" s="7"/>
      <c r="AF161" s="25"/>
    </row>
    <row r="162" spans="1:32" ht="14.25" x14ac:dyDescent="0.2">
      <c r="A162" s="37"/>
      <c r="B162" s="27"/>
      <c r="C162" s="20"/>
      <c r="D162" s="9"/>
      <c r="E162"/>
      <c r="F162"/>
      <c r="G162"/>
      <c r="H162" s="21"/>
      <c r="I162"/>
      <c r="J162"/>
      <c r="K162"/>
      <c r="L162" s="25"/>
      <c r="M162" s="10"/>
      <c r="N162"/>
      <c r="O162"/>
      <c r="P162" s="25"/>
      <c r="Q162" s="22"/>
      <c r="R162"/>
      <c r="S162" s="25"/>
      <c r="T162" s="25"/>
      <c r="U162" s="10"/>
      <c r="V162" s="10"/>
      <c r="W162" s="10"/>
      <c r="X162" s="7"/>
      <c r="Y162" s="7"/>
      <c r="AB162" s="11"/>
      <c r="AC162" s="11"/>
      <c r="AD162" s="7"/>
      <c r="AF162" s="25"/>
    </row>
    <row r="163" spans="1:32" ht="14.25" x14ac:dyDescent="0.2">
      <c r="A163" s="37"/>
      <c r="B163" s="27"/>
      <c r="C163" s="20"/>
      <c r="D163" s="9"/>
      <c r="E163"/>
      <c r="F163"/>
      <c r="G163"/>
      <c r="H163" s="21"/>
      <c r="I163"/>
      <c r="J163"/>
      <c r="K163"/>
      <c r="L163" s="25"/>
      <c r="M163" s="10"/>
      <c r="N163"/>
      <c r="O163"/>
      <c r="P163" s="25"/>
      <c r="Q163" s="22"/>
      <c r="R163"/>
      <c r="S163" s="25"/>
      <c r="T163" s="25"/>
      <c r="U163" s="10"/>
      <c r="V163" s="10"/>
      <c r="W163" s="10"/>
      <c r="X163" s="7"/>
      <c r="Y163" s="7"/>
      <c r="AB163" s="11"/>
      <c r="AC163" s="11"/>
      <c r="AD163" s="7"/>
      <c r="AF163" s="25"/>
    </row>
    <row r="164" spans="1:32" ht="14.25" x14ac:dyDescent="0.2">
      <c r="A164" s="37"/>
      <c r="B164" s="27"/>
      <c r="C164" s="20"/>
      <c r="D164" s="9"/>
      <c r="E164"/>
      <c r="F164"/>
      <c r="G164"/>
      <c r="H164" s="21"/>
      <c r="I164"/>
      <c r="J164"/>
      <c r="K164"/>
      <c r="L164" s="25"/>
      <c r="M164" s="10"/>
      <c r="N164"/>
      <c r="O164"/>
      <c r="P164" s="25"/>
      <c r="Q164" s="22"/>
      <c r="R164"/>
      <c r="S164" s="25"/>
      <c r="T164" s="25"/>
      <c r="U164" s="10"/>
      <c r="V164" s="10"/>
      <c r="W164" s="10"/>
      <c r="X164" s="7"/>
      <c r="Y164" s="7"/>
      <c r="AB164" s="11"/>
      <c r="AC164" s="11"/>
      <c r="AD164" s="7"/>
      <c r="AF164" s="25"/>
    </row>
    <row r="165" spans="1:32" ht="14.25" x14ac:dyDescent="0.2">
      <c r="A165" s="37"/>
      <c r="B165" s="27"/>
      <c r="C165" s="20"/>
      <c r="D165" s="9"/>
      <c r="E165"/>
      <c r="F165"/>
      <c r="G165"/>
      <c r="H165" s="21"/>
      <c r="I165"/>
      <c r="J165"/>
      <c r="K165"/>
      <c r="L165" s="25"/>
      <c r="M165" s="10"/>
      <c r="N165"/>
      <c r="O165"/>
      <c r="P165" s="25"/>
      <c r="Q165" s="22"/>
      <c r="R165"/>
      <c r="S165" s="25"/>
      <c r="T165" s="25"/>
      <c r="U165" s="10"/>
      <c r="V165" s="10"/>
      <c r="W165" s="10"/>
      <c r="X165" s="7"/>
      <c r="Y165" s="7"/>
      <c r="AB165" s="11"/>
      <c r="AC165" s="11"/>
      <c r="AD165" s="7"/>
      <c r="AF165" s="25"/>
    </row>
    <row r="166" spans="1:32" ht="14.25" x14ac:dyDescent="0.2">
      <c r="A166" s="37"/>
      <c r="B166" s="27"/>
      <c r="C166" s="20"/>
      <c r="D166" s="9"/>
      <c r="E166"/>
      <c r="F166"/>
      <c r="G166"/>
      <c r="H166" s="21"/>
      <c r="I166"/>
      <c r="J166"/>
      <c r="K166"/>
      <c r="L166" s="25"/>
      <c r="M166" s="10"/>
      <c r="N166"/>
      <c r="O166"/>
      <c r="P166" s="25"/>
      <c r="Q166" s="22"/>
      <c r="R166"/>
      <c r="S166" s="25"/>
      <c r="T166" s="25"/>
      <c r="U166" s="10"/>
      <c r="V166" s="10"/>
      <c r="W166" s="10"/>
      <c r="X166" s="7"/>
      <c r="Y166" s="7"/>
      <c r="AB166" s="11"/>
      <c r="AC166" s="11"/>
      <c r="AD166" s="7"/>
      <c r="AF166" s="25"/>
    </row>
    <row r="167" spans="1:32" ht="14.25" x14ac:dyDescent="0.2">
      <c r="A167" s="37"/>
      <c r="B167" s="27"/>
      <c r="C167" s="20"/>
      <c r="D167" s="9"/>
      <c r="E167"/>
      <c r="F167"/>
      <c r="G167"/>
      <c r="H167" s="21"/>
      <c r="I167"/>
      <c r="J167"/>
      <c r="K167"/>
      <c r="L167" s="25"/>
      <c r="M167" s="10"/>
      <c r="N167"/>
      <c r="O167"/>
      <c r="P167" s="25"/>
      <c r="Q167" s="22"/>
      <c r="R167"/>
      <c r="S167" s="25"/>
      <c r="T167" s="25"/>
      <c r="U167" s="10"/>
      <c r="V167" s="10"/>
      <c r="W167" s="10"/>
      <c r="X167" s="7"/>
      <c r="Y167" s="7"/>
      <c r="AB167" s="11"/>
      <c r="AC167" s="11"/>
      <c r="AD167" s="7"/>
      <c r="AF167" s="25"/>
    </row>
    <row r="168" spans="1:32" ht="14.25" x14ac:dyDescent="0.2">
      <c r="A168" s="37"/>
      <c r="B168" s="27"/>
      <c r="C168" s="20"/>
      <c r="D168" s="9"/>
      <c r="E168"/>
      <c r="F168"/>
      <c r="G168"/>
      <c r="H168" s="21"/>
      <c r="I168"/>
      <c r="J168"/>
      <c r="K168"/>
      <c r="L168" s="25"/>
      <c r="M168" s="10"/>
      <c r="N168"/>
      <c r="O168"/>
      <c r="P168" s="25"/>
      <c r="Q168" s="22"/>
      <c r="R168"/>
      <c r="S168" s="25"/>
      <c r="T168" s="25"/>
      <c r="U168" s="10"/>
      <c r="V168" s="10"/>
      <c r="W168" s="10"/>
      <c r="X168" s="7"/>
      <c r="Y168" s="7"/>
      <c r="AB168" s="11"/>
      <c r="AC168" s="11"/>
      <c r="AD168" s="7"/>
      <c r="AF168" s="25"/>
    </row>
    <row r="169" spans="1:32" ht="14.25" x14ac:dyDescent="0.2">
      <c r="A169" s="37"/>
      <c r="B169" s="27"/>
      <c r="C169" s="20"/>
      <c r="D169" s="9"/>
      <c r="E169"/>
      <c r="F169"/>
      <c r="G169"/>
      <c r="H169" s="21"/>
      <c r="I169"/>
      <c r="J169"/>
      <c r="K169"/>
      <c r="L169" s="25"/>
      <c r="M169" s="10"/>
      <c r="N169"/>
      <c r="O169"/>
      <c r="P169" s="25"/>
      <c r="Q169" s="22"/>
      <c r="R169"/>
      <c r="S169" s="25"/>
      <c r="T169" s="25"/>
      <c r="U169" s="10"/>
      <c r="V169" s="10"/>
      <c r="W169" s="10"/>
      <c r="X169" s="7"/>
      <c r="Y169" s="7"/>
      <c r="AB169" s="11"/>
      <c r="AC169" s="11"/>
      <c r="AD169" s="7"/>
      <c r="AF169" s="25"/>
    </row>
    <row r="170" spans="1:32" ht="14.25" x14ac:dyDescent="0.2">
      <c r="A170" s="37"/>
      <c r="B170" s="27"/>
      <c r="C170" s="20"/>
      <c r="D170" s="9"/>
      <c r="E170"/>
      <c r="F170"/>
      <c r="G170"/>
      <c r="H170" s="21"/>
      <c r="I170"/>
      <c r="J170"/>
      <c r="K170"/>
      <c r="L170" s="25"/>
      <c r="M170" s="10"/>
      <c r="N170"/>
      <c r="O170"/>
      <c r="P170" s="25"/>
      <c r="Q170" s="22"/>
      <c r="R170"/>
      <c r="S170" s="25"/>
      <c r="T170" s="25"/>
      <c r="U170" s="10"/>
      <c r="V170" s="10"/>
      <c r="W170" s="10"/>
      <c r="X170" s="7"/>
      <c r="Y170" s="7"/>
      <c r="AB170" s="11"/>
      <c r="AC170" s="11"/>
      <c r="AD170" s="7"/>
      <c r="AF170" s="25"/>
    </row>
    <row r="171" spans="1:32" ht="14.25" x14ac:dyDescent="0.2">
      <c r="A171" s="37"/>
      <c r="B171" s="27"/>
      <c r="C171" s="20"/>
      <c r="D171" s="9"/>
      <c r="E171"/>
      <c r="F171"/>
      <c r="G171"/>
      <c r="H171" s="21"/>
      <c r="I171"/>
      <c r="J171"/>
      <c r="K171"/>
      <c r="L171" s="25"/>
      <c r="M171" s="10"/>
      <c r="N171"/>
      <c r="O171"/>
      <c r="P171" s="25"/>
      <c r="Q171" s="22"/>
      <c r="R171"/>
      <c r="S171" s="25"/>
      <c r="T171" s="25"/>
      <c r="U171" s="10"/>
      <c r="V171" s="10"/>
      <c r="W171" s="10"/>
      <c r="X171" s="7"/>
      <c r="Y171" s="7"/>
      <c r="AB171" s="11"/>
      <c r="AC171" s="11"/>
      <c r="AD171" s="7"/>
      <c r="AF171" s="25"/>
    </row>
    <row r="172" spans="1:32" ht="14.25" x14ac:dyDescent="0.2">
      <c r="A172" s="37"/>
      <c r="B172" s="27"/>
      <c r="C172" s="20"/>
      <c r="D172" s="9"/>
      <c r="E172"/>
      <c r="F172"/>
      <c r="G172"/>
      <c r="H172" s="21"/>
      <c r="I172"/>
      <c r="J172"/>
      <c r="K172"/>
      <c r="L172" s="25"/>
      <c r="M172" s="10"/>
      <c r="N172"/>
      <c r="O172"/>
      <c r="P172" s="25"/>
      <c r="Q172" s="22"/>
      <c r="R172"/>
      <c r="S172" s="25"/>
      <c r="T172" s="25"/>
      <c r="U172" s="10"/>
      <c r="V172" s="10"/>
      <c r="W172" s="10"/>
      <c r="X172" s="7"/>
      <c r="Y172" s="7"/>
      <c r="AB172" s="11"/>
      <c r="AC172" s="11"/>
      <c r="AD172" s="7"/>
      <c r="AF172" s="25"/>
    </row>
    <row r="173" spans="1:32" ht="14.25" x14ac:dyDescent="0.2">
      <c r="A173" s="37"/>
      <c r="B173" s="27"/>
      <c r="C173" s="20"/>
      <c r="D173" s="9"/>
      <c r="E173"/>
      <c r="F173"/>
      <c r="G173"/>
      <c r="H173" s="21"/>
      <c r="I173"/>
      <c r="J173"/>
      <c r="K173"/>
      <c r="L173" s="25"/>
      <c r="M173" s="10"/>
      <c r="N173"/>
      <c r="O173"/>
      <c r="P173" s="25"/>
      <c r="Q173" s="22"/>
      <c r="R173"/>
      <c r="S173" s="25"/>
      <c r="T173" s="25"/>
      <c r="U173" s="10"/>
      <c r="V173" s="10"/>
      <c r="W173" s="10"/>
      <c r="X173" s="7"/>
      <c r="Y173" s="7"/>
      <c r="AB173" s="11"/>
      <c r="AC173" s="11"/>
      <c r="AD173" s="7"/>
      <c r="AF173" s="25"/>
    </row>
    <row r="174" spans="1:32" ht="14.25" x14ac:dyDescent="0.2">
      <c r="A174" s="37"/>
      <c r="B174" s="27"/>
      <c r="C174" s="20"/>
      <c r="D174" s="9"/>
      <c r="E174"/>
      <c r="F174"/>
      <c r="G174"/>
      <c r="H174" s="21"/>
      <c r="I174"/>
      <c r="J174"/>
      <c r="K174"/>
      <c r="L174" s="25"/>
      <c r="M174" s="10"/>
      <c r="N174"/>
      <c r="O174"/>
      <c r="P174" s="25"/>
      <c r="Q174" s="22"/>
      <c r="R174"/>
      <c r="S174" s="25"/>
      <c r="T174" s="25"/>
      <c r="U174" s="10"/>
      <c r="V174" s="10"/>
      <c r="W174" s="10"/>
      <c r="X174" s="7"/>
      <c r="Y174" s="7"/>
      <c r="AB174" s="11"/>
      <c r="AC174" s="11"/>
      <c r="AD174" s="7"/>
      <c r="AF174" s="25"/>
    </row>
    <row r="175" spans="1:32" ht="14.25" x14ac:dyDescent="0.2">
      <c r="A175" s="37"/>
      <c r="B175" s="27"/>
      <c r="C175" s="20"/>
      <c r="D175" s="9"/>
      <c r="E175"/>
      <c r="F175"/>
      <c r="G175"/>
      <c r="H175" s="21"/>
      <c r="I175"/>
      <c r="J175"/>
      <c r="K175"/>
      <c r="L175" s="25"/>
      <c r="M175" s="10"/>
      <c r="N175"/>
      <c r="O175"/>
      <c r="P175" s="25"/>
      <c r="Q175" s="22"/>
      <c r="R175"/>
      <c r="S175" s="25"/>
      <c r="T175" s="25"/>
      <c r="U175" s="10"/>
      <c r="V175" s="10"/>
      <c r="W175" s="10"/>
      <c r="X175" s="7"/>
      <c r="Y175" s="7"/>
      <c r="AB175" s="11"/>
      <c r="AC175" s="11"/>
      <c r="AD175" s="7"/>
      <c r="AF175" s="25"/>
    </row>
    <row r="176" spans="1:32" ht="14.25" x14ac:dyDescent="0.2">
      <c r="A176" s="37"/>
      <c r="B176" s="27"/>
      <c r="C176" s="20"/>
      <c r="D176" s="9"/>
      <c r="E176"/>
      <c r="F176"/>
      <c r="G176"/>
      <c r="H176" s="21"/>
      <c r="I176"/>
      <c r="J176"/>
      <c r="K176"/>
      <c r="L176" s="25"/>
      <c r="M176" s="10"/>
      <c r="N176"/>
      <c r="O176"/>
      <c r="P176" s="25"/>
      <c r="Q176" s="22"/>
      <c r="R176"/>
      <c r="S176" s="25"/>
      <c r="T176" s="25"/>
      <c r="U176" s="10"/>
      <c r="V176" s="10"/>
      <c r="W176" s="10"/>
      <c r="X176" s="7"/>
      <c r="Y176" s="7"/>
      <c r="AB176" s="11"/>
      <c r="AC176" s="11"/>
      <c r="AD176" s="7"/>
      <c r="AF176" s="25"/>
    </row>
    <row r="177" spans="1:32" ht="14.25" x14ac:dyDescent="0.2">
      <c r="A177" s="37"/>
      <c r="B177" s="27"/>
      <c r="C177" s="20"/>
      <c r="D177" s="9"/>
      <c r="E177"/>
      <c r="F177"/>
      <c r="G177"/>
      <c r="H177" s="21"/>
      <c r="I177"/>
      <c r="J177"/>
      <c r="K177"/>
      <c r="L177" s="25"/>
      <c r="M177" s="10"/>
      <c r="N177"/>
      <c r="O177"/>
      <c r="P177" s="25"/>
      <c r="Q177" s="22"/>
      <c r="R177"/>
      <c r="S177" s="25"/>
      <c r="T177" s="25"/>
      <c r="U177" s="10"/>
      <c r="V177" s="10"/>
      <c r="W177" s="10"/>
      <c r="X177" s="7"/>
      <c r="Y177" s="7"/>
      <c r="AB177" s="11"/>
      <c r="AC177" s="11"/>
      <c r="AD177" s="7"/>
      <c r="AF177" s="25"/>
    </row>
    <row r="178" spans="1:32" ht="14.25" x14ac:dyDescent="0.2">
      <c r="A178" s="37"/>
      <c r="B178" s="27"/>
      <c r="C178" s="20"/>
      <c r="D178" s="9"/>
      <c r="E178"/>
      <c r="F178"/>
      <c r="G178"/>
      <c r="H178" s="21"/>
      <c r="I178"/>
      <c r="J178"/>
      <c r="K178"/>
      <c r="L178" s="25"/>
      <c r="M178" s="10"/>
      <c r="N178"/>
      <c r="O178"/>
      <c r="P178" s="25"/>
      <c r="Q178" s="22"/>
      <c r="R178"/>
      <c r="S178" s="25"/>
      <c r="T178" s="25"/>
      <c r="U178" s="10"/>
      <c r="V178" s="10"/>
      <c r="W178" s="10"/>
      <c r="X178" s="7"/>
      <c r="Y178" s="7"/>
      <c r="AB178" s="11"/>
      <c r="AC178" s="11"/>
      <c r="AD178" s="7"/>
      <c r="AF178" s="25"/>
    </row>
    <row r="179" spans="1:32" ht="14.25" x14ac:dyDescent="0.2">
      <c r="A179" s="37"/>
      <c r="B179" s="27"/>
      <c r="C179" s="20"/>
      <c r="D179" s="9"/>
      <c r="E179"/>
      <c r="F179"/>
      <c r="G179"/>
      <c r="H179" s="21"/>
      <c r="I179"/>
      <c r="J179"/>
      <c r="K179"/>
      <c r="L179" s="25"/>
      <c r="M179" s="10"/>
      <c r="N179"/>
      <c r="O179"/>
      <c r="P179" s="25"/>
      <c r="Q179" s="22"/>
      <c r="R179"/>
      <c r="S179" s="25"/>
      <c r="T179" s="25"/>
      <c r="U179" s="10"/>
      <c r="V179" s="10"/>
      <c r="W179" s="10"/>
      <c r="X179" s="7"/>
      <c r="Y179" s="7"/>
      <c r="AB179" s="11"/>
      <c r="AC179" s="11"/>
      <c r="AD179" s="7"/>
      <c r="AF179" s="25"/>
    </row>
    <row r="180" spans="1:32" ht="14.25" x14ac:dyDescent="0.2">
      <c r="A180" s="37"/>
      <c r="B180" s="27"/>
      <c r="C180" s="20"/>
      <c r="D180" s="9"/>
      <c r="E180"/>
      <c r="F180"/>
      <c r="G180"/>
      <c r="H180" s="21"/>
      <c r="I180"/>
      <c r="J180"/>
      <c r="K180"/>
      <c r="L180" s="25"/>
      <c r="M180" s="10"/>
      <c r="N180"/>
      <c r="O180"/>
      <c r="P180" s="25"/>
      <c r="Q180" s="22"/>
      <c r="R180"/>
      <c r="S180" s="25"/>
      <c r="T180" s="25"/>
      <c r="U180" s="10"/>
      <c r="V180" s="10"/>
      <c r="W180" s="10"/>
      <c r="X180" s="7"/>
      <c r="Y180" s="7"/>
      <c r="AB180" s="11"/>
      <c r="AC180" s="11"/>
      <c r="AD180" s="7"/>
      <c r="AF180" s="25"/>
    </row>
    <row r="181" spans="1:32" ht="14.25" x14ac:dyDescent="0.2">
      <c r="A181" s="37"/>
      <c r="B181" s="27"/>
      <c r="C181" s="20"/>
      <c r="D181" s="9"/>
      <c r="E181"/>
      <c r="F181"/>
      <c r="G181"/>
      <c r="H181" s="21"/>
      <c r="I181"/>
      <c r="J181"/>
      <c r="K181"/>
      <c r="L181" s="25"/>
      <c r="M181" s="10"/>
      <c r="N181"/>
      <c r="O181"/>
      <c r="P181" s="25"/>
      <c r="Q181" s="22"/>
      <c r="R181"/>
      <c r="S181" s="25"/>
      <c r="T181" s="25"/>
      <c r="U181" s="10"/>
      <c r="V181" s="10"/>
      <c r="W181" s="10"/>
      <c r="X181" s="7"/>
      <c r="Y181" s="7"/>
      <c r="AB181" s="11"/>
      <c r="AC181" s="11"/>
      <c r="AD181" s="7"/>
      <c r="AF181" s="25"/>
    </row>
    <row r="182" spans="1:32" ht="14.25" x14ac:dyDescent="0.2">
      <c r="A182" s="37"/>
      <c r="B182" s="27"/>
      <c r="C182" s="20"/>
      <c r="D182" s="9"/>
      <c r="E182"/>
      <c r="F182"/>
      <c r="G182"/>
      <c r="H182" s="21"/>
      <c r="I182"/>
      <c r="J182"/>
      <c r="K182"/>
      <c r="L182" s="25"/>
      <c r="M182" s="10"/>
      <c r="N182"/>
      <c r="O182"/>
      <c r="P182" s="25"/>
      <c r="Q182" s="22"/>
      <c r="R182"/>
      <c r="S182" s="25"/>
      <c r="T182" s="25"/>
      <c r="U182" s="10"/>
      <c r="V182" s="10"/>
      <c r="W182" s="10"/>
      <c r="X182" s="7"/>
      <c r="Y182" s="7"/>
      <c r="AB182" s="11"/>
      <c r="AC182" s="11"/>
      <c r="AD182" s="7"/>
      <c r="AF182" s="25"/>
    </row>
    <row r="183" spans="1:32" ht="14.25" x14ac:dyDescent="0.2">
      <c r="A183" s="37"/>
      <c r="B183" s="27"/>
      <c r="C183" s="20"/>
      <c r="D183" s="9"/>
      <c r="E183"/>
      <c r="F183"/>
      <c r="G183"/>
      <c r="H183" s="21"/>
      <c r="I183"/>
      <c r="J183"/>
      <c r="K183"/>
      <c r="L183" s="25"/>
      <c r="M183" s="10"/>
      <c r="N183"/>
      <c r="O183"/>
      <c r="P183" s="25"/>
      <c r="Q183" s="22"/>
      <c r="R183"/>
      <c r="S183" s="25"/>
      <c r="T183" s="25"/>
      <c r="U183" s="10"/>
      <c r="V183" s="10"/>
      <c r="W183" s="10"/>
      <c r="X183" s="7"/>
      <c r="Y183" s="7"/>
      <c r="AB183" s="11"/>
      <c r="AC183" s="11"/>
      <c r="AD183" s="7"/>
      <c r="AF183" s="25"/>
    </row>
    <row r="184" spans="1:32" ht="14.25" x14ac:dyDescent="0.2">
      <c r="A184" s="37"/>
      <c r="B184" s="27"/>
      <c r="C184" s="20"/>
      <c r="D184" s="9"/>
      <c r="E184"/>
      <c r="F184"/>
      <c r="G184"/>
      <c r="H184" s="21"/>
      <c r="I184"/>
      <c r="J184"/>
      <c r="K184"/>
      <c r="L184" s="25"/>
      <c r="M184" s="10"/>
      <c r="N184"/>
      <c r="O184"/>
      <c r="P184" s="25"/>
      <c r="Q184" s="22"/>
      <c r="R184"/>
      <c r="S184" s="25"/>
      <c r="T184" s="25"/>
      <c r="U184" s="10"/>
      <c r="V184" s="10"/>
      <c r="W184" s="10"/>
      <c r="X184" s="7"/>
      <c r="Y184" s="7"/>
      <c r="AB184" s="11"/>
      <c r="AC184" s="11"/>
      <c r="AD184" s="7"/>
      <c r="AF184" s="25"/>
    </row>
    <row r="185" spans="1:32" ht="14.25" x14ac:dyDescent="0.2">
      <c r="A185" s="37"/>
      <c r="B185" s="27"/>
      <c r="C185" s="20"/>
      <c r="D185" s="9"/>
      <c r="E185"/>
      <c r="F185"/>
      <c r="G185"/>
      <c r="H185" s="21"/>
      <c r="I185"/>
      <c r="J185"/>
      <c r="K185"/>
      <c r="L185" s="25"/>
      <c r="M185" s="10"/>
      <c r="N185"/>
      <c r="O185"/>
      <c r="P185" s="25"/>
      <c r="Q185" s="22"/>
      <c r="R185"/>
      <c r="S185" s="25"/>
      <c r="T185" s="25"/>
      <c r="U185" s="10"/>
      <c r="V185" s="10"/>
      <c r="W185" s="10"/>
      <c r="X185" s="7"/>
      <c r="Y185" s="7"/>
      <c r="AB185" s="11"/>
      <c r="AC185" s="11"/>
      <c r="AD185" s="7"/>
      <c r="AF185" s="25"/>
    </row>
    <row r="186" spans="1:32" ht="14.25" x14ac:dyDescent="0.2">
      <c r="A186" s="37"/>
      <c r="B186" s="27"/>
      <c r="C186" s="20"/>
      <c r="D186" s="9"/>
      <c r="E186"/>
      <c r="F186"/>
      <c r="G186"/>
      <c r="H186" s="21"/>
      <c r="I186"/>
      <c r="J186"/>
      <c r="K186"/>
      <c r="L186" s="25"/>
      <c r="M186" s="10"/>
      <c r="N186"/>
      <c r="O186"/>
      <c r="P186" s="25"/>
      <c r="Q186" s="22"/>
      <c r="R186"/>
      <c r="S186" s="25"/>
      <c r="T186" s="25"/>
      <c r="U186" s="10"/>
      <c r="V186" s="10"/>
      <c r="W186" s="10"/>
      <c r="X186" s="7"/>
      <c r="Y186" s="7"/>
      <c r="AB186" s="11"/>
      <c r="AC186" s="11"/>
      <c r="AD186" s="7"/>
      <c r="AF186" s="25"/>
    </row>
    <row r="187" spans="1:32" ht="14.25" x14ac:dyDescent="0.2">
      <c r="A187" s="37"/>
      <c r="B187" s="27"/>
      <c r="C187" s="20"/>
      <c r="D187" s="9"/>
      <c r="E187"/>
      <c r="F187"/>
      <c r="G187"/>
      <c r="H187" s="21"/>
      <c r="I187"/>
      <c r="J187"/>
      <c r="K187"/>
      <c r="L187" s="25"/>
      <c r="M187" s="10"/>
      <c r="N187"/>
      <c r="O187"/>
      <c r="P187" s="25"/>
      <c r="Q187" s="22"/>
      <c r="R187"/>
      <c r="S187" s="25"/>
      <c r="T187" s="25"/>
      <c r="U187" s="10"/>
      <c r="V187" s="10"/>
      <c r="W187" s="10"/>
      <c r="X187" s="7"/>
      <c r="Y187" s="7"/>
      <c r="AB187" s="11"/>
      <c r="AC187" s="11"/>
      <c r="AD187" s="7"/>
      <c r="AF187" s="25"/>
    </row>
    <row r="188" spans="1:32" ht="14.25" x14ac:dyDescent="0.2">
      <c r="A188" s="37"/>
      <c r="B188" s="27"/>
      <c r="C188" s="20"/>
      <c r="D188" s="9"/>
      <c r="E188"/>
      <c r="F188"/>
      <c r="G188"/>
      <c r="H188" s="21"/>
      <c r="I188"/>
      <c r="J188"/>
      <c r="K188"/>
      <c r="L188" s="25"/>
      <c r="M188" s="10"/>
      <c r="N188"/>
      <c r="O188"/>
      <c r="P188" s="25"/>
      <c r="Q188" s="22"/>
      <c r="R188"/>
      <c r="S188" s="25"/>
      <c r="T188" s="25"/>
      <c r="U188" s="10"/>
      <c r="V188" s="10"/>
      <c r="W188" s="10"/>
      <c r="X188" s="7"/>
      <c r="Y188" s="7"/>
      <c r="AB188" s="11"/>
      <c r="AC188" s="11"/>
      <c r="AD188" s="7"/>
      <c r="AF188" s="25"/>
    </row>
    <row r="189" spans="1:32" ht="14.25" x14ac:dyDescent="0.2">
      <c r="A189" s="37"/>
      <c r="B189" s="27"/>
      <c r="C189" s="20"/>
      <c r="D189" s="9"/>
      <c r="E189"/>
      <c r="F189"/>
      <c r="G189"/>
      <c r="H189" s="21"/>
      <c r="I189"/>
      <c r="J189"/>
      <c r="K189"/>
      <c r="L189" s="25"/>
      <c r="M189" s="10"/>
      <c r="N189"/>
      <c r="O189"/>
      <c r="P189" s="25"/>
      <c r="Q189" s="22"/>
      <c r="R189"/>
      <c r="S189" s="25"/>
      <c r="T189" s="25"/>
      <c r="U189" s="10"/>
      <c r="V189" s="10"/>
      <c r="W189" s="10"/>
      <c r="X189" s="7"/>
      <c r="Y189" s="7"/>
      <c r="AB189" s="11"/>
      <c r="AC189" s="11"/>
      <c r="AD189" s="7"/>
      <c r="AF189" s="25"/>
    </row>
    <row r="190" spans="1:32" ht="14.25" x14ac:dyDescent="0.2">
      <c r="A190" s="37"/>
      <c r="B190" s="27"/>
      <c r="C190" s="20"/>
      <c r="D190" s="9"/>
      <c r="E190"/>
      <c r="F190"/>
      <c r="G190"/>
      <c r="H190" s="21"/>
      <c r="I190"/>
      <c r="J190"/>
      <c r="K190"/>
      <c r="L190" s="25"/>
      <c r="M190" s="10"/>
      <c r="N190"/>
      <c r="O190"/>
      <c r="P190" s="25"/>
      <c r="Q190" s="22"/>
      <c r="R190"/>
      <c r="S190" s="25"/>
      <c r="T190" s="25"/>
      <c r="U190" s="10"/>
      <c r="V190" s="10"/>
      <c r="W190" s="10"/>
      <c r="X190" s="7"/>
      <c r="Y190" s="7"/>
      <c r="AB190" s="11"/>
      <c r="AC190" s="11"/>
      <c r="AD190" s="7"/>
      <c r="AF190" s="25"/>
    </row>
    <row r="191" spans="1:32" ht="14.25" x14ac:dyDescent="0.2">
      <c r="A191" s="37"/>
      <c r="B191" s="27"/>
      <c r="C191" s="20"/>
      <c r="D191" s="9"/>
      <c r="E191"/>
      <c r="F191"/>
      <c r="G191"/>
      <c r="H191" s="21"/>
      <c r="I191"/>
      <c r="J191"/>
      <c r="K191"/>
      <c r="L191" s="25"/>
      <c r="M191" s="10"/>
      <c r="N191"/>
      <c r="O191"/>
      <c r="P191" s="25"/>
      <c r="Q191" s="22"/>
      <c r="R191"/>
      <c r="S191" s="25"/>
      <c r="T191" s="25"/>
      <c r="U191" s="10"/>
      <c r="V191" s="10"/>
      <c r="W191" s="10"/>
      <c r="X191" s="7"/>
      <c r="Y191" s="7"/>
      <c r="AB191" s="11"/>
      <c r="AC191" s="11"/>
      <c r="AD191" s="7"/>
      <c r="AF191" s="25"/>
    </row>
    <row r="192" spans="1:32" ht="14.25" x14ac:dyDescent="0.2">
      <c r="A192" s="37"/>
      <c r="B192" s="27"/>
      <c r="C192" s="20"/>
      <c r="D192" s="9"/>
      <c r="E192"/>
      <c r="F192"/>
      <c r="G192"/>
      <c r="H192" s="21"/>
      <c r="I192"/>
      <c r="J192"/>
      <c r="K192"/>
      <c r="L192" s="25"/>
      <c r="M192" s="10"/>
      <c r="N192"/>
      <c r="O192"/>
      <c r="P192" s="25"/>
      <c r="Q192" s="22"/>
      <c r="R192"/>
      <c r="S192" s="25"/>
      <c r="T192" s="25"/>
      <c r="U192" s="10"/>
      <c r="V192" s="10"/>
      <c r="W192" s="10"/>
      <c r="X192" s="7"/>
      <c r="Y192" s="7"/>
      <c r="AB192" s="11"/>
      <c r="AC192" s="11"/>
      <c r="AD192" s="7"/>
      <c r="AF192" s="25"/>
    </row>
    <row r="193" spans="1:32" ht="14.25" x14ac:dyDescent="0.2">
      <c r="A193" s="37"/>
      <c r="B193" s="27"/>
      <c r="C193" s="20"/>
      <c r="D193" s="9"/>
      <c r="E193"/>
      <c r="F193"/>
      <c r="G193"/>
      <c r="H193" s="21"/>
      <c r="I193"/>
      <c r="J193"/>
      <c r="K193"/>
      <c r="L193" s="25"/>
      <c r="M193" s="10"/>
      <c r="N193"/>
      <c r="O193"/>
      <c r="P193" s="25"/>
      <c r="Q193" s="22"/>
      <c r="R193"/>
      <c r="S193" s="25"/>
      <c r="T193" s="25"/>
      <c r="U193" s="10"/>
      <c r="V193" s="10"/>
      <c r="W193" s="10"/>
      <c r="X193" s="7"/>
      <c r="Y193" s="7"/>
      <c r="AB193" s="11"/>
      <c r="AC193" s="11"/>
      <c r="AD193" s="7"/>
      <c r="AF193" s="25"/>
    </row>
    <row r="194" spans="1:32" ht="14.25" x14ac:dyDescent="0.2">
      <c r="A194" s="37"/>
      <c r="B194" s="27"/>
      <c r="C194" s="20"/>
      <c r="D194" s="9"/>
      <c r="E194"/>
      <c r="F194"/>
      <c r="G194"/>
      <c r="H194" s="21"/>
      <c r="I194"/>
      <c r="J194"/>
      <c r="K194"/>
      <c r="L194" s="25"/>
      <c r="M194" s="10"/>
      <c r="N194"/>
      <c r="O194"/>
      <c r="P194" s="25"/>
      <c r="Q194" s="22"/>
      <c r="R194"/>
      <c r="S194" s="25"/>
      <c r="T194" s="25"/>
      <c r="U194" s="10"/>
      <c r="V194" s="10"/>
      <c r="W194" s="10"/>
      <c r="X194" s="7"/>
      <c r="Y194" s="7"/>
      <c r="AB194" s="11"/>
      <c r="AC194" s="11"/>
      <c r="AD194" s="7"/>
      <c r="AF194" s="25"/>
    </row>
    <row r="195" spans="1:32" ht="14.25" x14ac:dyDescent="0.2">
      <c r="A195" s="37"/>
      <c r="B195" s="27"/>
      <c r="C195" s="20"/>
      <c r="D195" s="9"/>
      <c r="E195"/>
      <c r="F195"/>
      <c r="G195"/>
      <c r="H195" s="21"/>
      <c r="I195"/>
      <c r="J195"/>
      <c r="K195"/>
      <c r="L195" s="25"/>
      <c r="M195" s="10"/>
      <c r="N195"/>
      <c r="O195"/>
      <c r="P195" s="25"/>
      <c r="Q195" s="22"/>
      <c r="R195"/>
      <c r="S195" s="25"/>
      <c r="T195" s="25"/>
      <c r="U195" s="10"/>
      <c r="V195" s="10"/>
      <c r="W195" s="10"/>
      <c r="X195" s="7"/>
      <c r="Y195" s="7"/>
      <c r="AB195" s="11"/>
      <c r="AC195" s="11"/>
      <c r="AD195" s="7"/>
      <c r="AF195" s="25"/>
    </row>
    <row r="196" spans="1:32" ht="14.25" x14ac:dyDescent="0.2">
      <c r="A196" s="37"/>
      <c r="B196" s="27"/>
      <c r="C196" s="20"/>
      <c r="D196" s="9"/>
      <c r="E196"/>
      <c r="F196"/>
      <c r="G196"/>
      <c r="H196" s="21"/>
      <c r="I196"/>
      <c r="J196"/>
      <c r="K196"/>
      <c r="L196" s="25"/>
      <c r="M196" s="10"/>
      <c r="N196"/>
      <c r="O196"/>
      <c r="P196" s="25"/>
      <c r="Q196" s="22"/>
      <c r="R196"/>
      <c r="S196" s="25"/>
      <c r="T196" s="25"/>
      <c r="U196" s="10"/>
      <c r="V196" s="10"/>
      <c r="W196" s="10"/>
      <c r="X196" s="7"/>
      <c r="Y196" s="7"/>
      <c r="AB196" s="11"/>
      <c r="AC196" s="11"/>
      <c r="AD196" s="7"/>
      <c r="AF196" s="25"/>
    </row>
    <row r="197" spans="1:32" ht="14.25" x14ac:dyDescent="0.2">
      <c r="A197" s="37"/>
      <c r="B197" s="27"/>
      <c r="C197" s="20"/>
      <c r="D197" s="9"/>
      <c r="E197"/>
      <c r="F197"/>
      <c r="G197"/>
      <c r="H197" s="21"/>
      <c r="I197"/>
      <c r="J197"/>
      <c r="K197"/>
      <c r="L197" s="25"/>
      <c r="M197" s="10"/>
      <c r="N197"/>
      <c r="O197"/>
      <c r="P197" s="25"/>
      <c r="Q197" s="22"/>
      <c r="R197"/>
      <c r="S197" s="25"/>
      <c r="T197" s="25"/>
      <c r="U197" s="10"/>
      <c r="V197" s="10"/>
      <c r="W197" s="10"/>
      <c r="X197" s="7"/>
      <c r="Y197" s="7"/>
      <c r="AB197" s="11"/>
      <c r="AC197" s="11"/>
      <c r="AD197" s="7"/>
      <c r="AF197" s="25"/>
    </row>
    <row r="198" spans="1:32" ht="14.25" x14ac:dyDescent="0.2">
      <c r="A198" s="37"/>
      <c r="B198" s="27"/>
      <c r="C198" s="20"/>
      <c r="D198" s="9"/>
      <c r="E198"/>
      <c r="F198"/>
      <c r="G198"/>
      <c r="H198" s="21"/>
      <c r="I198"/>
      <c r="J198"/>
      <c r="K198"/>
      <c r="L198" s="25"/>
      <c r="M198" s="10"/>
      <c r="N198"/>
      <c r="O198"/>
      <c r="P198" s="25"/>
      <c r="Q198" s="22"/>
      <c r="R198"/>
      <c r="S198" s="25"/>
      <c r="T198" s="25"/>
      <c r="U198" s="10"/>
      <c r="V198" s="10"/>
      <c r="W198" s="10"/>
      <c r="X198" s="7"/>
      <c r="Y198" s="7"/>
      <c r="AB198" s="11"/>
      <c r="AC198" s="11"/>
      <c r="AD198" s="7"/>
      <c r="AF198" s="25"/>
    </row>
    <row r="199" spans="1:32" ht="14.25" x14ac:dyDescent="0.2">
      <c r="A199" s="37"/>
      <c r="B199" s="27"/>
      <c r="C199" s="20"/>
      <c r="D199" s="9"/>
      <c r="E199"/>
      <c r="F199"/>
      <c r="G199"/>
      <c r="H199" s="21"/>
      <c r="I199"/>
      <c r="J199"/>
      <c r="K199"/>
      <c r="L199" s="25"/>
      <c r="M199" s="10"/>
      <c r="N199"/>
      <c r="O199"/>
      <c r="P199" s="25"/>
      <c r="Q199" s="22"/>
      <c r="R199"/>
      <c r="S199" s="25"/>
      <c r="T199" s="25"/>
      <c r="U199" s="10"/>
      <c r="V199" s="10"/>
      <c r="W199" s="10"/>
      <c r="X199" s="7"/>
      <c r="Y199" s="7"/>
      <c r="AB199" s="11"/>
      <c r="AC199" s="11"/>
      <c r="AD199" s="7"/>
      <c r="AF199" s="25"/>
    </row>
    <row r="200" spans="1:32" ht="14.25" x14ac:dyDescent="0.2">
      <c r="A200" s="37"/>
      <c r="B200" s="27"/>
      <c r="C200" s="20"/>
      <c r="D200" s="9"/>
      <c r="E200"/>
      <c r="F200"/>
      <c r="G200"/>
      <c r="H200" s="21"/>
      <c r="I200"/>
      <c r="J200"/>
      <c r="K200"/>
      <c r="L200" s="25"/>
      <c r="M200" s="10"/>
      <c r="N200"/>
      <c r="O200"/>
      <c r="P200" s="25"/>
      <c r="Q200" s="22"/>
      <c r="R200"/>
      <c r="S200" s="25"/>
      <c r="T200" s="25"/>
      <c r="U200" s="10"/>
      <c r="V200" s="10"/>
      <c r="W200" s="10"/>
      <c r="X200" s="7"/>
      <c r="Y200" s="7"/>
      <c r="AB200" s="11"/>
      <c r="AC200" s="11"/>
      <c r="AD200" s="7"/>
      <c r="AF200" s="25"/>
    </row>
    <row r="201" spans="1:32" ht="14.25" x14ac:dyDescent="0.2">
      <c r="A201" s="37"/>
      <c r="B201" s="27"/>
      <c r="C201" s="20"/>
      <c r="D201" s="9"/>
      <c r="E201"/>
      <c r="F201"/>
      <c r="G201"/>
      <c r="H201" s="21"/>
      <c r="I201"/>
      <c r="J201"/>
      <c r="K201"/>
      <c r="L201" s="25"/>
      <c r="M201" s="10"/>
      <c r="N201"/>
      <c r="O201"/>
      <c r="P201" s="25"/>
      <c r="Q201" s="22"/>
      <c r="R201"/>
      <c r="S201" s="25"/>
      <c r="T201" s="25"/>
      <c r="U201" s="10"/>
      <c r="V201" s="10"/>
      <c r="W201" s="10"/>
      <c r="X201" s="7"/>
      <c r="Y201" s="7"/>
      <c r="AB201" s="11"/>
      <c r="AC201" s="11"/>
      <c r="AD201" s="7"/>
      <c r="AF201" s="25"/>
    </row>
    <row r="202" spans="1:32" ht="14.25" x14ac:dyDescent="0.2">
      <c r="A202" s="37"/>
      <c r="B202" s="27"/>
      <c r="C202" s="20"/>
      <c r="D202" s="9"/>
      <c r="E202"/>
      <c r="F202"/>
      <c r="G202"/>
      <c r="H202" s="21"/>
      <c r="I202"/>
      <c r="J202"/>
      <c r="K202"/>
      <c r="L202" s="25"/>
      <c r="M202" s="10"/>
      <c r="N202"/>
      <c r="O202"/>
      <c r="P202" s="25"/>
      <c r="Q202" s="22"/>
      <c r="R202"/>
      <c r="S202" s="25"/>
      <c r="T202" s="25"/>
      <c r="U202" s="10"/>
      <c r="V202" s="10"/>
      <c r="W202" s="10"/>
      <c r="X202" s="7"/>
      <c r="Y202" s="7"/>
      <c r="AB202" s="11"/>
      <c r="AC202" s="11"/>
      <c r="AD202" s="7"/>
      <c r="AF202" s="25"/>
    </row>
    <row r="203" spans="1:32" ht="14.25" x14ac:dyDescent="0.2">
      <c r="A203" s="37"/>
      <c r="B203" s="27"/>
      <c r="C203" s="20"/>
      <c r="D203" s="9"/>
      <c r="E203"/>
      <c r="F203"/>
      <c r="G203"/>
      <c r="H203" s="21"/>
      <c r="I203"/>
      <c r="J203"/>
      <c r="K203"/>
      <c r="L203" s="25"/>
      <c r="M203" s="10"/>
      <c r="N203"/>
      <c r="O203"/>
      <c r="P203" s="25"/>
      <c r="Q203" s="22"/>
      <c r="R203"/>
      <c r="S203" s="25"/>
      <c r="T203" s="25"/>
      <c r="U203" s="10"/>
      <c r="V203" s="10"/>
      <c r="W203" s="10"/>
      <c r="X203" s="7"/>
      <c r="Y203" s="7"/>
      <c r="AB203" s="11"/>
      <c r="AC203" s="11"/>
      <c r="AD203" s="7"/>
      <c r="AF203" s="25"/>
    </row>
    <row r="204" spans="1:32" ht="14.25" x14ac:dyDescent="0.2">
      <c r="A204" s="37"/>
      <c r="B204" s="27"/>
      <c r="C204" s="20"/>
      <c r="D204" s="9"/>
      <c r="E204"/>
      <c r="F204"/>
      <c r="G204"/>
      <c r="H204" s="21"/>
      <c r="I204"/>
      <c r="J204"/>
      <c r="K204"/>
      <c r="L204" s="25"/>
      <c r="M204" s="10"/>
      <c r="N204"/>
      <c r="O204"/>
      <c r="P204" s="25"/>
      <c r="Q204" s="22"/>
      <c r="R204"/>
      <c r="S204" s="25"/>
      <c r="T204" s="25"/>
      <c r="U204" s="10"/>
      <c r="V204" s="10"/>
      <c r="W204" s="10"/>
      <c r="X204" s="7"/>
      <c r="Y204" s="7"/>
      <c r="AB204" s="11"/>
      <c r="AC204" s="11"/>
      <c r="AD204" s="7"/>
      <c r="AF204" s="25"/>
    </row>
    <row r="205" spans="1:32" ht="14.25" x14ac:dyDescent="0.2">
      <c r="A205" s="37"/>
      <c r="B205" s="27"/>
      <c r="C205" s="20"/>
      <c r="D205" s="9"/>
      <c r="E205"/>
      <c r="F205"/>
      <c r="G205"/>
      <c r="H205" s="21"/>
      <c r="I205"/>
      <c r="J205"/>
      <c r="K205"/>
      <c r="L205" s="25"/>
      <c r="M205" s="10"/>
      <c r="N205"/>
      <c r="O205"/>
      <c r="P205" s="25"/>
      <c r="Q205" s="22"/>
      <c r="R205"/>
      <c r="S205" s="25"/>
      <c r="T205" s="25"/>
      <c r="U205" s="10"/>
      <c r="V205" s="10"/>
      <c r="W205" s="10"/>
      <c r="X205" s="7"/>
      <c r="Y205" s="7"/>
      <c r="AB205" s="11"/>
      <c r="AC205" s="11"/>
      <c r="AD205" s="7"/>
      <c r="AF205" s="25"/>
    </row>
    <row r="206" spans="1:32" ht="14.25" x14ac:dyDescent="0.2">
      <c r="A206" s="37"/>
      <c r="B206" s="27"/>
      <c r="C206" s="20"/>
      <c r="D206" s="9"/>
      <c r="E206"/>
      <c r="F206"/>
      <c r="G206"/>
      <c r="H206" s="21"/>
      <c r="I206"/>
      <c r="J206"/>
      <c r="K206"/>
      <c r="L206" s="25"/>
      <c r="M206" s="10"/>
      <c r="N206"/>
      <c r="O206"/>
      <c r="P206" s="25"/>
      <c r="Q206" s="22"/>
      <c r="R206"/>
      <c r="S206" s="25"/>
      <c r="T206" s="25"/>
      <c r="U206" s="10"/>
      <c r="V206" s="10"/>
      <c r="W206" s="10"/>
      <c r="X206" s="7"/>
      <c r="Y206" s="7"/>
      <c r="AB206" s="11"/>
      <c r="AC206" s="11"/>
      <c r="AD206" s="7"/>
      <c r="AF206" s="25"/>
    </row>
    <row r="207" spans="1:32" ht="14.25" x14ac:dyDescent="0.2">
      <c r="A207" s="37"/>
      <c r="B207" s="27"/>
      <c r="C207" s="20"/>
      <c r="D207" s="9"/>
      <c r="E207"/>
      <c r="F207"/>
      <c r="G207"/>
      <c r="H207" s="21"/>
      <c r="I207"/>
      <c r="J207"/>
      <c r="K207"/>
      <c r="L207" s="25"/>
      <c r="M207" s="10"/>
      <c r="N207"/>
      <c r="O207"/>
      <c r="P207" s="25"/>
      <c r="Q207" s="22"/>
      <c r="R207"/>
      <c r="S207" s="25"/>
      <c r="T207" s="25"/>
      <c r="U207" s="10"/>
      <c r="V207" s="10"/>
      <c r="W207" s="10"/>
      <c r="X207" s="7"/>
      <c r="Y207" s="7"/>
      <c r="AB207" s="11"/>
      <c r="AC207" s="11"/>
      <c r="AD207" s="7"/>
      <c r="AF207" s="25"/>
    </row>
    <row r="208" spans="1:32" ht="14.25" x14ac:dyDescent="0.2">
      <c r="A208" s="37"/>
      <c r="B208" s="27"/>
      <c r="C208" s="20"/>
      <c r="D208" s="9"/>
      <c r="E208"/>
      <c r="F208"/>
      <c r="G208"/>
      <c r="H208" s="21"/>
      <c r="I208"/>
      <c r="J208"/>
      <c r="K208"/>
      <c r="L208" s="25"/>
      <c r="M208" s="10"/>
      <c r="N208"/>
      <c r="O208"/>
      <c r="P208" s="25"/>
      <c r="Q208" s="22"/>
      <c r="R208"/>
      <c r="S208" s="25"/>
      <c r="T208" s="25"/>
      <c r="U208" s="10"/>
      <c r="V208" s="10"/>
      <c r="W208" s="10"/>
      <c r="X208" s="7"/>
      <c r="Y208" s="7"/>
      <c r="AB208" s="11"/>
      <c r="AC208" s="11"/>
      <c r="AD208" s="7"/>
      <c r="AF208" s="25"/>
    </row>
    <row r="209" spans="1:32" ht="14.25" x14ac:dyDescent="0.2">
      <c r="A209" s="37"/>
      <c r="B209" s="27"/>
      <c r="C209" s="20"/>
      <c r="D209" s="9"/>
      <c r="E209"/>
      <c r="F209"/>
      <c r="G209"/>
      <c r="H209" s="21"/>
      <c r="I209"/>
      <c r="J209"/>
      <c r="K209"/>
      <c r="L209" s="25"/>
      <c r="M209" s="10"/>
      <c r="N209"/>
      <c r="O209"/>
      <c r="P209" s="25"/>
      <c r="Q209" s="22"/>
      <c r="R209"/>
      <c r="S209" s="25"/>
      <c r="T209" s="25"/>
      <c r="U209" s="10"/>
      <c r="V209" s="10"/>
      <c r="W209" s="10"/>
      <c r="X209" s="7"/>
      <c r="Y209" s="7"/>
      <c r="AB209" s="11"/>
      <c r="AC209" s="11"/>
      <c r="AD209" s="7"/>
      <c r="AF209" s="25"/>
    </row>
    <row r="210" spans="1:32" ht="14.25" x14ac:dyDescent="0.2">
      <c r="A210" s="37"/>
      <c r="B210" s="27"/>
      <c r="C210" s="20"/>
      <c r="D210" s="9"/>
      <c r="E210"/>
      <c r="F210"/>
      <c r="G210"/>
      <c r="H210" s="21"/>
      <c r="I210"/>
      <c r="J210"/>
      <c r="K210"/>
      <c r="L210" s="25"/>
      <c r="M210" s="10"/>
      <c r="N210"/>
      <c r="O210"/>
      <c r="P210" s="25"/>
      <c r="Q210" s="22"/>
      <c r="R210"/>
      <c r="S210" s="25"/>
      <c r="T210" s="25"/>
      <c r="U210" s="10"/>
      <c r="V210" s="10"/>
      <c r="W210" s="10"/>
      <c r="X210" s="7"/>
      <c r="Y210" s="7"/>
      <c r="AB210" s="11"/>
      <c r="AC210" s="11"/>
      <c r="AD210" s="7"/>
      <c r="AF210" s="25"/>
    </row>
    <row r="211" spans="1:32" ht="14.25" x14ac:dyDescent="0.2">
      <c r="A211" s="37"/>
      <c r="B211" s="27"/>
      <c r="C211" s="20"/>
      <c r="D211" s="9"/>
      <c r="E211"/>
      <c r="F211"/>
      <c r="G211"/>
      <c r="H211" s="21"/>
      <c r="I211"/>
      <c r="J211"/>
      <c r="K211"/>
      <c r="L211" s="25"/>
      <c r="M211" s="10"/>
      <c r="N211"/>
      <c r="O211"/>
      <c r="P211" s="25"/>
      <c r="Q211" s="22"/>
      <c r="R211"/>
      <c r="S211" s="25"/>
      <c r="T211" s="25"/>
      <c r="U211" s="10"/>
      <c r="V211" s="10"/>
      <c r="W211" s="10"/>
      <c r="X211" s="7"/>
      <c r="Y211" s="7"/>
      <c r="AB211" s="11"/>
      <c r="AC211" s="11"/>
      <c r="AD211" s="7"/>
      <c r="AF211" s="25"/>
    </row>
    <row r="212" spans="1:32" ht="14.25" x14ac:dyDescent="0.2">
      <c r="A212" s="37"/>
      <c r="B212" s="27"/>
      <c r="C212" s="20"/>
      <c r="D212" s="9"/>
      <c r="E212"/>
      <c r="F212"/>
      <c r="G212"/>
      <c r="H212" s="21"/>
      <c r="I212"/>
      <c r="J212"/>
      <c r="K212"/>
      <c r="L212" s="25"/>
      <c r="M212" s="10"/>
      <c r="N212"/>
      <c r="O212"/>
      <c r="P212" s="25"/>
      <c r="Q212" s="22"/>
      <c r="R212"/>
      <c r="S212" s="25"/>
      <c r="T212" s="25"/>
      <c r="U212" s="10"/>
      <c r="V212" s="10"/>
      <c r="W212" s="10"/>
      <c r="X212" s="7"/>
      <c r="Y212" s="7"/>
      <c r="AB212" s="11"/>
      <c r="AC212" s="11"/>
      <c r="AD212" s="7"/>
      <c r="AF212" s="25"/>
    </row>
    <row r="213" spans="1:32" ht="14.25" x14ac:dyDescent="0.2">
      <c r="A213" s="37"/>
      <c r="B213" s="27"/>
      <c r="C213" s="20"/>
      <c r="D213" s="9"/>
      <c r="E213"/>
      <c r="F213"/>
      <c r="G213"/>
      <c r="H213" s="21"/>
      <c r="I213"/>
      <c r="J213"/>
      <c r="K213"/>
      <c r="L213" s="25"/>
      <c r="M213" s="10"/>
      <c r="N213"/>
      <c r="O213"/>
      <c r="P213" s="25"/>
      <c r="Q213" s="22"/>
      <c r="R213"/>
      <c r="S213" s="25"/>
      <c r="T213" s="25"/>
      <c r="U213" s="10"/>
      <c r="V213" s="10"/>
      <c r="W213" s="10"/>
      <c r="X213" s="7"/>
      <c r="Y213" s="7"/>
      <c r="AB213" s="11"/>
      <c r="AC213" s="11"/>
      <c r="AD213" s="7"/>
      <c r="AF213" s="25"/>
    </row>
    <row r="214" spans="1:32" ht="14.25" x14ac:dyDescent="0.2">
      <c r="A214" s="37"/>
      <c r="B214" s="27"/>
      <c r="C214" s="20"/>
      <c r="D214" s="9"/>
      <c r="E214"/>
      <c r="F214"/>
      <c r="G214"/>
      <c r="H214" s="21"/>
      <c r="I214"/>
      <c r="J214"/>
      <c r="K214"/>
      <c r="L214" s="25"/>
      <c r="M214" s="10"/>
      <c r="N214"/>
      <c r="O214"/>
      <c r="P214" s="25"/>
      <c r="Q214" s="22"/>
      <c r="R214"/>
      <c r="S214" s="25"/>
      <c r="T214" s="25"/>
      <c r="U214" s="10"/>
      <c r="V214" s="10"/>
      <c r="W214" s="10"/>
      <c r="X214" s="7"/>
      <c r="Y214" s="7"/>
      <c r="AB214" s="11"/>
      <c r="AC214" s="11"/>
      <c r="AD214" s="7"/>
      <c r="AF214" s="25"/>
    </row>
    <row r="215" spans="1:32" ht="14.25" x14ac:dyDescent="0.2">
      <c r="A215" s="37"/>
      <c r="B215" s="27"/>
      <c r="C215" s="20"/>
      <c r="D215" s="9"/>
      <c r="E215"/>
      <c r="F215"/>
      <c r="G215"/>
      <c r="H215" s="21"/>
      <c r="I215"/>
      <c r="J215"/>
      <c r="K215"/>
      <c r="L215" s="25"/>
      <c r="M215" s="10"/>
      <c r="N215"/>
      <c r="O215"/>
      <c r="P215" s="25"/>
      <c r="Q215" s="22"/>
      <c r="R215"/>
      <c r="S215" s="25"/>
      <c r="T215" s="25"/>
      <c r="U215" s="10"/>
      <c r="V215" s="10"/>
      <c r="W215" s="10"/>
      <c r="X215" s="7"/>
      <c r="Y215" s="7"/>
      <c r="AB215" s="11"/>
      <c r="AC215" s="11"/>
      <c r="AD215" s="7"/>
      <c r="AF215" s="25"/>
    </row>
    <row r="216" spans="1:32" ht="14.25" x14ac:dyDescent="0.2">
      <c r="A216" s="37"/>
      <c r="B216" s="27"/>
      <c r="C216" s="20"/>
      <c r="D216" s="9"/>
      <c r="E216"/>
      <c r="F216"/>
      <c r="G216"/>
      <c r="H216" s="21"/>
      <c r="I216"/>
      <c r="J216"/>
      <c r="K216"/>
      <c r="L216" s="25"/>
      <c r="M216" s="10"/>
      <c r="N216"/>
      <c r="O216"/>
      <c r="P216" s="25"/>
      <c r="Q216" s="22"/>
      <c r="R216"/>
      <c r="S216" s="25"/>
      <c r="T216" s="25"/>
      <c r="U216" s="10"/>
      <c r="V216" s="10"/>
      <c r="W216" s="10"/>
      <c r="X216" s="7"/>
      <c r="Y216" s="7"/>
      <c r="AB216" s="11"/>
      <c r="AC216" s="11"/>
      <c r="AD216" s="7"/>
      <c r="AF216" s="25"/>
    </row>
    <row r="217" spans="1:32" ht="14.25" x14ac:dyDescent="0.2">
      <c r="A217" s="37"/>
      <c r="B217" s="27"/>
      <c r="C217" s="20"/>
      <c r="D217" s="9"/>
      <c r="E217"/>
      <c r="F217"/>
      <c r="G217"/>
      <c r="H217" s="21"/>
      <c r="I217"/>
      <c r="J217"/>
      <c r="K217"/>
      <c r="L217" s="25"/>
      <c r="M217" s="10"/>
      <c r="N217"/>
      <c r="O217"/>
      <c r="P217" s="25"/>
      <c r="Q217" s="22"/>
      <c r="R217"/>
      <c r="S217" s="25"/>
      <c r="T217" s="25"/>
      <c r="U217" s="10"/>
      <c r="V217" s="10"/>
      <c r="W217" s="10"/>
      <c r="X217" s="7"/>
      <c r="Y217" s="7"/>
      <c r="AB217" s="11"/>
      <c r="AC217" s="11"/>
      <c r="AD217" s="7"/>
      <c r="AF217" s="25"/>
    </row>
    <row r="218" spans="1:32" ht="14.25" x14ac:dyDescent="0.2">
      <c r="A218" s="37"/>
      <c r="B218" s="27"/>
      <c r="C218" s="20"/>
      <c r="D218" s="9"/>
      <c r="E218"/>
      <c r="F218"/>
      <c r="G218"/>
      <c r="H218" s="21"/>
      <c r="I218"/>
      <c r="J218"/>
      <c r="K218"/>
      <c r="L218" s="25"/>
      <c r="M218" s="10"/>
      <c r="N218"/>
      <c r="O218"/>
      <c r="P218" s="25"/>
      <c r="Q218" s="22"/>
      <c r="R218"/>
      <c r="S218" s="25"/>
      <c r="T218" s="25"/>
      <c r="U218" s="10"/>
      <c r="V218" s="10"/>
      <c r="W218" s="10"/>
      <c r="X218" s="7"/>
      <c r="Y218" s="7"/>
      <c r="AB218" s="11"/>
      <c r="AC218" s="11"/>
      <c r="AD218" s="7"/>
      <c r="AF218" s="25"/>
    </row>
    <row r="219" spans="1:32" ht="14.25" x14ac:dyDescent="0.2">
      <c r="A219" s="37"/>
      <c r="B219" s="27"/>
      <c r="C219" s="20"/>
      <c r="D219" s="9"/>
      <c r="E219"/>
      <c r="F219"/>
      <c r="G219"/>
      <c r="H219" s="21"/>
      <c r="I219"/>
      <c r="J219"/>
      <c r="K219"/>
      <c r="L219" s="25"/>
      <c r="M219" s="10"/>
      <c r="N219"/>
      <c r="O219"/>
      <c r="P219" s="25"/>
      <c r="Q219" s="22"/>
      <c r="R219"/>
      <c r="S219" s="25"/>
      <c r="T219" s="25"/>
      <c r="U219" s="10"/>
      <c r="V219" s="10"/>
      <c r="W219" s="10"/>
      <c r="X219" s="7"/>
      <c r="Y219" s="7"/>
      <c r="AB219" s="11"/>
      <c r="AC219" s="11"/>
      <c r="AD219" s="7"/>
      <c r="AF219" s="25"/>
    </row>
    <row r="220" spans="1:32" ht="14.25" x14ac:dyDescent="0.2">
      <c r="A220" s="37"/>
      <c r="B220" s="27"/>
      <c r="C220" s="20"/>
      <c r="D220" s="9"/>
      <c r="E220"/>
      <c r="F220"/>
      <c r="G220"/>
      <c r="H220" s="21"/>
      <c r="I220"/>
      <c r="J220"/>
      <c r="K220"/>
      <c r="L220" s="25"/>
      <c r="M220" s="10"/>
      <c r="N220"/>
      <c r="O220"/>
      <c r="P220" s="25"/>
      <c r="Q220" s="22"/>
      <c r="R220"/>
      <c r="S220" s="25"/>
      <c r="T220" s="25"/>
      <c r="U220" s="10"/>
      <c r="V220" s="10"/>
      <c r="W220" s="10"/>
      <c r="X220" s="7"/>
      <c r="Y220" s="7"/>
      <c r="AB220" s="11"/>
      <c r="AC220" s="11"/>
      <c r="AD220" s="7"/>
      <c r="AF220" s="25"/>
    </row>
    <row r="221" spans="1:32" ht="14.25" x14ac:dyDescent="0.2">
      <c r="A221" s="37"/>
      <c r="B221" s="27"/>
      <c r="C221" s="20"/>
      <c r="D221" s="9"/>
      <c r="E221"/>
      <c r="F221"/>
      <c r="G221"/>
      <c r="H221" s="21"/>
      <c r="I221"/>
      <c r="J221"/>
      <c r="K221"/>
      <c r="L221" s="25"/>
      <c r="M221" s="10"/>
      <c r="N221"/>
      <c r="O221"/>
      <c r="P221" s="25"/>
      <c r="Q221" s="22"/>
      <c r="R221"/>
      <c r="S221" s="25"/>
      <c r="T221" s="25"/>
      <c r="U221" s="10"/>
      <c r="V221" s="10"/>
      <c r="W221" s="10"/>
      <c r="X221" s="7"/>
      <c r="Y221" s="7"/>
      <c r="AB221" s="11"/>
      <c r="AC221" s="11"/>
      <c r="AD221" s="7"/>
      <c r="AF221" s="25"/>
    </row>
    <row r="222" spans="1:32" ht="14.25" x14ac:dyDescent="0.2">
      <c r="A222" s="37"/>
      <c r="B222" s="27"/>
      <c r="C222" s="20"/>
      <c r="D222" s="9"/>
      <c r="E222"/>
      <c r="F222"/>
      <c r="G222"/>
      <c r="H222" s="21"/>
      <c r="I222"/>
      <c r="J222"/>
      <c r="K222"/>
      <c r="L222" s="25"/>
      <c r="M222" s="10"/>
      <c r="N222"/>
      <c r="O222"/>
      <c r="P222" s="25"/>
      <c r="Q222" s="22"/>
      <c r="R222"/>
      <c r="S222" s="25"/>
      <c r="T222" s="25"/>
      <c r="U222" s="10"/>
      <c r="V222" s="10"/>
      <c r="W222" s="10"/>
      <c r="X222" s="7"/>
      <c r="Y222" s="7"/>
      <c r="AB222" s="11"/>
      <c r="AC222" s="11"/>
      <c r="AD222" s="7"/>
      <c r="AF222" s="25"/>
    </row>
    <row r="223" spans="1:32" ht="14.25" x14ac:dyDescent="0.2">
      <c r="A223" s="37"/>
      <c r="B223" s="27"/>
      <c r="C223" s="20"/>
      <c r="D223" s="9"/>
      <c r="E223"/>
      <c r="F223"/>
      <c r="G223"/>
      <c r="H223" s="21"/>
      <c r="I223"/>
      <c r="J223"/>
      <c r="K223"/>
      <c r="L223" s="25"/>
      <c r="M223" s="10"/>
      <c r="N223"/>
      <c r="O223"/>
      <c r="P223" s="25"/>
      <c r="Q223" s="22"/>
      <c r="R223"/>
      <c r="S223" s="25"/>
      <c r="T223" s="25"/>
      <c r="U223" s="10"/>
      <c r="V223" s="10"/>
      <c r="W223" s="10"/>
      <c r="X223" s="7"/>
      <c r="Y223" s="7"/>
      <c r="AB223" s="11"/>
      <c r="AC223" s="11"/>
      <c r="AD223" s="7"/>
      <c r="AF223" s="25"/>
    </row>
    <row r="224" spans="1:32" ht="14.25" x14ac:dyDescent="0.2">
      <c r="A224" s="37"/>
      <c r="B224" s="27"/>
      <c r="C224" s="20"/>
      <c r="D224" s="9"/>
      <c r="E224"/>
      <c r="F224"/>
      <c r="G224"/>
      <c r="H224" s="21"/>
      <c r="I224"/>
      <c r="J224"/>
      <c r="K224"/>
      <c r="L224" s="25"/>
      <c r="M224" s="10"/>
      <c r="N224"/>
      <c r="O224"/>
      <c r="P224" s="25"/>
      <c r="Q224" s="22"/>
      <c r="R224"/>
      <c r="S224" s="25"/>
      <c r="T224" s="25"/>
      <c r="U224" s="10"/>
      <c r="V224" s="10"/>
      <c r="W224" s="10"/>
      <c r="X224" s="7"/>
      <c r="Y224" s="7"/>
      <c r="AB224" s="11"/>
      <c r="AC224" s="11"/>
      <c r="AD224" s="7"/>
      <c r="AF224" s="25"/>
    </row>
    <row r="225" spans="1:32" ht="14.25" x14ac:dyDescent="0.2">
      <c r="A225" s="37"/>
      <c r="B225" s="27"/>
      <c r="C225" s="20"/>
      <c r="D225" s="9"/>
      <c r="E225"/>
      <c r="F225"/>
      <c r="G225"/>
      <c r="H225" s="21"/>
      <c r="I225"/>
      <c r="J225"/>
      <c r="K225"/>
      <c r="L225" s="25"/>
      <c r="M225" s="10"/>
      <c r="N225"/>
      <c r="O225"/>
      <c r="P225" s="25"/>
      <c r="Q225" s="22"/>
      <c r="R225"/>
      <c r="S225" s="25"/>
      <c r="T225" s="25"/>
      <c r="U225" s="10"/>
      <c r="V225" s="10"/>
      <c r="W225" s="10"/>
      <c r="X225" s="7"/>
      <c r="Y225" s="7"/>
      <c r="AB225" s="11"/>
      <c r="AC225" s="11"/>
      <c r="AD225" s="7"/>
      <c r="AF225" s="25"/>
    </row>
    <row r="226" spans="1:32" ht="14.25" x14ac:dyDescent="0.2">
      <c r="A226" s="37"/>
      <c r="B226" s="27"/>
      <c r="C226" s="20"/>
      <c r="D226" s="9"/>
      <c r="E226"/>
      <c r="F226"/>
      <c r="G226"/>
      <c r="H226" s="21"/>
      <c r="I226"/>
      <c r="J226"/>
      <c r="K226"/>
      <c r="L226" s="25"/>
      <c r="M226" s="10"/>
      <c r="N226"/>
      <c r="O226"/>
      <c r="P226" s="25"/>
      <c r="Q226" s="22"/>
      <c r="R226"/>
      <c r="S226" s="25"/>
      <c r="T226" s="25"/>
      <c r="U226" s="10"/>
      <c r="V226" s="10"/>
      <c r="W226" s="10"/>
      <c r="X226" s="7"/>
      <c r="Y226" s="7"/>
      <c r="AB226" s="11"/>
      <c r="AC226" s="11"/>
      <c r="AD226" s="7"/>
      <c r="AF226" s="25"/>
    </row>
    <row r="227" spans="1:32" ht="14.25" x14ac:dyDescent="0.2">
      <c r="A227" s="37"/>
      <c r="B227" s="27"/>
      <c r="C227" s="20"/>
      <c r="D227" s="9"/>
      <c r="E227"/>
      <c r="F227"/>
      <c r="G227"/>
      <c r="H227" s="21"/>
      <c r="I227"/>
      <c r="J227"/>
      <c r="K227"/>
      <c r="L227" s="25"/>
      <c r="M227" s="10"/>
      <c r="N227"/>
      <c r="O227"/>
      <c r="P227" s="25"/>
      <c r="Q227" s="22"/>
      <c r="R227"/>
      <c r="S227" s="25"/>
      <c r="T227" s="25"/>
      <c r="U227" s="10"/>
      <c r="V227" s="10"/>
      <c r="W227" s="10"/>
      <c r="X227" s="7"/>
      <c r="Y227" s="7"/>
      <c r="AB227" s="11"/>
      <c r="AC227" s="11"/>
      <c r="AD227" s="7"/>
      <c r="AF227" s="25"/>
    </row>
    <row r="228" spans="1:32" ht="14.25" x14ac:dyDescent="0.2">
      <c r="A228" s="37"/>
      <c r="B228" s="27"/>
      <c r="C228" s="20"/>
      <c r="D228" s="9"/>
      <c r="E228"/>
      <c r="F228"/>
      <c r="G228"/>
      <c r="H228" s="21"/>
      <c r="I228"/>
      <c r="J228"/>
      <c r="K228"/>
      <c r="L228" s="25"/>
      <c r="M228" s="10"/>
      <c r="N228"/>
      <c r="O228"/>
      <c r="P228" s="25"/>
      <c r="Q228" s="22"/>
      <c r="R228"/>
      <c r="S228" s="25"/>
      <c r="T228" s="25"/>
      <c r="U228" s="10"/>
      <c r="V228" s="10"/>
      <c r="W228" s="10"/>
      <c r="X228" s="7"/>
      <c r="Y228" s="7"/>
      <c r="AB228" s="11"/>
      <c r="AC228" s="11"/>
      <c r="AD228" s="7"/>
      <c r="AF228" s="25"/>
    </row>
    <row r="229" spans="1:32" ht="14.25" x14ac:dyDescent="0.2">
      <c r="A229" s="37"/>
      <c r="B229" s="27"/>
      <c r="C229" s="20"/>
      <c r="D229" s="9"/>
      <c r="E229"/>
      <c r="F229"/>
      <c r="G229"/>
      <c r="H229" s="21"/>
      <c r="I229"/>
      <c r="J229"/>
      <c r="K229"/>
      <c r="L229" s="25"/>
      <c r="M229" s="10"/>
      <c r="N229"/>
      <c r="O229"/>
      <c r="P229" s="25"/>
      <c r="Q229" s="22"/>
      <c r="R229"/>
      <c r="S229" s="25"/>
      <c r="T229" s="25"/>
      <c r="U229" s="10"/>
      <c r="V229" s="10"/>
      <c r="W229" s="10"/>
      <c r="X229" s="7"/>
      <c r="Y229" s="7"/>
      <c r="AB229" s="11"/>
      <c r="AC229" s="11"/>
      <c r="AD229" s="7"/>
      <c r="AF229" s="25"/>
    </row>
    <row r="230" spans="1:32" ht="14.25" x14ac:dyDescent="0.2">
      <c r="A230" s="37"/>
      <c r="B230" s="27"/>
      <c r="C230" s="20"/>
      <c r="D230" s="9"/>
      <c r="E230"/>
      <c r="F230"/>
      <c r="G230"/>
      <c r="H230" s="21"/>
      <c r="I230"/>
      <c r="J230"/>
      <c r="K230"/>
      <c r="L230" s="25"/>
      <c r="M230" s="10"/>
      <c r="N230"/>
      <c r="O230"/>
      <c r="P230" s="25"/>
      <c r="Q230" s="22"/>
      <c r="R230"/>
      <c r="S230" s="25"/>
      <c r="T230" s="25"/>
      <c r="U230" s="10"/>
      <c r="V230" s="10"/>
      <c r="W230" s="10"/>
      <c r="X230" s="7"/>
      <c r="Y230" s="7"/>
      <c r="AB230" s="11"/>
      <c r="AC230" s="11"/>
      <c r="AD230" s="7"/>
      <c r="AF230" s="25"/>
    </row>
    <row r="231" spans="1:32" ht="14.25" x14ac:dyDescent="0.2">
      <c r="A231" s="37"/>
      <c r="B231" s="27"/>
      <c r="C231" s="20"/>
      <c r="D231" s="9"/>
      <c r="E231"/>
      <c r="F231"/>
      <c r="G231"/>
      <c r="H231" s="21"/>
      <c r="I231"/>
      <c r="J231"/>
      <c r="K231"/>
      <c r="L231" s="25"/>
      <c r="M231" s="10"/>
      <c r="N231"/>
      <c r="O231"/>
      <c r="P231" s="25"/>
      <c r="Q231" s="22"/>
      <c r="R231"/>
      <c r="S231" s="25"/>
      <c r="T231" s="25"/>
      <c r="U231" s="10"/>
      <c r="V231" s="10"/>
      <c r="W231" s="10"/>
      <c r="X231" s="7"/>
      <c r="Y231" s="7"/>
      <c r="AB231" s="11"/>
      <c r="AC231" s="11"/>
      <c r="AD231" s="7"/>
      <c r="AF231" s="25"/>
    </row>
    <row r="232" spans="1:32" ht="14.25" x14ac:dyDescent="0.2">
      <c r="A232" s="37"/>
      <c r="B232" s="27"/>
      <c r="C232" s="20"/>
      <c r="D232" s="9"/>
      <c r="E232"/>
      <c r="F232"/>
      <c r="G232"/>
      <c r="H232" s="21"/>
      <c r="I232"/>
      <c r="J232"/>
      <c r="K232"/>
      <c r="L232" s="25"/>
      <c r="M232" s="10"/>
      <c r="N232"/>
      <c r="O232"/>
      <c r="P232" s="25"/>
      <c r="Q232" s="22"/>
      <c r="R232"/>
      <c r="S232" s="25"/>
      <c r="T232" s="25"/>
      <c r="U232" s="10"/>
      <c r="V232" s="10"/>
      <c r="W232" s="10"/>
      <c r="X232" s="7"/>
      <c r="Y232" s="7"/>
      <c r="AB232" s="11"/>
      <c r="AC232" s="11"/>
      <c r="AD232" s="7"/>
      <c r="AF232" s="25"/>
    </row>
    <row r="233" spans="1:32" ht="14.25" x14ac:dyDescent="0.2">
      <c r="A233" s="37"/>
      <c r="B233" s="27"/>
      <c r="C233" s="20"/>
      <c r="D233" s="9"/>
      <c r="E233"/>
      <c r="F233"/>
      <c r="G233"/>
      <c r="H233" s="21"/>
      <c r="I233"/>
      <c r="J233"/>
      <c r="K233"/>
      <c r="L233" s="25"/>
      <c r="M233" s="10"/>
      <c r="N233"/>
      <c r="O233"/>
      <c r="P233" s="25"/>
      <c r="Q233" s="22"/>
      <c r="R233"/>
      <c r="S233" s="25"/>
      <c r="T233" s="25"/>
      <c r="U233" s="10"/>
      <c r="V233" s="10"/>
      <c r="W233" s="10"/>
      <c r="X233" s="7"/>
      <c r="Y233" s="7"/>
      <c r="AB233" s="11"/>
      <c r="AC233" s="11"/>
      <c r="AD233" s="7"/>
      <c r="AF233" s="25"/>
    </row>
    <row r="234" spans="1:32" ht="14.25" x14ac:dyDescent="0.2">
      <c r="A234" s="37"/>
      <c r="B234" s="27"/>
      <c r="C234" s="20"/>
      <c r="D234" s="9"/>
      <c r="E234"/>
      <c r="F234"/>
      <c r="G234"/>
      <c r="H234" s="21"/>
      <c r="I234"/>
      <c r="J234"/>
      <c r="K234"/>
      <c r="L234" s="25"/>
      <c r="M234" s="10"/>
      <c r="N234"/>
      <c r="O234"/>
      <c r="P234" s="25"/>
      <c r="Q234" s="22"/>
      <c r="R234"/>
      <c r="S234" s="25"/>
      <c r="T234" s="25"/>
      <c r="U234" s="10"/>
      <c r="V234" s="10"/>
      <c r="W234" s="10"/>
      <c r="X234" s="7"/>
      <c r="Y234" s="7"/>
      <c r="AB234" s="11"/>
      <c r="AC234" s="11"/>
      <c r="AD234" s="7"/>
      <c r="AF234" s="25"/>
    </row>
    <row r="235" spans="1:32" ht="14.25" x14ac:dyDescent="0.2">
      <c r="A235" s="37"/>
      <c r="B235" s="27"/>
      <c r="C235" s="20"/>
      <c r="D235" s="9"/>
      <c r="E235"/>
      <c r="F235"/>
      <c r="G235"/>
      <c r="H235" s="21"/>
      <c r="I235"/>
      <c r="J235"/>
      <c r="K235"/>
      <c r="L235" s="25"/>
      <c r="M235" s="10"/>
      <c r="N235"/>
      <c r="O235"/>
      <c r="P235" s="25"/>
      <c r="Q235" s="22"/>
      <c r="R235"/>
      <c r="S235" s="25"/>
      <c r="T235" s="25"/>
      <c r="U235" s="10"/>
      <c r="V235" s="10"/>
      <c r="W235" s="10"/>
      <c r="X235" s="7"/>
      <c r="Y235" s="7"/>
      <c r="AB235" s="11"/>
      <c r="AC235" s="11"/>
      <c r="AD235" s="7"/>
      <c r="AF235" s="25"/>
    </row>
    <row r="236" spans="1:32" ht="14.25" x14ac:dyDescent="0.2">
      <c r="A236" s="37"/>
      <c r="B236" s="27"/>
      <c r="C236" s="20"/>
      <c r="D236" s="9"/>
      <c r="E236"/>
      <c r="F236"/>
      <c r="G236"/>
      <c r="H236" s="21"/>
      <c r="I236"/>
      <c r="J236"/>
      <c r="K236"/>
      <c r="L236" s="25"/>
      <c r="M236" s="10"/>
      <c r="N236"/>
      <c r="O236"/>
      <c r="P236" s="25"/>
      <c r="Q236" s="22"/>
      <c r="R236"/>
      <c r="S236" s="25"/>
      <c r="T236" s="25"/>
      <c r="U236" s="10"/>
      <c r="V236" s="10"/>
      <c r="W236" s="10"/>
      <c r="X236" s="7"/>
      <c r="Y236" s="7"/>
      <c r="AB236" s="11"/>
      <c r="AC236" s="11"/>
      <c r="AD236" s="7"/>
      <c r="AF236" s="25"/>
    </row>
    <row r="237" spans="1:32" ht="14.25" x14ac:dyDescent="0.2">
      <c r="A237" s="37"/>
      <c r="B237" s="27"/>
      <c r="C237" s="20"/>
      <c r="D237" s="9"/>
      <c r="E237"/>
      <c r="F237"/>
      <c r="G237"/>
      <c r="H237" s="21"/>
      <c r="I237"/>
      <c r="J237"/>
      <c r="K237"/>
      <c r="L237" s="25"/>
      <c r="M237" s="10"/>
      <c r="N237"/>
      <c r="O237"/>
      <c r="P237" s="25"/>
      <c r="Q237" s="22"/>
      <c r="R237"/>
      <c r="S237" s="25"/>
      <c r="T237" s="25"/>
      <c r="U237" s="10"/>
      <c r="V237" s="10"/>
      <c r="W237" s="10"/>
      <c r="X237" s="7"/>
      <c r="Y237" s="7"/>
      <c r="AB237" s="11"/>
      <c r="AC237" s="11"/>
      <c r="AD237" s="7"/>
      <c r="AF237" s="25"/>
    </row>
    <row r="238" spans="1:32" ht="14.25" x14ac:dyDescent="0.2">
      <c r="A238" s="37"/>
      <c r="B238" s="27"/>
      <c r="C238" s="20"/>
      <c r="D238" s="9"/>
      <c r="E238"/>
      <c r="F238"/>
      <c r="G238"/>
      <c r="H238" s="21"/>
      <c r="I238"/>
      <c r="J238"/>
      <c r="K238"/>
      <c r="L238" s="25"/>
      <c r="M238" s="10"/>
      <c r="N238"/>
      <c r="O238"/>
      <c r="P238" s="25"/>
      <c r="Q238" s="22"/>
      <c r="R238"/>
      <c r="S238" s="25"/>
      <c r="T238" s="25"/>
      <c r="U238" s="10"/>
      <c r="V238" s="10"/>
      <c r="W238" s="10"/>
      <c r="X238" s="7"/>
      <c r="Y238" s="7"/>
      <c r="AB238" s="11"/>
      <c r="AC238" s="11"/>
      <c r="AD238" s="7"/>
      <c r="AF238" s="25"/>
    </row>
    <row r="239" spans="1:32" ht="14.25" x14ac:dyDescent="0.2">
      <c r="A239" s="37"/>
      <c r="B239" s="27"/>
      <c r="C239" s="20"/>
      <c r="D239" s="9"/>
      <c r="E239"/>
      <c r="F239"/>
      <c r="G239"/>
      <c r="H239" s="21"/>
      <c r="I239"/>
      <c r="J239"/>
      <c r="K239"/>
      <c r="L239" s="25"/>
      <c r="M239" s="10"/>
      <c r="N239"/>
      <c r="O239"/>
      <c r="P239" s="25"/>
      <c r="Q239" s="22"/>
      <c r="R239"/>
      <c r="S239" s="25"/>
      <c r="T239" s="25"/>
      <c r="U239" s="10"/>
      <c r="V239" s="10"/>
      <c r="W239" s="10"/>
      <c r="X239" s="7"/>
      <c r="Y239" s="7"/>
      <c r="AB239" s="11"/>
      <c r="AC239" s="11"/>
      <c r="AD239" s="7"/>
      <c r="AF239" s="25"/>
    </row>
    <row r="240" spans="1:32" ht="14.25" x14ac:dyDescent="0.2">
      <c r="A240" s="37"/>
      <c r="B240" s="27"/>
      <c r="C240" s="20"/>
      <c r="D240" s="9"/>
      <c r="E240"/>
      <c r="F240"/>
      <c r="G240"/>
      <c r="H240" s="21"/>
      <c r="I240"/>
      <c r="J240"/>
      <c r="K240"/>
      <c r="L240" s="25"/>
      <c r="M240" s="10"/>
      <c r="N240"/>
      <c r="O240"/>
      <c r="P240" s="25"/>
      <c r="Q240" s="22"/>
      <c r="R240"/>
      <c r="S240" s="25"/>
      <c r="T240" s="25"/>
      <c r="U240" s="10"/>
      <c r="V240" s="10"/>
      <c r="W240" s="10"/>
      <c r="X240" s="7"/>
      <c r="Y240" s="7"/>
      <c r="AB240" s="11"/>
      <c r="AC240" s="11"/>
      <c r="AD240" s="7"/>
      <c r="AF240" s="25"/>
    </row>
    <row r="241" spans="1:32" ht="14.25" x14ac:dyDescent="0.2">
      <c r="A241" s="37"/>
      <c r="B241" s="27"/>
      <c r="C241" s="20"/>
      <c r="D241" s="9"/>
      <c r="E241"/>
      <c r="F241"/>
      <c r="G241"/>
      <c r="H241" s="21"/>
      <c r="I241"/>
      <c r="J241"/>
      <c r="K241"/>
      <c r="L241" s="25"/>
      <c r="M241" s="10"/>
      <c r="N241"/>
      <c r="O241"/>
      <c r="P241" s="25"/>
      <c r="Q241" s="22"/>
      <c r="R241"/>
      <c r="S241" s="25"/>
      <c r="T241" s="25"/>
      <c r="U241" s="10"/>
      <c r="V241" s="10"/>
      <c r="W241" s="10"/>
      <c r="X241" s="7"/>
      <c r="Y241" s="7"/>
      <c r="AB241" s="11"/>
      <c r="AC241" s="11"/>
      <c r="AD241" s="7"/>
      <c r="AF241" s="25"/>
    </row>
    <row r="242" spans="1:32" ht="14.25" x14ac:dyDescent="0.2">
      <c r="A242" s="37"/>
      <c r="B242" s="27"/>
      <c r="C242" s="20"/>
      <c r="D242" s="9"/>
      <c r="E242"/>
      <c r="F242"/>
      <c r="G242"/>
      <c r="H242" s="21"/>
      <c r="I242"/>
      <c r="J242"/>
      <c r="K242"/>
      <c r="L242" s="25"/>
      <c r="M242" s="10"/>
      <c r="N242"/>
      <c r="O242"/>
      <c r="P242" s="25"/>
      <c r="Q242" s="22"/>
      <c r="R242"/>
      <c r="S242" s="25"/>
      <c r="T242" s="25"/>
      <c r="U242" s="10"/>
      <c r="V242" s="10"/>
      <c r="W242" s="10"/>
      <c r="X242" s="7"/>
      <c r="Y242" s="7"/>
      <c r="AB242" s="11"/>
      <c r="AC242" s="11"/>
      <c r="AD242" s="7"/>
      <c r="AF242" s="25"/>
    </row>
    <row r="243" spans="1:32" ht="14.25" x14ac:dyDescent="0.2">
      <c r="A243" s="37"/>
      <c r="B243" s="27"/>
      <c r="C243" s="20"/>
      <c r="D243" s="9"/>
      <c r="E243"/>
      <c r="F243"/>
      <c r="G243"/>
      <c r="H243" s="21"/>
      <c r="I243"/>
      <c r="J243"/>
      <c r="K243"/>
      <c r="L243" s="25"/>
      <c r="M243" s="10"/>
      <c r="N243"/>
      <c r="O243"/>
      <c r="P243" s="25"/>
      <c r="Q243" s="22"/>
      <c r="R243"/>
      <c r="S243" s="25"/>
      <c r="T243" s="25"/>
      <c r="U243" s="10"/>
      <c r="V243" s="10"/>
      <c r="W243" s="10"/>
      <c r="X243" s="7"/>
      <c r="Y243" s="7"/>
      <c r="AB243" s="11"/>
      <c r="AC243" s="11"/>
      <c r="AD243" s="7"/>
      <c r="AF243" s="25"/>
    </row>
    <row r="244" spans="1:32" ht="14.25" x14ac:dyDescent="0.2">
      <c r="A244" s="37"/>
      <c r="B244" s="27"/>
      <c r="C244" s="20"/>
      <c r="D244" s="9"/>
      <c r="E244"/>
      <c r="F244"/>
      <c r="G244"/>
      <c r="H244" s="21"/>
      <c r="I244"/>
      <c r="J244"/>
      <c r="K244"/>
      <c r="L244" s="25"/>
      <c r="M244" s="10"/>
      <c r="N244"/>
      <c r="O244"/>
      <c r="P244" s="25"/>
      <c r="Q244" s="22"/>
      <c r="R244"/>
      <c r="S244" s="25"/>
      <c r="T244" s="25"/>
      <c r="U244" s="10"/>
      <c r="V244" s="10"/>
      <c r="W244" s="10"/>
      <c r="X244" s="7"/>
      <c r="Y244" s="7"/>
      <c r="AB244" s="11"/>
      <c r="AC244" s="11"/>
      <c r="AD244" s="7"/>
      <c r="AF244" s="25"/>
    </row>
    <row r="245" spans="1:32" ht="14.25" x14ac:dyDescent="0.2">
      <c r="A245" s="37"/>
      <c r="B245" s="27"/>
      <c r="C245" s="20"/>
      <c r="D245" s="9"/>
      <c r="E245"/>
      <c r="F245"/>
      <c r="G245"/>
      <c r="H245" s="21"/>
      <c r="I245"/>
      <c r="J245"/>
      <c r="K245"/>
      <c r="L245" s="25"/>
      <c r="M245" s="10"/>
      <c r="N245"/>
      <c r="O245"/>
      <c r="P245" s="25"/>
      <c r="Q245" s="22"/>
      <c r="R245"/>
      <c r="S245" s="25"/>
      <c r="T245" s="25"/>
      <c r="U245" s="10"/>
      <c r="V245" s="10"/>
      <c r="W245" s="10"/>
      <c r="X245" s="7"/>
      <c r="Y245" s="7"/>
      <c r="AB245" s="11"/>
      <c r="AC245" s="11"/>
      <c r="AD245" s="7"/>
      <c r="AF245" s="25"/>
    </row>
    <row r="246" spans="1:32" ht="14.25" x14ac:dyDescent="0.2">
      <c r="A246" s="37"/>
      <c r="B246" s="27"/>
      <c r="C246" s="20"/>
      <c r="D246" s="9"/>
      <c r="E246"/>
      <c r="F246"/>
      <c r="G246"/>
      <c r="H246" s="21"/>
      <c r="I246"/>
      <c r="J246"/>
      <c r="K246"/>
      <c r="L246" s="25"/>
      <c r="M246" s="10"/>
      <c r="N246"/>
      <c r="O246"/>
      <c r="P246" s="25"/>
      <c r="Q246" s="22"/>
      <c r="R246"/>
      <c r="S246" s="25"/>
      <c r="T246" s="25"/>
      <c r="U246" s="10"/>
      <c r="V246" s="10"/>
      <c r="W246" s="10"/>
      <c r="X246" s="7"/>
      <c r="Y246" s="7"/>
      <c r="AB246" s="11"/>
      <c r="AC246" s="11"/>
      <c r="AD246" s="7"/>
      <c r="AF246" s="25"/>
    </row>
    <row r="247" spans="1:32" ht="14.25" x14ac:dyDescent="0.2">
      <c r="A247" s="37"/>
      <c r="B247" s="27"/>
      <c r="C247" s="20"/>
      <c r="D247" s="9"/>
      <c r="E247"/>
      <c r="F247"/>
      <c r="G247"/>
      <c r="H247" s="21"/>
      <c r="I247"/>
      <c r="J247"/>
      <c r="K247"/>
      <c r="L247" s="25"/>
      <c r="M247" s="10"/>
      <c r="N247"/>
      <c r="O247"/>
      <c r="P247" s="25"/>
      <c r="Q247" s="22"/>
      <c r="R247"/>
      <c r="S247" s="25"/>
      <c r="T247" s="25"/>
      <c r="U247" s="10"/>
      <c r="V247" s="10"/>
      <c r="W247" s="10"/>
      <c r="X247" s="7"/>
      <c r="Y247" s="7"/>
      <c r="AB247" s="11"/>
      <c r="AC247" s="11"/>
      <c r="AD247" s="7"/>
      <c r="AF247" s="25"/>
    </row>
    <row r="248" spans="1:32" ht="14.25" x14ac:dyDescent="0.2">
      <c r="A248" s="37"/>
      <c r="B248" s="27"/>
      <c r="C248" s="20"/>
      <c r="D248" s="9"/>
      <c r="E248"/>
      <c r="F248"/>
      <c r="G248"/>
      <c r="H248" s="21"/>
      <c r="I248"/>
      <c r="J248"/>
      <c r="K248"/>
      <c r="L248" s="25"/>
      <c r="M248" s="10"/>
      <c r="N248"/>
      <c r="O248"/>
      <c r="P248" s="25"/>
      <c r="Q248" s="22"/>
      <c r="R248"/>
      <c r="S248" s="25"/>
      <c r="T248" s="25"/>
      <c r="U248" s="10"/>
      <c r="V248" s="10"/>
      <c r="W248" s="10"/>
      <c r="X248" s="7"/>
      <c r="Y248" s="7"/>
      <c r="AB248" s="11"/>
      <c r="AC248" s="11"/>
      <c r="AD248" s="7"/>
      <c r="AF248" s="25"/>
    </row>
    <row r="249" spans="1:32" ht="14.25" x14ac:dyDescent="0.2">
      <c r="A249" s="37"/>
      <c r="B249" s="27"/>
      <c r="C249" s="20"/>
      <c r="D249" s="9"/>
      <c r="E249"/>
      <c r="F249"/>
      <c r="G249"/>
      <c r="H249" s="21"/>
      <c r="I249"/>
      <c r="J249"/>
      <c r="K249"/>
      <c r="L249" s="25"/>
      <c r="M249" s="10"/>
      <c r="N249"/>
      <c r="O249"/>
      <c r="P249" s="25"/>
      <c r="Q249" s="22"/>
      <c r="R249"/>
      <c r="S249" s="25"/>
      <c r="T249" s="25"/>
      <c r="U249" s="10"/>
      <c r="V249" s="10"/>
      <c r="W249" s="10"/>
      <c r="X249" s="7"/>
      <c r="Y249" s="7"/>
      <c r="AB249" s="11"/>
      <c r="AC249" s="11"/>
      <c r="AD249" s="7"/>
      <c r="AF249" s="25"/>
    </row>
    <row r="250" spans="1:32" ht="14.25" x14ac:dyDescent="0.2">
      <c r="A250" s="37"/>
      <c r="B250" s="27"/>
      <c r="C250" s="20"/>
      <c r="D250" s="9"/>
      <c r="E250"/>
      <c r="F250"/>
      <c r="G250"/>
      <c r="H250" s="21"/>
      <c r="I250"/>
      <c r="J250"/>
      <c r="K250"/>
      <c r="L250" s="25"/>
      <c r="M250" s="10"/>
      <c r="N250"/>
      <c r="O250"/>
      <c r="P250" s="25"/>
      <c r="Q250" s="22"/>
      <c r="R250"/>
      <c r="S250" s="25"/>
      <c r="T250" s="25"/>
      <c r="U250" s="10"/>
      <c r="V250" s="10"/>
      <c r="W250" s="10"/>
      <c r="X250" s="7"/>
      <c r="Y250" s="7"/>
      <c r="AB250" s="11"/>
      <c r="AC250" s="11"/>
      <c r="AD250" s="7"/>
      <c r="AF250" s="25"/>
    </row>
    <row r="251" spans="1:32" ht="14.25" x14ac:dyDescent="0.2">
      <c r="A251" s="37"/>
      <c r="B251" s="27"/>
      <c r="C251" s="20"/>
      <c r="D251" s="9"/>
      <c r="E251"/>
      <c r="F251"/>
      <c r="G251"/>
      <c r="H251" s="21"/>
      <c r="I251"/>
      <c r="J251"/>
      <c r="K251"/>
      <c r="L251" s="25"/>
      <c r="M251" s="10"/>
      <c r="N251"/>
      <c r="O251"/>
      <c r="P251" s="25"/>
      <c r="Q251" s="22"/>
      <c r="R251"/>
      <c r="S251" s="25"/>
      <c r="T251" s="25"/>
      <c r="U251" s="10"/>
      <c r="V251" s="10"/>
      <c r="W251" s="10"/>
      <c r="X251" s="7"/>
      <c r="Y251" s="7"/>
      <c r="AB251" s="11"/>
      <c r="AC251" s="11"/>
      <c r="AD251" s="7"/>
      <c r="AF251" s="25"/>
    </row>
    <row r="252" spans="1:32" ht="14.25" x14ac:dyDescent="0.2">
      <c r="A252" s="37"/>
      <c r="B252" s="27"/>
      <c r="C252" s="20"/>
      <c r="D252" s="9"/>
      <c r="E252"/>
      <c r="F252"/>
      <c r="G252"/>
      <c r="H252" s="21"/>
      <c r="I252"/>
      <c r="J252"/>
      <c r="K252"/>
      <c r="L252" s="25"/>
      <c r="M252" s="10"/>
      <c r="N252"/>
      <c r="O252"/>
      <c r="P252" s="25"/>
      <c r="Q252" s="22"/>
      <c r="R252"/>
      <c r="S252" s="25"/>
      <c r="T252" s="25"/>
      <c r="U252" s="10"/>
      <c r="V252" s="10"/>
      <c r="W252" s="10"/>
      <c r="X252" s="7"/>
      <c r="Y252" s="7"/>
      <c r="AB252" s="11"/>
      <c r="AC252" s="11"/>
      <c r="AD252" s="7"/>
      <c r="AF252" s="25"/>
    </row>
    <row r="253" spans="1:32" ht="14.25" x14ac:dyDescent="0.2">
      <c r="A253" s="37"/>
      <c r="B253" s="27"/>
      <c r="C253" s="20"/>
      <c r="D253" s="9"/>
      <c r="E253"/>
      <c r="F253"/>
      <c r="G253"/>
      <c r="H253" s="21"/>
      <c r="I253"/>
      <c r="J253"/>
      <c r="K253"/>
      <c r="L253" s="25"/>
      <c r="M253" s="10"/>
      <c r="N253"/>
      <c r="O253"/>
      <c r="P253" s="25"/>
      <c r="Q253" s="22"/>
      <c r="R253"/>
      <c r="S253" s="25"/>
      <c r="T253" s="25"/>
      <c r="U253" s="10"/>
      <c r="V253" s="10"/>
      <c r="W253" s="10"/>
      <c r="X253" s="7"/>
      <c r="Y253" s="7"/>
      <c r="AB253" s="11"/>
      <c r="AC253" s="11"/>
      <c r="AD253" s="7"/>
      <c r="AF253" s="25"/>
    </row>
    <row r="254" spans="1:32" ht="14.25" x14ac:dyDescent="0.2">
      <c r="A254" s="37"/>
      <c r="B254" s="27"/>
      <c r="C254" s="20"/>
      <c r="D254" s="9"/>
      <c r="E254"/>
      <c r="F254"/>
      <c r="G254"/>
      <c r="H254" s="21"/>
      <c r="I254"/>
      <c r="J254"/>
      <c r="K254"/>
      <c r="L254" s="25"/>
      <c r="M254" s="10"/>
      <c r="N254"/>
      <c r="O254"/>
      <c r="P254" s="25"/>
      <c r="Q254" s="22"/>
      <c r="R254"/>
      <c r="S254" s="25"/>
      <c r="T254" s="25"/>
      <c r="U254" s="10"/>
      <c r="V254" s="10"/>
      <c r="W254" s="10"/>
      <c r="X254" s="7"/>
      <c r="Y254" s="7"/>
      <c r="AB254" s="11"/>
      <c r="AC254" s="11"/>
      <c r="AD254" s="7"/>
      <c r="AF254" s="25"/>
    </row>
    <row r="255" spans="1:32" ht="14.25" x14ac:dyDescent="0.2">
      <c r="A255" s="37"/>
      <c r="B255" s="27"/>
      <c r="C255" s="20"/>
      <c r="D255" s="9"/>
      <c r="E255"/>
      <c r="F255"/>
      <c r="G255"/>
      <c r="H255" s="21"/>
      <c r="I255"/>
      <c r="J255"/>
      <c r="K255"/>
      <c r="L255" s="25"/>
      <c r="M255" s="10"/>
      <c r="N255"/>
      <c r="O255"/>
      <c r="P255" s="25"/>
      <c r="Q255" s="22"/>
      <c r="R255"/>
      <c r="S255" s="25"/>
      <c r="T255" s="25"/>
      <c r="U255" s="10"/>
      <c r="V255" s="10"/>
      <c r="W255" s="10"/>
      <c r="X255" s="7"/>
      <c r="Y255" s="7"/>
      <c r="AB255" s="11"/>
      <c r="AC255" s="11"/>
      <c r="AD255" s="7"/>
      <c r="AF255" s="25"/>
    </row>
    <row r="256" spans="1:32" ht="14.25" x14ac:dyDescent="0.2">
      <c r="A256" s="37"/>
      <c r="B256" s="27"/>
      <c r="C256" s="20"/>
      <c r="D256" s="9"/>
      <c r="E256"/>
      <c r="F256"/>
      <c r="G256"/>
      <c r="H256" s="21"/>
      <c r="I256"/>
      <c r="J256"/>
      <c r="K256"/>
      <c r="L256" s="25"/>
      <c r="M256" s="10"/>
      <c r="N256"/>
      <c r="O256"/>
      <c r="P256" s="25"/>
      <c r="Q256" s="22"/>
      <c r="R256"/>
      <c r="S256" s="25"/>
      <c r="T256" s="25"/>
      <c r="U256" s="10"/>
      <c r="V256" s="10"/>
      <c r="W256" s="10"/>
      <c r="X256" s="7"/>
      <c r="Y256" s="7"/>
      <c r="AB256" s="11"/>
      <c r="AC256" s="11"/>
      <c r="AD256" s="7"/>
      <c r="AF256" s="25"/>
    </row>
    <row r="257" spans="1:32" ht="14.25" x14ac:dyDescent="0.2">
      <c r="A257" s="37"/>
      <c r="B257" s="27"/>
      <c r="C257" s="20"/>
      <c r="D257" s="9"/>
      <c r="E257"/>
      <c r="F257"/>
      <c r="G257"/>
      <c r="H257" s="21"/>
      <c r="I257"/>
      <c r="J257"/>
      <c r="K257"/>
      <c r="L257" s="25"/>
      <c r="M257" s="10"/>
      <c r="N257"/>
      <c r="O257"/>
      <c r="P257" s="25"/>
      <c r="Q257" s="22"/>
      <c r="R257"/>
      <c r="S257" s="25"/>
      <c r="T257" s="25"/>
      <c r="U257" s="10"/>
      <c r="V257" s="10"/>
      <c r="W257" s="10"/>
      <c r="X257" s="7"/>
      <c r="Y257" s="7"/>
      <c r="AB257" s="11"/>
      <c r="AC257" s="11"/>
      <c r="AD257" s="7"/>
      <c r="AF257" s="25"/>
    </row>
    <row r="258" spans="1:32" ht="14.25" x14ac:dyDescent="0.2">
      <c r="A258" s="37"/>
      <c r="B258" s="27"/>
      <c r="C258" s="20"/>
      <c r="D258" s="9"/>
      <c r="E258"/>
      <c r="F258"/>
      <c r="G258"/>
      <c r="H258" s="21"/>
      <c r="I258"/>
      <c r="J258"/>
      <c r="K258"/>
      <c r="L258" s="25"/>
      <c r="M258" s="10"/>
      <c r="N258"/>
      <c r="O258"/>
      <c r="P258" s="25"/>
      <c r="Q258" s="22"/>
      <c r="R258"/>
      <c r="S258" s="25"/>
      <c r="T258" s="25"/>
      <c r="U258" s="10"/>
      <c r="V258" s="10"/>
      <c r="W258" s="10"/>
      <c r="X258" s="7"/>
      <c r="Y258" s="7"/>
      <c r="AB258" s="11"/>
      <c r="AC258" s="11"/>
      <c r="AD258" s="7"/>
      <c r="AF258" s="25"/>
    </row>
    <row r="259" spans="1:32" ht="14.25" x14ac:dyDescent="0.2">
      <c r="A259" s="37"/>
      <c r="B259" s="27"/>
      <c r="C259" s="20"/>
      <c r="D259" s="9"/>
      <c r="E259"/>
      <c r="F259"/>
      <c r="G259"/>
      <c r="H259" s="21"/>
      <c r="I259"/>
      <c r="J259"/>
      <c r="K259"/>
      <c r="L259" s="25"/>
      <c r="M259" s="10"/>
      <c r="N259"/>
      <c r="O259"/>
      <c r="P259" s="25"/>
      <c r="Q259" s="22"/>
      <c r="R259"/>
      <c r="S259" s="25"/>
      <c r="T259" s="25"/>
      <c r="U259" s="10"/>
      <c r="V259" s="10"/>
      <c r="W259" s="10"/>
      <c r="X259" s="7"/>
      <c r="Y259" s="7"/>
      <c r="AB259" s="11"/>
      <c r="AC259" s="11"/>
      <c r="AD259" s="7"/>
      <c r="AF259" s="25"/>
    </row>
    <row r="260" spans="1:32" ht="14.25" x14ac:dyDescent="0.2">
      <c r="A260" s="37"/>
      <c r="B260" s="27"/>
      <c r="C260" s="20"/>
      <c r="D260" s="9"/>
      <c r="E260"/>
      <c r="F260"/>
      <c r="G260"/>
      <c r="H260" s="21"/>
      <c r="I260"/>
      <c r="J260"/>
      <c r="K260"/>
      <c r="L260" s="25"/>
      <c r="M260" s="10"/>
      <c r="N260"/>
      <c r="O260"/>
      <c r="P260" s="25"/>
      <c r="Q260" s="22"/>
      <c r="R260"/>
      <c r="S260" s="25"/>
      <c r="T260" s="25"/>
      <c r="U260" s="10"/>
      <c r="V260" s="10"/>
      <c r="W260" s="10"/>
      <c r="X260" s="7"/>
      <c r="Y260" s="7"/>
      <c r="AB260" s="11"/>
      <c r="AC260" s="11"/>
      <c r="AD260" s="7"/>
      <c r="AF260" s="25"/>
    </row>
    <row r="261" spans="1:32" ht="14.25" x14ac:dyDescent="0.2">
      <c r="A261" s="37"/>
      <c r="B261" s="27"/>
      <c r="C261" s="20"/>
      <c r="D261" s="9"/>
      <c r="E261"/>
      <c r="F261"/>
      <c r="G261"/>
      <c r="H261" s="21"/>
      <c r="I261"/>
      <c r="J261"/>
      <c r="K261"/>
      <c r="L261" s="25"/>
      <c r="M261" s="10"/>
      <c r="N261"/>
      <c r="O261"/>
      <c r="P261" s="25"/>
      <c r="Q261" s="22"/>
      <c r="R261"/>
      <c r="S261" s="25"/>
      <c r="T261" s="25"/>
      <c r="U261" s="10"/>
      <c r="V261" s="10"/>
      <c r="W261" s="10"/>
      <c r="X261" s="7"/>
      <c r="Y261" s="7"/>
      <c r="AB261" s="11"/>
      <c r="AC261" s="11"/>
      <c r="AD261" s="7"/>
      <c r="AF261" s="25"/>
    </row>
    <row r="262" spans="1:32" ht="14.25" x14ac:dyDescent="0.2">
      <c r="A262" s="37"/>
      <c r="B262" s="27"/>
      <c r="C262" s="20"/>
      <c r="D262" s="9"/>
      <c r="E262"/>
      <c r="F262"/>
      <c r="G262"/>
      <c r="H262" s="21"/>
      <c r="I262"/>
      <c r="J262"/>
      <c r="K262"/>
      <c r="L262" s="25"/>
      <c r="M262" s="10"/>
      <c r="N262"/>
      <c r="O262"/>
      <c r="P262" s="25"/>
      <c r="Q262" s="22"/>
      <c r="R262"/>
      <c r="S262" s="25"/>
      <c r="T262" s="25"/>
      <c r="U262" s="10"/>
      <c r="V262" s="10"/>
      <c r="W262" s="10"/>
      <c r="X262" s="7"/>
      <c r="Y262" s="7"/>
      <c r="AB262" s="11"/>
      <c r="AC262" s="11"/>
      <c r="AD262" s="7"/>
      <c r="AF262" s="25"/>
    </row>
    <row r="263" spans="1:32" ht="14.25" x14ac:dyDescent="0.2">
      <c r="A263" s="37"/>
      <c r="B263" s="27"/>
      <c r="C263" s="20"/>
      <c r="D263" s="9"/>
      <c r="E263"/>
      <c r="F263"/>
      <c r="G263"/>
      <c r="H263" s="21"/>
      <c r="I263"/>
      <c r="J263"/>
      <c r="K263"/>
      <c r="L263" s="25"/>
      <c r="M263" s="10"/>
      <c r="N263"/>
      <c r="O263"/>
      <c r="P263" s="25"/>
      <c r="Q263" s="22"/>
      <c r="R263"/>
      <c r="S263" s="25"/>
      <c r="T263" s="25"/>
      <c r="U263" s="10"/>
      <c r="V263" s="10"/>
      <c r="W263" s="10"/>
      <c r="X263" s="7"/>
      <c r="Y263" s="7"/>
      <c r="AB263" s="11"/>
      <c r="AC263" s="11"/>
      <c r="AD263" s="7"/>
      <c r="AF263" s="25"/>
    </row>
    <row r="264" spans="1:32" ht="14.25" x14ac:dyDescent="0.2">
      <c r="A264" s="37"/>
      <c r="B264" s="27"/>
      <c r="C264" s="20"/>
      <c r="D264" s="9"/>
      <c r="E264"/>
      <c r="F264"/>
      <c r="G264"/>
      <c r="H264" s="21"/>
      <c r="I264"/>
      <c r="J264"/>
      <c r="K264"/>
      <c r="L264" s="25"/>
      <c r="M264" s="10"/>
      <c r="N264"/>
      <c r="O264"/>
      <c r="P264" s="25"/>
      <c r="Q264" s="22"/>
      <c r="R264"/>
      <c r="S264" s="25"/>
      <c r="T264" s="25"/>
      <c r="U264" s="10"/>
      <c r="V264" s="10"/>
      <c r="W264" s="10"/>
      <c r="X264" s="7"/>
      <c r="Y264" s="7"/>
      <c r="AB264" s="11"/>
      <c r="AC264" s="11"/>
      <c r="AD264" s="7"/>
      <c r="AF264" s="25"/>
    </row>
    <row r="265" spans="1:32" ht="14.25" x14ac:dyDescent="0.2">
      <c r="A265" s="37"/>
      <c r="B265" s="27"/>
      <c r="C265" s="20"/>
      <c r="D265" s="9"/>
      <c r="E265"/>
      <c r="F265"/>
      <c r="G265"/>
      <c r="H265" s="21"/>
      <c r="I265"/>
      <c r="J265"/>
      <c r="K265"/>
      <c r="L265" s="25"/>
      <c r="M265" s="10"/>
      <c r="N265"/>
      <c r="O265"/>
      <c r="P265" s="25"/>
      <c r="Q265" s="22"/>
      <c r="R265"/>
      <c r="S265" s="25"/>
      <c r="T265" s="25"/>
      <c r="U265" s="10"/>
      <c r="V265" s="10"/>
      <c r="W265" s="10"/>
      <c r="X265" s="7"/>
      <c r="Y265" s="7"/>
      <c r="AB265" s="11"/>
      <c r="AC265" s="11"/>
      <c r="AD265" s="7"/>
      <c r="AF265" s="25"/>
    </row>
    <row r="266" spans="1:32" ht="14.25" x14ac:dyDescent="0.2">
      <c r="A266" s="37"/>
      <c r="B266" s="27"/>
      <c r="C266" s="20"/>
      <c r="D266" s="9"/>
      <c r="E266"/>
      <c r="F266"/>
      <c r="G266"/>
      <c r="H266" s="21"/>
      <c r="I266"/>
      <c r="J266"/>
      <c r="K266"/>
      <c r="L266" s="25"/>
      <c r="M266" s="10"/>
      <c r="N266"/>
      <c r="O266"/>
      <c r="P266" s="25"/>
      <c r="Q266" s="22"/>
      <c r="R266"/>
      <c r="S266" s="25"/>
      <c r="T266" s="25"/>
      <c r="U266" s="10"/>
      <c r="V266" s="10"/>
      <c r="W266" s="10"/>
      <c r="X266" s="7"/>
      <c r="Y266" s="7"/>
      <c r="AB266" s="11"/>
      <c r="AC266" s="11"/>
      <c r="AD266" s="7"/>
      <c r="AF266" s="25"/>
    </row>
    <row r="267" spans="1:32" ht="14.25" x14ac:dyDescent="0.2">
      <c r="A267" s="37"/>
      <c r="B267" s="27"/>
      <c r="C267" s="20"/>
      <c r="D267" s="9"/>
      <c r="E267"/>
      <c r="F267"/>
      <c r="G267"/>
      <c r="H267" s="21"/>
      <c r="I267"/>
      <c r="J267"/>
      <c r="K267"/>
      <c r="L267" s="25"/>
      <c r="M267" s="10"/>
      <c r="N267"/>
      <c r="O267"/>
      <c r="P267" s="25"/>
      <c r="Q267" s="22"/>
      <c r="R267"/>
      <c r="S267" s="25"/>
      <c r="T267" s="25"/>
      <c r="U267" s="10"/>
      <c r="V267" s="10"/>
      <c r="W267" s="10"/>
      <c r="X267" s="7"/>
      <c r="Y267" s="7"/>
      <c r="AB267" s="11"/>
      <c r="AC267" s="11"/>
      <c r="AD267" s="7"/>
      <c r="AF267" s="25"/>
    </row>
    <row r="268" spans="1:32" ht="14.25" x14ac:dyDescent="0.2">
      <c r="A268" s="37"/>
      <c r="B268" s="27"/>
      <c r="C268" s="20"/>
      <c r="D268" s="9"/>
      <c r="E268"/>
      <c r="F268"/>
      <c r="G268"/>
      <c r="H268" s="21"/>
      <c r="I268"/>
      <c r="J268"/>
      <c r="K268"/>
      <c r="L268" s="25"/>
      <c r="M268" s="10"/>
      <c r="N268"/>
      <c r="O268"/>
      <c r="P268" s="25"/>
      <c r="Q268" s="22"/>
      <c r="R268"/>
      <c r="S268" s="25"/>
      <c r="T268" s="25"/>
      <c r="U268" s="10"/>
      <c r="V268" s="10"/>
      <c r="W268" s="10"/>
      <c r="X268" s="7"/>
      <c r="Y268" s="7"/>
      <c r="AB268" s="11"/>
      <c r="AC268" s="11"/>
      <c r="AD268" s="7"/>
      <c r="AF268" s="25"/>
    </row>
    <row r="269" spans="1:32" ht="14.25" x14ac:dyDescent="0.2">
      <c r="A269" s="37"/>
      <c r="B269" s="27"/>
      <c r="C269" s="20"/>
      <c r="D269" s="9"/>
      <c r="E269"/>
      <c r="F269"/>
      <c r="G269"/>
      <c r="H269" s="21"/>
      <c r="I269"/>
      <c r="J269"/>
      <c r="K269"/>
      <c r="L269" s="25"/>
      <c r="M269" s="10"/>
      <c r="N269"/>
      <c r="O269"/>
      <c r="P269" s="25"/>
      <c r="Q269" s="22"/>
      <c r="R269"/>
      <c r="S269" s="25"/>
      <c r="T269" s="25"/>
      <c r="U269" s="10"/>
      <c r="V269" s="10"/>
      <c r="W269" s="10"/>
      <c r="X269" s="7"/>
      <c r="Y269" s="7"/>
      <c r="AB269" s="11"/>
      <c r="AC269" s="11"/>
      <c r="AD269" s="7"/>
      <c r="AF269" s="25"/>
    </row>
    <row r="270" spans="1:32" ht="14.25" x14ac:dyDescent="0.2">
      <c r="A270" s="37"/>
      <c r="B270" s="27"/>
      <c r="C270" s="20"/>
      <c r="D270" s="9"/>
      <c r="E270"/>
      <c r="F270"/>
      <c r="G270"/>
      <c r="H270" s="21"/>
      <c r="I270"/>
      <c r="J270"/>
      <c r="K270"/>
      <c r="L270" s="25"/>
      <c r="M270" s="10"/>
      <c r="N270"/>
      <c r="O270"/>
      <c r="P270" s="25"/>
      <c r="Q270" s="22"/>
      <c r="R270"/>
      <c r="S270" s="25"/>
      <c r="T270" s="25"/>
      <c r="U270" s="10"/>
      <c r="V270" s="10"/>
      <c r="W270" s="10"/>
      <c r="X270" s="7"/>
      <c r="Y270" s="7"/>
      <c r="AB270" s="11"/>
      <c r="AC270" s="11"/>
      <c r="AD270" s="7"/>
      <c r="AF270" s="25"/>
    </row>
    <row r="271" spans="1:32" ht="14.25" x14ac:dyDescent="0.2">
      <c r="A271" s="37"/>
      <c r="B271" s="27"/>
      <c r="C271" s="20"/>
      <c r="D271" s="9"/>
      <c r="E271"/>
      <c r="F271"/>
      <c r="G271"/>
      <c r="H271" s="21"/>
      <c r="I271"/>
      <c r="J271"/>
      <c r="K271"/>
      <c r="L271" s="25"/>
      <c r="M271" s="10"/>
      <c r="N271"/>
      <c r="O271"/>
      <c r="P271" s="25"/>
      <c r="Q271" s="22"/>
      <c r="R271"/>
      <c r="S271" s="25"/>
      <c r="T271" s="25"/>
      <c r="U271" s="10"/>
      <c r="V271" s="10"/>
      <c r="W271" s="10"/>
      <c r="X271" s="7"/>
      <c r="Y271" s="7"/>
      <c r="AB271" s="11"/>
      <c r="AC271" s="11"/>
      <c r="AD271" s="7"/>
      <c r="AF271" s="25"/>
    </row>
    <row r="272" spans="1:32" ht="14.25" x14ac:dyDescent="0.2">
      <c r="A272" s="37"/>
      <c r="B272" s="27"/>
      <c r="C272" s="20"/>
      <c r="D272" s="9"/>
      <c r="E272"/>
      <c r="F272"/>
      <c r="G272"/>
      <c r="H272" s="21"/>
      <c r="I272"/>
      <c r="J272"/>
      <c r="K272"/>
      <c r="L272" s="25"/>
      <c r="M272" s="10"/>
      <c r="N272"/>
      <c r="O272"/>
      <c r="P272" s="25"/>
      <c r="Q272" s="22"/>
      <c r="R272"/>
      <c r="S272" s="25"/>
      <c r="T272" s="25"/>
      <c r="U272" s="10"/>
      <c r="V272" s="10"/>
      <c r="W272" s="10"/>
      <c r="X272" s="7"/>
      <c r="Y272" s="7"/>
      <c r="AB272" s="11"/>
      <c r="AC272" s="11"/>
      <c r="AD272" s="7"/>
      <c r="AF272" s="25"/>
    </row>
    <row r="273" spans="1:32" ht="14.25" x14ac:dyDescent="0.2">
      <c r="A273" s="37"/>
      <c r="B273" s="27"/>
      <c r="C273" s="20"/>
      <c r="D273" s="9"/>
      <c r="E273"/>
      <c r="F273"/>
      <c r="G273"/>
      <c r="H273" s="21"/>
      <c r="I273"/>
      <c r="J273"/>
      <c r="K273"/>
      <c r="L273" s="25"/>
      <c r="M273" s="10"/>
      <c r="N273"/>
      <c r="O273"/>
      <c r="P273" s="25"/>
      <c r="Q273" s="22"/>
      <c r="R273"/>
      <c r="S273" s="25"/>
      <c r="T273" s="25"/>
      <c r="U273" s="10"/>
      <c r="V273" s="10"/>
      <c r="W273" s="10"/>
      <c r="X273" s="7"/>
      <c r="Y273" s="7"/>
      <c r="AB273" s="11"/>
      <c r="AC273" s="11"/>
      <c r="AD273" s="7"/>
      <c r="AF273" s="25"/>
    </row>
    <row r="274" spans="1:32" ht="14.25" x14ac:dyDescent="0.2">
      <c r="A274" s="37"/>
      <c r="B274" s="27"/>
      <c r="C274" s="20"/>
      <c r="D274" s="9"/>
      <c r="E274"/>
      <c r="F274"/>
      <c r="G274"/>
      <c r="H274" s="21"/>
      <c r="I274"/>
      <c r="J274"/>
      <c r="K274"/>
      <c r="L274" s="25"/>
      <c r="M274" s="10"/>
      <c r="N274"/>
      <c r="O274"/>
      <c r="P274" s="25"/>
      <c r="Q274" s="22"/>
      <c r="R274"/>
      <c r="S274" s="25"/>
      <c r="T274" s="25"/>
      <c r="U274" s="10"/>
      <c r="V274" s="10"/>
      <c r="W274" s="10"/>
      <c r="X274" s="7"/>
      <c r="Y274" s="7"/>
      <c r="AB274" s="11"/>
      <c r="AC274" s="11"/>
      <c r="AD274" s="7"/>
      <c r="AF274" s="25"/>
    </row>
    <row r="275" spans="1:32" ht="14.25" x14ac:dyDescent="0.2">
      <c r="A275" s="37"/>
      <c r="B275" s="27"/>
      <c r="C275" s="20"/>
      <c r="D275" s="9"/>
      <c r="E275"/>
      <c r="F275"/>
      <c r="G275"/>
      <c r="H275" s="21"/>
      <c r="I275"/>
      <c r="J275"/>
      <c r="K275"/>
      <c r="L275" s="25"/>
      <c r="M275" s="10"/>
      <c r="N275"/>
      <c r="O275"/>
      <c r="P275" s="25"/>
      <c r="Q275" s="22"/>
      <c r="R275"/>
      <c r="S275" s="25"/>
      <c r="T275" s="25"/>
      <c r="U275" s="10"/>
      <c r="V275" s="10"/>
      <c r="W275" s="10"/>
      <c r="X275" s="7"/>
      <c r="Y275" s="7"/>
      <c r="AB275" s="11"/>
      <c r="AC275" s="11"/>
      <c r="AD275" s="7"/>
      <c r="AF275" s="25"/>
    </row>
    <row r="276" spans="1:32" ht="14.25" x14ac:dyDescent="0.2">
      <c r="A276" s="37"/>
      <c r="B276" s="27"/>
      <c r="C276" s="20"/>
      <c r="D276" s="9"/>
      <c r="E276"/>
      <c r="F276"/>
      <c r="G276"/>
      <c r="H276" s="21"/>
      <c r="I276"/>
      <c r="J276"/>
      <c r="K276"/>
      <c r="L276" s="25"/>
      <c r="M276" s="10"/>
      <c r="N276"/>
      <c r="O276"/>
      <c r="P276" s="25"/>
      <c r="Q276" s="22"/>
      <c r="R276"/>
      <c r="S276" s="25"/>
      <c r="T276" s="25"/>
      <c r="U276" s="10"/>
      <c r="V276" s="10"/>
      <c r="W276" s="10"/>
      <c r="X276" s="7"/>
      <c r="Y276" s="7"/>
      <c r="AB276" s="11"/>
      <c r="AC276" s="11"/>
      <c r="AD276" s="7"/>
      <c r="AF276" s="25"/>
    </row>
    <row r="277" spans="1:32" ht="14.25" x14ac:dyDescent="0.2">
      <c r="A277" s="37"/>
      <c r="B277" s="27"/>
      <c r="C277" s="20"/>
      <c r="D277" s="9"/>
      <c r="E277"/>
      <c r="F277"/>
      <c r="G277"/>
      <c r="H277" s="21"/>
      <c r="I277"/>
      <c r="J277"/>
      <c r="K277"/>
      <c r="L277" s="25"/>
      <c r="M277" s="10"/>
      <c r="N277"/>
      <c r="O277"/>
      <c r="P277" s="25"/>
      <c r="Q277" s="22"/>
      <c r="R277"/>
      <c r="S277" s="25"/>
      <c r="T277" s="25"/>
      <c r="U277" s="10"/>
      <c r="V277" s="10"/>
      <c r="W277" s="10"/>
      <c r="X277" s="7"/>
      <c r="Y277" s="7"/>
      <c r="AB277" s="11"/>
      <c r="AC277" s="11"/>
      <c r="AD277" s="7"/>
      <c r="AF277" s="25"/>
    </row>
    <row r="278" spans="1:32" ht="14.25" x14ac:dyDescent="0.2">
      <c r="A278" s="37"/>
      <c r="B278" s="27"/>
      <c r="C278" s="20"/>
      <c r="D278" s="9"/>
      <c r="E278"/>
      <c r="F278"/>
      <c r="G278"/>
      <c r="H278" s="21"/>
      <c r="I278"/>
      <c r="J278"/>
      <c r="K278"/>
      <c r="L278" s="25"/>
      <c r="M278" s="10"/>
      <c r="N278"/>
      <c r="O278"/>
      <c r="P278" s="25"/>
      <c r="Q278" s="22"/>
      <c r="R278"/>
      <c r="S278" s="25"/>
      <c r="T278" s="25"/>
      <c r="U278" s="10"/>
      <c r="V278" s="10"/>
      <c r="W278" s="10"/>
      <c r="X278" s="7"/>
      <c r="Y278" s="7"/>
      <c r="AB278" s="11"/>
      <c r="AC278" s="11"/>
      <c r="AD278" s="7"/>
      <c r="AF278" s="25"/>
    </row>
    <row r="279" spans="1:32" ht="14.25" x14ac:dyDescent="0.2">
      <c r="A279" s="37"/>
      <c r="B279" s="27"/>
      <c r="C279" s="20"/>
      <c r="D279" s="9"/>
      <c r="E279"/>
      <c r="F279"/>
      <c r="G279"/>
      <c r="H279" s="21"/>
      <c r="I279"/>
      <c r="J279"/>
      <c r="K279"/>
      <c r="L279" s="25"/>
      <c r="M279" s="10"/>
      <c r="N279"/>
      <c r="O279"/>
      <c r="P279" s="25"/>
      <c r="Q279" s="22"/>
      <c r="R279"/>
      <c r="S279" s="25"/>
      <c r="T279" s="25"/>
      <c r="U279" s="10"/>
      <c r="V279" s="10"/>
      <c r="W279" s="10"/>
      <c r="X279" s="7"/>
      <c r="Y279" s="7"/>
      <c r="AB279" s="11"/>
      <c r="AC279" s="11"/>
      <c r="AD279" s="7"/>
      <c r="AF279" s="25"/>
    </row>
    <row r="280" spans="1:32" ht="14.25" x14ac:dyDescent="0.2">
      <c r="A280" s="37"/>
      <c r="B280" s="27"/>
      <c r="C280" s="20"/>
      <c r="D280" s="9"/>
      <c r="E280"/>
      <c r="F280"/>
      <c r="G280"/>
      <c r="H280" s="21"/>
      <c r="I280"/>
      <c r="J280"/>
      <c r="K280"/>
      <c r="L280" s="25"/>
      <c r="M280" s="10"/>
      <c r="N280"/>
      <c r="O280"/>
      <c r="P280" s="25"/>
      <c r="Q280" s="22"/>
      <c r="R280"/>
      <c r="S280" s="25"/>
      <c r="T280" s="25"/>
      <c r="U280" s="10"/>
      <c r="V280" s="10"/>
      <c r="W280" s="10"/>
      <c r="X280" s="7"/>
      <c r="Y280" s="7"/>
      <c r="AB280" s="11"/>
      <c r="AC280" s="11"/>
      <c r="AD280" s="7"/>
      <c r="AF280" s="25"/>
    </row>
    <row r="281" spans="1:32" ht="14.25" x14ac:dyDescent="0.2">
      <c r="A281" s="37"/>
      <c r="B281" s="27"/>
      <c r="C281" s="20"/>
      <c r="D281" s="9"/>
      <c r="E281"/>
      <c r="F281"/>
      <c r="G281"/>
      <c r="H281" s="21"/>
      <c r="I281"/>
      <c r="J281"/>
      <c r="K281"/>
      <c r="L281" s="25"/>
      <c r="M281" s="10"/>
      <c r="N281"/>
      <c r="O281"/>
      <c r="P281" s="25"/>
      <c r="Q281" s="22"/>
      <c r="R281"/>
      <c r="S281" s="25"/>
      <c r="T281" s="25"/>
      <c r="U281" s="10"/>
      <c r="V281" s="10"/>
      <c r="W281" s="10"/>
      <c r="X281" s="7"/>
      <c r="Y281" s="7"/>
      <c r="AB281" s="11"/>
      <c r="AC281" s="11"/>
      <c r="AD281" s="7"/>
      <c r="AF281" s="25"/>
    </row>
    <row r="282" spans="1:32" ht="14.25" x14ac:dyDescent="0.2">
      <c r="A282" s="37"/>
      <c r="B282" s="27"/>
      <c r="C282" s="20"/>
      <c r="D282" s="9"/>
      <c r="E282"/>
      <c r="F282"/>
      <c r="G282"/>
      <c r="H282" s="21"/>
      <c r="I282"/>
      <c r="J282"/>
      <c r="K282"/>
      <c r="L282" s="25"/>
      <c r="M282" s="10"/>
      <c r="N282"/>
      <c r="O282"/>
      <c r="P282" s="25"/>
      <c r="Q282" s="22"/>
      <c r="R282"/>
      <c r="S282" s="25"/>
      <c r="T282" s="25"/>
      <c r="U282" s="10"/>
      <c r="V282" s="10"/>
      <c r="W282" s="10"/>
      <c r="X282" s="7"/>
      <c r="Y282" s="7"/>
      <c r="AB282" s="11"/>
      <c r="AC282" s="11"/>
      <c r="AD282" s="7"/>
      <c r="AF282" s="25"/>
    </row>
    <row r="283" spans="1:32" ht="14.25" x14ac:dyDescent="0.2">
      <c r="A283" s="37"/>
      <c r="B283" s="27"/>
      <c r="C283" s="20"/>
      <c r="D283" s="9"/>
      <c r="E283"/>
      <c r="F283"/>
      <c r="G283"/>
      <c r="H283" s="21"/>
      <c r="I283"/>
      <c r="J283"/>
      <c r="K283"/>
      <c r="L283" s="25"/>
      <c r="M283" s="10"/>
      <c r="N283"/>
      <c r="O283"/>
      <c r="P283" s="25"/>
      <c r="Q283" s="22"/>
      <c r="R283"/>
      <c r="S283" s="25"/>
      <c r="T283" s="25"/>
      <c r="U283" s="10"/>
      <c r="V283" s="10"/>
      <c r="W283" s="10"/>
      <c r="X283" s="7"/>
      <c r="Y283" s="7"/>
      <c r="AB283" s="11"/>
      <c r="AC283" s="11"/>
      <c r="AD283" s="7"/>
      <c r="AF283" s="25"/>
    </row>
    <row r="284" spans="1:32" ht="14.25" x14ac:dyDescent="0.2">
      <c r="A284" s="37"/>
      <c r="B284" s="27"/>
      <c r="C284" s="20"/>
      <c r="D284" s="9"/>
      <c r="E284"/>
      <c r="F284"/>
      <c r="G284"/>
      <c r="H284" s="21"/>
      <c r="I284"/>
      <c r="J284"/>
      <c r="K284"/>
      <c r="L284" s="25"/>
      <c r="M284" s="10"/>
      <c r="N284"/>
      <c r="O284"/>
      <c r="P284" s="25"/>
      <c r="Q284" s="22"/>
      <c r="R284"/>
      <c r="S284" s="25"/>
      <c r="T284" s="25"/>
      <c r="U284" s="10"/>
      <c r="V284" s="10"/>
      <c r="W284" s="10"/>
      <c r="X284" s="7"/>
      <c r="Y284" s="7"/>
      <c r="AB284" s="11"/>
      <c r="AC284" s="11"/>
      <c r="AD284" s="7"/>
      <c r="AF284" s="25"/>
    </row>
    <row r="285" spans="1:32" ht="14.25" x14ac:dyDescent="0.2">
      <c r="A285" s="37"/>
      <c r="B285" s="27"/>
      <c r="C285" s="20"/>
      <c r="D285" s="9"/>
      <c r="E285"/>
      <c r="F285"/>
      <c r="G285"/>
      <c r="H285" s="21"/>
      <c r="I285"/>
      <c r="J285"/>
      <c r="K285"/>
      <c r="L285" s="25"/>
      <c r="M285" s="10"/>
      <c r="N285"/>
      <c r="O285"/>
      <c r="P285" s="25"/>
      <c r="Q285" s="22"/>
      <c r="R285"/>
      <c r="S285" s="25"/>
      <c r="T285" s="25"/>
      <c r="U285" s="10"/>
      <c r="V285" s="10"/>
      <c r="W285" s="10"/>
      <c r="X285" s="7"/>
      <c r="Y285" s="7"/>
      <c r="AB285" s="11"/>
      <c r="AC285" s="11"/>
      <c r="AD285" s="7"/>
      <c r="AF285" s="25"/>
    </row>
    <row r="286" spans="1:32" ht="14.25" x14ac:dyDescent="0.2">
      <c r="A286" s="37"/>
      <c r="B286" s="27"/>
      <c r="C286" s="20"/>
      <c r="D286" s="9"/>
      <c r="E286"/>
      <c r="F286"/>
      <c r="G286"/>
      <c r="H286" s="21"/>
      <c r="I286"/>
      <c r="J286"/>
      <c r="K286"/>
      <c r="L286" s="25"/>
      <c r="M286" s="10"/>
      <c r="N286"/>
      <c r="O286"/>
      <c r="P286" s="25"/>
      <c r="Q286" s="22"/>
      <c r="R286"/>
      <c r="S286" s="25"/>
      <c r="T286" s="25"/>
      <c r="U286" s="10"/>
      <c r="V286" s="10"/>
      <c r="W286" s="10"/>
      <c r="X286" s="7"/>
      <c r="Y286" s="7"/>
      <c r="AB286" s="11"/>
      <c r="AC286" s="11"/>
      <c r="AD286" s="7"/>
      <c r="AF286" s="25"/>
    </row>
    <row r="287" spans="1:32" ht="14.25" x14ac:dyDescent="0.2">
      <c r="A287" s="37"/>
      <c r="B287" s="27"/>
      <c r="C287" s="20"/>
      <c r="D287" s="9"/>
      <c r="E287"/>
      <c r="F287"/>
      <c r="G287"/>
      <c r="H287" s="21"/>
      <c r="I287"/>
      <c r="J287"/>
      <c r="K287"/>
      <c r="L287" s="25"/>
      <c r="M287" s="10"/>
      <c r="N287"/>
      <c r="O287"/>
      <c r="P287" s="25"/>
      <c r="Q287" s="22"/>
      <c r="R287"/>
      <c r="S287" s="25"/>
      <c r="T287" s="25"/>
      <c r="U287" s="10"/>
      <c r="V287" s="10"/>
      <c r="W287" s="10"/>
      <c r="X287" s="7"/>
      <c r="Y287" s="7"/>
      <c r="AB287" s="11"/>
      <c r="AC287" s="11"/>
      <c r="AD287" s="7"/>
      <c r="AF287" s="25"/>
    </row>
    <row r="288" spans="1:32" ht="14.25" x14ac:dyDescent="0.2">
      <c r="A288" s="37"/>
      <c r="B288" s="27"/>
      <c r="C288" s="20"/>
      <c r="D288" s="9"/>
      <c r="E288"/>
      <c r="F288"/>
      <c r="G288"/>
      <c r="H288" s="21"/>
      <c r="I288"/>
      <c r="J288"/>
      <c r="K288"/>
      <c r="L288" s="25"/>
      <c r="M288" s="10"/>
      <c r="N288"/>
      <c r="O288"/>
      <c r="P288" s="25"/>
      <c r="Q288" s="22"/>
      <c r="R288"/>
      <c r="S288" s="25"/>
      <c r="T288" s="25"/>
      <c r="U288" s="10"/>
      <c r="V288" s="10"/>
      <c r="W288" s="10"/>
      <c r="X288" s="7"/>
      <c r="Y288" s="7"/>
      <c r="AB288" s="11"/>
      <c r="AC288" s="11"/>
      <c r="AD288" s="7"/>
      <c r="AF288" s="25"/>
    </row>
    <row r="289" spans="1:32" ht="14.25" x14ac:dyDescent="0.2">
      <c r="A289" s="37"/>
      <c r="B289" s="27"/>
      <c r="C289" s="20"/>
      <c r="D289" s="9"/>
      <c r="E289"/>
      <c r="F289"/>
      <c r="G289"/>
      <c r="H289" s="21"/>
      <c r="I289"/>
      <c r="J289"/>
      <c r="K289"/>
      <c r="L289" s="25"/>
      <c r="M289" s="10"/>
      <c r="N289"/>
      <c r="O289"/>
      <c r="P289" s="25"/>
      <c r="Q289" s="22"/>
      <c r="R289"/>
      <c r="S289" s="25"/>
      <c r="T289" s="25"/>
      <c r="U289" s="10"/>
      <c r="V289" s="10"/>
      <c r="W289" s="10"/>
      <c r="X289" s="7"/>
      <c r="Y289" s="7"/>
      <c r="AB289" s="11"/>
      <c r="AC289" s="11"/>
      <c r="AD289" s="7"/>
      <c r="AF289" s="25"/>
    </row>
    <row r="290" spans="1:32" ht="14.25" x14ac:dyDescent="0.2">
      <c r="A290" s="37"/>
      <c r="B290" s="27"/>
      <c r="C290" s="20"/>
      <c r="D290" s="9"/>
      <c r="E290"/>
      <c r="F290"/>
      <c r="G290"/>
      <c r="H290" s="21"/>
      <c r="I290"/>
      <c r="J290"/>
      <c r="K290"/>
      <c r="L290" s="25"/>
      <c r="M290" s="10"/>
      <c r="N290"/>
      <c r="O290"/>
      <c r="P290" s="25"/>
      <c r="Q290" s="22"/>
      <c r="R290"/>
      <c r="S290" s="25"/>
      <c r="T290" s="25"/>
      <c r="U290" s="10"/>
      <c r="V290" s="10"/>
      <c r="W290" s="10"/>
      <c r="X290" s="7"/>
      <c r="Y290" s="7"/>
      <c r="AB290" s="11"/>
      <c r="AC290" s="11"/>
      <c r="AD290" s="7"/>
      <c r="AF290" s="25"/>
    </row>
    <row r="291" spans="1:32" ht="14.25" x14ac:dyDescent="0.2">
      <c r="A291" s="37"/>
      <c r="B291" s="27"/>
      <c r="C291" s="20"/>
      <c r="D291" s="9"/>
      <c r="E291"/>
      <c r="F291"/>
      <c r="G291"/>
      <c r="H291" s="21"/>
      <c r="I291"/>
      <c r="J291"/>
      <c r="K291"/>
      <c r="L291" s="25"/>
      <c r="M291" s="10"/>
      <c r="N291"/>
      <c r="O291"/>
      <c r="P291" s="25"/>
      <c r="Q291" s="22"/>
      <c r="R291"/>
      <c r="S291" s="25"/>
      <c r="T291" s="25"/>
      <c r="U291" s="10"/>
      <c r="V291" s="10"/>
      <c r="W291" s="10"/>
      <c r="X291" s="7"/>
      <c r="Y291" s="7"/>
      <c r="AB291" s="11"/>
      <c r="AC291" s="11"/>
      <c r="AD291" s="7"/>
      <c r="AF291" s="25"/>
    </row>
    <row r="292" spans="1:32" ht="14.25" x14ac:dyDescent="0.2">
      <c r="A292" s="37"/>
      <c r="B292" s="27"/>
      <c r="C292" s="20"/>
      <c r="D292" s="9"/>
      <c r="E292"/>
      <c r="F292"/>
      <c r="G292"/>
      <c r="H292" s="21"/>
      <c r="I292"/>
      <c r="J292"/>
      <c r="K292"/>
      <c r="L292" s="25"/>
      <c r="M292" s="10"/>
      <c r="N292"/>
      <c r="O292"/>
      <c r="P292" s="25"/>
      <c r="Q292" s="22"/>
      <c r="R292"/>
      <c r="S292" s="25"/>
      <c r="T292" s="25"/>
      <c r="U292" s="10"/>
      <c r="V292" s="10"/>
      <c r="W292" s="10"/>
      <c r="X292" s="7"/>
      <c r="Y292" s="7"/>
      <c r="AB292" s="11"/>
      <c r="AC292" s="11"/>
      <c r="AD292" s="7"/>
      <c r="AF292" s="25"/>
    </row>
    <row r="293" spans="1:32" ht="14.25" x14ac:dyDescent="0.2">
      <c r="A293" s="37"/>
      <c r="B293" s="27"/>
      <c r="C293" s="20"/>
      <c r="D293" s="9"/>
      <c r="E293"/>
      <c r="F293"/>
      <c r="G293"/>
      <c r="H293" s="21"/>
      <c r="I293"/>
      <c r="J293"/>
      <c r="K293"/>
      <c r="L293" s="25"/>
      <c r="M293" s="10"/>
      <c r="N293"/>
      <c r="O293"/>
      <c r="P293" s="25"/>
      <c r="Q293" s="22"/>
      <c r="R293"/>
      <c r="S293" s="25"/>
      <c r="T293" s="25"/>
      <c r="U293" s="10"/>
      <c r="V293" s="10"/>
      <c r="W293" s="10"/>
      <c r="X293" s="7"/>
      <c r="Y293" s="7"/>
      <c r="AB293" s="11"/>
      <c r="AC293" s="11"/>
      <c r="AD293" s="7"/>
      <c r="AF293" s="25"/>
    </row>
    <row r="294" spans="1:32" ht="14.25" x14ac:dyDescent="0.2">
      <c r="A294" s="37"/>
      <c r="B294" s="27"/>
      <c r="C294" s="20"/>
      <c r="D294" s="9"/>
      <c r="E294"/>
      <c r="F294"/>
      <c r="G294"/>
      <c r="H294" s="21"/>
      <c r="I294"/>
      <c r="J294"/>
      <c r="K294"/>
      <c r="L294" s="25"/>
      <c r="M294" s="10"/>
      <c r="N294"/>
      <c r="O294"/>
      <c r="P294" s="25"/>
      <c r="Q294" s="22"/>
      <c r="R294"/>
      <c r="S294" s="25"/>
      <c r="T294" s="25"/>
      <c r="U294" s="10"/>
      <c r="V294" s="10"/>
      <c r="W294" s="10"/>
      <c r="X294" s="7"/>
      <c r="Y294" s="7"/>
      <c r="AB294" s="11"/>
      <c r="AC294" s="11"/>
      <c r="AD294" s="7"/>
      <c r="AF294" s="25"/>
    </row>
    <row r="295" spans="1:32" ht="14.25" x14ac:dyDescent="0.2">
      <c r="A295" s="37"/>
      <c r="B295" s="27"/>
      <c r="C295" s="20"/>
      <c r="D295" s="9"/>
      <c r="E295"/>
      <c r="F295"/>
      <c r="G295"/>
      <c r="H295" s="21"/>
      <c r="I295"/>
      <c r="J295"/>
      <c r="K295"/>
      <c r="L295" s="25"/>
      <c r="M295" s="10"/>
      <c r="N295"/>
      <c r="O295"/>
      <c r="P295" s="25"/>
      <c r="Q295" s="22"/>
      <c r="R295"/>
      <c r="S295" s="25"/>
      <c r="T295" s="25"/>
      <c r="U295" s="10"/>
      <c r="V295" s="10"/>
      <c r="W295" s="10"/>
      <c r="X295" s="7"/>
      <c r="Y295" s="7"/>
      <c r="AB295" s="11"/>
      <c r="AC295" s="11"/>
      <c r="AD295" s="7"/>
      <c r="AF295" s="25"/>
    </row>
    <row r="296" spans="1:32" ht="14.25" x14ac:dyDescent="0.2">
      <c r="A296" s="37"/>
      <c r="B296" s="27"/>
      <c r="C296" s="20"/>
      <c r="D296" s="9"/>
      <c r="E296"/>
      <c r="F296"/>
      <c r="G296"/>
      <c r="H296" s="21"/>
      <c r="I296"/>
      <c r="J296"/>
      <c r="K296"/>
      <c r="L296" s="25"/>
      <c r="M296" s="10"/>
      <c r="N296"/>
      <c r="O296"/>
      <c r="P296" s="25"/>
      <c r="Q296" s="22"/>
      <c r="R296"/>
      <c r="S296" s="25"/>
      <c r="T296" s="25"/>
      <c r="U296" s="10"/>
      <c r="V296" s="10"/>
      <c r="W296" s="10"/>
      <c r="X296" s="7"/>
      <c r="Y296" s="7"/>
      <c r="AB296" s="11"/>
      <c r="AC296" s="11"/>
      <c r="AD296" s="7"/>
      <c r="AF296" s="25"/>
    </row>
    <row r="297" spans="1:32" ht="14.25" x14ac:dyDescent="0.2">
      <c r="A297" s="37"/>
      <c r="B297" s="27"/>
      <c r="C297" s="20"/>
      <c r="D297" s="9"/>
      <c r="E297"/>
      <c r="F297"/>
      <c r="G297"/>
      <c r="H297" s="21"/>
      <c r="I297"/>
      <c r="J297"/>
      <c r="K297"/>
      <c r="L297" s="25"/>
      <c r="M297" s="10"/>
      <c r="N297"/>
      <c r="O297"/>
      <c r="P297" s="25"/>
      <c r="Q297" s="22"/>
      <c r="R297"/>
      <c r="S297" s="25"/>
      <c r="T297" s="25"/>
      <c r="U297" s="10"/>
      <c r="V297" s="10"/>
      <c r="W297" s="10"/>
      <c r="X297" s="7"/>
      <c r="Y297" s="7"/>
      <c r="AB297" s="11"/>
      <c r="AC297" s="11"/>
      <c r="AD297" s="7"/>
      <c r="AF297" s="25"/>
    </row>
    <row r="298" spans="1:32" ht="14.25" x14ac:dyDescent="0.2">
      <c r="A298" s="37"/>
      <c r="B298" s="27"/>
      <c r="C298" s="20"/>
      <c r="D298" s="9"/>
      <c r="E298"/>
      <c r="F298"/>
      <c r="G298"/>
      <c r="H298" s="21"/>
      <c r="I298"/>
      <c r="J298"/>
      <c r="K298"/>
      <c r="L298" s="25"/>
      <c r="M298" s="10"/>
      <c r="N298"/>
      <c r="O298"/>
      <c r="P298" s="25"/>
      <c r="Q298" s="22"/>
      <c r="R298"/>
      <c r="S298" s="25"/>
      <c r="T298" s="25"/>
      <c r="U298" s="10"/>
      <c r="V298" s="10"/>
      <c r="W298" s="10"/>
      <c r="X298" s="7"/>
      <c r="Y298" s="7"/>
      <c r="AB298" s="11"/>
      <c r="AC298" s="11"/>
      <c r="AD298" s="7"/>
      <c r="AF298" s="25"/>
    </row>
    <row r="299" spans="1:32" ht="14.25" x14ac:dyDescent="0.2">
      <c r="A299" s="37"/>
      <c r="B299" s="27"/>
      <c r="C299" s="20"/>
      <c r="D299" s="9"/>
      <c r="E299"/>
      <c r="F299"/>
      <c r="G299"/>
      <c r="H299" s="21"/>
      <c r="I299"/>
      <c r="J299"/>
      <c r="K299"/>
      <c r="L299" s="25"/>
      <c r="M299" s="10"/>
      <c r="N299"/>
      <c r="O299"/>
      <c r="P299" s="25"/>
      <c r="Q299" s="22"/>
      <c r="R299"/>
      <c r="S299" s="25"/>
      <c r="T299" s="25"/>
      <c r="U299" s="10"/>
      <c r="V299" s="10"/>
      <c r="W299" s="10"/>
      <c r="X299" s="7"/>
      <c r="Y299" s="7"/>
      <c r="AB299" s="11"/>
      <c r="AC299" s="11"/>
      <c r="AD299" s="7"/>
      <c r="AF299" s="25"/>
    </row>
    <row r="300" spans="1:32" ht="14.25" x14ac:dyDescent="0.2">
      <c r="A300" s="37"/>
      <c r="B300" s="27"/>
      <c r="C300" s="20"/>
      <c r="D300" s="9"/>
      <c r="E300"/>
      <c r="F300"/>
      <c r="G300"/>
      <c r="H300" s="21"/>
      <c r="I300"/>
      <c r="J300"/>
      <c r="K300"/>
      <c r="L300" s="25"/>
      <c r="M300" s="10"/>
      <c r="N300"/>
      <c r="O300"/>
      <c r="P300" s="25"/>
      <c r="Q300" s="22"/>
      <c r="R300"/>
      <c r="S300" s="25"/>
      <c r="T300" s="25"/>
      <c r="U300" s="10"/>
      <c r="V300" s="10"/>
      <c r="W300" s="10"/>
      <c r="X300" s="7"/>
      <c r="Y300" s="7"/>
      <c r="AB300" s="11"/>
      <c r="AC300" s="11"/>
      <c r="AD300" s="7"/>
      <c r="AF300" s="25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BH531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7" style="1" customWidth="1"/>
    <col min="7" max="7" width="9.1406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6" width="10.5703125" style="1" customWidth="1"/>
    <col min="17" max="17" width="10.5703125" style="29" customWidth="1"/>
    <col min="18" max="18" width="10.5703125" style="16" customWidth="1"/>
    <col min="19" max="19" width="12.5703125" style="1" customWidth="1"/>
    <col min="20" max="20" width="11.42578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29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10865.905938883512</v>
      </c>
      <c r="AH1" s="31" t="s">
        <v>86</v>
      </c>
      <c r="AI1">
        <f ca="1">MAX(AD3:OFFSET(AD3,Control!$I$5-1,0))</f>
        <v>3.1505798838259413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6.112551928560972E-6</v>
      </c>
      <c r="E2" s="18" t="s">
        <v>29</v>
      </c>
      <c r="F2" s="3">
        <f>Control!Q16</f>
        <v>5.5555555555555559E-2</v>
      </c>
      <c r="H2" s="3" t="s">
        <v>33</v>
      </c>
      <c r="I2" s="4">
        <v>0.1</v>
      </c>
      <c r="J2" s="4">
        <f>Control!S16</f>
        <v>0</v>
      </c>
      <c r="K2" s="4" t="s">
        <v>49</v>
      </c>
      <c r="N2" s="4" t="s">
        <v>34</v>
      </c>
      <c r="O2" s="4">
        <f>Control!R16</f>
        <v>1</v>
      </c>
      <c r="P2" s="18">
        <f>Control!P16</f>
        <v>2.4722222222222219</v>
      </c>
      <c r="Q2" s="34" t="s">
        <v>35</v>
      </c>
      <c r="R2" s="14" t="s">
        <v>38</v>
      </c>
      <c r="S2" s="8">
        <f ca="1">100*MAX(S3:OFFSET(S3,Control!$I$5-1,0))</f>
        <v>4.1561829754309249E-3</v>
      </c>
      <c r="T2" s="8">
        <f ca="1">S2*(1+AG3/100)</f>
        <v>1.4378911855775438E-2</v>
      </c>
      <c r="U2" s="2"/>
      <c r="V2" t="s">
        <v>44</v>
      </c>
      <c r="W2">
        <f>O2/(1+P2-F2)</f>
        <v>0.29268292682926833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3.1494408166109995</v>
      </c>
      <c r="C3" s="20">
        <v>76.895820853895302</v>
      </c>
      <c r="D3" s="9">
        <f>ABS(B3-((354.94*SQRT(C3)+9.623*C3-1.5223*POWER(C3,1.5))/($AA$1+273)+0.0012439*POWER(C3,1.5)))</f>
        <v>5.8442131667391095E-7</v>
      </c>
      <c r="E3">
        <f>Control!C5/100</f>
        <v>0.297944505187065</v>
      </c>
      <c r="F3">
        <f t="shared" ref="F3:F30" si="0">$F$2*N3</f>
        <v>4.8953622445083185E-7</v>
      </c>
      <c r="G3">
        <f t="shared" ref="G3:G30" si="1">0.018*C3*1000000/8.3144/($AA$1+273.15)</f>
        <v>136.10203176647704</v>
      </c>
      <c r="H3" s="21">
        <f t="shared" ref="H3:H30" si="2">2*0.0000000000000000001*(E3*100)^3.5</f>
        <v>2.887379223076697E-14</v>
      </c>
      <c r="I3">
        <v>0.1</v>
      </c>
      <c r="J3">
        <f t="shared" ref="J3:J30" si="3">$I$2+(0.821*SQRT(H3)+1.54)/E3</f>
        <v>5.2687482490734627</v>
      </c>
      <c r="K3">
        <f>Control!F5/100</f>
        <v>3.1467272481479187E-2</v>
      </c>
      <c r="L3" s="25">
        <f>K3*(1-F3-P3-S3)</f>
        <v>3.1466032429713159E-2</v>
      </c>
      <c r="M3" s="10">
        <f t="shared" ref="M3:M30" si="4">0.018*I3*1000000/8.3144/($AA$1+273.15)</f>
        <v>0.17699535586605619</v>
      </c>
      <c r="N3">
        <f>1/((1+$P$2)*(1+(1-E3)/E3*$AA$2/M3)-$O$2)</f>
        <v>8.8116520401149732E-6</v>
      </c>
      <c r="O3">
        <f t="shared" ref="O3:O30" si="5">$O$2*N3</f>
        <v>8.8116520401149732E-6</v>
      </c>
      <c r="P3" s="25">
        <f t="shared" ref="P3:P30" si="6">S3*($P$2-$F$2)</f>
        <v>2.7527457694424213E-5</v>
      </c>
      <c r="Q3" s="22">
        <f t="shared" ref="Q3:Q30" si="7">100/(1+G3/$AA$2*(1/S3-1))</f>
        <v>2.0542436967611172E-2</v>
      </c>
      <c r="R3">
        <f t="shared" ref="R3:R9" si="8">Q3/100*G3+(100-Q3)/100*$AA$2</f>
        <v>2454.523641846532</v>
      </c>
      <c r="S3" s="25">
        <f t="shared" ref="S3:S30" si="9">($O$2/(1+$P$2-$F$2)+1)*N3</f>
        <v>1.1390672149416916E-5</v>
      </c>
      <c r="T3" s="25">
        <f>L3+F3+P3</f>
        <v>3.1494049423632035E-2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3.1474844081753273</v>
      </c>
      <c r="Y3" s="7">
        <f t="shared" ref="Y3:Y66" ca="1" si="10">ABS(C3-V3)</f>
        <v>62.895820853895302</v>
      </c>
      <c r="Z3">
        <v>1</v>
      </c>
      <c r="AA3">
        <v>2</v>
      </c>
      <c r="AB3" s="11">
        <f>100*8.3144*$AA$2*($AA$1+273)*($AE$1/100-B3/100)/(0.018*1000000*C3+8.3144*$AA$2*($AA$1+273)*($AE$1/100-B3/100))</f>
        <v>31.300982728098315</v>
      </c>
      <c r="AC3" s="11"/>
      <c r="AD3" s="7">
        <f t="shared" ref="AD3:AD30" si="11">B3+S3*100</f>
        <v>3.1505798838259413</v>
      </c>
      <c r="AE3">
        <f>($AE$1/100-K3)/(1-K3)/N3-1-$P$2</f>
        <v>2959.7787298153376</v>
      </c>
      <c r="AF3" s="25">
        <f t="shared" ref="AF3:AF30" si="12">S3+P3+F3</f>
        <v>3.9407666068291963E-5</v>
      </c>
      <c r="AG3">
        <f>100*((O2+P2)*(1+P2-F2)-O2)/(1+O2+P2-F2)</f>
        <v>245.96436058700209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13">100*T4/(1-S4)</f>
        <v>1.8726229470607276</v>
      </c>
      <c r="C4" s="20">
        <v>31.383122281857041</v>
      </c>
      <c r="D4" s="9">
        <f t="shared" ref="D4:D30" si="14">ABS(B4-((354.94*SQRT(C4)+9.623*C4-1.5223*POWER(C4,1.5))/($AA$1+273)+0.0012439*POWER(C4,1.5)))</f>
        <v>7.6469257348499298E-7</v>
      </c>
      <c r="E4">
        <f>Control!C6/100</f>
        <v>0.28572456749383496</v>
      </c>
      <c r="F4">
        <f t="shared" si="0"/>
        <v>4.6142732676891153E-7</v>
      </c>
      <c r="G4">
        <f t="shared" si="1"/>
        <v>55.546668964652433</v>
      </c>
      <c r="H4" s="21">
        <f t="shared" si="2"/>
        <v>2.4937134037179085E-14</v>
      </c>
      <c r="I4">
        <v>0.1</v>
      </c>
      <c r="J4">
        <f t="shared" si="3"/>
        <v>5.489806494960952</v>
      </c>
      <c r="K4">
        <f>Control!F6/100</f>
        <v>1.8700314761687761E-2</v>
      </c>
      <c r="L4" s="25">
        <f t="shared" ref="L4:L30" si="15">K4*(1-F4-P4-S4)</f>
        <v>1.8699620140369615E-2</v>
      </c>
      <c r="M4" s="10">
        <f t="shared" si="4"/>
        <v>0.17699535586605619</v>
      </c>
      <c r="N4">
        <f t="shared" ref="N4:N30" si="16">1/((1+$P$2)*(1+(1-E4)/E4*$AA$2/M4)-$O$2)</f>
        <v>8.3056918818404071E-6</v>
      </c>
      <c r="O4">
        <f t="shared" si="5"/>
        <v>8.3056918818404071E-6</v>
      </c>
      <c r="P4" s="25">
        <f t="shared" si="6"/>
        <v>2.5946846386968912E-5</v>
      </c>
      <c r="Q4" s="22">
        <f t="shared" si="7"/>
        <v>4.7430743230932319E-2</v>
      </c>
      <c r="R4">
        <f t="shared" si="8"/>
        <v>2453.8619214516102</v>
      </c>
      <c r="S4" s="25">
        <f t="shared" si="9"/>
        <v>1.073662609115955E-5</v>
      </c>
      <c r="T4" s="25">
        <f t="shared" ref="T4:T30" si="17">L4+F4+P4</f>
        <v>1.8726028414083353E-2</v>
      </c>
      <c r="U4" s="10">
        <f ca="1">RANK(C4,$C$3:OFFSET($C$3,Control!$I$5-1,0),1)</f>
        <v>12</v>
      </c>
      <c r="V4" s="10">
        <f t="shared" ref="V4:W19" ca="1" si="18">IF(U4=U3,U3+1,U4)</f>
        <v>12</v>
      </c>
      <c r="W4" s="10">
        <f t="shared" ca="1" si="18"/>
        <v>12</v>
      </c>
      <c r="X4" s="7">
        <f t="shared" ref="X4:X67" si="19">(N4+L4)*100</f>
        <v>1.8707925832251455</v>
      </c>
      <c r="Y4" s="7">
        <f t="shared" ca="1" si="10"/>
        <v>19.383122281857041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62.695364273788833</v>
      </c>
      <c r="AC4" s="11"/>
      <c r="AD4" s="7">
        <f t="shared" si="11"/>
        <v>1.8736966096698435</v>
      </c>
      <c r="AE4">
        <f t="shared" ref="AE4:AE30" si="21">($AE$1/100-K4)/(1-K4)/N4-1-$P$2</f>
        <v>4665.8169714021833</v>
      </c>
      <c r="AF4" s="25">
        <f t="shared" si="12"/>
        <v>3.7144899804897369E-5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13"/>
        <v>1.4954438333907085</v>
      </c>
      <c r="C5" s="20">
        <v>21.008332262042849</v>
      </c>
      <c r="D5" s="9">
        <f t="shared" si="14"/>
        <v>1.3058229142437483E-7</v>
      </c>
      <c r="E5">
        <f>Control!C7/100</f>
        <v>0.15831191098096212</v>
      </c>
      <c r="F5">
        <f t="shared" si="0"/>
        <v>2.1696444720256771E-7</v>
      </c>
      <c r="G5">
        <f t="shared" si="1"/>
        <v>37.183772448726231</v>
      </c>
      <c r="H5" s="21">
        <f t="shared" si="2"/>
        <v>3.1573851728757004E-15</v>
      </c>
      <c r="I5">
        <v>0.1</v>
      </c>
      <c r="J5">
        <f t="shared" si="3"/>
        <v>9.8276322204062598</v>
      </c>
      <c r="K5">
        <f>Control!F7/100</f>
        <v>1.4942206567466677E-2</v>
      </c>
      <c r="L5" s="25">
        <f t="shared" si="15"/>
        <v>1.4941945592295851E-2</v>
      </c>
      <c r="M5" s="10">
        <f t="shared" si="4"/>
        <v>0.17699535586605619</v>
      </c>
      <c r="N5">
        <f t="shared" si="16"/>
        <v>3.9053600496462185E-6</v>
      </c>
      <c r="O5">
        <f t="shared" si="5"/>
        <v>3.9053600496462185E-6</v>
      </c>
      <c r="P5" s="25">
        <f t="shared" si="6"/>
        <v>1.220028129330536E-5</v>
      </c>
      <c r="Q5" s="22">
        <f t="shared" si="7"/>
        <v>3.332027677516692E-2</v>
      </c>
      <c r="R5">
        <f t="shared" si="8"/>
        <v>2454.194376941065</v>
      </c>
      <c r="S5" s="25">
        <f t="shared" si="9"/>
        <v>5.0483922592987703E-6</v>
      </c>
      <c r="T5" s="25">
        <f t="shared" si="17"/>
        <v>1.4954362838036358E-2</v>
      </c>
      <c r="U5" s="10">
        <f ca="1">RANK(C5,$C$3:OFFSET($C$3,Control!$I$5-1,0),1)</f>
        <v>9</v>
      </c>
      <c r="V5" s="10">
        <f t="shared" ca="1" si="18"/>
        <v>9</v>
      </c>
      <c r="W5" s="10">
        <f t="shared" ca="1" si="18"/>
        <v>9</v>
      </c>
      <c r="X5" s="7">
        <f t="shared" si="19"/>
        <v>1.4945850952345499</v>
      </c>
      <c r="Y5" s="7">
        <f t="shared" ca="1" si="10"/>
        <v>12.008332262042849</v>
      </c>
      <c r="Z5">
        <v>1</v>
      </c>
      <c r="AA5">
        <v>2</v>
      </c>
      <c r="AB5" s="11">
        <f t="shared" si="20"/>
        <v>73.401384238431518</v>
      </c>
      <c r="AC5" s="11"/>
      <c r="AD5" s="7">
        <f t="shared" si="11"/>
        <v>1.4959486726166384</v>
      </c>
      <c r="AE5">
        <f t="shared" si="21"/>
        <v>10865.905938883512</v>
      </c>
      <c r="AF5" s="25">
        <f t="shared" si="12"/>
        <v>1.7465637999806699E-5</v>
      </c>
      <c r="AG5" s="7">
        <f ca="1">S2*(1+AG3/100)</f>
        <v>1.4378911855775438E-2</v>
      </c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13"/>
        <v>1.8781114914466919</v>
      </c>
      <c r="C6" s="20">
        <v>31.54580613167164</v>
      </c>
      <c r="D6" s="9">
        <f t="shared" si="14"/>
        <v>2.9977390969548878E-7</v>
      </c>
      <c r="E6">
        <f>Control!C8/100</f>
        <v>0.19871320738200793</v>
      </c>
      <c r="F6">
        <f t="shared" si="0"/>
        <v>2.8606424410741129E-7</v>
      </c>
      <c r="G6">
        <f t="shared" si="1"/>
        <v>55.834611823568395</v>
      </c>
      <c r="H6" s="21">
        <f t="shared" si="2"/>
        <v>6.9955773355971863E-15</v>
      </c>
      <c r="I6">
        <v>0.1</v>
      </c>
      <c r="J6">
        <f t="shared" si="3"/>
        <v>7.8498626737355028</v>
      </c>
      <c r="K6">
        <f>Control!F8/100</f>
        <v>1.8765050082812738E-2</v>
      </c>
      <c r="L6" s="25">
        <f t="shared" si="15"/>
        <v>1.8764617958018398E-2</v>
      </c>
      <c r="M6" s="10">
        <f t="shared" si="4"/>
        <v>0.17699535586605619</v>
      </c>
      <c r="N6">
        <f t="shared" si="16"/>
        <v>5.1491563939334026E-6</v>
      </c>
      <c r="O6">
        <f t="shared" si="5"/>
        <v>5.1491563939334026E-6</v>
      </c>
      <c r="P6" s="25">
        <f t="shared" si="6"/>
        <v>1.6085880848527723E-5</v>
      </c>
      <c r="Q6" s="22">
        <f t="shared" si="7"/>
        <v>2.9258489070878361E-2</v>
      </c>
      <c r="R6">
        <f t="shared" si="8"/>
        <v>2454.2980404571081</v>
      </c>
      <c r="S6" s="25">
        <f t="shared" si="9"/>
        <v>6.6562265580114721E-6</v>
      </c>
      <c r="T6" s="25">
        <f t="shared" si="17"/>
        <v>1.8780989903111035E-2</v>
      </c>
      <c r="U6" s="10">
        <f ca="1">RANK(C6,$C$3:OFFSET($C$3,Control!$I$5-1,0),1)</f>
        <v>13</v>
      </c>
      <c r="V6" s="10">
        <f t="shared" ca="1" si="18"/>
        <v>13</v>
      </c>
      <c r="W6" s="10">
        <f t="shared" ca="1" si="18"/>
        <v>13</v>
      </c>
      <c r="X6" s="7">
        <f t="shared" si="19"/>
        <v>1.876976711441233</v>
      </c>
      <c r="Y6" s="7">
        <f t="shared" ca="1" si="10"/>
        <v>18.54580613167164</v>
      </c>
      <c r="Z6">
        <v>1</v>
      </c>
      <c r="AA6">
        <v>2</v>
      </c>
      <c r="AB6" s="11">
        <f t="shared" si="20"/>
        <v>62.540529603391533</v>
      </c>
      <c r="AC6" s="11"/>
      <c r="AD6" s="7">
        <f t="shared" si="11"/>
        <v>1.8787771141024929</v>
      </c>
      <c r="AE6">
        <f t="shared" si="21"/>
        <v>7515.8687395656689</v>
      </c>
      <c r="AF6" s="25">
        <f t="shared" si="12"/>
        <v>2.3028171650646605E-5</v>
      </c>
      <c r="AG6" s="7"/>
      <c r="AS6" s="8"/>
      <c r="AX6" s="7"/>
      <c r="BH6" s="1"/>
    </row>
    <row r="7" spans="1:60" ht="14.25" x14ac:dyDescent="0.2">
      <c r="A7" s="37" t="str">
        <f>Control!B9</f>
        <v>MER 13-01-1</v>
      </c>
      <c r="B7" s="27">
        <f t="shared" si="13"/>
        <v>0.49936217999043458</v>
      </c>
      <c r="C7" s="20">
        <v>2.7129042126723015</v>
      </c>
      <c r="D7" s="9">
        <f t="shared" si="14"/>
        <v>1.5860993091143527E-7</v>
      </c>
      <c r="E7">
        <f>Control!C9/100</f>
        <v>0.36347859146227679</v>
      </c>
      <c r="F7">
        <f t="shared" si="0"/>
        <v>6.5869360714900372E-7</v>
      </c>
      <c r="G7">
        <f t="shared" si="1"/>
        <v>4.8017144655245696</v>
      </c>
      <c r="H7" s="21">
        <f t="shared" si="2"/>
        <v>5.7903647663585683E-14</v>
      </c>
      <c r="I7">
        <v>0.1</v>
      </c>
      <c r="J7">
        <f t="shared" si="3"/>
        <v>4.3368387952733345</v>
      </c>
      <c r="K7">
        <f>Control!F9/100</f>
        <v>4.9561099014584012E-3</v>
      </c>
      <c r="L7" s="25">
        <f t="shared" si="15"/>
        <v>4.9558471045467734E-3</v>
      </c>
      <c r="M7" s="10">
        <f t="shared" si="4"/>
        <v>0.17699535586605619</v>
      </c>
      <c r="N7">
        <f t="shared" si="16"/>
        <v>1.1856484928682067E-5</v>
      </c>
      <c r="O7">
        <f t="shared" si="5"/>
        <v>1.1856484928682067E-5</v>
      </c>
      <c r="P7" s="25">
        <f t="shared" si="6"/>
        <v>3.7039466128829954E-5</v>
      </c>
      <c r="Q7" s="22">
        <f t="shared" si="7"/>
        <v>0.77753473840138221</v>
      </c>
      <c r="R7">
        <f t="shared" si="8"/>
        <v>2435.9488571702541</v>
      </c>
      <c r="S7" s="25">
        <f t="shared" si="9"/>
        <v>1.5326675639515843E-5</v>
      </c>
      <c r="T7" s="25">
        <f t="shared" si="17"/>
        <v>4.9935452642827522E-3</v>
      </c>
      <c r="U7" s="10">
        <f ca="1">RANK(C7,$C$3:OFFSET($C$3,Control!$I$5-1,0),1)</f>
        <v>1</v>
      </c>
      <c r="V7" s="10">
        <f t="shared" ca="1" si="18"/>
        <v>1</v>
      </c>
      <c r="W7" s="10">
        <f t="shared" ca="1" si="18"/>
        <v>1</v>
      </c>
      <c r="X7" s="7">
        <f t="shared" si="19"/>
        <v>0.49677035894754556</v>
      </c>
      <c r="Y7" s="7">
        <f t="shared" ca="1" si="10"/>
        <v>1.7129042126723015</v>
      </c>
      <c r="Z7">
        <v>1</v>
      </c>
      <c r="AA7">
        <v>2</v>
      </c>
      <c r="AB7" s="11">
        <f t="shared" si="20"/>
        <v>96.358603461765682</v>
      </c>
      <c r="AC7" s="11"/>
      <c r="AD7" s="7">
        <f t="shared" si="11"/>
        <v>0.50089484755438618</v>
      </c>
      <c r="AE7">
        <f t="shared" si="21"/>
        <v>4387.2608993599733</v>
      </c>
      <c r="AF7" s="25">
        <f t="shared" si="12"/>
        <v>5.3024835375494798E-5</v>
      </c>
      <c r="AG7" s="7"/>
      <c r="AS7" s="9"/>
      <c r="AX7" s="7"/>
      <c r="BH7" s="1"/>
    </row>
    <row r="8" spans="1:60" ht="14.25" x14ac:dyDescent="0.2">
      <c r="A8" s="37" t="str">
        <f>Control!B10</f>
        <v>MER 13-01-3</v>
      </c>
      <c r="B8" s="27">
        <f t="shared" si="13"/>
        <v>0.6311579372892403</v>
      </c>
      <c r="C8" s="20">
        <v>4.242577101895332</v>
      </c>
      <c r="D8" s="9">
        <f t="shared" si="14"/>
        <v>3.2297310559314951E-7</v>
      </c>
      <c r="E8">
        <f>Control!C10/100</f>
        <v>0.44063593598960471</v>
      </c>
      <c r="F8">
        <f t="shared" si="0"/>
        <v>9.0865317285435962E-7</v>
      </c>
      <c r="G8">
        <f t="shared" si="1"/>
        <v>7.5091644393914558</v>
      </c>
      <c r="H8" s="21">
        <f t="shared" si="2"/>
        <v>1.1358204701346975E-13</v>
      </c>
      <c r="I8">
        <v>0.1</v>
      </c>
      <c r="J8">
        <f t="shared" si="3"/>
        <v>3.5949493468667595</v>
      </c>
      <c r="K8">
        <f>Control!F10/100</f>
        <v>6.2599000462223017E-3</v>
      </c>
      <c r="L8" s="25">
        <f t="shared" si="15"/>
        <v>6.2594421559401823E-3</v>
      </c>
      <c r="M8" s="10">
        <f t="shared" si="4"/>
        <v>0.17699535586605619</v>
      </c>
      <c r="N8">
        <f t="shared" si="16"/>
        <v>1.6355757111378472E-5</v>
      </c>
      <c r="O8">
        <f t="shared" si="5"/>
        <v>1.6355757111378472E-5</v>
      </c>
      <c r="P8" s="25">
        <f t="shared" si="6"/>
        <v>5.1095119268676239E-5</v>
      </c>
      <c r="Q8" s="22">
        <f t="shared" si="7"/>
        <v>0.68649917627004231</v>
      </c>
      <c r="R8">
        <f t="shared" si="8"/>
        <v>2438.1979955745915</v>
      </c>
      <c r="S8" s="25">
        <f t="shared" si="9"/>
        <v>2.1142807973245342E-5</v>
      </c>
      <c r="T8" s="25">
        <f t="shared" si="17"/>
        <v>6.3114459283817132E-3</v>
      </c>
      <c r="U8" s="10">
        <f ca="1">RANK(C8,$C$3:OFFSET($C$3,Control!$I$5-1,0),1)</f>
        <v>3</v>
      </c>
      <c r="V8" s="10">
        <f t="shared" ca="1" si="18"/>
        <v>3</v>
      </c>
      <c r="W8" s="10">
        <f t="shared" ca="1" si="18"/>
        <v>3</v>
      </c>
      <c r="X8" s="7">
        <f t="shared" si="19"/>
        <v>0.62757979130515607</v>
      </c>
      <c r="Y8" s="7">
        <f t="shared" ca="1" si="10"/>
        <v>1.242577101895332</v>
      </c>
      <c r="Z8">
        <v>1</v>
      </c>
      <c r="AA8">
        <v>2</v>
      </c>
      <c r="AB8" s="11">
        <f t="shared" si="20"/>
        <v>94.282517449175828</v>
      </c>
      <c r="AC8" s="11"/>
      <c r="AD8" s="7">
        <f t="shared" si="11"/>
        <v>0.63327221808656486</v>
      </c>
      <c r="AE8">
        <f t="shared" si="21"/>
        <v>3103.3823678773274</v>
      </c>
      <c r="AF8" s="25">
        <f t="shared" si="12"/>
        <v>7.3146580414775941E-5</v>
      </c>
      <c r="AG8" s="7"/>
      <c r="AS8" s="8"/>
      <c r="AX8" s="7"/>
      <c r="BH8" s="1"/>
    </row>
    <row r="9" spans="1:60" ht="14.25" x14ac:dyDescent="0.2">
      <c r="A9" s="37" t="str">
        <f>Control!B11</f>
        <v>MER 13-01-6</v>
      </c>
      <c r="B9" s="27">
        <f t="shared" si="13"/>
        <v>0.55480529636020104</v>
      </c>
      <c r="C9" s="20">
        <v>3.3186248591187302</v>
      </c>
      <c r="D9" s="9">
        <f t="shared" si="14"/>
        <v>2.8700378196244714E-7</v>
      </c>
      <c r="E9">
        <f>Control!C11/100</f>
        <v>0.39946768149646578</v>
      </c>
      <c r="F9">
        <f t="shared" si="0"/>
        <v>7.6729221659912988E-7</v>
      </c>
      <c r="G9">
        <f t="shared" si="1"/>
        <v>5.8738118792566025</v>
      </c>
      <c r="H9" s="21">
        <f t="shared" si="2"/>
        <v>8.0577867017476053E-14</v>
      </c>
      <c r="I9">
        <v>0.1</v>
      </c>
      <c r="J9">
        <f t="shared" si="3"/>
        <v>3.9551309765084519</v>
      </c>
      <c r="K9">
        <f>Control!F11/100</f>
        <v>5.5043804566249042E-3</v>
      </c>
      <c r="L9" s="25">
        <f t="shared" si="15"/>
        <v>5.5040404674282376E-3</v>
      </c>
      <c r="M9" s="10">
        <f t="shared" si="4"/>
        <v>0.17699535586605619</v>
      </c>
      <c r="N9">
        <f t="shared" si="16"/>
        <v>1.3811259898784337E-5</v>
      </c>
      <c r="O9">
        <f t="shared" si="5"/>
        <v>1.3811259898784337E-5</v>
      </c>
      <c r="P9" s="25">
        <f t="shared" si="6"/>
        <v>4.3146151350470578E-5</v>
      </c>
      <c r="Q9" s="22">
        <f t="shared" si="7"/>
        <v>0.74068881209255744</v>
      </c>
      <c r="R9">
        <f t="shared" si="8"/>
        <v>2436.8595963305606</v>
      </c>
      <c r="S9" s="25">
        <f t="shared" si="9"/>
        <v>1.785357986916024E-5</v>
      </c>
      <c r="T9" s="25">
        <f t="shared" si="17"/>
        <v>5.5479539109953074E-3</v>
      </c>
      <c r="U9" s="10">
        <f ca="1">RANK(C9,$C$3:OFFSET($C$3,Control!$I$5-1,0),1)</f>
        <v>2</v>
      </c>
      <c r="V9" s="10">
        <f t="shared" ca="1" si="18"/>
        <v>2</v>
      </c>
      <c r="W9" s="10">
        <f t="shared" ca="1" si="18"/>
        <v>2</v>
      </c>
      <c r="X9" s="7">
        <f t="shared" si="19"/>
        <v>0.55178517273270222</v>
      </c>
      <c r="Y9" s="7">
        <f t="shared" ca="1" si="10"/>
        <v>1.3186248591187302</v>
      </c>
      <c r="Z9">
        <v>1</v>
      </c>
      <c r="AA9">
        <v>2</v>
      </c>
      <c r="AB9" s="11">
        <f t="shared" si="20"/>
        <v>95.535795395276963</v>
      </c>
      <c r="AC9" s="11"/>
      <c r="AD9" s="7">
        <f t="shared" si="11"/>
        <v>0.55659065434711708</v>
      </c>
      <c r="AE9">
        <f t="shared" si="21"/>
        <v>3727.9799783018816</v>
      </c>
      <c r="AF9" s="25">
        <f t="shared" si="12"/>
        <v>6.1767023436229946E-5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AME_19-Ad</v>
      </c>
      <c r="B10" s="27">
        <f t="shared" si="13"/>
        <v>1.3230357779762225</v>
      </c>
      <c r="C10" s="20">
        <v>16.831302173691608</v>
      </c>
      <c r="D10" s="9">
        <f t="shared" si="14"/>
        <v>7.2077942991910504E-7</v>
      </c>
      <c r="E10">
        <f>Control!C12/100</f>
        <v>0.60762500000000008</v>
      </c>
      <c r="F10">
        <f t="shared" si="0"/>
        <v>1.7862002305311101E-6</v>
      </c>
      <c r="G10">
        <f t="shared" si="1"/>
        <v>29.790623179216706</v>
      </c>
      <c r="H10" s="21">
        <f t="shared" si="2"/>
        <v>3.497475774085942E-13</v>
      </c>
      <c r="I10">
        <v>0.1</v>
      </c>
      <c r="J10">
        <f t="shared" si="3"/>
        <v>2.6344587295370823</v>
      </c>
      <c r="K10">
        <f>Control!F12/100</f>
        <v>1.3129468487782136E-2</v>
      </c>
      <c r="L10" s="25">
        <f t="shared" si="15"/>
        <v>1.3127580613081146E-2</v>
      </c>
      <c r="M10" s="10">
        <f t="shared" si="4"/>
        <v>0.17699535586605619</v>
      </c>
      <c r="N10">
        <f t="shared" si="16"/>
        <v>3.2151604149559981E-5</v>
      </c>
      <c r="O10">
        <f t="shared" si="5"/>
        <v>3.2151604149559981E-5</v>
      </c>
      <c r="P10" s="25">
        <f t="shared" si="6"/>
        <v>1.00441088572914E-4</v>
      </c>
      <c r="Q10" s="22">
        <f t="shared" si="7"/>
        <v>0.34134977319004112</v>
      </c>
      <c r="R10">
        <f t="shared" ref="R10:R30" si="22">Q10/100*G10+(100-Q10)/100*2450</f>
        <v>2441.738620781498</v>
      </c>
      <c r="S10" s="25">
        <f t="shared" si="9"/>
        <v>4.1561829754309245E-5</v>
      </c>
      <c r="T10" s="25">
        <f t="shared" si="17"/>
        <v>1.3229807901884593E-2</v>
      </c>
      <c r="U10" s="10">
        <f ca="1">RANK(C10,$C$3:OFFSET($C$3,Control!$I$5-1,0),1)</f>
        <v>8</v>
      </c>
      <c r="V10" s="10">
        <f t="shared" ca="1" si="18"/>
        <v>8</v>
      </c>
      <c r="W10" s="10">
        <f t="shared" ca="1" si="18"/>
        <v>8</v>
      </c>
      <c r="X10" s="7">
        <f t="shared" si="19"/>
        <v>1.3159732217230706</v>
      </c>
      <c r="Y10" s="7">
        <f t="shared" ca="1" si="10"/>
        <v>8.8313021736916077</v>
      </c>
      <c r="Z10">
        <v>1</v>
      </c>
      <c r="AA10">
        <v>2</v>
      </c>
      <c r="AB10" s="11">
        <f t="shared" si="20"/>
        <v>78.196905976360156</v>
      </c>
      <c r="AC10" s="11"/>
      <c r="AD10" s="7">
        <f t="shared" si="11"/>
        <v>1.3271919609516534</v>
      </c>
      <c r="AE10">
        <f t="shared" si="21"/>
        <v>1371.5048297230944</v>
      </c>
      <c r="AF10" s="25">
        <f t="shared" si="12"/>
        <v>1.4378911855775437E-4</v>
      </c>
      <c r="AG10" s="7"/>
      <c r="AH10"/>
      <c r="AI10"/>
      <c r="AJ10"/>
      <c r="AL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AME_19-Af</v>
      </c>
      <c r="B11" s="27">
        <f t="shared" si="13"/>
        <v>1.2693322007211061</v>
      </c>
      <c r="C11" s="20">
        <v>15.608009772871331</v>
      </c>
      <c r="D11" s="9">
        <f t="shared" si="14"/>
        <v>6.7561531635895733E-7</v>
      </c>
      <c r="E11">
        <f>Control!C13/100</f>
        <v>0.60762500000000008</v>
      </c>
      <c r="F11">
        <f t="shared" si="0"/>
        <v>1.7862002305311101E-6</v>
      </c>
      <c r="G11">
        <f t="shared" si="1"/>
        <v>27.625452441102443</v>
      </c>
      <c r="H11" s="21">
        <f t="shared" si="2"/>
        <v>3.497475774085942E-13</v>
      </c>
      <c r="I11">
        <v>0.1</v>
      </c>
      <c r="J11">
        <f t="shared" si="3"/>
        <v>2.6344587295370823</v>
      </c>
      <c r="K11">
        <f>Control!F13/100</f>
        <v>1.2592377807624839E-2</v>
      </c>
      <c r="L11" s="25">
        <f t="shared" si="15"/>
        <v>1.2590567160719334E-2</v>
      </c>
      <c r="M11" s="10">
        <f t="shared" si="4"/>
        <v>0.17699535586605619</v>
      </c>
      <c r="N11">
        <f t="shared" si="16"/>
        <v>3.2151604149559981E-5</v>
      </c>
      <c r="O11">
        <f t="shared" si="5"/>
        <v>3.2151604149559981E-5</v>
      </c>
      <c r="P11" s="25">
        <f t="shared" si="6"/>
        <v>1.00441088572914E-4</v>
      </c>
      <c r="Q11" s="22">
        <f t="shared" si="7"/>
        <v>0.36800492713327104</v>
      </c>
      <c r="R11">
        <f t="shared" si="22"/>
        <v>2441.0855423113608</v>
      </c>
      <c r="S11" s="25">
        <f t="shared" si="9"/>
        <v>4.1561829754309245E-5</v>
      </c>
      <c r="T11" s="25">
        <f t="shared" si="17"/>
        <v>1.269279444952278E-2</v>
      </c>
      <c r="U11" s="10">
        <f ca="1">RANK(C11,$C$3:OFFSET($C$3,Control!$I$5-1,0),1)</f>
        <v>7</v>
      </c>
      <c r="V11" s="10">
        <f t="shared" ca="1" si="18"/>
        <v>7</v>
      </c>
      <c r="W11" s="10">
        <f t="shared" ca="1" si="18"/>
        <v>7</v>
      </c>
      <c r="X11" s="7">
        <f t="shared" si="19"/>
        <v>1.2622718764868894</v>
      </c>
      <c r="Y11" s="7">
        <f t="shared" ca="1" si="10"/>
        <v>8.6080097728713305</v>
      </c>
      <c r="Z11">
        <v>1</v>
      </c>
      <c r="AA11">
        <v>2</v>
      </c>
      <c r="AB11" s="11">
        <f t="shared" si="20"/>
        <v>79.655443711929863</v>
      </c>
      <c r="AC11" s="11"/>
      <c r="AD11" s="7">
        <f t="shared" si="11"/>
        <v>1.2734883836965369</v>
      </c>
      <c r="AE11">
        <f t="shared" si="21"/>
        <v>1387.67490397355</v>
      </c>
      <c r="AF11" s="25">
        <f t="shared" si="12"/>
        <v>1.4378911855775437E-4</v>
      </c>
      <c r="AG11" s="7"/>
      <c r="AS11" s="8"/>
      <c r="AX11" s="7"/>
      <c r="BH11" s="1"/>
    </row>
    <row r="12" spans="1:60" ht="14.25" x14ac:dyDescent="0.2">
      <c r="A12" s="37" t="str">
        <f>Control!B14</f>
        <v>AME_19-Ac</v>
      </c>
      <c r="B12" s="27">
        <f t="shared" si="13"/>
        <v>1.6272567170099432</v>
      </c>
      <c r="C12" s="20">
        <v>24.447932377911577</v>
      </c>
      <c r="D12" s="9">
        <f t="shared" si="14"/>
        <v>7.2228234526683366E-7</v>
      </c>
      <c r="E12">
        <f>Control!C14/100</f>
        <v>0.58246750000000003</v>
      </c>
      <c r="F12">
        <f t="shared" si="0"/>
        <v>1.6090912415449197E-6</v>
      </c>
      <c r="G12">
        <f t="shared" si="1"/>
        <v>43.27170491417737</v>
      </c>
      <c r="H12" s="21">
        <f t="shared" si="2"/>
        <v>3.0163444818343382E-13</v>
      </c>
      <c r="I12">
        <v>0.1</v>
      </c>
      <c r="J12">
        <f t="shared" si="3"/>
        <v>2.7439251132527063</v>
      </c>
      <c r="K12">
        <f>Control!F14/100</f>
        <v>1.6181962952603022E-2</v>
      </c>
      <c r="L12" s="25">
        <f t="shared" si="15"/>
        <v>1.6179866873086951E-2</v>
      </c>
      <c r="M12" s="10">
        <f t="shared" si="4"/>
        <v>0.17699535586605619</v>
      </c>
      <c r="N12">
        <f t="shared" si="16"/>
        <v>2.8963642347808553E-5</v>
      </c>
      <c r="O12">
        <f t="shared" si="5"/>
        <v>2.8963642347808553E-5</v>
      </c>
      <c r="P12" s="25">
        <f t="shared" si="6"/>
        <v>9.0481947741019808E-5</v>
      </c>
      <c r="Q12" s="22">
        <f t="shared" si="7"/>
        <v>0.21197632597721089</v>
      </c>
      <c r="R12">
        <f t="shared" si="22"/>
        <v>2444.8983057838236</v>
      </c>
      <c r="S12" s="25">
        <f t="shared" si="9"/>
        <v>3.74408059618013E-5</v>
      </c>
      <c r="T12" s="25">
        <f t="shared" si="17"/>
        <v>1.6271957912069517E-2</v>
      </c>
      <c r="U12" s="10">
        <f ca="1">RANK(C12,$C$3:OFFSET($C$3,Control!$I$5-1,0),1)</f>
        <v>10</v>
      </c>
      <c r="V12" s="10">
        <f t="shared" ca="1" si="18"/>
        <v>10</v>
      </c>
      <c r="W12" s="10">
        <f t="shared" ca="1" si="18"/>
        <v>10</v>
      </c>
      <c r="X12" s="7">
        <f t="shared" si="19"/>
        <v>1.6208830515434762</v>
      </c>
      <c r="Y12" s="7">
        <f t="shared" ca="1" si="10"/>
        <v>14.447932377911577</v>
      </c>
      <c r="Z12">
        <v>1</v>
      </c>
      <c r="AA12">
        <v>2</v>
      </c>
      <c r="AB12" s="11">
        <f t="shared" si="20"/>
        <v>69.665442653034475</v>
      </c>
      <c r="AC12" s="11"/>
      <c r="AD12" s="7">
        <f t="shared" si="11"/>
        <v>1.6310007976061234</v>
      </c>
      <c r="AE12">
        <f t="shared" si="21"/>
        <v>1420.4570786055681</v>
      </c>
      <c r="AF12" s="25">
        <f t="shared" si="12"/>
        <v>1.2953184494436602E-4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13"/>
        <v>1.6455166113993076</v>
      </c>
      <c r="C13" s="20">
        <v>24.940586083749441</v>
      </c>
      <c r="D13" s="9">
        <f t="shared" si="14"/>
        <v>4.2076177542149651E-7</v>
      </c>
      <c r="E13">
        <f>Control!C15/100</f>
        <v>0.58246750000000003</v>
      </c>
      <c r="F13">
        <f t="shared" si="0"/>
        <v>1.6090912415449197E-6</v>
      </c>
      <c r="G13">
        <f t="shared" si="1"/>
        <v>44.143679094012406</v>
      </c>
      <c r="H13" s="21">
        <f t="shared" si="2"/>
        <v>3.0163444818343382E-13</v>
      </c>
      <c r="I13">
        <v>0.1</v>
      </c>
      <c r="J13">
        <f t="shared" si="3"/>
        <v>2.7439251132527063</v>
      </c>
      <c r="K13">
        <f>Control!F15/100</f>
        <v>1.6364578714401581E-2</v>
      </c>
      <c r="L13" s="25">
        <f t="shared" si="15"/>
        <v>1.6362458980328967E-2</v>
      </c>
      <c r="M13" s="10">
        <f t="shared" si="4"/>
        <v>0.17699535586605619</v>
      </c>
      <c r="N13">
        <f t="shared" si="16"/>
        <v>2.8963642347808553E-5</v>
      </c>
      <c r="O13">
        <f t="shared" si="5"/>
        <v>2.8963642347808553E-5</v>
      </c>
      <c r="P13" s="25">
        <f t="shared" si="6"/>
        <v>9.0481947741019808E-5</v>
      </c>
      <c r="Q13" s="22">
        <f t="shared" si="7"/>
        <v>0.20779783887219805</v>
      </c>
      <c r="R13">
        <f t="shared" si="22"/>
        <v>2445.0006825587875</v>
      </c>
      <c r="S13" s="25">
        <f t="shared" si="9"/>
        <v>3.74408059618013E-5</v>
      </c>
      <c r="T13" s="25">
        <f t="shared" si="17"/>
        <v>1.6454550019311533E-2</v>
      </c>
      <c r="U13" s="10">
        <f ca="1">RANK(C13,$C$3:OFFSET($C$3,Control!$I$5-1,0),1)</f>
        <v>11</v>
      </c>
      <c r="V13" s="10">
        <f t="shared" ca="1" si="18"/>
        <v>11</v>
      </c>
      <c r="W13" s="10">
        <f t="shared" ca="1" si="18"/>
        <v>11</v>
      </c>
      <c r="X13" s="7">
        <f t="shared" si="19"/>
        <v>1.6391422622676777</v>
      </c>
      <c r="Y13" s="7">
        <f t="shared" ca="1" si="10"/>
        <v>13.940586083749441</v>
      </c>
      <c r="Z13">
        <v>1</v>
      </c>
      <c r="AA13">
        <v>2</v>
      </c>
      <c r="AB13" s="11">
        <f t="shared" si="20"/>
        <v>69.145821723809419</v>
      </c>
      <c r="AC13" s="11"/>
      <c r="AD13" s="7">
        <f t="shared" si="11"/>
        <v>1.6492606919954877</v>
      </c>
      <c r="AE13">
        <f t="shared" si="21"/>
        <v>1414.3115415249222</v>
      </c>
      <c r="AF13" s="25">
        <f t="shared" si="12"/>
        <v>1.2953184494436602E-4</v>
      </c>
      <c r="AG13" s="7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AME_19-Aa</v>
      </c>
      <c r="B14" s="27">
        <f t="shared" si="13"/>
        <v>1.1906536699067636</v>
      </c>
      <c r="C14" s="20">
        <v>13.885131104973629</v>
      </c>
      <c r="D14" s="9">
        <f t="shared" si="14"/>
        <v>6.3209399536745536E-7</v>
      </c>
      <c r="E14">
        <f>Control!C16/100</f>
        <v>0.51727750000000006</v>
      </c>
      <c r="F14">
        <f t="shared" si="0"/>
        <v>1.2360399710060933E-6</v>
      </c>
      <c r="G14" s="10">
        <f t="shared" si="1"/>
        <v>24.576037211716535</v>
      </c>
      <c r="H14" s="21">
        <f t="shared" si="2"/>
        <v>1.9909600918200958E-13</v>
      </c>
      <c r="I14">
        <v>0.1</v>
      </c>
      <c r="J14">
        <f t="shared" si="3"/>
        <v>3.0771261389324756</v>
      </c>
      <c r="K14">
        <f>Control!F16/100</f>
        <v>1.1836631342023635E-2</v>
      </c>
      <c r="L14" s="25">
        <f t="shared" si="15"/>
        <v>1.1835453582792041E-2</v>
      </c>
      <c r="M14" s="10">
        <f t="shared" si="4"/>
        <v>0.17699535586605619</v>
      </c>
      <c r="N14">
        <f t="shared" si="16"/>
        <v>2.2248719478109676E-5</v>
      </c>
      <c r="O14">
        <f t="shared" si="5"/>
        <v>2.2248719478109676E-5</v>
      </c>
      <c r="P14" s="25">
        <f t="shared" si="6"/>
        <v>6.9504637881818239E-5</v>
      </c>
      <c r="Q14" s="22">
        <f t="shared" si="7"/>
        <v>0.28648585671783855</v>
      </c>
      <c r="R14">
        <f t="shared" si="22"/>
        <v>2443.0515033811662</v>
      </c>
      <c r="S14" s="25">
        <f t="shared" si="9"/>
        <v>2.8760539813166168E-5</v>
      </c>
      <c r="T14" s="25">
        <f t="shared" si="17"/>
        <v>1.1906194260644865E-2</v>
      </c>
      <c r="U14" s="10">
        <f ca="1">RANK(C14,$C$3:OFFSET($C$3,Control!$I$5-1,0),1)</f>
        <v>6</v>
      </c>
      <c r="V14" s="10">
        <f t="shared" ca="1" si="18"/>
        <v>6</v>
      </c>
      <c r="W14" s="10">
        <f t="shared" ca="1" si="18"/>
        <v>6</v>
      </c>
      <c r="X14" s="7">
        <f t="shared" si="19"/>
        <v>1.185770230227015</v>
      </c>
      <c r="Y14" s="13">
        <f t="shared" ca="1" si="10"/>
        <v>7.8851311049736292</v>
      </c>
      <c r="Z14" s="10">
        <v>1</v>
      </c>
      <c r="AA14" s="10">
        <v>2</v>
      </c>
      <c r="AB14" s="11">
        <f t="shared" si="20"/>
        <v>81.750897272809354</v>
      </c>
      <c r="AC14" s="11"/>
      <c r="AD14" s="7">
        <f t="shared" si="11"/>
        <v>1.1935297238880802</v>
      </c>
      <c r="AE14">
        <f t="shared" si="21"/>
        <v>2039.7106779456387</v>
      </c>
      <c r="AF14" s="25">
        <f t="shared" si="12"/>
        <v>9.9501217665990492E-5</v>
      </c>
      <c r="AG14" s="7"/>
      <c r="AR14" s="10"/>
      <c r="AS14" s="8"/>
      <c r="AX14" s="13"/>
      <c r="BH14" s="1"/>
    </row>
    <row r="15" spans="1:60" ht="14.25" x14ac:dyDescent="0.2">
      <c r="A15" s="37" t="str">
        <f>Control!B17</f>
        <v>AME_19-Ab</v>
      </c>
      <c r="B15" s="27">
        <f t="shared" si="13"/>
        <v>0.94293674207263689</v>
      </c>
      <c r="C15" s="20">
        <v>9.0263645005904003</v>
      </c>
      <c r="D15" s="9">
        <f t="shared" si="14"/>
        <v>1.3690305200597663E-7</v>
      </c>
      <c r="E15">
        <f>Control!C17/100</f>
        <v>0.51727750000000006</v>
      </c>
      <c r="F15">
        <f t="shared" si="0"/>
        <v>1.2360399710060933E-6</v>
      </c>
      <c r="G15">
        <f t="shared" si="1"/>
        <v>15.976245969587346</v>
      </c>
      <c r="H15" s="21">
        <f t="shared" si="2"/>
        <v>1.9909600918200958E-13</v>
      </c>
      <c r="I15">
        <v>0.1</v>
      </c>
      <c r="J15">
        <f t="shared" si="3"/>
        <v>3.0771261389324756</v>
      </c>
      <c r="K15">
        <f>Control!F17/100</f>
        <v>9.3592868096104703E-3</v>
      </c>
      <c r="L15" s="25">
        <f t="shared" si="15"/>
        <v>9.3583555491764288E-3</v>
      </c>
      <c r="M15" s="10">
        <f t="shared" si="4"/>
        <v>0.17699535586605619</v>
      </c>
      <c r="N15">
        <f t="shared" si="16"/>
        <v>2.2248719478109676E-5</v>
      </c>
      <c r="O15">
        <f t="shared" si="5"/>
        <v>2.2248719478109676E-5</v>
      </c>
      <c r="P15" s="25">
        <f t="shared" si="6"/>
        <v>6.9504637881818239E-5</v>
      </c>
      <c r="Q15" s="22">
        <f t="shared" si="7"/>
        <v>0.44001865441024357</v>
      </c>
      <c r="R15">
        <f t="shared" si="22"/>
        <v>2439.2898414294896</v>
      </c>
      <c r="S15" s="25">
        <f t="shared" si="9"/>
        <v>2.8760539813166168E-5</v>
      </c>
      <c r="T15" s="25">
        <f t="shared" si="17"/>
        <v>9.4290962270292527E-3</v>
      </c>
      <c r="U15" s="10">
        <f ca="1">RANK(C15,$C$3:OFFSET($C$3,Control!$I$5-1,0),1)</f>
        <v>5</v>
      </c>
      <c r="V15" s="10">
        <f t="shared" ca="1" si="18"/>
        <v>5</v>
      </c>
      <c r="W15" s="10">
        <f t="shared" ca="1" si="18"/>
        <v>5</v>
      </c>
      <c r="X15" s="7">
        <f t="shared" si="19"/>
        <v>0.93806042686545388</v>
      </c>
      <c r="Y15" s="7">
        <f t="shared" ca="1" si="10"/>
        <v>4.0263645005904003</v>
      </c>
      <c r="Z15">
        <v>1</v>
      </c>
      <c r="AA15">
        <v>2</v>
      </c>
      <c r="AB15" s="11">
        <f t="shared" si="20"/>
        <v>87.910590219656555</v>
      </c>
      <c r="AC15" s="11"/>
      <c r="AD15" s="7">
        <f t="shared" si="11"/>
        <v>0.94581279605395352</v>
      </c>
      <c r="AE15">
        <f t="shared" si="21"/>
        <v>2147.0009055045307</v>
      </c>
      <c r="AF15" s="25">
        <f t="shared" si="12"/>
        <v>9.9501217665990492E-5</v>
      </c>
      <c r="AG15" s="7"/>
      <c r="AS15" s="9"/>
      <c r="AX15" s="7"/>
      <c r="BH15" s="1"/>
    </row>
    <row r="16" spans="1:60" ht="14.25" x14ac:dyDescent="0.2">
      <c r="A16" s="37" t="str">
        <f>Control!B18</f>
        <v>AME_19-Ag</v>
      </c>
      <c r="B16" s="27">
        <f t="shared" si="13"/>
        <v>0.86361880927367085</v>
      </c>
      <c r="C16" s="20">
        <v>7.6621395248070989</v>
      </c>
      <c r="D16" s="9">
        <f t="shared" si="14"/>
        <v>2.5605910447534797E-7</v>
      </c>
      <c r="E16">
        <f>Control!C18/100</f>
        <v>0.51727750000000006</v>
      </c>
      <c r="F16">
        <f t="shared" si="0"/>
        <v>1.2360399710060933E-6</v>
      </c>
      <c r="G16">
        <f t="shared" si="1"/>
        <v>13.561631118886071</v>
      </c>
      <c r="H16" s="21">
        <f t="shared" si="2"/>
        <v>1.9909600918200958E-13</v>
      </c>
      <c r="I16">
        <v>0.1</v>
      </c>
      <c r="J16">
        <f t="shared" si="3"/>
        <v>3.0771261389324756</v>
      </c>
      <c r="K16">
        <f>Control!F18/100</f>
        <v>8.5660513659939156E-3</v>
      </c>
      <c r="L16" s="25">
        <f t="shared" si="15"/>
        <v>8.56519903345241E-3</v>
      </c>
      <c r="M16" s="10">
        <f t="shared" si="4"/>
        <v>0.17699535586605619</v>
      </c>
      <c r="N16">
        <f t="shared" si="16"/>
        <v>2.2248719478109676E-5</v>
      </c>
      <c r="O16">
        <f t="shared" si="5"/>
        <v>2.2248719478109676E-5</v>
      </c>
      <c r="P16" s="25">
        <f t="shared" si="6"/>
        <v>6.9504637881818239E-5</v>
      </c>
      <c r="Q16" s="22">
        <f t="shared" si="7"/>
        <v>0.51795709710935023</v>
      </c>
      <c r="R16">
        <f t="shared" si="22"/>
        <v>2437.380294551685</v>
      </c>
      <c r="S16" s="25">
        <f t="shared" si="9"/>
        <v>2.8760539813166168E-5</v>
      </c>
      <c r="T16" s="25">
        <f t="shared" si="17"/>
        <v>8.6359397113052339E-3</v>
      </c>
      <c r="U16" s="10">
        <f ca="1">RANK(C16,$C$3:OFFSET($C$3,Control!$I$5-1,0),1)</f>
        <v>4</v>
      </c>
      <c r="V16" s="10">
        <f t="shared" ca="1" si="18"/>
        <v>4</v>
      </c>
      <c r="W16" s="10">
        <f t="shared" ca="1" si="18"/>
        <v>4</v>
      </c>
      <c r="X16" s="7">
        <f t="shared" si="19"/>
        <v>0.85874477529305193</v>
      </c>
      <c r="Y16" s="7">
        <f t="shared" ca="1" si="10"/>
        <v>3.6621395248070989</v>
      </c>
      <c r="Z16">
        <v>1</v>
      </c>
      <c r="AA16">
        <v>2</v>
      </c>
      <c r="AB16" s="11">
        <f t="shared" si="20"/>
        <v>89.701316591757092</v>
      </c>
      <c r="AC16" s="11"/>
      <c r="AD16" s="7">
        <f t="shared" si="11"/>
        <v>0.86649486325498748</v>
      </c>
      <c r="AE16">
        <f t="shared" si="21"/>
        <v>2181.2414634409715</v>
      </c>
      <c r="AF16" s="25">
        <f t="shared" si="12"/>
        <v>9.9501217665990492E-5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>
        <f>Control!B19</f>
        <v>0</v>
      </c>
      <c r="B17" s="27" t="e">
        <f t="shared" si="13"/>
        <v>#DIV/0!</v>
      </c>
      <c r="C17" s="20">
        <v>93.786133006359805</v>
      </c>
      <c r="D17" s="9" t="e">
        <f t="shared" si="14"/>
        <v>#DIV/0!</v>
      </c>
      <c r="E17">
        <f>Control!C19/100</f>
        <v>0</v>
      </c>
      <c r="F17" t="e">
        <f t="shared" si="0"/>
        <v>#DIV/0!</v>
      </c>
      <c r="G17">
        <f t="shared" si="1"/>
        <v>165.99709986761931</v>
      </c>
      <c r="H17" s="21">
        <f t="shared" si="2"/>
        <v>0</v>
      </c>
      <c r="I17">
        <v>0.1</v>
      </c>
      <c r="J17" t="e">
        <f t="shared" si="3"/>
        <v>#DIV/0!</v>
      </c>
      <c r="K17">
        <f>Control!F19/100</f>
        <v>0</v>
      </c>
      <c r="L17" s="25" t="e">
        <f t="shared" si="15"/>
        <v>#DIV/0!</v>
      </c>
      <c r="M17" s="10">
        <f t="shared" si="4"/>
        <v>0.17699535586605619</v>
      </c>
      <c r="N17" t="e">
        <f t="shared" si="16"/>
        <v>#DIV/0!</v>
      </c>
      <c r="O17" t="e">
        <f t="shared" si="5"/>
        <v>#DIV/0!</v>
      </c>
      <c r="P17" s="25" t="e">
        <f t="shared" si="6"/>
        <v>#DIV/0!</v>
      </c>
      <c r="Q17" s="22" t="e">
        <f t="shared" si="7"/>
        <v>#DIV/0!</v>
      </c>
      <c r="R17" t="e">
        <f t="shared" si="22"/>
        <v>#DIV/0!</v>
      </c>
      <c r="S17" s="25" t="e">
        <f t="shared" si="9"/>
        <v>#DIV/0!</v>
      </c>
      <c r="T17" s="25" t="e">
        <f t="shared" si="17"/>
        <v>#DIV/0!</v>
      </c>
      <c r="U17" s="10" t="e">
        <f ca="1">RANK(C17,$C$3:OFFSET($C$3,Control!$I$5-1,0),1)</f>
        <v>#N/A</v>
      </c>
      <c r="V17" s="10" t="e">
        <f t="shared" ca="1" si="18"/>
        <v>#N/A</v>
      </c>
      <c r="W17" s="10" t="e">
        <f t="shared" ca="1" si="18"/>
        <v>#N/A</v>
      </c>
      <c r="X17" s="7" t="e">
        <f t="shared" si="19"/>
        <v>#DIV/0!</v>
      </c>
      <c r="Y17" s="7" t="e">
        <f t="shared" ca="1" si="10"/>
        <v>#N/A</v>
      </c>
      <c r="Z17">
        <v>1</v>
      </c>
      <c r="AA17">
        <v>2</v>
      </c>
      <c r="AB17" s="11" t="e">
        <f t="shared" si="20"/>
        <v>#DIV/0!</v>
      </c>
      <c r="AC17" s="11"/>
      <c r="AD17" s="7" t="e">
        <f t="shared" si="11"/>
        <v>#DIV/0!</v>
      </c>
      <c r="AE17" t="e">
        <f t="shared" si="21"/>
        <v>#DIV/0!</v>
      </c>
      <c r="AF17" s="25" t="e">
        <f t="shared" si="12"/>
        <v>#DIV/0!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>
        <f>Control!B20</f>
        <v>0</v>
      </c>
      <c r="B18" s="27" t="e">
        <f t="shared" si="13"/>
        <v>#DIV/0!</v>
      </c>
      <c r="C18" s="20">
        <v>74.841109618775334</v>
      </c>
      <c r="D18" s="9" t="e">
        <f t="shared" si="14"/>
        <v>#DIV/0!</v>
      </c>
      <c r="E18">
        <f>Control!C20/100</f>
        <v>0</v>
      </c>
      <c r="F18" t="e">
        <f t="shared" si="0"/>
        <v>#DIV/0!</v>
      </c>
      <c r="G18">
        <f t="shared" si="1"/>
        <v>132.46528830385662</v>
      </c>
      <c r="H18" s="21">
        <f t="shared" si="2"/>
        <v>0</v>
      </c>
      <c r="I18">
        <v>0.1</v>
      </c>
      <c r="J18" t="e">
        <f t="shared" si="3"/>
        <v>#DIV/0!</v>
      </c>
      <c r="K18">
        <f>Control!F20/100</f>
        <v>0</v>
      </c>
      <c r="L18" s="25" t="e">
        <f t="shared" si="15"/>
        <v>#DIV/0!</v>
      </c>
      <c r="M18" s="10">
        <f t="shared" si="4"/>
        <v>0.17699535586605619</v>
      </c>
      <c r="N18" t="e">
        <f t="shared" si="16"/>
        <v>#DIV/0!</v>
      </c>
      <c r="O18" t="e">
        <f t="shared" si="5"/>
        <v>#DIV/0!</v>
      </c>
      <c r="P18" s="25" t="e">
        <f t="shared" si="6"/>
        <v>#DIV/0!</v>
      </c>
      <c r="Q18" s="22" t="e">
        <f t="shared" si="7"/>
        <v>#DIV/0!</v>
      </c>
      <c r="R18" t="e">
        <f t="shared" si="22"/>
        <v>#DIV/0!</v>
      </c>
      <c r="S18" s="25" t="e">
        <f t="shared" si="9"/>
        <v>#DIV/0!</v>
      </c>
      <c r="T18" s="25" t="e">
        <f t="shared" si="17"/>
        <v>#DIV/0!</v>
      </c>
      <c r="U18" s="10" t="e">
        <f ca="1">RANK(C18,$C$3:OFFSET($C$3,Control!$I$5-1,0),1)</f>
        <v>#N/A</v>
      </c>
      <c r="V18" s="10" t="e">
        <f t="shared" ca="1" si="18"/>
        <v>#N/A</v>
      </c>
      <c r="W18" s="10" t="e">
        <f t="shared" ca="1" si="18"/>
        <v>#N/A</v>
      </c>
      <c r="X18" s="7" t="e">
        <f t="shared" si="19"/>
        <v>#DIV/0!</v>
      </c>
      <c r="Y18" s="7" t="e">
        <f t="shared" ca="1" si="10"/>
        <v>#N/A</v>
      </c>
      <c r="Z18">
        <v>1</v>
      </c>
      <c r="AA18">
        <v>2</v>
      </c>
      <c r="AB18" s="11" t="e">
        <f t="shared" si="20"/>
        <v>#DIV/0!</v>
      </c>
      <c r="AC18" s="11"/>
      <c r="AD18" s="7" t="e">
        <f t="shared" si="11"/>
        <v>#DIV/0!</v>
      </c>
      <c r="AE18" t="e">
        <f t="shared" si="21"/>
        <v>#DIV/0!</v>
      </c>
      <c r="AF18" s="25" t="e">
        <f t="shared" si="12"/>
        <v>#DIV/0!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>
        <f>Control!B21</f>
        <v>0</v>
      </c>
      <c r="B19" s="27" t="e">
        <f t="shared" si="13"/>
        <v>#DIV/0!</v>
      </c>
      <c r="C19" s="20">
        <v>55.783405919114948</v>
      </c>
      <c r="D19" s="9" t="e">
        <f t="shared" si="14"/>
        <v>#DIV/0!</v>
      </c>
      <c r="E19">
        <f>Control!C21/100</f>
        <v>0</v>
      </c>
      <c r="F19" t="e">
        <f t="shared" si="0"/>
        <v>#DIV/0!</v>
      </c>
      <c r="G19">
        <f t="shared" si="1"/>
        <v>98.734037820744149</v>
      </c>
      <c r="H19" s="21">
        <f t="shared" si="2"/>
        <v>0</v>
      </c>
      <c r="I19">
        <v>0.1</v>
      </c>
      <c r="J19" t="e">
        <f t="shared" si="3"/>
        <v>#DIV/0!</v>
      </c>
      <c r="K19">
        <f>Control!F21/100</f>
        <v>0</v>
      </c>
      <c r="L19" s="25" t="e">
        <f t="shared" si="15"/>
        <v>#DIV/0!</v>
      </c>
      <c r="M19" s="10">
        <f t="shared" si="4"/>
        <v>0.17699535586605619</v>
      </c>
      <c r="N19" t="e">
        <f t="shared" si="16"/>
        <v>#DIV/0!</v>
      </c>
      <c r="O19" t="e">
        <f t="shared" si="5"/>
        <v>#DIV/0!</v>
      </c>
      <c r="P19" s="25" t="e">
        <f t="shared" si="6"/>
        <v>#DIV/0!</v>
      </c>
      <c r="Q19" s="22" t="e">
        <f t="shared" si="7"/>
        <v>#DIV/0!</v>
      </c>
      <c r="R19" t="e">
        <f t="shared" si="22"/>
        <v>#DIV/0!</v>
      </c>
      <c r="S19" s="25" t="e">
        <f t="shared" si="9"/>
        <v>#DIV/0!</v>
      </c>
      <c r="T19" s="25" t="e">
        <f t="shared" si="17"/>
        <v>#DIV/0!</v>
      </c>
      <c r="U19" s="10" t="e">
        <f ca="1">RANK(C19,$C$3:OFFSET($C$3,Control!$I$5-1,0),1)</f>
        <v>#N/A</v>
      </c>
      <c r="V19" s="10" t="e">
        <f t="shared" ca="1" si="18"/>
        <v>#N/A</v>
      </c>
      <c r="W19" s="10" t="e">
        <f t="shared" ca="1" si="18"/>
        <v>#N/A</v>
      </c>
      <c r="X19" s="7" t="e">
        <f t="shared" si="19"/>
        <v>#DIV/0!</v>
      </c>
      <c r="Y19" s="7" t="e">
        <f t="shared" ca="1" si="10"/>
        <v>#N/A</v>
      </c>
      <c r="Z19">
        <v>1</v>
      </c>
      <c r="AA19">
        <v>2</v>
      </c>
      <c r="AB19" s="11" t="e">
        <f t="shared" si="20"/>
        <v>#DIV/0!</v>
      </c>
      <c r="AC19" s="11"/>
      <c r="AD19" s="7" t="e">
        <f t="shared" si="11"/>
        <v>#DIV/0!</v>
      </c>
      <c r="AE19" t="e">
        <f t="shared" si="21"/>
        <v>#DIV/0!</v>
      </c>
      <c r="AF19" s="25" t="e">
        <f t="shared" si="12"/>
        <v>#DIV/0!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>
        <f>Control!B22</f>
        <v>0</v>
      </c>
      <c r="B20" s="27" t="e">
        <f t="shared" si="13"/>
        <v>#DIV/0!</v>
      </c>
      <c r="C20" s="20">
        <v>56.560488670575999</v>
      </c>
      <c r="D20" s="9" t="e">
        <f t="shared" si="14"/>
        <v>#DIV/0!</v>
      </c>
      <c r="E20">
        <f>Control!C22/100</f>
        <v>0</v>
      </c>
      <c r="F20" t="e">
        <f t="shared" si="0"/>
        <v>#DIV/0!</v>
      </c>
      <c r="G20">
        <f t="shared" si="1"/>
        <v>100.10943820206639</v>
      </c>
      <c r="H20" s="21">
        <f t="shared" si="2"/>
        <v>0</v>
      </c>
      <c r="I20">
        <v>0.1</v>
      </c>
      <c r="J20" t="e">
        <f t="shared" si="3"/>
        <v>#DIV/0!</v>
      </c>
      <c r="K20">
        <f>Control!F22/100</f>
        <v>0</v>
      </c>
      <c r="L20" s="25" t="e">
        <f t="shared" si="15"/>
        <v>#DIV/0!</v>
      </c>
      <c r="M20" s="10">
        <f t="shared" si="4"/>
        <v>0.17699535586605619</v>
      </c>
      <c r="N20" t="e">
        <f t="shared" si="16"/>
        <v>#DIV/0!</v>
      </c>
      <c r="O20" t="e">
        <f t="shared" si="5"/>
        <v>#DIV/0!</v>
      </c>
      <c r="P20" s="25" t="e">
        <f t="shared" si="6"/>
        <v>#DIV/0!</v>
      </c>
      <c r="Q20" s="22" t="e">
        <f t="shared" si="7"/>
        <v>#DIV/0!</v>
      </c>
      <c r="R20" t="e">
        <f t="shared" si="22"/>
        <v>#DIV/0!</v>
      </c>
      <c r="S20" s="25" t="e">
        <f t="shared" si="9"/>
        <v>#DIV/0!</v>
      </c>
      <c r="T20" s="25" t="e">
        <f t="shared" si="17"/>
        <v>#DIV/0!</v>
      </c>
      <c r="U20" s="10" t="e">
        <f ca="1">RANK(C20,$C$3:OFFSET($C$3,Control!$I$5-1,0),1)</f>
        <v>#N/A</v>
      </c>
      <c r="V20" s="10" t="e">
        <f t="shared" ref="V20:W35" ca="1" si="23">IF(U20=U19,U19+1,U20)</f>
        <v>#N/A</v>
      </c>
      <c r="W20" s="10" t="e">
        <f t="shared" ca="1" si="23"/>
        <v>#N/A</v>
      </c>
      <c r="X20" s="7" t="e">
        <f t="shared" si="19"/>
        <v>#DIV/0!</v>
      </c>
      <c r="Y20" s="7" t="e">
        <f t="shared" ca="1" si="10"/>
        <v>#N/A</v>
      </c>
      <c r="Z20">
        <v>1</v>
      </c>
      <c r="AA20">
        <v>2</v>
      </c>
      <c r="AB20" s="11" t="e">
        <f t="shared" si="20"/>
        <v>#DIV/0!</v>
      </c>
      <c r="AC20" s="11"/>
      <c r="AD20" s="7" t="e">
        <f t="shared" si="11"/>
        <v>#DIV/0!</v>
      </c>
      <c r="AE20" t="e">
        <f t="shared" si="21"/>
        <v>#DIV/0!</v>
      </c>
      <c r="AF20" s="25" t="e">
        <f t="shared" si="12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13"/>
        <v>#DIV/0!</v>
      </c>
      <c r="C21" s="20">
        <v>65.589400481399977</v>
      </c>
      <c r="D21" s="9" t="e">
        <f t="shared" si="14"/>
        <v>#DIV/0!</v>
      </c>
      <c r="E21">
        <f>Control!C23/100</f>
        <v>0</v>
      </c>
      <c r="F21" t="e">
        <f t="shared" si="0"/>
        <v>#DIV/0!</v>
      </c>
      <c r="G21">
        <f t="shared" si="1"/>
        <v>116.09019279246665</v>
      </c>
      <c r="H21" s="21">
        <f t="shared" si="2"/>
        <v>0</v>
      </c>
      <c r="I21">
        <v>0.1</v>
      </c>
      <c r="J21" t="e">
        <f t="shared" si="3"/>
        <v>#DIV/0!</v>
      </c>
      <c r="K21">
        <f>Control!F23/100</f>
        <v>0</v>
      </c>
      <c r="L21" s="25" t="e">
        <f t="shared" si="15"/>
        <v>#DIV/0!</v>
      </c>
      <c r="M21" s="10">
        <f t="shared" si="4"/>
        <v>0.17699535586605619</v>
      </c>
      <c r="N21" t="e">
        <f t="shared" si="16"/>
        <v>#DIV/0!</v>
      </c>
      <c r="O21" t="e">
        <f t="shared" si="5"/>
        <v>#DIV/0!</v>
      </c>
      <c r="P21" s="25" t="e">
        <f t="shared" si="6"/>
        <v>#DIV/0!</v>
      </c>
      <c r="Q21" s="22" t="e">
        <f t="shared" si="7"/>
        <v>#DIV/0!</v>
      </c>
      <c r="R21" t="e">
        <f t="shared" si="22"/>
        <v>#DIV/0!</v>
      </c>
      <c r="S21" s="25" t="e">
        <f t="shared" si="9"/>
        <v>#DIV/0!</v>
      </c>
      <c r="T21" s="25" t="e">
        <f t="shared" si="17"/>
        <v>#DIV/0!</v>
      </c>
      <c r="U21" s="10" t="e">
        <f ca="1">RANK(C21,$C$3:OFFSET($C$3,Control!$I$5-1,0),1)</f>
        <v>#N/A</v>
      </c>
      <c r="V21" s="10" t="e">
        <f t="shared" ca="1" si="23"/>
        <v>#N/A</v>
      </c>
      <c r="W21" s="10" t="e">
        <f t="shared" ca="1" si="23"/>
        <v>#N/A</v>
      </c>
      <c r="X21" s="7" t="e">
        <f t="shared" si="19"/>
        <v>#DIV/0!</v>
      </c>
      <c r="Y21" s="7" t="e">
        <f t="shared" ca="1" si="10"/>
        <v>#N/A</v>
      </c>
      <c r="Z21">
        <v>1</v>
      </c>
      <c r="AA21">
        <v>2</v>
      </c>
      <c r="AB21" s="11" t="e">
        <f t="shared" si="20"/>
        <v>#DIV/0!</v>
      </c>
      <c r="AC21" s="11"/>
      <c r="AD21" s="7" t="e">
        <f t="shared" si="11"/>
        <v>#DIV/0!</v>
      </c>
      <c r="AE21" t="e">
        <f t="shared" si="21"/>
        <v>#DIV/0!</v>
      </c>
      <c r="AF21" s="25" t="e">
        <f t="shared" si="12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13"/>
        <v>#DIV/0!</v>
      </c>
      <c r="C22" s="20">
        <v>184.48797515246719</v>
      </c>
      <c r="D22" s="9" t="e">
        <f t="shared" si="14"/>
        <v>#DIV/0!</v>
      </c>
      <c r="E22">
        <f>Control!C24/100</f>
        <v>0</v>
      </c>
      <c r="F22" t="e">
        <f t="shared" si="0"/>
        <v>#DIV/0!</v>
      </c>
      <c r="G22">
        <f t="shared" si="1"/>
        <v>326.53514815119058</v>
      </c>
      <c r="H22" s="21">
        <f t="shared" si="2"/>
        <v>0</v>
      </c>
      <c r="I22">
        <v>0.1</v>
      </c>
      <c r="J22" t="e">
        <f t="shared" si="3"/>
        <v>#DIV/0!</v>
      </c>
      <c r="K22">
        <f>Control!F24/100</f>
        <v>0</v>
      </c>
      <c r="L22" s="25" t="e">
        <f t="shared" si="15"/>
        <v>#DIV/0!</v>
      </c>
      <c r="M22" s="10">
        <f t="shared" si="4"/>
        <v>0.17699535586605619</v>
      </c>
      <c r="N22" t="e">
        <f t="shared" si="16"/>
        <v>#DIV/0!</v>
      </c>
      <c r="O22" t="e">
        <f t="shared" si="5"/>
        <v>#DIV/0!</v>
      </c>
      <c r="P22" s="25" t="e">
        <f t="shared" si="6"/>
        <v>#DIV/0!</v>
      </c>
      <c r="Q22" s="22" t="e">
        <f t="shared" si="7"/>
        <v>#DIV/0!</v>
      </c>
      <c r="R22" t="e">
        <f t="shared" si="22"/>
        <v>#DIV/0!</v>
      </c>
      <c r="S22" s="25" t="e">
        <f t="shared" si="9"/>
        <v>#DIV/0!</v>
      </c>
      <c r="T22" s="25" t="e">
        <f t="shared" si="17"/>
        <v>#DIV/0!</v>
      </c>
      <c r="U22" s="10" t="e">
        <f ca="1">RANK(C22,$C$3:OFFSET($C$3,Control!$I$5-1,0),1)</f>
        <v>#N/A</v>
      </c>
      <c r="V22" s="10" t="e">
        <f t="shared" ca="1" si="23"/>
        <v>#N/A</v>
      </c>
      <c r="W22" s="10" t="e">
        <f t="shared" ca="1" si="23"/>
        <v>#N/A</v>
      </c>
      <c r="X22" s="7" t="e">
        <f t="shared" si="19"/>
        <v>#DIV/0!</v>
      </c>
      <c r="Y22" s="7" t="e">
        <f t="shared" ca="1" si="10"/>
        <v>#N/A</v>
      </c>
      <c r="Z22">
        <v>1</v>
      </c>
      <c r="AA22">
        <v>2</v>
      </c>
      <c r="AB22" s="11" t="e">
        <f t="shared" si="20"/>
        <v>#DIV/0!</v>
      </c>
      <c r="AC22" s="11"/>
      <c r="AD22" s="7" t="e">
        <f t="shared" si="11"/>
        <v>#DIV/0!</v>
      </c>
      <c r="AE22" t="e">
        <f t="shared" si="21"/>
        <v>#DIV/0!</v>
      </c>
      <c r="AF22" s="25" t="e">
        <f t="shared" si="12"/>
        <v>#DIV/0!</v>
      </c>
      <c r="AG22" s="7"/>
      <c r="AS22" s="8"/>
      <c r="AT22" s="14"/>
      <c r="AX22" s="7"/>
      <c r="BH22" s="1"/>
    </row>
    <row r="23" spans="1:60" ht="14.25" x14ac:dyDescent="0.2">
      <c r="A23" s="37">
        <f>Control!B25</f>
        <v>0</v>
      </c>
      <c r="B23" s="27" t="e">
        <f t="shared" si="13"/>
        <v>#DIV/0!</v>
      </c>
      <c r="C23" s="20">
        <v>51.421259129929069</v>
      </c>
      <c r="D23" s="9" t="e">
        <f t="shared" si="14"/>
        <v>#DIV/0!</v>
      </c>
      <c r="E23">
        <f>Control!C25/100</f>
        <v>0</v>
      </c>
      <c r="F23" t="e">
        <f t="shared" si="0"/>
        <v>#DIV/0!</v>
      </c>
      <c r="G23">
        <f t="shared" si="1"/>
        <v>91.013240587824868</v>
      </c>
      <c r="H23" s="21">
        <f t="shared" si="2"/>
        <v>0</v>
      </c>
      <c r="I23">
        <v>0.1</v>
      </c>
      <c r="J23" t="e">
        <f t="shared" si="3"/>
        <v>#DIV/0!</v>
      </c>
      <c r="K23">
        <f>Control!F25/100</f>
        <v>0</v>
      </c>
      <c r="L23" s="25" t="e">
        <f t="shared" si="15"/>
        <v>#DIV/0!</v>
      </c>
      <c r="M23" s="10">
        <f t="shared" si="4"/>
        <v>0.17699535586605619</v>
      </c>
      <c r="N23" t="e">
        <f t="shared" si="16"/>
        <v>#DIV/0!</v>
      </c>
      <c r="O23" t="e">
        <f t="shared" si="5"/>
        <v>#DIV/0!</v>
      </c>
      <c r="P23" s="25" t="e">
        <f t="shared" si="6"/>
        <v>#DIV/0!</v>
      </c>
      <c r="Q23" s="22" t="e">
        <f t="shared" si="7"/>
        <v>#DIV/0!</v>
      </c>
      <c r="R23" t="e">
        <f t="shared" si="22"/>
        <v>#DIV/0!</v>
      </c>
      <c r="S23" s="25" t="e">
        <f t="shared" si="9"/>
        <v>#DIV/0!</v>
      </c>
      <c r="T23" s="25" t="e">
        <f t="shared" si="17"/>
        <v>#DIV/0!</v>
      </c>
      <c r="U23" s="10" t="e">
        <f ca="1">RANK(C23,$C$3:OFFSET($C$3,Control!$I$5-1,0),1)</f>
        <v>#N/A</v>
      </c>
      <c r="V23" s="10" t="e">
        <f t="shared" ca="1" si="23"/>
        <v>#N/A</v>
      </c>
      <c r="W23" s="10" t="e">
        <f t="shared" ca="1" si="23"/>
        <v>#N/A</v>
      </c>
      <c r="X23" s="7" t="e">
        <f t="shared" si="19"/>
        <v>#DIV/0!</v>
      </c>
      <c r="Y23" s="7" t="e">
        <f t="shared" ca="1" si="10"/>
        <v>#N/A</v>
      </c>
      <c r="Z23">
        <v>1</v>
      </c>
      <c r="AA23">
        <v>2</v>
      </c>
      <c r="AB23" s="11" t="e">
        <f t="shared" si="20"/>
        <v>#DIV/0!</v>
      </c>
      <c r="AC23" s="11"/>
      <c r="AD23" s="7" t="e">
        <f t="shared" si="11"/>
        <v>#DIV/0!</v>
      </c>
      <c r="AE23" t="e">
        <f t="shared" si="21"/>
        <v>#DIV/0!</v>
      </c>
      <c r="AF23" s="25" t="e">
        <f t="shared" si="12"/>
        <v>#DIV/0!</v>
      </c>
      <c r="AG23" s="7"/>
      <c r="AP23" s="14"/>
      <c r="AS23" s="9"/>
      <c r="AV23" s="14"/>
      <c r="AX23" s="7"/>
      <c r="BH23" s="1"/>
    </row>
    <row r="24" spans="1:60" ht="14.25" x14ac:dyDescent="0.2">
      <c r="A24" s="37">
        <f>Control!B26</f>
        <v>0</v>
      </c>
      <c r="B24" s="27" t="e">
        <f t="shared" si="13"/>
        <v>#DIV/0!</v>
      </c>
      <c r="C24" s="20">
        <v>67.225323771733429</v>
      </c>
      <c r="D24" s="9" t="e">
        <f t="shared" si="14"/>
        <v>#DIV/0!</v>
      </c>
      <c r="E24">
        <f>Control!C26/100</f>
        <v>0</v>
      </c>
      <c r="F24" t="e">
        <f t="shared" si="0"/>
        <v>#DIV/0!</v>
      </c>
      <c r="G24">
        <f t="shared" si="1"/>
        <v>118.98570104188805</v>
      </c>
      <c r="H24" s="21">
        <f t="shared" si="2"/>
        <v>0</v>
      </c>
      <c r="I24">
        <v>0.1</v>
      </c>
      <c r="J24" t="e">
        <f t="shared" si="3"/>
        <v>#DIV/0!</v>
      </c>
      <c r="K24">
        <f>Control!F26/100</f>
        <v>0</v>
      </c>
      <c r="L24" s="25" t="e">
        <f t="shared" si="15"/>
        <v>#DIV/0!</v>
      </c>
      <c r="M24" s="10">
        <f t="shared" si="4"/>
        <v>0.17699535586605619</v>
      </c>
      <c r="N24" t="e">
        <f t="shared" si="16"/>
        <v>#DIV/0!</v>
      </c>
      <c r="O24" t="e">
        <f t="shared" si="5"/>
        <v>#DIV/0!</v>
      </c>
      <c r="P24" s="25" t="e">
        <f t="shared" si="6"/>
        <v>#DIV/0!</v>
      </c>
      <c r="Q24" s="22" t="e">
        <f t="shared" si="7"/>
        <v>#DIV/0!</v>
      </c>
      <c r="R24" t="e">
        <f t="shared" si="22"/>
        <v>#DIV/0!</v>
      </c>
      <c r="S24" s="25" t="e">
        <f t="shared" si="9"/>
        <v>#DIV/0!</v>
      </c>
      <c r="T24" s="25" t="e">
        <f t="shared" si="17"/>
        <v>#DIV/0!</v>
      </c>
      <c r="U24" s="10" t="e">
        <f ca="1">RANK(C24,$C$3:OFFSET($C$3,Control!$I$5-1,0),1)</f>
        <v>#N/A</v>
      </c>
      <c r="V24" s="10" t="e">
        <f t="shared" ca="1" si="23"/>
        <v>#N/A</v>
      </c>
      <c r="W24" s="10" t="e">
        <f t="shared" ca="1" si="23"/>
        <v>#N/A</v>
      </c>
      <c r="X24" s="7" t="e">
        <f t="shared" si="19"/>
        <v>#DIV/0!</v>
      </c>
      <c r="Y24" s="7" t="e">
        <f t="shared" ca="1" si="10"/>
        <v>#N/A</v>
      </c>
      <c r="Z24">
        <v>1</v>
      </c>
      <c r="AA24">
        <v>2</v>
      </c>
      <c r="AB24" s="11" t="e">
        <f t="shared" si="20"/>
        <v>#DIV/0!</v>
      </c>
      <c r="AC24" s="11"/>
      <c r="AD24" s="7" t="e">
        <f t="shared" si="11"/>
        <v>#DIV/0!</v>
      </c>
      <c r="AE24" t="e">
        <f t="shared" si="21"/>
        <v>#DIV/0!</v>
      </c>
      <c r="AF24" s="25" t="e">
        <f t="shared" si="12"/>
        <v>#DIV/0!</v>
      </c>
      <c r="AG24" s="7"/>
      <c r="AR24" s="14"/>
      <c r="AS24" s="9"/>
      <c r="AX24" s="7"/>
      <c r="BH24" s="1"/>
    </row>
    <row r="25" spans="1:60" ht="14.25" x14ac:dyDescent="0.2">
      <c r="A25" s="37">
        <f>Control!B27</f>
        <v>0</v>
      </c>
      <c r="B25" s="27" t="e">
        <f t="shared" si="13"/>
        <v>#DIV/0!</v>
      </c>
      <c r="C25" s="20">
        <v>214.53869114232751</v>
      </c>
      <c r="D25" s="9" t="e">
        <f t="shared" si="14"/>
        <v>#DIV/0!</v>
      </c>
      <c r="E25">
        <f>Control!C27/100</f>
        <v>0</v>
      </c>
      <c r="F25" t="e">
        <f t="shared" si="0"/>
        <v>#DIV/0!</v>
      </c>
      <c r="G25">
        <f t="shared" si="1"/>
        <v>379.72351985774173</v>
      </c>
      <c r="H25" s="21">
        <f t="shared" si="2"/>
        <v>0</v>
      </c>
      <c r="I25">
        <v>0.1</v>
      </c>
      <c r="J25" t="e">
        <f t="shared" si="3"/>
        <v>#DIV/0!</v>
      </c>
      <c r="K25">
        <f>Control!F27/100</f>
        <v>0</v>
      </c>
      <c r="L25" s="25" t="e">
        <f t="shared" si="15"/>
        <v>#DIV/0!</v>
      </c>
      <c r="M25" s="10">
        <f t="shared" si="4"/>
        <v>0.17699535586605619</v>
      </c>
      <c r="N25" t="e">
        <f t="shared" si="16"/>
        <v>#DIV/0!</v>
      </c>
      <c r="O25" t="e">
        <f t="shared" si="5"/>
        <v>#DIV/0!</v>
      </c>
      <c r="P25" s="25" t="e">
        <f t="shared" si="6"/>
        <v>#DIV/0!</v>
      </c>
      <c r="Q25" s="22" t="e">
        <f t="shared" si="7"/>
        <v>#DIV/0!</v>
      </c>
      <c r="R25" t="e">
        <f t="shared" si="22"/>
        <v>#DIV/0!</v>
      </c>
      <c r="S25" s="25" t="e">
        <f t="shared" si="9"/>
        <v>#DIV/0!</v>
      </c>
      <c r="T25" s="25" t="e">
        <f t="shared" si="17"/>
        <v>#DIV/0!</v>
      </c>
      <c r="U25" s="10" t="e">
        <f ca="1">RANK(C25,$C$3:OFFSET($C$3,Control!$I$5-1,0),1)</f>
        <v>#N/A</v>
      </c>
      <c r="V25" s="10" t="e">
        <f t="shared" ca="1" si="23"/>
        <v>#N/A</v>
      </c>
      <c r="W25" s="10" t="e">
        <f t="shared" ca="1" si="23"/>
        <v>#N/A</v>
      </c>
      <c r="X25" s="7" t="e">
        <f t="shared" si="19"/>
        <v>#DIV/0!</v>
      </c>
      <c r="Y25" s="7" t="e">
        <f t="shared" ca="1" si="10"/>
        <v>#N/A</v>
      </c>
      <c r="Z25">
        <v>1</v>
      </c>
      <c r="AA25">
        <v>2</v>
      </c>
      <c r="AB25" s="11" t="e">
        <f t="shared" si="20"/>
        <v>#DIV/0!</v>
      </c>
      <c r="AC25" s="11"/>
      <c r="AD25" s="7" t="e">
        <f t="shared" si="11"/>
        <v>#DIV/0!</v>
      </c>
      <c r="AE25" t="e">
        <f t="shared" si="21"/>
        <v>#DIV/0!</v>
      </c>
      <c r="AF25" s="25" t="e">
        <f t="shared" si="12"/>
        <v>#DIV/0!</v>
      </c>
      <c r="AG25" s="7"/>
      <c r="AR25" s="14"/>
      <c r="AS25" s="9"/>
      <c r="AX25" s="7"/>
      <c r="BH25" s="1"/>
    </row>
    <row r="26" spans="1:60" ht="14.25" x14ac:dyDescent="0.2">
      <c r="A26" s="37">
        <f>Control!B28</f>
        <v>0</v>
      </c>
      <c r="B26" s="27" t="e">
        <f t="shared" si="13"/>
        <v>#DIV/0!</v>
      </c>
      <c r="C26" s="20">
        <v>8.3935642122066696</v>
      </c>
      <c r="D26" s="9" t="e">
        <f t="shared" si="14"/>
        <v>#DIV/0!</v>
      </c>
      <c r="E26">
        <f>Control!C28/100</f>
        <v>0</v>
      </c>
      <c r="F26" t="e">
        <f t="shared" si="0"/>
        <v>#DIV/0!</v>
      </c>
      <c r="G26">
        <f t="shared" si="1"/>
        <v>14.856218847241129</v>
      </c>
      <c r="H26" s="21">
        <f t="shared" si="2"/>
        <v>0</v>
      </c>
      <c r="I26">
        <v>0.1</v>
      </c>
      <c r="J26" t="e">
        <f t="shared" si="3"/>
        <v>#DIV/0!</v>
      </c>
      <c r="K26">
        <f>Control!F28/100</f>
        <v>0</v>
      </c>
      <c r="L26" s="25" t="e">
        <f t="shared" si="15"/>
        <v>#DIV/0!</v>
      </c>
      <c r="M26" s="10">
        <f t="shared" si="4"/>
        <v>0.17699535586605619</v>
      </c>
      <c r="N26" t="e">
        <f t="shared" si="16"/>
        <v>#DIV/0!</v>
      </c>
      <c r="O26" t="e">
        <f t="shared" si="5"/>
        <v>#DIV/0!</v>
      </c>
      <c r="P26" s="25" t="e">
        <f t="shared" si="6"/>
        <v>#DIV/0!</v>
      </c>
      <c r="Q26" s="22" t="e">
        <f t="shared" si="7"/>
        <v>#DIV/0!</v>
      </c>
      <c r="R26" t="e">
        <f t="shared" si="22"/>
        <v>#DIV/0!</v>
      </c>
      <c r="S26" s="25" t="e">
        <f t="shared" si="9"/>
        <v>#DIV/0!</v>
      </c>
      <c r="T26" s="25" t="e">
        <f t="shared" si="17"/>
        <v>#DIV/0!</v>
      </c>
      <c r="U26" s="10" t="e">
        <f ca="1">RANK(C26,$C$3:OFFSET($C$3,Control!$I$5-1,0),1)</f>
        <v>#N/A</v>
      </c>
      <c r="V26" s="10" t="e">
        <f t="shared" ca="1" si="23"/>
        <v>#N/A</v>
      </c>
      <c r="W26" s="10" t="e">
        <f t="shared" ca="1" si="23"/>
        <v>#N/A</v>
      </c>
      <c r="X26" s="7" t="e">
        <f t="shared" si="19"/>
        <v>#DIV/0!</v>
      </c>
      <c r="Y26" s="7" t="e">
        <f t="shared" ca="1" si="10"/>
        <v>#N/A</v>
      </c>
      <c r="Z26">
        <v>1</v>
      </c>
      <c r="AA26">
        <v>2</v>
      </c>
      <c r="AB26" s="11" t="e">
        <f t="shared" si="20"/>
        <v>#DIV/0!</v>
      </c>
      <c r="AC26" s="11"/>
      <c r="AD26" s="7" t="e">
        <f t="shared" si="11"/>
        <v>#DIV/0!</v>
      </c>
      <c r="AE26" t="e">
        <f t="shared" si="21"/>
        <v>#DIV/0!</v>
      </c>
      <c r="AF26" s="25" t="e">
        <f t="shared" si="12"/>
        <v>#DIV/0!</v>
      </c>
      <c r="AG26" s="7"/>
      <c r="AS26" s="8"/>
      <c r="AX26" s="7"/>
      <c r="BH26" s="1"/>
    </row>
    <row r="27" spans="1:60" ht="14.25" x14ac:dyDescent="0.2">
      <c r="A27" s="37">
        <f>Control!B29</f>
        <v>0</v>
      </c>
      <c r="B27" s="27" t="e">
        <f t="shared" si="13"/>
        <v>#DIV/0!</v>
      </c>
      <c r="C27" s="20">
        <v>85.002588947491333</v>
      </c>
      <c r="D27" s="9" t="e">
        <f t="shared" si="14"/>
        <v>#DIV/0!</v>
      </c>
      <c r="E27">
        <f>Control!C29/100</f>
        <v>0</v>
      </c>
      <c r="F27" t="e">
        <f t="shared" si="0"/>
        <v>#DIV/0!</v>
      </c>
      <c r="G27">
        <f t="shared" si="1"/>
        <v>150.45063480297324</v>
      </c>
      <c r="H27" s="21">
        <f t="shared" si="2"/>
        <v>0</v>
      </c>
      <c r="I27">
        <v>0.1</v>
      </c>
      <c r="J27" t="e">
        <f t="shared" si="3"/>
        <v>#DIV/0!</v>
      </c>
      <c r="K27">
        <f>Control!F29/100</f>
        <v>0</v>
      </c>
      <c r="L27" s="25" t="e">
        <f t="shared" si="15"/>
        <v>#DIV/0!</v>
      </c>
      <c r="M27" s="10">
        <f t="shared" si="4"/>
        <v>0.17699535586605619</v>
      </c>
      <c r="N27" t="e">
        <f t="shared" si="16"/>
        <v>#DIV/0!</v>
      </c>
      <c r="O27" t="e">
        <f t="shared" si="5"/>
        <v>#DIV/0!</v>
      </c>
      <c r="P27" s="25" t="e">
        <f t="shared" si="6"/>
        <v>#DIV/0!</v>
      </c>
      <c r="Q27" s="22" t="e">
        <f t="shared" si="7"/>
        <v>#DIV/0!</v>
      </c>
      <c r="R27" t="e">
        <f t="shared" si="22"/>
        <v>#DIV/0!</v>
      </c>
      <c r="S27" s="25" t="e">
        <f t="shared" si="9"/>
        <v>#DIV/0!</v>
      </c>
      <c r="T27" s="25" t="e">
        <f t="shared" si="17"/>
        <v>#DIV/0!</v>
      </c>
      <c r="U27" s="10" t="e">
        <f ca="1">RANK(C27,$C$3:OFFSET($C$3,Control!$I$5-1,0),1)</f>
        <v>#N/A</v>
      </c>
      <c r="V27" s="10" t="e">
        <f t="shared" ca="1" si="23"/>
        <v>#N/A</v>
      </c>
      <c r="W27" s="10" t="e">
        <f t="shared" ca="1" si="23"/>
        <v>#N/A</v>
      </c>
      <c r="X27" s="7" t="e">
        <f t="shared" si="19"/>
        <v>#DIV/0!</v>
      </c>
      <c r="Y27" s="7" t="e">
        <f t="shared" ca="1" si="10"/>
        <v>#N/A</v>
      </c>
      <c r="Z27">
        <v>1</v>
      </c>
      <c r="AA27">
        <v>2</v>
      </c>
      <c r="AB27" s="11" t="e">
        <f t="shared" si="20"/>
        <v>#DIV/0!</v>
      </c>
      <c r="AC27" s="11"/>
      <c r="AD27" s="7" t="e">
        <f t="shared" si="11"/>
        <v>#DIV/0!</v>
      </c>
      <c r="AE27" t="e">
        <f t="shared" si="21"/>
        <v>#DIV/0!</v>
      </c>
      <c r="AF27" s="25" t="e">
        <f t="shared" si="12"/>
        <v>#DIV/0!</v>
      </c>
      <c r="AG27" s="7"/>
      <c r="AS27" s="8"/>
      <c r="AX27" s="7"/>
      <c r="BH27" s="1"/>
    </row>
    <row r="28" spans="1:60" ht="14.25" x14ac:dyDescent="0.2">
      <c r="A28" s="37">
        <f>Control!B30</f>
        <v>0</v>
      </c>
      <c r="B28" s="27" t="e">
        <f t="shared" si="13"/>
        <v>#DIV/0!</v>
      </c>
      <c r="C28" s="20">
        <v>183.08488148976909</v>
      </c>
      <c r="D28" s="9" t="e">
        <f t="shared" si="14"/>
        <v>#DIV/0!</v>
      </c>
      <c r="E28">
        <f>Control!C30/100</f>
        <v>0</v>
      </c>
      <c r="F28" t="e">
        <f t="shared" si="0"/>
        <v>#DIV/0!</v>
      </c>
      <c r="G28">
        <f t="shared" si="1"/>
        <v>324.05173752976401</v>
      </c>
      <c r="H28" s="21">
        <f t="shared" si="2"/>
        <v>0</v>
      </c>
      <c r="I28">
        <v>0.1</v>
      </c>
      <c r="J28" t="e">
        <f t="shared" si="3"/>
        <v>#DIV/0!</v>
      </c>
      <c r="K28">
        <f>Control!F30/100</f>
        <v>0</v>
      </c>
      <c r="L28" s="25" t="e">
        <f t="shared" si="15"/>
        <v>#DIV/0!</v>
      </c>
      <c r="M28" s="10">
        <f t="shared" si="4"/>
        <v>0.17699535586605619</v>
      </c>
      <c r="N28" t="e">
        <f t="shared" si="16"/>
        <v>#DIV/0!</v>
      </c>
      <c r="O28" t="e">
        <f t="shared" si="5"/>
        <v>#DIV/0!</v>
      </c>
      <c r="P28" s="25" t="e">
        <f t="shared" si="6"/>
        <v>#DIV/0!</v>
      </c>
      <c r="Q28" s="22" t="e">
        <f t="shared" si="7"/>
        <v>#DIV/0!</v>
      </c>
      <c r="R28" t="e">
        <f t="shared" si="22"/>
        <v>#DIV/0!</v>
      </c>
      <c r="S28" s="25" t="e">
        <f t="shared" si="9"/>
        <v>#DIV/0!</v>
      </c>
      <c r="T28" s="25" t="e">
        <f t="shared" si="17"/>
        <v>#DIV/0!</v>
      </c>
      <c r="U28" s="10" t="e">
        <f ca="1">RANK(C28,$C$3:OFFSET($C$3,Control!$I$5-1,0),1)</f>
        <v>#N/A</v>
      </c>
      <c r="V28" s="10" t="e">
        <f t="shared" ca="1" si="23"/>
        <v>#N/A</v>
      </c>
      <c r="W28" s="10" t="e">
        <f t="shared" ca="1" si="23"/>
        <v>#N/A</v>
      </c>
      <c r="X28" s="7" t="e">
        <f t="shared" si="19"/>
        <v>#DIV/0!</v>
      </c>
      <c r="Y28" s="7" t="e">
        <f t="shared" ca="1" si="10"/>
        <v>#N/A</v>
      </c>
      <c r="Z28">
        <v>1</v>
      </c>
      <c r="AA28">
        <v>2</v>
      </c>
      <c r="AB28" s="11" t="e">
        <f t="shared" si="20"/>
        <v>#DIV/0!</v>
      </c>
      <c r="AC28" s="11"/>
      <c r="AD28" s="7" t="e">
        <f t="shared" si="11"/>
        <v>#DIV/0!</v>
      </c>
      <c r="AE28" t="e">
        <f t="shared" si="21"/>
        <v>#DIV/0!</v>
      </c>
      <c r="AF28" s="25" t="e">
        <f t="shared" si="12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13"/>
        <v>#DIV/0!</v>
      </c>
      <c r="C29" s="20">
        <v>35.153381353548973</v>
      </c>
      <c r="D29" s="9" t="e">
        <f t="shared" si="14"/>
        <v>#DIV/0!</v>
      </c>
      <c r="E29">
        <f>Control!C31/100</f>
        <v>0</v>
      </c>
      <c r="F29" t="e">
        <f t="shared" si="0"/>
        <v>#DIV/0!</v>
      </c>
      <c r="G29">
        <f t="shared" si="1"/>
        <v>62.219852425665835</v>
      </c>
      <c r="H29" s="21">
        <f t="shared" si="2"/>
        <v>0</v>
      </c>
      <c r="I29">
        <v>0.1</v>
      </c>
      <c r="J29" t="e">
        <f t="shared" si="3"/>
        <v>#DIV/0!</v>
      </c>
      <c r="K29">
        <f>Control!F31/100</f>
        <v>0</v>
      </c>
      <c r="L29" s="25" t="e">
        <f t="shared" si="15"/>
        <v>#DIV/0!</v>
      </c>
      <c r="M29" s="10">
        <f t="shared" si="4"/>
        <v>0.17699535586605619</v>
      </c>
      <c r="N29" t="e">
        <f t="shared" si="16"/>
        <v>#DIV/0!</v>
      </c>
      <c r="O29" t="e">
        <f t="shared" si="5"/>
        <v>#DIV/0!</v>
      </c>
      <c r="P29" s="25" t="e">
        <f t="shared" si="6"/>
        <v>#DIV/0!</v>
      </c>
      <c r="Q29" s="22" t="e">
        <f t="shared" si="7"/>
        <v>#DIV/0!</v>
      </c>
      <c r="R29" t="e">
        <f t="shared" si="22"/>
        <v>#DIV/0!</v>
      </c>
      <c r="S29" s="25" t="e">
        <f t="shared" si="9"/>
        <v>#DIV/0!</v>
      </c>
      <c r="T29" s="25" t="e">
        <f t="shared" si="17"/>
        <v>#DIV/0!</v>
      </c>
      <c r="U29" s="10" t="e">
        <f ca="1">RANK(C29,$C$3:OFFSET($C$3,Control!$I$5-1,0),1)</f>
        <v>#N/A</v>
      </c>
      <c r="V29" s="10" t="e">
        <f t="shared" ca="1" si="23"/>
        <v>#N/A</v>
      </c>
      <c r="W29" s="10" t="e">
        <f t="shared" ca="1" si="23"/>
        <v>#N/A</v>
      </c>
      <c r="X29" s="7" t="e">
        <f t="shared" si="19"/>
        <v>#DIV/0!</v>
      </c>
      <c r="Y29" s="7" t="e">
        <f t="shared" ca="1" si="10"/>
        <v>#N/A</v>
      </c>
      <c r="Z29">
        <v>1</v>
      </c>
      <c r="AA29">
        <v>2</v>
      </c>
      <c r="AB29" s="11" t="e">
        <f t="shared" si="20"/>
        <v>#DIV/0!</v>
      </c>
      <c r="AC29" s="11"/>
      <c r="AD29" s="7" t="e">
        <f t="shared" si="11"/>
        <v>#DIV/0!</v>
      </c>
      <c r="AE29" t="e">
        <f t="shared" si="21"/>
        <v>#DIV/0!</v>
      </c>
      <c r="AF29" s="25" t="e">
        <f t="shared" si="12"/>
        <v>#DIV/0!</v>
      </c>
      <c r="AG29" s="7"/>
      <c r="AS29" s="8"/>
      <c r="AX29" s="7"/>
      <c r="BH29" s="1"/>
    </row>
    <row r="30" spans="1:60" ht="14.25" x14ac:dyDescent="0.2">
      <c r="A30" s="37">
        <f>Control!B32</f>
        <v>0</v>
      </c>
      <c r="B30" s="27" t="e">
        <f t="shared" si="13"/>
        <v>#DIV/0!</v>
      </c>
      <c r="C30" s="20">
        <v>66.765330066056976</v>
      </c>
      <c r="D30" s="9" t="e">
        <f t="shared" si="14"/>
        <v>#DIV/0!</v>
      </c>
      <c r="E30">
        <f>Control!C32/100</f>
        <v>0</v>
      </c>
      <c r="F30" t="e">
        <f t="shared" si="0"/>
        <v>#DIV/0!</v>
      </c>
      <c r="G30">
        <f t="shared" si="1"/>
        <v>118.17153354556456</v>
      </c>
      <c r="H30" s="21">
        <f t="shared" si="2"/>
        <v>0</v>
      </c>
      <c r="I30">
        <v>0.1</v>
      </c>
      <c r="J30" t="e">
        <f t="shared" si="3"/>
        <v>#DIV/0!</v>
      </c>
      <c r="K30">
        <f>Control!F32/100</f>
        <v>0</v>
      </c>
      <c r="L30" s="25" t="e">
        <f t="shared" si="15"/>
        <v>#DIV/0!</v>
      </c>
      <c r="M30" s="10">
        <f t="shared" si="4"/>
        <v>0.17699535586605619</v>
      </c>
      <c r="N30" t="e">
        <f t="shared" si="16"/>
        <v>#DIV/0!</v>
      </c>
      <c r="O30" t="e">
        <f t="shared" si="5"/>
        <v>#DIV/0!</v>
      </c>
      <c r="P30" s="25" t="e">
        <f t="shared" si="6"/>
        <v>#DIV/0!</v>
      </c>
      <c r="Q30" s="22" t="e">
        <f t="shared" si="7"/>
        <v>#DIV/0!</v>
      </c>
      <c r="R30" t="e">
        <f t="shared" si="22"/>
        <v>#DIV/0!</v>
      </c>
      <c r="S30" s="25" t="e">
        <f t="shared" si="9"/>
        <v>#DIV/0!</v>
      </c>
      <c r="T30" s="25" t="e">
        <f t="shared" si="17"/>
        <v>#DIV/0!</v>
      </c>
      <c r="U30" s="10" t="e">
        <f ca="1">RANK(C30,$C$3:OFFSET($C$3,Control!$I$5-1,0),1)</f>
        <v>#N/A</v>
      </c>
      <c r="V30" s="10" t="e">
        <f t="shared" ca="1" si="23"/>
        <v>#N/A</v>
      </c>
      <c r="W30" s="10" t="e">
        <f t="shared" ca="1" si="23"/>
        <v>#N/A</v>
      </c>
      <c r="X30" s="7" t="e">
        <f t="shared" si="19"/>
        <v>#DIV/0!</v>
      </c>
      <c r="Y30" s="7" t="e">
        <f t="shared" ca="1" si="10"/>
        <v>#N/A</v>
      </c>
      <c r="Z30">
        <v>1</v>
      </c>
      <c r="AA30">
        <v>2</v>
      </c>
      <c r="AB30" s="11" t="e">
        <f t="shared" si="20"/>
        <v>#DIV/0!</v>
      </c>
      <c r="AC30" s="11"/>
      <c r="AD30" s="7" t="e">
        <f t="shared" si="11"/>
        <v>#DIV/0!</v>
      </c>
      <c r="AE30" t="e">
        <f t="shared" si="21"/>
        <v>#DIV/0!</v>
      </c>
      <c r="AF30" s="25" t="e">
        <f t="shared" si="12"/>
        <v>#DIV/0!</v>
      </c>
      <c r="AG30" s="7"/>
      <c r="AS30" s="9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4">100*T31/(1-S31)</f>
        <v>#DIV/0!</v>
      </c>
      <c r="C31" s="20">
        <v>38.015364180208572</v>
      </c>
      <c r="D31" s="9" t="e">
        <f t="shared" ref="D31:D94" si="25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6">$F$2*N31</f>
        <v>#DIV/0!</v>
      </c>
      <c r="G31">
        <f t="shared" ref="G31:G94" si="27">0.018*C31*1000000/8.3144/($AA$1+273.15)</f>
        <v>67.285429114537408</v>
      </c>
      <c r="H31" s="21">
        <f t="shared" ref="H31:H94" si="28">2*0.0000000000000000001*(E31*100)^3.5</f>
        <v>0</v>
      </c>
      <c r="I31">
        <v>1.1000000000000001</v>
      </c>
      <c r="J31" t="e">
        <f t="shared" ref="J31:J94" si="29">$I$2+(0.821*SQRT(H31)+1.54)/E31</f>
        <v>#DIV/0!</v>
      </c>
      <c r="K31">
        <f>Control!F33/100</f>
        <v>0</v>
      </c>
      <c r="L31" s="25" t="e">
        <f t="shared" ref="L31:L94" si="30">K31*(1-F31-P31-S31)</f>
        <v>#DIV/0!</v>
      </c>
      <c r="M31" s="10">
        <f t="shared" ref="M31:M94" si="31">0.018*I31*1000000/8.3144/($AA$1+273.15)</f>
        <v>1.9469489145266181</v>
      </c>
      <c r="N31" t="e">
        <f t="shared" ref="N31:N94" si="32">1/((1+$P$2)*(1+(1-E31)/E31*$AA$2/M31)-$O$2)</f>
        <v>#DIV/0!</v>
      </c>
      <c r="O31" t="e">
        <f t="shared" ref="O31:O94" si="33">$O$2*N31</f>
        <v>#DIV/0!</v>
      </c>
      <c r="P31" s="25" t="e">
        <f t="shared" ref="P31:P94" si="34">S31*($P$2-$F$2)</f>
        <v>#DIV/0!</v>
      </c>
      <c r="Q31" s="22" t="e">
        <f t="shared" ref="Q31:Q94" si="35">100/(1+G31/$AA$2*(1/S31-1))</f>
        <v>#DIV/0!</v>
      </c>
      <c r="R31" t="e">
        <f t="shared" ref="R31:R94" si="36">Q31/100*G31+(100-Q31)/100*2450</f>
        <v>#DIV/0!</v>
      </c>
      <c r="S31" s="25" t="e">
        <f t="shared" ref="S31:S94" si="37">($O$2/(1+$P$2-$F$2)+1)*N31</f>
        <v>#DIV/0!</v>
      </c>
      <c r="T31" s="25" t="e">
        <f t="shared" ref="T31:T94" si="38">L31+F31+P31</f>
        <v>#DIV/0!</v>
      </c>
      <c r="U31" s="10" t="e">
        <f ca="1">RANK(C31,$C$3:OFFSET($C$3,Control!$I$5-1,0),1)</f>
        <v>#N/A</v>
      </c>
      <c r="V31" s="10" t="e">
        <f t="shared" ca="1" si="23"/>
        <v>#N/A</v>
      </c>
      <c r="W31" s="10" t="e">
        <f t="shared" ca="1" si="23"/>
        <v>#N/A</v>
      </c>
      <c r="X31" s="7" t="e">
        <f t="shared" si="19"/>
        <v>#DIV/0!</v>
      </c>
      <c r="Y31" s="7" t="e">
        <f t="shared" ca="1" si="10"/>
        <v>#N/A</v>
      </c>
      <c r="Z31">
        <v>1</v>
      </c>
      <c r="AA31">
        <v>2</v>
      </c>
      <c r="AB31" s="11" t="e">
        <f t="shared" si="20"/>
        <v>#DIV/0!</v>
      </c>
      <c r="AC31" s="11"/>
      <c r="AD31" s="7" t="e">
        <f t="shared" ref="AD31:AD94" si="39">B31+S31*100</f>
        <v>#DIV/0!</v>
      </c>
      <c r="AE31" t="e">
        <f t="shared" ref="AE31:AE94" si="40">($AE$1/100-K31)/(1-K31)/N31-1-$P$2</f>
        <v>#DIV/0!</v>
      </c>
      <c r="AF31" s="25" t="e">
        <f t="shared" ref="AF31:AF94" si="41">S31+P31+F31</f>
        <v>#DIV/0!</v>
      </c>
    </row>
    <row r="32" spans="1:60" ht="14.25" x14ac:dyDescent="0.2">
      <c r="A32" s="37">
        <f>Control!B34</f>
        <v>0</v>
      </c>
      <c r="B32" s="27" t="e">
        <f t="shared" si="24"/>
        <v>#DIV/0!</v>
      </c>
      <c r="C32" s="20">
        <v>79.129933539184634</v>
      </c>
      <c r="D32" s="9" t="e">
        <f t="shared" si="25"/>
        <v>#DIV/0!</v>
      </c>
      <c r="E32">
        <f>Control!C34/100</f>
        <v>0</v>
      </c>
      <c r="F32" t="e">
        <f t="shared" si="26"/>
        <v>#DIV/0!</v>
      </c>
      <c r="G32">
        <f t="shared" si="27"/>
        <v>140.05630746425359</v>
      </c>
      <c r="H32" s="21">
        <f t="shared" si="28"/>
        <v>0</v>
      </c>
      <c r="I32">
        <v>2.1</v>
      </c>
      <c r="J32" t="e">
        <f t="shared" si="29"/>
        <v>#DIV/0!</v>
      </c>
      <c r="K32">
        <f>Control!F34/100</f>
        <v>0</v>
      </c>
      <c r="L32" s="25" t="e">
        <f t="shared" si="30"/>
        <v>#DIV/0!</v>
      </c>
      <c r="M32" s="10">
        <f t="shared" si="31"/>
        <v>3.7169024731871803</v>
      </c>
      <c r="N32" t="e">
        <f t="shared" si="32"/>
        <v>#DIV/0!</v>
      </c>
      <c r="O32" t="e">
        <f t="shared" si="33"/>
        <v>#DIV/0!</v>
      </c>
      <c r="P32" s="25" t="e">
        <f t="shared" si="34"/>
        <v>#DIV/0!</v>
      </c>
      <c r="Q32" s="22" t="e">
        <f t="shared" si="35"/>
        <v>#DIV/0!</v>
      </c>
      <c r="R32" t="e">
        <f t="shared" si="36"/>
        <v>#DIV/0!</v>
      </c>
      <c r="S32" s="25" t="e">
        <f t="shared" si="37"/>
        <v>#DIV/0!</v>
      </c>
      <c r="T32" s="25" t="e">
        <f t="shared" si="38"/>
        <v>#DIV/0!</v>
      </c>
      <c r="U32" s="10" t="e">
        <f ca="1">RANK(C32,$C$3:OFFSET($C$3,Control!$I$5-1,0),1)</f>
        <v>#N/A</v>
      </c>
      <c r="V32" s="10" t="e">
        <f t="shared" ca="1" si="23"/>
        <v>#N/A</v>
      </c>
      <c r="W32" s="10" t="e">
        <f t="shared" ca="1" si="23"/>
        <v>#N/A</v>
      </c>
      <c r="X32" s="7" t="e">
        <f t="shared" si="19"/>
        <v>#DIV/0!</v>
      </c>
      <c r="Y32" s="7" t="e">
        <f t="shared" ca="1" si="10"/>
        <v>#N/A</v>
      </c>
      <c r="Z32">
        <v>1</v>
      </c>
      <c r="AA32">
        <v>2</v>
      </c>
      <c r="AB32" s="11" t="e">
        <f t="shared" si="20"/>
        <v>#DIV/0!</v>
      </c>
      <c r="AC32" s="11"/>
      <c r="AD32" s="7" t="e">
        <f t="shared" si="39"/>
        <v>#DIV/0!</v>
      </c>
      <c r="AE32" t="e">
        <f t="shared" si="40"/>
        <v>#DIV/0!</v>
      </c>
      <c r="AF32" s="25" t="e">
        <f t="shared" si="41"/>
        <v>#DIV/0!</v>
      </c>
    </row>
    <row r="33" spans="1:43" ht="14.25" x14ac:dyDescent="0.2">
      <c r="A33" s="37">
        <f>Control!B35</f>
        <v>0</v>
      </c>
      <c r="B33" s="27" t="e">
        <f t="shared" si="24"/>
        <v>#DIV/0!</v>
      </c>
      <c r="C33" s="20">
        <v>33.717078274046656</v>
      </c>
      <c r="D33" s="9" t="e">
        <f t="shared" si="25"/>
        <v>#DIV/0!</v>
      </c>
      <c r="E33">
        <f>Control!C35/100</f>
        <v>0</v>
      </c>
      <c r="F33" t="e">
        <f t="shared" si="26"/>
        <v>#DIV/0!</v>
      </c>
      <c r="G33">
        <f t="shared" si="27"/>
        <v>59.677662678785595</v>
      </c>
      <c r="H33" s="21">
        <f t="shared" si="28"/>
        <v>0</v>
      </c>
      <c r="I33">
        <v>3.1</v>
      </c>
      <c r="J33" t="e">
        <f t="shared" si="29"/>
        <v>#DIV/0!</v>
      </c>
      <c r="K33">
        <f>Control!F35/100</f>
        <v>0</v>
      </c>
      <c r="L33" s="25" t="e">
        <f t="shared" si="30"/>
        <v>#DIV/0!</v>
      </c>
      <c r="M33" s="10">
        <f t="shared" si="31"/>
        <v>5.4868560318477417</v>
      </c>
      <c r="N33" t="e">
        <f t="shared" si="32"/>
        <v>#DIV/0!</v>
      </c>
      <c r="O33" t="e">
        <f t="shared" si="33"/>
        <v>#DIV/0!</v>
      </c>
      <c r="P33" s="25" t="e">
        <f t="shared" si="34"/>
        <v>#DIV/0!</v>
      </c>
      <c r="Q33" s="22" t="e">
        <f t="shared" si="35"/>
        <v>#DIV/0!</v>
      </c>
      <c r="R33" t="e">
        <f t="shared" si="36"/>
        <v>#DIV/0!</v>
      </c>
      <c r="S33" s="25" t="e">
        <f t="shared" si="37"/>
        <v>#DIV/0!</v>
      </c>
      <c r="T33" s="25" t="e">
        <f t="shared" si="38"/>
        <v>#DIV/0!</v>
      </c>
      <c r="U33" s="10" t="e">
        <f ca="1">RANK(C33,$C$3:OFFSET($C$3,Control!$I$5-1,0),1)</f>
        <v>#N/A</v>
      </c>
      <c r="V33" s="10" t="e">
        <f t="shared" ca="1" si="23"/>
        <v>#N/A</v>
      </c>
      <c r="W33" s="10" t="e">
        <f t="shared" ca="1" si="23"/>
        <v>#N/A</v>
      </c>
      <c r="X33" s="7" t="e">
        <f t="shared" si="19"/>
        <v>#DIV/0!</v>
      </c>
      <c r="Y33" s="7" t="e">
        <f t="shared" ca="1" si="10"/>
        <v>#N/A</v>
      </c>
      <c r="Z33">
        <v>1</v>
      </c>
      <c r="AA33">
        <v>2</v>
      </c>
      <c r="AB33" s="11" t="e">
        <f t="shared" si="20"/>
        <v>#DIV/0!</v>
      </c>
      <c r="AC33" s="11"/>
      <c r="AD33" s="7" t="e">
        <f t="shared" si="39"/>
        <v>#DIV/0!</v>
      </c>
      <c r="AE33" t="e">
        <f t="shared" si="40"/>
        <v>#DIV/0!</v>
      </c>
      <c r="AF33" s="25" t="e">
        <f t="shared" si="41"/>
        <v>#DIV/0!</v>
      </c>
    </row>
    <row r="34" spans="1:43" ht="14.25" x14ac:dyDescent="0.2">
      <c r="A34" s="37">
        <f>Control!B36</f>
        <v>0</v>
      </c>
      <c r="B34" s="27" t="e">
        <f t="shared" si="24"/>
        <v>#DIV/0!</v>
      </c>
      <c r="C34" s="20">
        <v>22.260569958025602</v>
      </c>
      <c r="D34" s="9" t="e">
        <f t="shared" si="25"/>
        <v>#DIV/0!</v>
      </c>
      <c r="E34">
        <f>Control!C36/100</f>
        <v>0</v>
      </c>
      <c r="F34" t="e">
        <f t="shared" si="26"/>
        <v>#DIV/0!</v>
      </c>
      <c r="G34">
        <f t="shared" si="27"/>
        <v>39.400175015019812</v>
      </c>
      <c r="H34" s="21">
        <f t="shared" si="28"/>
        <v>0</v>
      </c>
      <c r="I34">
        <v>4.0999999999999996</v>
      </c>
      <c r="J34" t="e">
        <f t="shared" si="29"/>
        <v>#DIV/0!</v>
      </c>
      <c r="K34">
        <f>Control!F36/100</f>
        <v>0</v>
      </c>
      <c r="L34" s="25" t="e">
        <f t="shared" si="30"/>
        <v>#DIV/0!</v>
      </c>
      <c r="M34" s="10">
        <f t="shared" si="31"/>
        <v>7.2568095905083032</v>
      </c>
      <c r="N34" t="e">
        <f t="shared" si="32"/>
        <v>#DIV/0!</v>
      </c>
      <c r="O34" t="e">
        <f t="shared" si="33"/>
        <v>#DIV/0!</v>
      </c>
      <c r="P34" s="25" t="e">
        <f t="shared" si="34"/>
        <v>#DIV/0!</v>
      </c>
      <c r="Q34" s="22" t="e">
        <f t="shared" si="35"/>
        <v>#DIV/0!</v>
      </c>
      <c r="R34" t="e">
        <f t="shared" si="36"/>
        <v>#DIV/0!</v>
      </c>
      <c r="S34" s="25" t="e">
        <f t="shared" si="37"/>
        <v>#DIV/0!</v>
      </c>
      <c r="T34" s="25" t="e">
        <f t="shared" si="38"/>
        <v>#DIV/0!</v>
      </c>
      <c r="U34" s="10" t="e">
        <f ca="1">RANK(C34,$C$3:OFFSET($C$3,Control!$I$5-1,0),1)</f>
        <v>#N/A</v>
      </c>
      <c r="V34" s="10" t="e">
        <f t="shared" ca="1" si="23"/>
        <v>#N/A</v>
      </c>
      <c r="W34" s="10" t="e">
        <f t="shared" ca="1" si="23"/>
        <v>#N/A</v>
      </c>
      <c r="X34" s="7" t="e">
        <f t="shared" si="19"/>
        <v>#DIV/0!</v>
      </c>
      <c r="Y34" s="7" t="e">
        <f t="shared" ca="1" si="10"/>
        <v>#N/A</v>
      </c>
      <c r="Z34">
        <v>1</v>
      </c>
      <c r="AA34">
        <v>2</v>
      </c>
      <c r="AB34" s="11" t="e">
        <f t="shared" si="20"/>
        <v>#DIV/0!</v>
      </c>
      <c r="AC34" s="11"/>
      <c r="AD34" s="7" t="e">
        <f t="shared" si="39"/>
        <v>#DIV/0!</v>
      </c>
      <c r="AE34" t="e">
        <f t="shared" si="40"/>
        <v>#DIV/0!</v>
      </c>
      <c r="AF34" s="25" t="e">
        <f t="shared" si="41"/>
        <v>#DIV/0!</v>
      </c>
    </row>
    <row r="35" spans="1:43" ht="14.25" x14ac:dyDescent="0.2">
      <c r="A35" s="37">
        <f>Control!B37</f>
        <v>0</v>
      </c>
      <c r="B35" s="27" t="e">
        <f t="shared" si="24"/>
        <v>#DIV/0!</v>
      </c>
      <c r="C35" s="20">
        <v>33.962977560757814</v>
      </c>
      <c r="D35" s="9" t="e">
        <f t="shared" si="25"/>
        <v>#DIV/0!</v>
      </c>
      <c r="E35">
        <f>Control!C37/100</f>
        <v>0</v>
      </c>
      <c r="F35" t="e">
        <f t="shared" si="26"/>
        <v>#DIV/0!</v>
      </c>
      <c r="G35">
        <f t="shared" si="27"/>
        <v>60.112892996372096</v>
      </c>
      <c r="H35" s="21">
        <f t="shared" si="28"/>
        <v>0</v>
      </c>
      <c r="I35">
        <v>5.0999999999999996</v>
      </c>
      <c r="J35" t="e">
        <f t="shared" si="29"/>
        <v>#DIV/0!</v>
      </c>
      <c r="K35">
        <f>Control!F37/100</f>
        <v>0</v>
      </c>
      <c r="L35" s="25" t="e">
        <f t="shared" si="30"/>
        <v>#DIV/0!</v>
      </c>
      <c r="M35" s="10">
        <f t="shared" si="31"/>
        <v>9.0267631491688647</v>
      </c>
      <c r="N35" t="e">
        <f t="shared" si="32"/>
        <v>#DIV/0!</v>
      </c>
      <c r="O35" t="e">
        <f t="shared" si="33"/>
        <v>#DIV/0!</v>
      </c>
      <c r="P35" s="25" t="e">
        <f t="shared" si="34"/>
        <v>#DIV/0!</v>
      </c>
      <c r="Q35" s="22" t="e">
        <f t="shared" si="35"/>
        <v>#DIV/0!</v>
      </c>
      <c r="R35" t="e">
        <f t="shared" si="36"/>
        <v>#DIV/0!</v>
      </c>
      <c r="S35" s="25" t="e">
        <f t="shared" si="37"/>
        <v>#DIV/0!</v>
      </c>
      <c r="T35" s="25" t="e">
        <f t="shared" si="38"/>
        <v>#DIV/0!</v>
      </c>
      <c r="U35" s="10" t="e">
        <f ca="1">RANK(C35,$C$3:OFFSET($C$3,Control!$I$5-1,0),1)</f>
        <v>#N/A</v>
      </c>
      <c r="V35" s="10" t="e">
        <f t="shared" ca="1" si="23"/>
        <v>#N/A</v>
      </c>
      <c r="W35" s="10" t="e">
        <f t="shared" ca="1" si="23"/>
        <v>#N/A</v>
      </c>
      <c r="X35" s="7" t="e">
        <f t="shared" si="19"/>
        <v>#DIV/0!</v>
      </c>
      <c r="Y35" s="7" t="e">
        <f t="shared" ca="1" si="10"/>
        <v>#N/A</v>
      </c>
      <c r="Z35">
        <v>1</v>
      </c>
      <c r="AA35">
        <v>2</v>
      </c>
      <c r="AB35" s="11" t="e">
        <f t="shared" si="20"/>
        <v>#DIV/0!</v>
      </c>
      <c r="AC35" s="11"/>
      <c r="AD35" s="7" t="e">
        <f t="shared" si="39"/>
        <v>#DIV/0!</v>
      </c>
      <c r="AE35" t="e">
        <f t="shared" si="40"/>
        <v>#DIV/0!</v>
      </c>
      <c r="AF35" s="25" t="e">
        <f t="shared" si="41"/>
        <v>#DIV/0!</v>
      </c>
    </row>
    <row r="36" spans="1:43" ht="14.25" x14ac:dyDescent="0.2">
      <c r="A36" s="37">
        <f>Control!B38</f>
        <v>0</v>
      </c>
      <c r="B36" s="27" t="e">
        <f t="shared" si="24"/>
        <v>#DIV/0!</v>
      </c>
      <c r="C36" s="20">
        <v>5.5049978261296433</v>
      </c>
      <c r="D36" s="9" t="e">
        <f t="shared" si="25"/>
        <v>#DIV/0!</v>
      </c>
      <c r="E36">
        <f>Control!C38/100</f>
        <v>0</v>
      </c>
      <c r="F36" t="e">
        <f t="shared" si="26"/>
        <v>#DIV/0!</v>
      </c>
      <c r="G36">
        <f t="shared" si="27"/>
        <v>9.7435904927768178</v>
      </c>
      <c r="H36" s="21">
        <f t="shared" si="28"/>
        <v>0</v>
      </c>
      <c r="I36">
        <v>6.1</v>
      </c>
      <c r="J36" t="e">
        <f t="shared" si="29"/>
        <v>#DIV/0!</v>
      </c>
      <c r="K36">
        <f>Control!F38/100</f>
        <v>0</v>
      </c>
      <c r="L36" s="25" t="e">
        <f t="shared" si="30"/>
        <v>#DIV/0!</v>
      </c>
      <c r="M36" s="10">
        <f t="shared" si="31"/>
        <v>10.796716707829427</v>
      </c>
      <c r="N36" t="e">
        <f t="shared" si="32"/>
        <v>#DIV/0!</v>
      </c>
      <c r="O36" t="e">
        <f t="shared" si="33"/>
        <v>#DIV/0!</v>
      </c>
      <c r="P36" s="25" t="e">
        <f t="shared" si="34"/>
        <v>#DIV/0!</v>
      </c>
      <c r="Q36" s="22" t="e">
        <f t="shared" si="35"/>
        <v>#DIV/0!</v>
      </c>
      <c r="R36" t="e">
        <f t="shared" si="36"/>
        <v>#DIV/0!</v>
      </c>
      <c r="S36" s="25" t="e">
        <f t="shared" si="37"/>
        <v>#DIV/0!</v>
      </c>
      <c r="T36" s="25" t="e">
        <f t="shared" si="38"/>
        <v>#DIV/0!</v>
      </c>
      <c r="U36" s="10" t="e">
        <f ca="1">RANK(C36,$C$3:OFFSET($C$3,Control!$I$5-1,0),1)</f>
        <v>#N/A</v>
      </c>
      <c r="V36" s="10" t="e">
        <f t="shared" ref="V36:W55" ca="1" si="42">IF(U36=U35,U35+1,U36)</f>
        <v>#N/A</v>
      </c>
      <c r="W36" s="10" t="e">
        <f t="shared" ca="1" si="42"/>
        <v>#N/A</v>
      </c>
      <c r="X36" s="7" t="e">
        <f t="shared" si="19"/>
        <v>#DIV/0!</v>
      </c>
      <c r="Y36" s="7" t="e">
        <f t="shared" ca="1" si="10"/>
        <v>#N/A</v>
      </c>
      <c r="Z36">
        <v>1</v>
      </c>
      <c r="AA36">
        <v>2</v>
      </c>
      <c r="AB36" s="11" t="e">
        <f t="shared" si="20"/>
        <v>#DIV/0!</v>
      </c>
      <c r="AC36" s="11"/>
      <c r="AD36" s="7" t="e">
        <f t="shared" si="39"/>
        <v>#DIV/0!</v>
      </c>
      <c r="AE36" t="e">
        <f t="shared" si="40"/>
        <v>#DIV/0!</v>
      </c>
      <c r="AF36" s="25" t="e">
        <f t="shared" si="41"/>
        <v>#DIV/0!</v>
      </c>
    </row>
    <row r="37" spans="1:43" ht="14.25" x14ac:dyDescent="0.2">
      <c r="A37" s="37">
        <f>Control!B39</f>
        <v>0</v>
      </c>
      <c r="B37" s="27" t="e">
        <f t="shared" si="24"/>
        <v>#DIV/0!</v>
      </c>
      <c r="C37" s="20">
        <v>9.9257314255511595</v>
      </c>
      <c r="D37" s="9" t="e">
        <f t="shared" si="25"/>
        <v>#DIV/0!</v>
      </c>
      <c r="E37">
        <f>Control!C39/100</f>
        <v>0</v>
      </c>
      <c r="F37" t="e">
        <f t="shared" si="26"/>
        <v>#DIV/0!</v>
      </c>
      <c r="G37">
        <f t="shared" si="27"/>
        <v>17.568083658963246</v>
      </c>
      <c r="H37" s="21">
        <f t="shared" si="28"/>
        <v>0</v>
      </c>
      <c r="I37">
        <v>7.1</v>
      </c>
      <c r="J37" t="e">
        <f t="shared" si="29"/>
        <v>#DIV/0!</v>
      </c>
      <c r="K37">
        <f>Control!F39/100</f>
        <v>0</v>
      </c>
      <c r="L37" s="25" t="e">
        <f t="shared" si="30"/>
        <v>#DIV/0!</v>
      </c>
      <c r="M37" s="10">
        <f t="shared" si="31"/>
        <v>12.566670266489989</v>
      </c>
      <c r="N37" t="e">
        <f t="shared" si="32"/>
        <v>#DIV/0!</v>
      </c>
      <c r="O37" t="e">
        <f t="shared" si="33"/>
        <v>#DIV/0!</v>
      </c>
      <c r="P37" s="25" t="e">
        <f t="shared" si="34"/>
        <v>#DIV/0!</v>
      </c>
      <c r="Q37" s="22" t="e">
        <f t="shared" si="35"/>
        <v>#DIV/0!</v>
      </c>
      <c r="R37" t="e">
        <f t="shared" si="36"/>
        <v>#DIV/0!</v>
      </c>
      <c r="S37" s="25" t="e">
        <f t="shared" si="37"/>
        <v>#DIV/0!</v>
      </c>
      <c r="T37" s="25" t="e">
        <f t="shared" si="38"/>
        <v>#DIV/0!</v>
      </c>
      <c r="U37" s="10" t="e">
        <f ca="1">RANK(C37,$C$3:OFFSET($C$3,Control!$I$5-1,0),1)</f>
        <v>#N/A</v>
      </c>
      <c r="V37" s="10" t="e">
        <f t="shared" ca="1" si="42"/>
        <v>#N/A</v>
      </c>
      <c r="W37" s="10" t="e">
        <f t="shared" ca="1" si="42"/>
        <v>#N/A</v>
      </c>
      <c r="X37" s="7" t="e">
        <f t="shared" si="19"/>
        <v>#DIV/0!</v>
      </c>
      <c r="Y37" s="7" t="e">
        <f t="shared" ca="1" si="10"/>
        <v>#N/A</v>
      </c>
      <c r="Z37">
        <v>1</v>
      </c>
      <c r="AA37">
        <v>2</v>
      </c>
      <c r="AB37" s="11" t="e">
        <f t="shared" si="20"/>
        <v>#DIV/0!</v>
      </c>
      <c r="AC37" s="11"/>
      <c r="AD37" s="7" t="e">
        <f t="shared" si="39"/>
        <v>#DIV/0!</v>
      </c>
      <c r="AE37" t="e">
        <f t="shared" si="40"/>
        <v>#DIV/0!</v>
      </c>
      <c r="AF37" s="25" t="e">
        <f t="shared" si="41"/>
        <v>#DIV/0!</v>
      </c>
    </row>
    <row r="38" spans="1:43" ht="14.25" x14ac:dyDescent="0.2">
      <c r="A38" s="37">
        <f>Control!B40</f>
        <v>0</v>
      </c>
      <c r="B38" s="27" t="e">
        <f t="shared" si="24"/>
        <v>#DIV/0!</v>
      </c>
      <c r="C38" s="20">
        <v>8.3398850807737883</v>
      </c>
      <c r="D38" s="9" t="e">
        <f t="shared" si="25"/>
        <v>#DIV/0!</v>
      </c>
      <c r="E38">
        <f>Control!C40/100</f>
        <v>0</v>
      </c>
      <c r="F38" t="e">
        <f t="shared" si="26"/>
        <v>#DIV/0!</v>
      </c>
      <c r="G38">
        <f t="shared" si="27"/>
        <v>14.761209277535695</v>
      </c>
      <c r="H38" s="21">
        <f t="shared" si="28"/>
        <v>0</v>
      </c>
      <c r="I38">
        <v>8.1</v>
      </c>
      <c r="J38" t="e">
        <f t="shared" si="29"/>
        <v>#DIV/0!</v>
      </c>
      <c r="K38">
        <f>Control!F40/100</f>
        <v>0</v>
      </c>
      <c r="L38" s="25" t="e">
        <f t="shared" si="30"/>
        <v>#DIV/0!</v>
      </c>
      <c r="M38" s="10">
        <f t="shared" si="31"/>
        <v>14.33662382515055</v>
      </c>
      <c r="N38" t="e">
        <f t="shared" si="32"/>
        <v>#DIV/0!</v>
      </c>
      <c r="O38" t="e">
        <f t="shared" si="33"/>
        <v>#DIV/0!</v>
      </c>
      <c r="P38" s="25" t="e">
        <f t="shared" si="34"/>
        <v>#DIV/0!</v>
      </c>
      <c r="Q38" s="22" t="e">
        <f t="shared" si="35"/>
        <v>#DIV/0!</v>
      </c>
      <c r="R38" t="e">
        <f t="shared" si="36"/>
        <v>#DIV/0!</v>
      </c>
      <c r="S38" s="25" t="e">
        <f t="shared" si="37"/>
        <v>#DIV/0!</v>
      </c>
      <c r="T38" s="25" t="e">
        <f t="shared" si="38"/>
        <v>#DIV/0!</v>
      </c>
      <c r="U38" s="10" t="e">
        <f ca="1">RANK(C38,$C$3:OFFSET($C$3,Control!$I$5-1,0),1)</f>
        <v>#N/A</v>
      </c>
      <c r="V38" s="10" t="e">
        <f t="shared" ca="1" si="42"/>
        <v>#N/A</v>
      </c>
      <c r="W38" s="10" t="e">
        <f t="shared" ca="1" si="42"/>
        <v>#N/A</v>
      </c>
      <c r="X38" s="7" t="e">
        <f t="shared" si="19"/>
        <v>#DIV/0!</v>
      </c>
      <c r="Y38" s="7" t="e">
        <f t="shared" ca="1" si="10"/>
        <v>#N/A</v>
      </c>
      <c r="Z38">
        <v>1</v>
      </c>
      <c r="AA38">
        <v>2</v>
      </c>
      <c r="AB38" s="11" t="e">
        <f t="shared" si="20"/>
        <v>#DIV/0!</v>
      </c>
      <c r="AC38" s="11"/>
      <c r="AD38" s="7" t="e">
        <f t="shared" si="39"/>
        <v>#DIV/0!</v>
      </c>
      <c r="AE38" t="e">
        <f t="shared" si="40"/>
        <v>#DIV/0!</v>
      </c>
      <c r="AF38" s="25" t="e">
        <f t="shared" si="41"/>
        <v>#DIV/0!</v>
      </c>
      <c r="AQ38" s="10"/>
    </row>
    <row r="39" spans="1:43" ht="14.25" x14ac:dyDescent="0.2">
      <c r="A39" s="37">
        <f>Control!B41</f>
        <v>0</v>
      </c>
      <c r="B39" s="27" t="e">
        <f t="shared" si="24"/>
        <v>#DIV/0!</v>
      </c>
      <c r="C39" s="20">
        <v>0</v>
      </c>
      <c r="D39" s="9" t="e">
        <f t="shared" si="25"/>
        <v>#DIV/0!</v>
      </c>
      <c r="E39">
        <f>Control!C41/100</f>
        <v>0</v>
      </c>
      <c r="F39" t="e">
        <f t="shared" si="26"/>
        <v>#DIV/0!</v>
      </c>
      <c r="G39">
        <f t="shared" si="27"/>
        <v>0</v>
      </c>
      <c r="H39" s="21">
        <f t="shared" si="28"/>
        <v>0</v>
      </c>
      <c r="I39">
        <v>9.1</v>
      </c>
      <c r="J39" t="e">
        <f t="shared" si="29"/>
        <v>#DIV/0!</v>
      </c>
      <c r="K39">
        <f>Control!F41/100</f>
        <v>0</v>
      </c>
      <c r="L39" s="25" t="e">
        <f t="shared" si="30"/>
        <v>#DIV/0!</v>
      </c>
      <c r="M39" s="10">
        <f t="shared" si="31"/>
        <v>16.106577383811111</v>
      </c>
      <c r="N39" t="e">
        <f t="shared" si="32"/>
        <v>#DIV/0!</v>
      </c>
      <c r="O39" t="e">
        <f t="shared" si="33"/>
        <v>#DIV/0!</v>
      </c>
      <c r="P39" s="25" t="e">
        <f t="shared" si="34"/>
        <v>#DIV/0!</v>
      </c>
      <c r="Q39" s="22" t="e">
        <f t="shared" si="35"/>
        <v>#DIV/0!</v>
      </c>
      <c r="R39" t="e">
        <f t="shared" si="36"/>
        <v>#DIV/0!</v>
      </c>
      <c r="S39" s="25" t="e">
        <f t="shared" si="37"/>
        <v>#DIV/0!</v>
      </c>
      <c r="T39" s="25" t="e">
        <f t="shared" si="38"/>
        <v>#DIV/0!</v>
      </c>
      <c r="U39" s="10" t="e">
        <f ca="1">RANK(C39,$C$3:OFFSET($C$3,Control!$I$5-1,0),1)</f>
        <v>#N/A</v>
      </c>
      <c r="V39" s="10" t="e">
        <f t="shared" ca="1" si="42"/>
        <v>#N/A</v>
      </c>
      <c r="W39" s="10" t="e">
        <f t="shared" ca="1" si="42"/>
        <v>#N/A</v>
      </c>
      <c r="X39" s="7" t="e">
        <f t="shared" si="19"/>
        <v>#DIV/0!</v>
      </c>
      <c r="Y39" s="7" t="e">
        <f t="shared" ca="1" si="10"/>
        <v>#N/A</v>
      </c>
      <c r="Z39">
        <v>1</v>
      </c>
      <c r="AA39">
        <v>2</v>
      </c>
      <c r="AB39" s="11" t="e">
        <f t="shared" si="20"/>
        <v>#DIV/0!</v>
      </c>
      <c r="AC39" s="11"/>
      <c r="AD39" s="7" t="e">
        <f t="shared" si="39"/>
        <v>#DIV/0!</v>
      </c>
      <c r="AE39" t="e">
        <f t="shared" si="40"/>
        <v>#DIV/0!</v>
      </c>
      <c r="AF39" s="25" t="e">
        <f t="shared" si="41"/>
        <v>#DIV/0!</v>
      </c>
    </row>
    <row r="40" spans="1:43" ht="14.25" x14ac:dyDescent="0.2">
      <c r="A40" s="37">
        <f>Control!B42</f>
        <v>0</v>
      </c>
      <c r="B40" s="27" t="e">
        <f t="shared" si="24"/>
        <v>#DIV/0!</v>
      </c>
      <c r="C40" s="20">
        <v>0</v>
      </c>
      <c r="D40" s="9" t="e">
        <f t="shared" si="25"/>
        <v>#DIV/0!</v>
      </c>
      <c r="E40">
        <f>Control!C42/100</f>
        <v>0</v>
      </c>
      <c r="F40" t="e">
        <f t="shared" si="26"/>
        <v>#DIV/0!</v>
      </c>
      <c r="G40">
        <f t="shared" si="27"/>
        <v>0</v>
      </c>
      <c r="H40" s="21">
        <f t="shared" si="28"/>
        <v>0</v>
      </c>
      <c r="I40">
        <v>10.1</v>
      </c>
      <c r="J40" t="e">
        <f t="shared" si="29"/>
        <v>#DIV/0!</v>
      </c>
      <c r="K40">
        <f>Control!F42/100</f>
        <v>0</v>
      </c>
      <c r="L40" s="25" t="e">
        <f t="shared" si="30"/>
        <v>#DIV/0!</v>
      </c>
      <c r="M40" s="10">
        <f t="shared" si="31"/>
        <v>17.876530942471678</v>
      </c>
      <c r="N40" t="e">
        <f t="shared" si="32"/>
        <v>#DIV/0!</v>
      </c>
      <c r="O40" t="e">
        <f t="shared" si="33"/>
        <v>#DIV/0!</v>
      </c>
      <c r="P40" s="25" t="e">
        <f t="shared" si="34"/>
        <v>#DIV/0!</v>
      </c>
      <c r="Q40" s="22" t="e">
        <f t="shared" si="35"/>
        <v>#DIV/0!</v>
      </c>
      <c r="R40" t="e">
        <f t="shared" si="36"/>
        <v>#DIV/0!</v>
      </c>
      <c r="S40" s="25" t="e">
        <f t="shared" si="37"/>
        <v>#DIV/0!</v>
      </c>
      <c r="T40" s="25" t="e">
        <f t="shared" si="38"/>
        <v>#DIV/0!</v>
      </c>
      <c r="U40" s="10" t="e">
        <f ca="1">RANK(C40,$C$3:OFFSET($C$3,Control!$I$5-1,0),1)</f>
        <v>#N/A</v>
      </c>
      <c r="V40" s="10" t="e">
        <f t="shared" ca="1" si="42"/>
        <v>#N/A</v>
      </c>
      <c r="W40" s="10" t="e">
        <f t="shared" ca="1" si="42"/>
        <v>#N/A</v>
      </c>
      <c r="X40" s="7" t="e">
        <f t="shared" si="19"/>
        <v>#DIV/0!</v>
      </c>
      <c r="Y40" s="7" t="e">
        <f t="shared" ca="1" si="10"/>
        <v>#N/A</v>
      </c>
      <c r="Z40">
        <v>1</v>
      </c>
      <c r="AA40">
        <v>2</v>
      </c>
      <c r="AB40" s="11" t="e">
        <f t="shared" si="20"/>
        <v>#DIV/0!</v>
      </c>
      <c r="AC40" s="11"/>
      <c r="AD40" s="7" t="e">
        <f t="shared" si="39"/>
        <v>#DIV/0!</v>
      </c>
      <c r="AE40" t="e">
        <f t="shared" si="40"/>
        <v>#DIV/0!</v>
      </c>
      <c r="AF40" s="25" t="e">
        <f t="shared" si="41"/>
        <v>#DIV/0!</v>
      </c>
    </row>
    <row r="41" spans="1:43" ht="14.25" x14ac:dyDescent="0.2">
      <c r="A41" s="37">
        <f>Control!B43</f>
        <v>0</v>
      </c>
      <c r="B41" s="27" t="e">
        <f t="shared" si="24"/>
        <v>#DIV/0!</v>
      </c>
      <c r="C41" s="20">
        <v>0</v>
      </c>
      <c r="D41" s="9" t="e">
        <f t="shared" si="25"/>
        <v>#DIV/0!</v>
      </c>
      <c r="E41">
        <f>Control!C43/100</f>
        <v>0</v>
      </c>
      <c r="F41" t="e">
        <f t="shared" si="26"/>
        <v>#DIV/0!</v>
      </c>
      <c r="G41">
        <f t="shared" si="27"/>
        <v>0</v>
      </c>
      <c r="H41" s="21">
        <f t="shared" si="28"/>
        <v>0</v>
      </c>
      <c r="I41">
        <v>11.1</v>
      </c>
      <c r="J41" t="e">
        <f t="shared" si="29"/>
        <v>#DIV/0!</v>
      </c>
      <c r="K41">
        <f>Control!F43/100</f>
        <v>0</v>
      </c>
      <c r="L41" s="25" t="e">
        <f t="shared" si="30"/>
        <v>#DIV/0!</v>
      </c>
      <c r="M41" s="10">
        <f t="shared" si="31"/>
        <v>19.646484501132235</v>
      </c>
      <c r="N41" t="e">
        <f t="shared" si="32"/>
        <v>#DIV/0!</v>
      </c>
      <c r="O41" t="e">
        <f t="shared" si="33"/>
        <v>#DIV/0!</v>
      </c>
      <c r="P41" s="25" t="e">
        <f t="shared" si="34"/>
        <v>#DIV/0!</v>
      </c>
      <c r="Q41" s="22" t="e">
        <f t="shared" si="35"/>
        <v>#DIV/0!</v>
      </c>
      <c r="R41" t="e">
        <f t="shared" si="36"/>
        <v>#DIV/0!</v>
      </c>
      <c r="S41" s="25" t="e">
        <f t="shared" si="37"/>
        <v>#DIV/0!</v>
      </c>
      <c r="T41" s="25" t="e">
        <f t="shared" si="38"/>
        <v>#DIV/0!</v>
      </c>
      <c r="U41" s="10" t="e">
        <f ca="1">RANK(C41,$C$3:OFFSET($C$3,Control!$I$5-1,0),1)</f>
        <v>#N/A</v>
      </c>
      <c r="V41" s="10" t="e">
        <f t="shared" ca="1" si="42"/>
        <v>#N/A</v>
      </c>
      <c r="W41" s="10" t="e">
        <f t="shared" ca="1" si="42"/>
        <v>#N/A</v>
      </c>
      <c r="X41" s="7" t="e">
        <f t="shared" si="19"/>
        <v>#DIV/0!</v>
      </c>
      <c r="Y41" s="7" t="e">
        <f t="shared" ca="1" si="10"/>
        <v>#N/A</v>
      </c>
      <c r="Z41">
        <v>1</v>
      </c>
      <c r="AA41">
        <v>2</v>
      </c>
      <c r="AB41" s="11" t="e">
        <f t="shared" si="20"/>
        <v>#DIV/0!</v>
      </c>
      <c r="AC41" s="11"/>
      <c r="AD41" s="7" t="e">
        <f t="shared" si="39"/>
        <v>#DIV/0!</v>
      </c>
      <c r="AE41" t="e">
        <f t="shared" si="40"/>
        <v>#DIV/0!</v>
      </c>
      <c r="AF41" s="25" t="e">
        <f t="shared" si="41"/>
        <v>#DIV/0!</v>
      </c>
    </row>
    <row r="42" spans="1:43" ht="14.25" x14ac:dyDescent="0.2">
      <c r="A42" s="37">
        <f>Control!B44</f>
        <v>0</v>
      </c>
      <c r="B42" s="27" t="e">
        <f t="shared" si="24"/>
        <v>#DIV/0!</v>
      </c>
      <c r="C42" s="20">
        <v>0</v>
      </c>
      <c r="D42" s="9" t="e">
        <f t="shared" si="25"/>
        <v>#DIV/0!</v>
      </c>
      <c r="E42">
        <f>Control!C44/100</f>
        <v>0</v>
      </c>
      <c r="F42" t="e">
        <f t="shared" si="26"/>
        <v>#DIV/0!</v>
      </c>
      <c r="G42">
        <f t="shared" si="27"/>
        <v>0</v>
      </c>
      <c r="H42" s="21">
        <f t="shared" si="28"/>
        <v>0</v>
      </c>
      <c r="I42">
        <v>12.1</v>
      </c>
      <c r="J42" t="e">
        <f t="shared" si="29"/>
        <v>#DIV/0!</v>
      </c>
      <c r="K42">
        <f>Control!F44/100</f>
        <v>0</v>
      </c>
      <c r="L42" s="25" t="e">
        <f t="shared" si="30"/>
        <v>#DIV/0!</v>
      </c>
      <c r="M42" s="10">
        <f t="shared" si="31"/>
        <v>21.416438059792796</v>
      </c>
      <c r="N42" t="e">
        <f t="shared" si="32"/>
        <v>#DIV/0!</v>
      </c>
      <c r="O42" t="e">
        <f t="shared" si="33"/>
        <v>#DIV/0!</v>
      </c>
      <c r="P42" s="25" t="e">
        <f t="shared" si="34"/>
        <v>#DIV/0!</v>
      </c>
      <c r="Q42" s="22" t="e">
        <f t="shared" si="35"/>
        <v>#DIV/0!</v>
      </c>
      <c r="R42" t="e">
        <f t="shared" si="36"/>
        <v>#DIV/0!</v>
      </c>
      <c r="S42" s="25" t="e">
        <f t="shared" si="37"/>
        <v>#DIV/0!</v>
      </c>
      <c r="T42" s="25" t="e">
        <f t="shared" si="38"/>
        <v>#DIV/0!</v>
      </c>
      <c r="U42" s="10" t="e">
        <f ca="1">RANK(C42,$C$3:OFFSET($C$3,Control!$I$5-1,0),1)</f>
        <v>#N/A</v>
      </c>
      <c r="V42" s="10" t="e">
        <f t="shared" ca="1" si="42"/>
        <v>#N/A</v>
      </c>
      <c r="W42" s="10" t="e">
        <f t="shared" ca="1" si="42"/>
        <v>#N/A</v>
      </c>
      <c r="X42" s="7" t="e">
        <f t="shared" si="19"/>
        <v>#DIV/0!</v>
      </c>
      <c r="Y42" s="7" t="e">
        <f t="shared" ca="1" si="10"/>
        <v>#N/A</v>
      </c>
      <c r="Z42">
        <v>1</v>
      </c>
      <c r="AA42">
        <v>2</v>
      </c>
      <c r="AB42" s="11" t="e">
        <f t="shared" si="20"/>
        <v>#DIV/0!</v>
      </c>
      <c r="AC42" s="11"/>
      <c r="AD42" s="7" t="e">
        <f t="shared" si="39"/>
        <v>#DIV/0!</v>
      </c>
      <c r="AE42" t="e">
        <f t="shared" si="40"/>
        <v>#DIV/0!</v>
      </c>
      <c r="AF42" s="25" t="e">
        <f t="shared" si="41"/>
        <v>#DIV/0!</v>
      </c>
    </row>
    <row r="43" spans="1:43" ht="14.25" x14ac:dyDescent="0.2">
      <c r="A43" s="37">
        <f>Control!B45</f>
        <v>0</v>
      </c>
      <c r="B43" s="27" t="e">
        <f t="shared" si="24"/>
        <v>#DIV/0!</v>
      </c>
      <c r="C43" s="20">
        <v>0</v>
      </c>
      <c r="D43" s="9" t="e">
        <f t="shared" si="25"/>
        <v>#DIV/0!</v>
      </c>
      <c r="E43">
        <f>Control!C45/100</f>
        <v>0</v>
      </c>
      <c r="F43" t="e">
        <f t="shared" si="26"/>
        <v>#DIV/0!</v>
      </c>
      <c r="G43">
        <f t="shared" si="27"/>
        <v>0</v>
      </c>
      <c r="H43" s="21">
        <f t="shared" si="28"/>
        <v>0</v>
      </c>
      <c r="I43">
        <v>13.1</v>
      </c>
      <c r="J43" t="e">
        <f t="shared" si="29"/>
        <v>#DIV/0!</v>
      </c>
      <c r="K43">
        <f>Control!F45/100</f>
        <v>0</v>
      </c>
      <c r="L43" s="25" t="e">
        <f t="shared" si="30"/>
        <v>#DIV/0!</v>
      </c>
      <c r="M43" s="10">
        <f t="shared" si="31"/>
        <v>23.186391618453357</v>
      </c>
      <c r="N43" t="e">
        <f t="shared" si="32"/>
        <v>#DIV/0!</v>
      </c>
      <c r="O43" t="e">
        <f t="shared" si="33"/>
        <v>#DIV/0!</v>
      </c>
      <c r="P43" s="25" t="e">
        <f t="shared" si="34"/>
        <v>#DIV/0!</v>
      </c>
      <c r="Q43" s="22" t="e">
        <f t="shared" si="35"/>
        <v>#DIV/0!</v>
      </c>
      <c r="R43" t="e">
        <f t="shared" si="36"/>
        <v>#DIV/0!</v>
      </c>
      <c r="S43" s="25" t="e">
        <f t="shared" si="37"/>
        <v>#DIV/0!</v>
      </c>
      <c r="T43" s="25" t="e">
        <f t="shared" si="38"/>
        <v>#DIV/0!</v>
      </c>
      <c r="U43" s="10" t="e">
        <f ca="1">RANK(C43,$C$3:OFFSET($C$3,Control!$I$5-1,0),1)</f>
        <v>#N/A</v>
      </c>
      <c r="V43" s="10" t="e">
        <f t="shared" ca="1" si="42"/>
        <v>#N/A</v>
      </c>
      <c r="W43" s="10" t="e">
        <f t="shared" ca="1" si="42"/>
        <v>#N/A</v>
      </c>
      <c r="X43" s="7" t="e">
        <f t="shared" si="19"/>
        <v>#DIV/0!</v>
      </c>
      <c r="Y43" s="7" t="e">
        <f t="shared" ca="1" si="10"/>
        <v>#N/A</v>
      </c>
      <c r="Z43">
        <v>1</v>
      </c>
      <c r="AA43">
        <v>2</v>
      </c>
      <c r="AB43" s="11" t="e">
        <f t="shared" si="20"/>
        <v>#DIV/0!</v>
      </c>
      <c r="AC43" s="11"/>
      <c r="AD43" s="7" t="e">
        <f t="shared" si="39"/>
        <v>#DIV/0!</v>
      </c>
      <c r="AE43" t="e">
        <f t="shared" si="40"/>
        <v>#DIV/0!</v>
      </c>
      <c r="AF43" s="25" t="e">
        <f t="shared" si="41"/>
        <v>#DIV/0!</v>
      </c>
    </row>
    <row r="44" spans="1:43" ht="14.25" x14ac:dyDescent="0.2">
      <c r="A44" s="37">
        <f>Control!B46</f>
        <v>0</v>
      </c>
      <c r="B44" s="27" t="e">
        <f t="shared" si="24"/>
        <v>#DIV/0!</v>
      </c>
      <c r="C44" s="20">
        <v>0</v>
      </c>
      <c r="D44" s="9" t="e">
        <f t="shared" si="25"/>
        <v>#DIV/0!</v>
      </c>
      <c r="E44">
        <f>Control!C46/100</f>
        <v>0</v>
      </c>
      <c r="F44" t="e">
        <f t="shared" si="26"/>
        <v>#DIV/0!</v>
      </c>
      <c r="G44">
        <f t="shared" si="27"/>
        <v>0</v>
      </c>
      <c r="H44" s="21">
        <f t="shared" si="28"/>
        <v>0</v>
      </c>
      <c r="I44">
        <v>14.1</v>
      </c>
      <c r="J44" t="e">
        <f t="shared" si="29"/>
        <v>#DIV/0!</v>
      </c>
      <c r="K44">
        <f>Control!F46/100</f>
        <v>0</v>
      </c>
      <c r="L44" s="25" t="e">
        <f t="shared" si="30"/>
        <v>#DIV/0!</v>
      </c>
      <c r="M44" s="10">
        <f t="shared" si="31"/>
        <v>24.956345177113921</v>
      </c>
      <c r="N44" t="e">
        <f t="shared" si="32"/>
        <v>#DIV/0!</v>
      </c>
      <c r="O44" t="e">
        <f t="shared" si="33"/>
        <v>#DIV/0!</v>
      </c>
      <c r="P44" s="25" t="e">
        <f t="shared" si="34"/>
        <v>#DIV/0!</v>
      </c>
      <c r="Q44" s="22" t="e">
        <f t="shared" si="35"/>
        <v>#DIV/0!</v>
      </c>
      <c r="R44" t="e">
        <f t="shared" si="36"/>
        <v>#DIV/0!</v>
      </c>
      <c r="S44" s="25" t="e">
        <f t="shared" si="37"/>
        <v>#DIV/0!</v>
      </c>
      <c r="T44" s="25" t="e">
        <f t="shared" si="38"/>
        <v>#DIV/0!</v>
      </c>
      <c r="U44" s="10" t="e">
        <f ca="1">RANK(C44,$C$3:OFFSET($C$3,Control!$I$5-1,0),1)</f>
        <v>#N/A</v>
      </c>
      <c r="V44" s="10" t="e">
        <f t="shared" ca="1" si="42"/>
        <v>#N/A</v>
      </c>
      <c r="W44" s="10" t="e">
        <f t="shared" ca="1" si="42"/>
        <v>#N/A</v>
      </c>
      <c r="X44" s="7" t="e">
        <f t="shared" si="19"/>
        <v>#DIV/0!</v>
      </c>
      <c r="Y44" s="7" t="e">
        <f t="shared" ca="1" si="10"/>
        <v>#N/A</v>
      </c>
      <c r="Z44">
        <v>1</v>
      </c>
      <c r="AA44">
        <v>2</v>
      </c>
      <c r="AB44" s="11" t="e">
        <f t="shared" si="20"/>
        <v>#DIV/0!</v>
      </c>
      <c r="AC44" s="11"/>
      <c r="AD44" s="7" t="e">
        <f t="shared" si="39"/>
        <v>#DIV/0!</v>
      </c>
      <c r="AE44" t="e">
        <f t="shared" si="40"/>
        <v>#DIV/0!</v>
      </c>
      <c r="AF44" s="25" t="e">
        <f t="shared" si="41"/>
        <v>#DIV/0!</v>
      </c>
    </row>
    <row r="45" spans="1:43" ht="14.25" x14ac:dyDescent="0.2">
      <c r="A45" s="37">
        <f>Control!B47</f>
        <v>0</v>
      </c>
      <c r="B45" s="27" t="e">
        <f t="shared" si="24"/>
        <v>#DIV/0!</v>
      </c>
      <c r="C45" s="20">
        <v>0</v>
      </c>
      <c r="D45" s="9" t="e">
        <f t="shared" si="25"/>
        <v>#DIV/0!</v>
      </c>
      <c r="E45">
        <f>Control!C47/100</f>
        <v>0</v>
      </c>
      <c r="F45" t="e">
        <f t="shared" si="26"/>
        <v>#DIV/0!</v>
      </c>
      <c r="G45">
        <f t="shared" si="27"/>
        <v>0</v>
      </c>
      <c r="H45" s="21">
        <f t="shared" si="28"/>
        <v>0</v>
      </c>
      <c r="I45">
        <v>15.1</v>
      </c>
      <c r="J45" t="e">
        <f t="shared" si="29"/>
        <v>#DIV/0!</v>
      </c>
      <c r="K45">
        <f>Control!F47/100</f>
        <v>0</v>
      </c>
      <c r="L45" s="25" t="e">
        <f t="shared" si="30"/>
        <v>#DIV/0!</v>
      </c>
      <c r="M45" s="10">
        <f t="shared" si="31"/>
        <v>26.726298735774485</v>
      </c>
      <c r="N45" t="e">
        <f t="shared" si="32"/>
        <v>#DIV/0!</v>
      </c>
      <c r="O45" t="e">
        <f t="shared" si="33"/>
        <v>#DIV/0!</v>
      </c>
      <c r="P45" s="25" t="e">
        <f t="shared" si="34"/>
        <v>#DIV/0!</v>
      </c>
      <c r="Q45" s="22" t="e">
        <f t="shared" si="35"/>
        <v>#DIV/0!</v>
      </c>
      <c r="R45" t="e">
        <f t="shared" si="36"/>
        <v>#DIV/0!</v>
      </c>
      <c r="S45" s="25" t="e">
        <f t="shared" si="37"/>
        <v>#DIV/0!</v>
      </c>
      <c r="T45" s="25" t="e">
        <f t="shared" si="38"/>
        <v>#DIV/0!</v>
      </c>
      <c r="U45" s="10" t="e">
        <f ca="1">RANK(C45,$C$3:OFFSET($C$3,Control!$I$5-1,0),1)</f>
        <v>#N/A</v>
      </c>
      <c r="V45" s="10" t="e">
        <f t="shared" ca="1" si="42"/>
        <v>#N/A</v>
      </c>
      <c r="W45" s="10" t="e">
        <f t="shared" ca="1" si="42"/>
        <v>#N/A</v>
      </c>
      <c r="X45" s="7" t="e">
        <f t="shared" si="19"/>
        <v>#DIV/0!</v>
      </c>
      <c r="Y45" s="7" t="e">
        <f t="shared" ca="1" si="10"/>
        <v>#N/A</v>
      </c>
      <c r="Z45">
        <v>1</v>
      </c>
      <c r="AA45">
        <v>2</v>
      </c>
      <c r="AB45" s="11" t="e">
        <f t="shared" si="20"/>
        <v>#DIV/0!</v>
      </c>
      <c r="AC45" s="11"/>
      <c r="AD45" s="7" t="e">
        <f t="shared" si="39"/>
        <v>#DIV/0!</v>
      </c>
      <c r="AE45" t="e">
        <f t="shared" si="40"/>
        <v>#DIV/0!</v>
      </c>
      <c r="AF45" s="25" t="e">
        <f t="shared" si="41"/>
        <v>#DIV/0!</v>
      </c>
    </row>
    <row r="46" spans="1:43" ht="14.25" x14ac:dyDescent="0.2">
      <c r="A46" s="37">
        <f>Control!B48</f>
        <v>0</v>
      </c>
      <c r="B46" s="27" t="e">
        <f t="shared" si="24"/>
        <v>#DIV/0!</v>
      </c>
      <c r="C46" s="20">
        <v>0</v>
      </c>
      <c r="D46" s="9" t="e">
        <f t="shared" si="25"/>
        <v>#DIV/0!</v>
      </c>
      <c r="E46">
        <f>Control!C48/100</f>
        <v>0</v>
      </c>
      <c r="F46" t="e">
        <f t="shared" si="26"/>
        <v>#DIV/0!</v>
      </c>
      <c r="G46">
        <f t="shared" si="27"/>
        <v>0</v>
      </c>
      <c r="H46" s="21">
        <f t="shared" si="28"/>
        <v>0</v>
      </c>
      <c r="I46">
        <v>16.100000000000001</v>
      </c>
      <c r="J46" t="e">
        <f t="shared" si="29"/>
        <v>#DIV/0!</v>
      </c>
      <c r="K46">
        <f>Control!F48/100</f>
        <v>0</v>
      </c>
      <c r="L46" s="25" t="e">
        <f t="shared" si="30"/>
        <v>#DIV/0!</v>
      </c>
      <c r="M46" s="10">
        <f t="shared" si="31"/>
        <v>28.496252294435049</v>
      </c>
      <c r="N46" t="e">
        <f t="shared" si="32"/>
        <v>#DIV/0!</v>
      </c>
      <c r="O46" t="e">
        <f t="shared" si="33"/>
        <v>#DIV/0!</v>
      </c>
      <c r="P46" s="25" t="e">
        <f t="shared" si="34"/>
        <v>#DIV/0!</v>
      </c>
      <c r="Q46" s="22" t="e">
        <f t="shared" si="35"/>
        <v>#DIV/0!</v>
      </c>
      <c r="R46" t="e">
        <f t="shared" si="36"/>
        <v>#DIV/0!</v>
      </c>
      <c r="S46" s="25" t="e">
        <f t="shared" si="37"/>
        <v>#DIV/0!</v>
      </c>
      <c r="T46" s="25" t="e">
        <f t="shared" si="38"/>
        <v>#DIV/0!</v>
      </c>
      <c r="U46" s="10" t="e">
        <f ca="1">RANK(C46,$C$3:OFFSET($C$3,Control!$I$5-1,0),1)</f>
        <v>#N/A</v>
      </c>
      <c r="V46" s="10" t="e">
        <f t="shared" ca="1" si="42"/>
        <v>#N/A</v>
      </c>
      <c r="W46" s="10" t="e">
        <f t="shared" ca="1" si="42"/>
        <v>#N/A</v>
      </c>
      <c r="X46" s="7" t="e">
        <f t="shared" si="19"/>
        <v>#DIV/0!</v>
      </c>
      <c r="Y46" s="7" t="e">
        <f t="shared" ca="1" si="10"/>
        <v>#N/A</v>
      </c>
      <c r="Z46">
        <v>1</v>
      </c>
      <c r="AA46">
        <v>2</v>
      </c>
      <c r="AB46" s="11" t="e">
        <f t="shared" si="20"/>
        <v>#DIV/0!</v>
      </c>
      <c r="AC46" s="11"/>
      <c r="AD46" s="7" t="e">
        <f t="shared" si="39"/>
        <v>#DIV/0!</v>
      </c>
      <c r="AE46" t="e">
        <f t="shared" si="40"/>
        <v>#DIV/0!</v>
      </c>
      <c r="AF46" s="25" t="e">
        <f t="shared" si="41"/>
        <v>#DIV/0!</v>
      </c>
    </row>
    <row r="47" spans="1:43" ht="14.25" x14ac:dyDescent="0.2">
      <c r="A47" s="37">
        <f>Control!B49</f>
        <v>0</v>
      </c>
      <c r="B47" s="27" t="e">
        <f t="shared" si="24"/>
        <v>#DIV/0!</v>
      </c>
      <c r="C47" s="20">
        <v>0</v>
      </c>
      <c r="D47" s="9" t="e">
        <f t="shared" si="25"/>
        <v>#DIV/0!</v>
      </c>
      <c r="E47">
        <f>Control!C49/100</f>
        <v>0</v>
      </c>
      <c r="F47" t="e">
        <f t="shared" si="26"/>
        <v>#DIV/0!</v>
      </c>
      <c r="G47">
        <f t="shared" si="27"/>
        <v>0</v>
      </c>
      <c r="H47" s="21">
        <f t="shared" si="28"/>
        <v>0</v>
      </c>
      <c r="I47">
        <v>17.100000000000001</v>
      </c>
      <c r="J47" t="e">
        <f t="shared" si="29"/>
        <v>#DIV/0!</v>
      </c>
      <c r="K47">
        <f>Control!F49/100</f>
        <v>0</v>
      </c>
      <c r="L47" s="25" t="e">
        <f t="shared" si="30"/>
        <v>#DIV/0!</v>
      </c>
      <c r="M47" s="10">
        <f t="shared" si="31"/>
        <v>30.26620585309561</v>
      </c>
      <c r="N47" t="e">
        <f t="shared" si="32"/>
        <v>#DIV/0!</v>
      </c>
      <c r="O47" t="e">
        <f t="shared" si="33"/>
        <v>#DIV/0!</v>
      </c>
      <c r="P47" s="25" t="e">
        <f t="shared" si="34"/>
        <v>#DIV/0!</v>
      </c>
      <c r="Q47" s="22" t="e">
        <f t="shared" si="35"/>
        <v>#DIV/0!</v>
      </c>
      <c r="R47" t="e">
        <f t="shared" si="36"/>
        <v>#DIV/0!</v>
      </c>
      <c r="S47" s="25" t="e">
        <f t="shared" si="37"/>
        <v>#DIV/0!</v>
      </c>
      <c r="T47" s="25" t="e">
        <f t="shared" si="38"/>
        <v>#DIV/0!</v>
      </c>
      <c r="U47" s="10" t="e">
        <f ca="1">RANK(C47,$C$3:OFFSET($C$3,Control!$I$5-1,0),1)</f>
        <v>#N/A</v>
      </c>
      <c r="V47" s="10" t="e">
        <f t="shared" ca="1" si="42"/>
        <v>#N/A</v>
      </c>
      <c r="W47" s="10" t="e">
        <f t="shared" ca="1" si="42"/>
        <v>#N/A</v>
      </c>
      <c r="X47" s="7" t="e">
        <f t="shared" si="19"/>
        <v>#DIV/0!</v>
      </c>
      <c r="Y47" s="7" t="e">
        <f t="shared" ca="1" si="10"/>
        <v>#N/A</v>
      </c>
      <c r="Z47">
        <v>1</v>
      </c>
      <c r="AA47">
        <v>2</v>
      </c>
      <c r="AB47" s="11" t="e">
        <f t="shared" si="20"/>
        <v>#DIV/0!</v>
      </c>
      <c r="AC47" s="11"/>
      <c r="AD47" s="7" t="e">
        <f t="shared" si="39"/>
        <v>#DIV/0!</v>
      </c>
      <c r="AE47" t="e">
        <f t="shared" si="40"/>
        <v>#DIV/0!</v>
      </c>
      <c r="AF47" s="25" t="e">
        <f t="shared" si="41"/>
        <v>#DIV/0!</v>
      </c>
    </row>
    <row r="48" spans="1:43" ht="14.25" x14ac:dyDescent="0.2">
      <c r="A48" s="37">
        <f>Control!B50</f>
        <v>0</v>
      </c>
      <c r="B48" s="27" t="e">
        <f t="shared" si="24"/>
        <v>#DIV/0!</v>
      </c>
      <c r="C48" s="20">
        <v>0</v>
      </c>
      <c r="D48" s="9" t="e">
        <f t="shared" si="25"/>
        <v>#DIV/0!</v>
      </c>
      <c r="E48">
        <f>Control!C50/100</f>
        <v>0</v>
      </c>
      <c r="F48" t="e">
        <f t="shared" si="26"/>
        <v>#DIV/0!</v>
      </c>
      <c r="G48">
        <f t="shared" si="27"/>
        <v>0</v>
      </c>
      <c r="H48" s="21">
        <f t="shared" si="28"/>
        <v>0</v>
      </c>
      <c r="I48">
        <v>18.100000000000001</v>
      </c>
      <c r="J48" t="e">
        <f t="shared" si="29"/>
        <v>#DIV/0!</v>
      </c>
      <c r="K48">
        <f>Control!F50/100</f>
        <v>0</v>
      </c>
      <c r="L48" s="25" t="e">
        <f t="shared" si="30"/>
        <v>#DIV/0!</v>
      </c>
      <c r="M48" s="10">
        <f t="shared" si="31"/>
        <v>32.036159411756174</v>
      </c>
      <c r="N48" t="e">
        <f t="shared" si="32"/>
        <v>#DIV/0!</v>
      </c>
      <c r="O48" t="e">
        <f t="shared" si="33"/>
        <v>#DIV/0!</v>
      </c>
      <c r="P48" s="25" t="e">
        <f t="shared" si="34"/>
        <v>#DIV/0!</v>
      </c>
      <c r="Q48" s="22" t="e">
        <f t="shared" si="35"/>
        <v>#DIV/0!</v>
      </c>
      <c r="R48" t="e">
        <f t="shared" si="36"/>
        <v>#DIV/0!</v>
      </c>
      <c r="S48" s="25" t="e">
        <f t="shared" si="37"/>
        <v>#DIV/0!</v>
      </c>
      <c r="T48" s="25" t="e">
        <f t="shared" si="38"/>
        <v>#DIV/0!</v>
      </c>
      <c r="U48" s="10" t="e">
        <f ca="1">RANK(C48,$C$3:OFFSET($C$3,Control!$I$5-1,0),1)</f>
        <v>#N/A</v>
      </c>
      <c r="V48" s="10" t="e">
        <f t="shared" ca="1" si="42"/>
        <v>#N/A</v>
      </c>
      <c r="W48" s="10" t="e">
        <f t="shared" ca="1" si="42"/>
        <v>#N/A</v>
      </c>
      <c r="X48" s="7" t="e">
        <f t="shared" si="19"/>
        <v>#DIV/0!</v>
      </c>
      <c r="Y48" s="7" t="e">
        <f t="shared" ca="1" si="10"/>
        <v>#N/A</v>
      </c>
      <c r="Z48">
        <v>1</v>
      </c>
      <c r="AA48">
        <v>2</v>
      </c>
      <c r="AB48" s="11" t="e">
        <f t="shared" si="20"/>
        <v>#DIV/0!</v>
      </c>
      <c r="AC48" s="11"/>
      <c r="AD48" s="7" t="e">
        <f t="shared" si="39"/>
        <v>#DIV/0!</v>
      </c>
      <c r="AE48" t="e">
        <f t="shared" si="40"/>
        <v>#DIV/0!</v>
      </c>
      <c r="AF48" s="25" t="e">
        <f t="shared" si="41"/>
        <v>#DIV/0!</v>
      </c>
    </row>
    <row r="49" spans="1:32" ht="14.25" x14ac:dyDescent="0.2">
      <c r="A49" s="37">
        <f>Control!B51</f>
        <v>0</v>
      </c>
      <c r="B49" s="27" t="e">
        <f t="shared" si="24"/>
        <v>#DIV/0!</v>
      </c>
      <c r="C49" s="20">
        <v>0</v>
      </c>
      <c r="D49" s="9" t="e">
        <f t="shared" si="25"/>
        <v>#DIV/0!</v>
      </c>
      <c r="E49">
        <f>Control!C51/100</f>
        <v>0</v>
      </c>
      <c r="F49" t="e">
        <f t="shared" si="26"/>
        <v>#DIV/0!</v>
      </c>
      <c r="G49">
        <f t="shared" si="27"/>
        <v>0</v>
      </c>
      <c r="H49" s="21">
        <f t="shared" si="28"/>
        <v>0</v>
      </c>
      <c r="I49">
        <v>19.100000000000001</v>
      </c>
      <c r="J49" t="e">
        <f t="shared" si="29"/>
        <v>#DIV/0!</v>
      </c>
      <c r="K49">
        <f>Control!F51/100</f>
        <v>0</v>
      </c>
      <c r="L49" s="25" t="e">
        <f t="shared" si="30"/>
        <v>#DIV/0!</v>
      </c>
      <c r="M49" s="10">
        <f t="shared" si="31"/>
        <v>33.806112970416734</v>
      </c>
      <c r="N49" t="e">
        <f t="shared" si="32"/>
        <v>#DIV/0!</v>
      </c>
      <c r="O49" t="e">
        <f t="shared" si="33"/>
        <v>#DIV/0!</v>
      </c>
      <c r="P49" s="25" t="e">
        <f t="shared" si="34"/>
        <v>#DIV/0!</v>
      </c>
      <c r="Q49" s="22" t="e">
        <f t="shared" si="35"/>
        <v>#DIV/0!</v>
      </c>
      <c r="R49" t="e">
        <f t="shared" si="36"/>
        <v>#DIV/0!</v>
      </c>
      <c r="S49" s="25" t="e">
        <f t="shared" si="37"/>
        <v>#DIV/0!</v>
      </c>
      <c r="T49" s="25" t="e">
        <f t="shared" si="38"/>
        <v>#DIV/0!</v>
      </c>
      <c r="U49" s="10" t="e">
        <f ca="1">RANK(C49,$C$3:OFFSET($C$3,Control!$I$5-1,0),1)</f>
        <v>#N/A</v>
      </c>
      <c r="V49" s="10" t="e">
        <f t="shared" ca="1" si="42"/>
        <v>#N/A</v>
      </c>
      <c r="W49" s="10" t="e">
        <f t="shared" ca="1" si="42"/>
        <v>#N/A</v>
      </c>
      <c r="X49" s="7" t="e">
        <f t="shared" si="19"/>
        <v>#DIV/0!</v>
      </c>
      <c r="Y49" s="7" t="e">
        <f t="shared" ca="1" si="10"/>
        <v>#N/A</v>
      </c>
      <c r="Z49">
        <v>1</v>
      </c>
      <c r="AA49">
        <v>2</v>
      </c>
      <c r="AB49" s="11" t="e">
        <f t="shared" si="20"/>
        <v>#DIV/0!</v>
      </c>
      <c r="AC49" s="11"/>
      <c r="AD49" s="7" t="e">
        <f t="shared" si="39"/>
        <v>#DIV/0!</v>
      </c>
      <c r="AE49" t="e">
        <f t="shared" si="40"/>
        <v>#DIV/0!</v>
      </c>
      <c r="AF49" s="25" t="e">
        <f t="shared" si="41"/>
        <v>#DIV/0!</v>
      </c>
    </row>
    <row r="50" spans="1:32" ht="14.25" x14ac:dyDescent="0.2">
      <c r="A50" s="37">
        <f>Control!B52</f>
        <v>0</v>
      </c>
      <c r="B50" s="27" t="e">
        <f t="shared" si="24"/>
        <v>#DIV/0!</v>
      </c>
      <c r="C50" s="20">
        <v>0</v>
      </c>
      <c r="D50" s="9" t="e">
        <f t="shared" si="25"/>
        <v>#DIV/0!</v>
      </c>
      <c r="E50">
        <f>Control!C52/100</f>
        <v>0</v>
      </c>
      <c r="F50" t="e">
        <f t="shared" si="26"/>
        <v>#DIV/0!</v>
      </c>
      <c r="G50">
        <f t="shared" si="27"/>
        <v>0</v>
      </c>
      <c r="H50" s="21">
        <f t="shared" si="28"/>
        <v>0</v>
      </c>
      <c r="I50">
        <v>20.100000000000001</v>
      </c>
      <c r="J50" t="e">
        <f t="shared" si="29"/>
        <v>#DIV/0!</v>
      </c>
      <c r="K50">
        <f>Control!F52/100</f>
        <v>0</v>
      </c>
      <c r="L50" s="25" t="e">
        <f t="shared" si="30"/>
        <v>#DIV/0!</v>
      </c>
      <c r="M50" s="10">
        <f t="shared" si="31"/>
        <v>35.576066529077295</v>
      </c>
      <c r="N50" t="e">
        <f t="shared" si="32"/>
        <v>#DIV/0!</v>
      </c>
      <c r="O50" t="e">
        <f t="shared" si="33"/>
        <v>#DIV/0!</v>
      </c>
      <c r="P50" s="25" t="e">
        <f t="shared" si="34"/>
        <v>#DIV/0!</v>
      </c>
      <c r="Q50" s="22" t="e">
        <f t="shared" si="35"/>
        <v>#DIV/0!</v>
      </c>
      <c r="R50" t="e">
        <f t="shared" si="36"/>
        <v>#DIV/0!</v>
      </c>
      <c r="S50" s="25" t="e">
        <f t="shared" si="37"/>
        <v>#DIV/0!</v>
      </c>
      <c r="T50" s="25" t="e">
        <f t="shared" si="38"/>
        <v>#DIV/0!</v>
      </c>
      <c r="U50" s="10" t="e">
        <f ca="1">RANK(C50,$C$3:OFFSET($C$3,Control!$I$5-1,0),1)</f>
        <v>#N/A</v>
      </c>
      <c r="V50" s="10" t="e">
        <f t="shared" ca="1" si="42"/>
        <v>#N/A</v>
      </c>
      <c r="W50" s="10" t="e">
        <f t="shared" ca="1" si="42"/>
        <v>#N/A</v>
      </c>
      <c r="X50" s="7" t="e">
        <f t="shared" si="19"/>
        <v>#DIV/0!</v>
      </c>
      <c r="Y50" s="7" t="e">
        <f t="shared" ca="1" si="10"/>
        <v>#N/A</v>
      </c>
      <c r="Z50">
        <v>1</v>
      </c>
      <c r="AA50">
        <v>2</v>
      </c>
      <c r="AB50" s="11" t="e">
        <f t="shared" si="20"/>
        <v>#DIV/0!</v>
      </c>
      <c r="AC50" s="11"/>
      <c r="AD50" s="7" t="e">
        <f t="shared" si="39"/>
        <v>#DIV/0!</v>
      </c>
      <c r="AE50" t="e">
        <f t="shared" si="40"/>
        <v>#DIV/0!</v>
      </c>
      <c r="AF50" s="25" t="e">
        <f t="shared" si="41"/>
        <v>#DIV/0!</v>
      </c>
    </row>
    <row r="51" spans="1:32" ht="14.25" x14ac:dyDescent="0.2">
      <c r="A51" s="37">
        <f>Control!B53</f>
        <v>0</v>
      </c>
      <c r="B51" s="27" t="e">
        <f t="shared" si="24"/>
        <v>#DIV/0!</v>
      </c>
      <c r="C51" s="20">
        <v>0</v>
      </c>
      <c r="D51" s="9" t="e">
        <f t="shared" si="25"/>
        <v>#DIV/0!</v>
      </c>
      <c r="E51">
        <f>Control!C53/100</f>
        <v>0</v>
      </c>
      <c r="F51" t="e">
        <f t="shared" si="26"/>
        <v>#DIV/0!</v>
      </c>
      <c r="G51">
        <f t="shared" si="27"/>
        <v>0</v>
      </c>
      <c r="H51" s="21">
        <f t="shared" si="28"/>
        <v>0</v>
      </c>
      <c r="I51">
        <v>21.1</v>
      </c>
      <c r="J51" t="e">
        <f t="shared" si="29"/>
        <v>#DIV/0!</v>
      </c>
      <c r="K51">
        <f>Control!F53/100</f>
        <v>0</v>
      </c>
      <c r="L51" s="25" t="e">
        <f t="shared" si="30"/>
        <v>#DIV/0!</v>
      </c>
      <c r="M51" s="10">
        <f t="shared" si="31"/>
        <v>37.346020087737855</v>
      </c>
      <c r="N51" t="e">
        <f t="shared" si="32"/>
        <v>#DIV/0!</v>
      </c>
      <c r="O51" t="e">
        <f t="shared" si="33"/>
        <v>#DIV/0!</v>
      </c>
      <c r="P51" s="25" t="e">
        <f t="shared" si="34"/>
        <v>#DIV/0!</v>
      </c>
      <c r="Q51" s="22" t="e">
        <f t="shared" si="35"/>
        <v>#DIV/0!</v>
      </c>
      <c r="R51" t="e">
        <f t="shared" si="36"/>
        <v>#DIV/0!</v>
      </c>
      <c r="S51" s="25" t="e">
        <f t="shared" si="37"/>
        <v>#DIV/0!</v>
      </c>
      <c r="T51" s="25" t="e">
        <f t="shared" si="38"/>
        <v>#DIV/0!</v>
      </c>
      <c r="U51" s="10" t="e">
        <f ca="1">RANK(C51,$C$3:OFFSET($C$3,Control!$I$5-1,0),1)</f>
        <v>#N/A</v>
      </c>
      <c r="V51" s="10" t="e">
        <f t="shared" ca="1" si="42"/>
        <v>#N/A</v>
      </c>
      <c r="W51" s="10" t="e">
        <f t="shared" ca="1" si="42"/>
        <v>#N/A</v>
      </c>
      <c r="X51" s="7" t="e">
        <f t="shared" si="19"/>
        <v>#DIV/0!</v>
      </c>
      <c r="Y51" s="7" t="e">
        <f t="shared" ca="1" si="10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39"/>
        <v>#DIV/0!</v>
      </c>
      <c r="AE51" t="e">
        <f t="shared" si="40"/>
        <v>#DIV/0!</v>
      </c>
      <c r="AF51" s="25" t="e">
        <f t="shared" si="41"/>
        <v>#DIV/0!</v>
      </c>
    </row>
    <row r="52" spans="1:32" ht="14.25" x14ac:dyDescent="0.2">
      <c r="A52" s="37">
        <f>Control!B54</f>
        <v>0</v>
      </c>
      <c r="B52" s="27" t="e">
        <f t="shared" si="24"/>
        <v>#DIV/0!</v>
      </c>
      <c r="C52" s="20">
        <v>0</v>
      </c>
      <c r="D52" s="9" t="e">
        <f t="shared" si="25"/>
        <v>#DIV/0!</v>
      </c>
      <c r="E52">
        <f>Control!C54/100</f>
        <v>0</v>
      </c>
      <c r="F52" t="e">
        <f t="shared" si="26"/>
        <v>#DIV/0!</v>
      </c>
      <c r="G52">
        <f t="shared" si="27"/>
        <v>0</v>
      </c>
      <c r="H52" s="21">
        <f t="shared" si="28"/>
        <v>0</v>
      </c>
      <c r="I52">
        <v>22.1</v>
      </c>
      <c r="J52" t="e">
        <f t="shared" si="29"/>
        <v>#DIV/0!</v>
      </c>
      <c r="K52">
        <f>Control!F54/100</f>
        <v>0</v>
      </c>
      <c r="L52" s="25" t="e">
        <f t="shared" si="30"/>
        <v>#DIV/0!</v>
      </c>
      <c r="M52" s="10">
        <f t="shared" si="31"/>
        <v>39.115973646398423</v>
      </c>
      <c r="N52" t="e">
        <f t="shared" si="32"/>
        <v>#DIV/0!</v>
      </c>
      <c r="O52" t="e">
        <f t="shared" si="33"/>
        <v>#DIV/0!</v>
      </c>
      <c r="P52" s="25" t="e">
        <f t="shared" si="34"/>
        <v>#DIV/0!</v>
      </c>
      <c r="Q52" s="22" t="e">
        <f t="shared" si="35"/>
        <v>#DIV/0!</v>
      </c>
      <c r="R52" t="e">
        <f t="shared" si="36"/>
        <v>#DIV/0!</v>
      </c>
      <c r="S52" s="25" t="e">
        <f t="shared" si="37"/>
        <v>#DIV/0!</v>
      </c>
      <c r="T52" s="25" t="e">
        <f t="shared" si="38"/>
        <v>#DIV/0!</v>
      </c>
      <c r="U52" s="10" t="e">
        <f ca="1">RANK(C52,$C$3:OFFSET($C$3,Control!$I$5-1,0),1)</f>
        <v>#N/A</v>
      </c>
      <c r="V52" s="10" t="e">
        <f t="shared" ca="1" si="42"/>
        <v>#N/A</v>
      </c>
      <c r="W52" s="10" t="e">
        <f t="shared" ca="1" si="42"/>
        <v>#N/A</v>
      </c>
      <c r="X52" s="7" t="e">
        <f t="shared" si="19"/>
        <v>#DIV/0!</v>
      </c>
      <c r="Y52" s="7" t="e">
        <f t="shared" ca="1" si="10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39"/>
        <v>#DIV/0!</v>
      </c>
      <c r="AE52" t="e">
        <f t="shared" si="40"/>
        <v>#DIV/0!</v>
      </c>
      <c r="AF52" s="25" t="e">
        <f t="shared" si="41"/>
        <v>#DIV/0!</v>
      </c>
    </row>
    <row r="53" spans="1:32" ht="14.25" x14ac:dyDescent="0.2">
      <c r="A53" s="37">
        <f>Control!B55</f>
        <v>0</v>
      </c>
      <c r="B53" s="27" t="e">
        <f t="shared" si="24"/>
        <v>#DIV/0!</v>
      </c>
      <c r="C53" s="20">
        <v>0</v>
      </c>
      <c r="D53" s="9" t="e">
        <f t="shared" si="25"/>
        <v>#DIV/0!</v>
      </c>
      <c r="E53">
        <f>Control!C55/100</f>
        <v>0</v>
      </c>
      <c r="F53" t="e">
        <f t="shared" si="26"/>
        <v>#DIV/0!</v>
      </c>
      <c r="G53">
        <f t="shared" si="27"/>
        <v>0</v>
      </c>
      <c r="H53" s="21">
        <f t="shared" si="28"/>
        <v>0</v>
      </c>
      <c r="I53">
        <v>23.1</v>
      </c>
      <c r="J53" t="e">
        <f t="shared" si="29"/>
        <v>#DIV/0!</v>
      </c>
      <c r="K53">
        <f>Control!F55/100</f>
        <v>0</v>
      </c>
      <c r="L53" s="25" t="e">
        <f t="shared" si="30"/>
        <v>#DIV/0!</v>
      </c>
      <c r="M53" s="10">
        <f t="shared" si="31"/>
        <v>40.885927205058984</v>
      </c>
      <c r="N53" t="e">
        <f t="shared" si="32"/>
        <v>#DIV/0!</v>
      </c>
      <c r="O53" t="e">
        <f t="shared" si="33"/>
        <v>#DIV/0!</v>
      </c>
      <c r="P53" s="25" t="e">
        <f t="shared" si="34"/>
        <v>#DIV/0!</v>
      </c>
      <c r="Q53" s="22" t="e">
        <f t="shared" si="35"/>
        <v>#DIV/0!</v>
      </c>
      <c r="R53" t="e">
        <f t="shared" si="36"/>
        <v>#DIV/0!</v>
      </c>
      <c r="S53" s="25" t="e">
        <f t="shared" si="37"/>
        <v>#DIV/0!</v>
      </c>
      <c r="T53" s="25" t="e">
        <f t="shared" si="38"/>
        <v>#DIV/0!</v>
      </c>
      <c r="U53" s="10" t="e">
        <f ca="1">RANK(C53,$C$3:OFFSET($C$3,Control!$I$5-1,0),1)</f>
        <v>#N/A</v>
      </c>
      <c r="V53" s="10" t="e">
        <f t="shared" ca="1" si="42"/>
        <v>#N/A</v>
      </c>
      <c r="W53" s="10" t="e">
        <f t="shared" ca="1" si="42"/>
        <v>#N/A</v>
      </c>
      <c r="X53" s="7" t="e">
        <f t="shared" si="19"/>
        <v>#DIV/0!</v>
      </c>
      <c r="Y53" s="7" t="e">
        <f t="shared" ca="1" si="10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39"/>
        <v>#DIV/0!</v>
      </c>
      <c r="AE53" t="e">
        <f t="shared" si="40"/>
        <v>#DIV/0!</v>
      </c>
      <c r="AF53" s="25" t="e">
        <f t="shared" si="41"/>
        <v>#DIV/0!</v>
      </c>
    </row>
    <row r="54" spans="1:32" ht="14.25" x14ac:dyDescent="0.2">
      <c r="A54" s="37">
        <f>Control!B56</f>
        <v>0</v>
      </c>
      <c r="B54" s="27" t="e">
        <f t="shared" si="24"/>
        <v>#DIV/0!</v>
      </c>
      <c r="C54" s="20">
        <v>0</v>
      </c>
      <c r="D54" s="9" t="e">
        <f t="shared" si="25"/>
        <v>#DIV/0!</v>
      </c>
      <c r="E54">
        <f>Control!C56/100</f>
        <v>0</v>
      </c>
      <c r="F54" t="e">
        <f t="shared" si="26"/>
        <v>#DIV/0!</v>
      </c>
      <c r="G54">
        <f t="shared" si="27"/>
        <v>0</v>
      </c>
      <c r="H54" s="21">
        <f t="shared" si="28"/>
        <v>0</v>
      </c>
      <c r="I54">
        <v>24.1</v>
      </c>
      <c r="J54" t="e">
        <f t="shared" si="29"/>
        <v>#DIV/0!</v>
      </c>
      <c r="K54">
        <f>Control!F56/100</f>
        <v>0</v>
      </c>
      <c r="L54" s="25" t="e">
        <f t="shared" si="30"/>
        <v>#DIV/0!</v>
      </c>
      <c r="M54" s="10">
        <f t="shared" si="31"/>
        <v>42.655880763719544</v>
      </c>
      <c r="N54" t="e">
        <f t="shared" si="32"/>
        <v>#DIV/0!</v>
      </c>
      <c r="O54" t="e">
        <f t="shared" si="33"/>
        <v>#DIV/0!</v>
      </c>
      <c r="P54" s="25" t="e">
        <f t="shared" si="34"/>
        <v>#DIV/0!</v>
      </c>
      <c r="Q54" s="22" t="e">
        <f t="shared" si="35"/>
        <v>#DIV/0!</v>
      </c>
      <c r="R54" t="e">
        <f t="shared" si="36"/>
        <v>#DIV/0!</v>
      </c>
      <c r="S54" s="25" t="e">
        <f t="shared" si="37"/>
        <v>#DIV/0!</v>
      </c>
      <c r="T54" s="25" t="e">
        <f t="shared" si="38"/>
        <v>#DIV/0!</v>
      </c>
      <c r="U54" s="10" t="e">
        <f ca="1">RANK(C54,$C$3:OFFSET($C$3,Control!$I$5-1,0),1)</f>
        <v>#N/A</v>
      </c>
      <c r="V54" s="10" t="e">
        <f t="shared" ca="1" si="42"/>
        <v>#N/A</v>
      </c>
      <c r="W54" s="10" t="e">
        <f t="shared" ca="1" si="42"/>
        <v>#N/A</v>
      </c>
      <c r="X54" s="7" t="e">
        <f t="shared" si="19"/>
        <v>#DIV/0!</v>
      </c>
      <c r="Y54" s="7" t="e">
        <f t="shared" ca="1" si="10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39"/>
        <v>#DIV/0!</v>
      </c>
      <c r="AE54" t="e">
        <f t="shared" si="40"/>
        <v>#DIV/0!</v>
      </c>
      <c r="AF54" s="25" t="e">
        <f t="shared" si="41"/>
        <v>#DIV/0!</v>
      </c>
    </row>
    <row r="55" spans="1:32" ht="14.25" x14ac:dyDescent="0.2">
      <c r="A55" s="37">
        <f>Control!B57</f>
        <v>0</v>
      </c>
      <c r="B55" s="27" t="e">
        <f t="shared" si="24"/>
        <v>#DIV/0!</v>
      </c>
      <c r="C55" s="20">
        <v>0</v>
      </c>
      <c r="D55" s="9" t="e">
        <f t="shared" si="25"/>
        <v>#DIV/0!</v>
      </c>
      <c r="E55">
        <f>Control!C57/100</f>
        <v>0</v>
      </c>
      <c r="F55" t="e">
        <f t="shared" si="26"/>
        <v>#DIV/0!</v>
      </c>
      <c r="G55">
        <f t="shared" si="27"/>
        <v>0</v>
      </c>
      <c r="H55" s="21">
        <f t="shared" si="28"/>
        <v>0</v>
      </c>
      <c r="I55">
        <v>25.1</v>
      </c>
      <c r="J55" t="e">
        <f t="shared" si="29"/>
        <v>#DIV/0!</v>
      </c>
      <c r="K55">
        <f>Control!F57/100</f>
        <v>0</v>
      </c>
      <c r="L55" s="25" t="e">
        <f t="shared" si="30"/>
        <v>#DIV/0!</v>
      </c>
      <c r="M55" s="10">
        <f t="shared" si="31"/>
        <v>44.425834322380105</v>
      </c>
      <c r="N55" t="e">
        <f t="shared" si="32"/>
        <v>#DIV/0!</v>
      </c>
      <c r="O55" t="e">
        <f t="shared" si="33"/>
        <v>#DIV/0!</v>
      </c>
      <c r="P55" s="25" t="e">
        <f t="shared" si="34"/>
        <v>#DIV/0!</v>
      </c>
      <c r="Q55" s="22" t="e">
        <f t="shared" si="35"/>
        <v>#DIV/0!</v>
      </c>
      <c r="R55" t="e">
        <f t="shared" si="36"/>
        <v>#DIV/0!</v>
      </c>
      <c r="S55" s="25" t="e">
        <f t="shared" si="37"/>
        <v>#DIV/0!</v>
      </c>
      <c r="T55" s="25" t="e">
        <f t="shared" si="38"/>
        <v>#DIV/0!</v>
      </c>
      <c r="U55" s="10" t="e">
        <f ca="1">RANK(C55,$C$3:OFFSET($C$3,Control!$I$5-1,0),1)</f>
        <v>#N/A</v>
      </c>
      <c r="V55" s="10" t="e">
        <f t="shared" ca="1" si="42"/>
        <v>#N/A</v>
      </c>
      <c r="W55" s="10" t="e">
        <f t="shared" ca="1" si="42"/>
        <v>#N/A</v>
      </c>
      <c r="X55" s="7" t="e">
        <f t="shared" si="19"/>
        <v>#DIV/0!</v>
      </c>
      <c r="Y55" s="7" t="e">
        <f t="shared" ca="1" si="10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39"/>
        <v>#DIV/0!</v>
      </c>
      <c r="AE55" t="e">
        <f t="shared" si="40"/>
        <v>#DIV/0!</v>
      </c>
      <c r="AF55" s="25" t="e">
        <f t="shared" si="41"/>
        <v>#DIV/0!</v>
      </c>
    </row>
    <row r="56" spans="1:32" ht="14.25" x14ac:dyDescent="0.2">
      <c r="A56" s="37">
        <f>Control!B58</f>
        <v>0</v>
      </c>
      <c r="B56" s="27" t="e">
        <f t="shared" si="24"/>
        <v>#DIV/0!</v>
      </c>
      <c r="C56" s="20">
        <v>0</v>
      </c>
      <c r="D56" s="9" t="e">
        <f t="shared" si="25"/>
        <v>#DIV/0!</v>
      </c>
      <c r="E56">
        <f>Control!C58/100</f>
        <v>0</v>
      </c>
      <c r="F56" t="e">
        <f t="shared" si="26"/>
        <v>#DIV/0!</v>
      </c>
      <c r="G56">
        <f t="shared" si="27"/>
        <v>0</v>
      </c>
      <c r="H56" s="21">
        <f t="shared" si="28"/>
        <v>0</v>
      </c>
      <c r="I56">
        <v>26.1</v>
      </c>
      <c r="J56" t="e">
        <f t="shared" si="29"/>
        <v>#DIV/0!</v>
      </c>
      <c r="K56">
        <f>Control!F58/100</f>
        <v>0</v>
      </c>
      <c r="L56" s="25" t="e">
        <f t="shared" si="30"/>
        <v>#DIV/0!</v>
      </c>
      <c r="M56" s="10">
        <f t="shared" si="31"/>
        <v>46.195787881040665</v>
      </c>
      <c r="N56" t="e">
        <f t="shared" si="32"/>
        <v>#DIV/0!</v>
      </c>
      <c r="O56" t="e">
        <f t="shared" si="33"/>
        <v>#DIV/0!</v>
      </c>
      <c r="P56" s="25" t="e">
        <f t="shared" si="34"/>
        <v>#DIV/0!</v>
      </c>
      <c r="Q56" s="22" t="e">
        <f t="shared" si="35"/>
        <v>#DIV/0!</v>
      </c>
      <c r="R56" t="e">
        <f t="shared" si="36"/>
        <v>#DIV/0!</v>
      </c>
      <c r="S56" s="25" t="e">
        <f t="shared" si="37"/>
        <v>#DIV/0!</v>
      </c>
      <c r="T56" s="25" t="e">
        <f t="shared" si="38"/>
        <v>#DIV/0!</v>
      </c>
      <c r="U56" s="10" t="e">
        <f ca="1">RANK(C56,$C$3:OFFSET($C$3,Control!$I$5-1,0),1)</f>
        <v>#N/A</v>
      </c>
      <c r="V56" s="10" t="e">
        <f t="shared" ref="V56:W75" ca="1" si="43">IF(U56=U55,U55+1,U56)</f>
        <v>#N/A</v>
      </c>
      <c r="W56" s="10" t="e">
        <f t="shared" ca="1" si="43"/>
        <v>#N/A</v>
      </c>
      <c r="X56" s="7" t="e">
        <f t="shared" si="19"/>
        <v>#DIV/0!</v>
      </c>
      <c r="Y56" s="7" t="e">
        <f t="shared" ca="1" si="10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39"/>
        <v>#DIV/0!</v>
      </c>
      <c r="AE56" t="e">
        <f t="shared" si="40"/>
        <v>#DIV/0!</v>
      </c>
      <c r="AF56" s="25" t="e">
        <f t="shared" si="41"/>
        <v>#DIV/0!</v>
      </c>
    </row>
    <row r="57" spans="1:32" ht="14.25" x14ac:dyDescent="0.2">
      <c r="A57" s="37">
        <f>Control!B59</f>
        <v>0</v>
      </c>
      <c r="B57" s="27" t="e">
        <f t="shared" si="24"/>
        <v>#DIV/0!</v>
      </c>
      <c r="C57" s="20">
        <v>0</v>
      </c>
      <c r="D57" s="9" t="e">
        <f t="shared" si="25"/>
        <v>#DIV/0!</v>
      </c>
      <c r="E57">
        <f>Control!C59/100</f>
        <v>0</v>
      </c>
      <c r="F57" t="e">
        <f t="shared" si="26"/>
        <v>#DIV/0!</v>
      </c>
      <c r="G57">
        <f t="shared" si="27"/>
        <v>0</v>
      </c>
      <c r="H57" s="21">
        <f t="shared" si="28"/>
        <v>0</v>
      </c>
      <c r="I57">
        <v>27.1</v>
      </c>
      <c r="J57" t="e">
        <f t="shared" si="29"/>
        <v>#DIV/0!</v>
      </c>
      <c r="K57">
        <f>Control!F59/100</f>
        <v>0</v>
      </c>
      <c r="L57" s="25" t="e">
        <f t="shared" si="30"/>
        <v>#DIV/0!</v>
      </c>
      <c r="M57" s="10">
        <f t="shared" si="31"/>
        <v>47.965741439701226</v>
      </c>
      <c r="N57" t="e">
        <f t="shared" si="32"/>
        <v>#DIV/0!</v>
      </c>
      <c r="O57" t="e">
        <f t="shared" si="33"/>
        <v>#DIV/0!</v>
      </c>
      <c r="P57" s="25" t="e">
        <f t="shared" si="34"/>
        <v>#DIV/0!</v>
      </c>
      <c r="Q57" s="22" t="e">
        <f t="shared" si="35"/>
        <v>#DIV/0!</v>
      </c>
      <c r="R57" t="e">
        <f t="shared" si="36"/>
        <v>#DIV/0!</v>
      </c>
      <c r="S57" s="25" t="e">
        <f t="shared" si="37"/>
        <v>#DIV/0!</v>
      </c>
      <c r="T57" s="25" t="e">
        <f t="shared" si="38"/>
        <v>#DIV/0!</v>
      </c>
      <c r="U57" s="10" t="e">
        <f ca="1">RANK(C57,$C$3:OFFSET($C$3,Control!$I$5-1,0),1)</f>
        <v>#N/A</v>
      </c>
      <c r="V57" s="10" t="e">
        <f t="shared" ca="1" si="43"/>
        <v>#N/A</v>
      </c>
      <c r="W57" s="10" t="e">
        <f t="shared" ca="1" si="43"/>
        <v>#N/A</v>
      </c>
      <c r="X57" s="7" t="e">
        <f t="shared" si="19"/>
        <v>#DIV/0!</v>
      </c>
      <c r="Y57" s="7" t="e">
        <f t="shared" ca="1" si="10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39"/>
        <v>#DIV/0!</v>
      </c>
      <c r="AE57" t="e">
        <f t="shared" si="40"/>
        <v>#DIV/0!</v>
      </c>
      <c r="AF57" s="25" t="e">
        <f t="shared" si="41"/>
        <v>#DIV/0!</v>
      </c>
    </row>
    <row r="58" spans="1:32" ht="14.25" x14ac:dyDescent="0.2">
      <c r="A58" s="37">
        <f>Control!B60</f>
        <v>0</v>
      </c>
      <c r="B58" s="27" t="e">
        <f t="shared" si="24"/>
        <v>#DIV/0!</v>
      </c>
      <c r="C58" s="20">
        <v>0</v>
      </c>
      <c r="D58" s="9" t="e">
        <f t="shared" si="25"/>
        <v>#DIV/0!</v>
      </c>
      <c r="E58">
        <f>Control!C60/100</f>
        <v>0</v>
      </c>
      <c r="F58" t="e">
        <f t="shared" si="26"/>
        <v>#DIV/0!</v>
      </c>
      <c r="G58">
        <f t="shared" si="27"/>
        <v>0</v>
      </c>
      <c r="H58" s="21">
        <f t="shared" si="28"/>
        <v>0</v>
      </c>
      <c r="I58">
        <v>28.1</v>
      </c>
      <c r="J58" t="e">
        <f t="shared" si="29"/>
        <v>#DIV/0!</v>
      </c>
      <c r="K58">
        <f>Control!F60/100</f>
        <v>0</v>
      </c>
      <c r="L58" s="25" t="e">
        <f t="shared" si="30"/>
        <v>#DIV/0!</v>
      </c>
      <c r="M58" s="10">
        <f t="shared" si="31"/>
        <v>49.735694998361787</v>
      </c>
      <c r="N58" t="e">
        <f t="shared" si="32"/>
        <v>#DIV/0!</v>
      </c>
      <c r="O58" t="e">
        <f t="shared" si="33"/>
        <v>#DIV/0!</v>
      </c>
      <c r="P58" s="25" t="e">
        <f t="shared" si="34"/>
        <v>#DIV/0!</v>
      </c>
      <c r="Q58" s="22" t="e">
        <f t="shared" si="35"/>
        <v>#DIV/0!</v>
      </c>
      <c r="R58" t="e">
        <f t="shared" si="36"/>
        <v>#DIV/0!</v>
      </c>
      <c r="S58" s="25" t="e">
        <f t="shared" si="37"/>
        <v>#DIV/0!</v>
      </c>
      <c r="T58" s="25" t="e">
        <f t="shared" si="38"/>
        <v>#DIV/0!</v>
      </c>
      <c r="U58" s="10" t="e">
        <f ca="1">RANK(C58,$C$3:OFFSET($C$3,Control!$I$5-1,0),1)</f>
        <v>#N/A</v>
      </c>
      <c r="V58" s="10" t="e">
        <f t="shared" ca="1" si="43"/>
        <v>#N/A</v>
      </c>
      <c r="W58" s="10" t="e">
        <f t="shared" ca="1" si="43"/>
        <v>#N/A</v>
      </c>
      <c r="X58" s="7" t="e">
        <f t="shared" si="19"/>
        <v>#DIV/0!</v>
      </c>
      <c r="Y58" s="7" t="e">
        <f t="shared" ca="1" si="10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39"/>
        <v>#DIV/0!</v>
      </c>
      <c r="AE58" t="e">
        <f t="shared" si="40"/>
        <v>#DIV/0!</v>
      </c>
      <c r="AF58" s="25" t="e">
        <f t="shared" si="41"/>
        <v>#DIV/0!</v>
      </c>
    </row>
    <row r="59" spans="1:32" ht="14.25" x14ac:dyDescent="0.2">
      <c r="A59" s="37">
        <f>Control!B61</f>
        <v>0</v>
      </c>
      <c r="B59" s="27" t="e">
        <f t="shared" si="24"/>
        <v>#DIV/0!</v>
      </c>
      <c r="C59" s="20">
        <v>0</v>
      </c>
      <c r="D59" s="9" t="e">
        <f t="shared" si="25"/>
        <v>#DIV/0!</v>
      </c>
      <c r="E59">
        <f>Control!C61/100</f>
        <v>0</v>
      </c>
      <c r="F59" t="e">
        <f t="shared" si="26"/>
        <v>#DIV/0!</v>
      </c>
      <c r="G59">
        <f t="shared" si="27"/>
        <v>0</v>
      </c>
      <c r="H59" s="21">
        <f t="shared" si="28"/>
        <v>0</v>
      </c>
      <c r="I59">
        <v>29.1</v>
      </c>
      <c r="J59" t="e">
        <f t="shared" si="29"/>
        <v>#DIV/0!</v>
      </c>
      <c r="K59">
        <f>Control!F61/100</f>
        <v>0</v>
      </c>
      <c r="L59" s="25" t="e">
        <f t="shared" si="30"/>
        <v>#DIV/0!</v>
      </c>
      <c r="M59" s="10">
        <f t="shared" si="31"/>
        <v>51.505648557022347</v>
      </c>
      <c r="N59" t="e">
        <f t="shared" si="32"/>
        <v>#DIV/0!</v>
      </c>
      <c r="O59" t="e">
        <f t="shared" si="33"/>
        <v>#DIV/0!</v>
      </c>
      <c r="P59" s="25" t="e">
        <f t="shared" si="34"/>
        <v>#DIV/0!</v>
      </c>
      <c r="Q59" s="22" t="e">
        <f t="shared" si="35"/>
        <v>#DIV/0!</v>
      </c>
      <c r="R59" t="e">
        <f t="shared" si="36"/>
        <v>#DIV/0!</v>
      </c>
      <c r="S59" s="25" t="e">
        <f t="shared" si="37"/>
        <v>#DIV/0!</v>
      </c>
      <c r="T59" s="25" t="e">
        <f t="shared" si="38"/>
        <v>#DIV/0!</v>
      </c>
      <c r="U59" s="10" t="e">
        <f ca="1">RANK(C59,$C$3:OFFSET($C$3,Control!$I$5-1,0),1)</f>
        <v>#N/A</v>
      </c>
      <c r="V59" s="10" t="e">
        <f t="shared" ca="1" si="43"/>
        <v>#N/A</v>
      </c>
      <c r="W59" s="10" t="e">
        <f t="shared" ca="1" si="43"/>
        <v>#N/A</v>
      </c>
      <c r="X59" s="7" t="e">
        <f t="shared" si="19"/>
        <v>#DIV/0!</v>
      </c>
      <c r="Y59" s="7" t="e">
        <f t="shared" ca="1" si="10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39"/>
        <v>#DIV/0!</v>
      </c>
      <c r="AE59" t="e">
        <f t="shared" si="40"/>
        <v>#DIV/0!</v>
      </c>
      <c r="AF59" s="25" t="e">
        <f t="shared" si="41"/>
        <v>#DIV/0!</v>
      </c>
    </row>
    <row r="60" spans="1:32" ht="14.25" x14ac:dyDescent="0.2">
      <c r="A60" s="37">
        <f>Control!B62</f>
        <v>0</v>
      </c>
      <c r="B60" s="27" t="e">
        <f t="shared" si="24"/>
        <v>#DIV/0!</v>
      </c>
      <c r="C60" s="20">
        <v>0</v>
      </c>
      <c r="D60" s="9" t="e">
        <f t="shared" si="25"/>
        <v>#DIV/0!</v>
      </c>
      <c r="E60">
        <f>Control!C62/100</f>
        <v>0</v>
      </c>
      <c r="F60" t="e">
        <f t="shared" si="26"/>
        <v>#DIV/0!</v>
      </c>
      <c r="G60">
        <f t="shared" si="27"/>
        <v>0</v>
      </c>
      <c r="H60" s="21">
        <f t="shared" si="28"/>
        <v>0</v>
      </c>
      <c r="I60">
        <v>30.1</v>
      </c>
      <c r="J60" t="e">
        <f t="shared" si="29"/>
        <v>#DIV/0!</v>
      </c>
      <c r="K60">
        <f>Control!F62/100</f>
        <v>0</v>
      </c>
      <c r="L60" s="25" t="e">
        <f t="shared" si="30"/>
        <v>#DIV/0!</v>
      </c>
      <c r="M60" s="10">
        <f t="shared" si="31"/>
        <v>53.275602115682915</v>
      </c>
      <c r="N60" t="e">
        <f t="shared" si="32"/>
        <v>#DIV/0!</v>
      </c>
      <c r="O60" t="e">
        <f t="shared" si="33"/>
        <v>#DIV/0!</v>
      </c>
      <c r="P60" s="25" t="e">
        <f t="shared" si="34"/>
        <v>#DIV/0!</v>
      </c>
      <c r="Q60" s="22" t="e">
        <f t="shared" si="35"/>
        <v>#DIV/0!</v>
      </c>
      <c r="R60" t="e">
        <f t="shared" si="36"/>
        <v>#DIV/0!</v>
      </c>
      <c r="S60" s="25" t="e">
        <f t="shared" si="37"/>
        <v>#DIV/0!</v>
      </c>
      <c r="T60" s="25" t="e">
        <f t="shared" si="38"/>
        <v>#DIV/0!</v>
      </c>
      <c r="U60" s="10" t="e">
        <f ca="1">RANK(C60,$C$3:OFFSET($C$3,Control!$I$5-1,0),1)</f>
        <v>#N/A</v>
      </c>
      <c r="V60" s="10" t="e">
        <f t="shared" ca="1" si="43"/>
        <v>#N/A</v>
      </c>
      <c r="W60" s="10" t="e">
        <f t="shared" ca="1" si="43"/>
        <v>#N/A</v>
      </c>
      <c r="X60" s="7" t="e">
        <f t="shared" si="19"/>
        <v>#DIV/0!</v>
      </c>
      <c r="Y60" s="7" t="e">
        <f t="shared" ca="1" si="10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39"/>
        <v>#DIV/0!</v>
      </c>
      <c r="AE60" t="e">
        <f t="shared" si="40"/>
        <v>#DIV/0!</v>
      </c>
      <c r="AF60" s="25" t="e">
        <f t="shared" si="41"/>
        <v>#DIV/0!</v>
      </c>
    </row>
    <row r="61" spans="1:32" ht="14.25" x14ac:dyDescent="0.2">
      <c r="A61" s="37">
        <f>Control!B63</f>
        <v>0</v>
      </c>
      <c r="B61" s="27" t="e">
        <f t="shared" si="24"/>
        <v>#DIV/0!</v>
      </c>
      <c r="C61" s="20">
        <v>0</v>
      </c>
      <c r="D61" s="9" t="e">
        <f t="shared" si="25"/>
        <v>#DIV/0!</v>
      </c>
      <c r="E61">
        <f>Control!C63/100</f>
        <v>0</v>
      </c>
      <c r="F61" t="e">
        <f t="shared" si="26"/>
        <v>#DIV/0!</v>
      </c>
      <c r="G61">
        <f t="shared" si="27"/>
        <v>0</v>
      </c>
      <c r="H61" s="21">
        <f t="shared" si="28"/>
        <v>0</v>
      </c>
      <c r="I61">
        <v>31.1</v>
      </c>
      <c r="J61" t="e">
        <f t="shared" si="29"/>
        <v>#DIV/0!</v>
      </c>
      <c r="K61">
        <f>Control!F63/100</f>
        <v>0</v>
      </c>
      <c r="L61" s="25" t="e">
        <f t="shared" si="30"/>
        <v>#DIV/0!</v>
      </c>
      <c r="M61" s="10">
        <f t="shared" si="31"/>
        <v>55.045555674343483</v>
      </c>
      <c r="N61" t="e">
        <f t="shared" si="32"/>
        <v>#DIV/0!</v>
      </c>
      <c r="O61" t="e">
        <f t="shared" si="33"/>
        <v>#DIV/0!</v>
      </c>
      <c r="P61" s="25" t="e">
        <f t="shared" si="34"/>
        <v>#DIV/0!</v>
      </c>
      <c r="Q61" s="22" t="e">
        <f t="shared" si="35"/>
        <v>#DIV/0!</v>
      </c>
      <c r="R61" t="e">
        <f t="shared" si="36"/>
        <v>#DIV/0!</v>
      </c>
      <c r="S61" s="25" t="e">
        <f t="shared" si="37"/>
        <v>#DIV/0!</v>
      </c>
      <c r="T61" s="25" t="e">
        <f t="shared" si="38"/>
        <v>#DIV/0!</v>
      </c>
      <c r="U61" s="10" t="e">
        <f ca="1">RANK(C61,$C$3:OFFSET($C$3,Control!$I$5-1,0),1)</f>
        <v>#N/A</v>
      </c>
      <c r="V61" s="10" t="e">
        <f t="shared" ca="1" si="43"/>
        <v>#N/A</v>
      </c>
      <c r="W61" s="10" t="e">
        <f t="shared" ca="1" si="43"/>
        <v>#N/A</v>
      </c>
      <c r="X61" s="7" t="e">
        <f t="shared" si="19"/>
        <v>#DIV/0!</v>
      </c>
      <c r="Y61" s="7" t="e">
        <f t="shared" ca="1" si="10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39"/>
        <v>#DIV/0!</v>
      </c>
      <c r="AE61" t="e">
        <f t="shared" si="40"/>
        <v>#DIV/0!</v>
      </c>
      <c r="AF61" s="25" t="e">
        <f t="shared" si="41"/>
        <v>#DIV/0!</v>
      </c>
    </row>
    <row r="62" spans="1:32" ht="14.25" x14ac:dyDescent="0.2">
      <c r="A62" s="37">
        <f>Control!B64</f>
        <v>0</v>
      </c>
      <c r="B62" s="27" t="e">
        <f t="shared" si="24"/>
        <v>#DIV/0!</v>
      </c>
      <c r="C62" s="20">
        <v>0</v>
      </c>
      <c r="D62" s="9" t="e">
        <f t="shared" si="25"/>
        <v>#DIV/0!</v>
      </c>
      <c r="E62">
        <f>Control!C64/100</f>
        <v>0</v>
      </c>
      <c r="F62" t="e">
        <f t="shared" si="26"/>
        <v>#DIV/0!</v>
      </c>
      <c r="G62">
        <f t="shared" si="27"/>
        <v>0</v>
      </c>
      <c r="H62" s="21">
        <f t="shared" si="28"/>
        <v>0</v>
      </c>
      <c r="I62">
        <v>32.1</v>
      </c>
      <c r="J62" t="e">
        <f t="shared" si="29"/>
        <v>#DIV/0!</v>
      </c>
      <c r="K62">
        <f>Control!F64/100</f>
        <v>0</v>
      </c>
      <c r="L62" s="25" t="e">
        <f t="shared" si="30"/>
        <v>#DIV/0!</v>
      </c>
      <c r="M62" s="10">
        <f t="shared" si="31"/>
        <v>56.815509233004036</v>
      </c>
      <c r="N62" t="e">
        <f t="shared" si="32"/>
        <v>#DIV/0!</v>
      </c>
      <c r="O62" t="e">
        <f t="shared" si="33"/>
        <v>#DIV/0!</v>
      </c>
      <c r="P62" s="25" t="e">
        <f t="shared" si="34"/>
        <v>#DIV/0!</v>
      </c>
      <c r="Q62" s="22" t="e">
        <f t="shared" si="35"/>
        <v>#DIV/0!</v>
      </c>
      <c r="R62" t="e">
        <f t="shared" si="36"/>
        <v>#DIV/0!</v>
      </c>
      <c r="S62" s="25" t="e">
        <f t="shared" si="37"/>
        <v>#DIV/0!</v>
      </c>
      <c r="T62" s="25" t="e">
        <f t="shared" si="38"/>
        <v>#DIV/0!</v>
      </c>
      <c r="U62" s="10" t="e">
        <f ca="1">RANK(C62,$C$3:OFFSET($C$3,Control!$I$5-1,0),1)</f>
        <v>#N/A</v>
      </c>
      <c r="V62" s="10" t="e">
        <f t="shared" ca="1" si="43"/>
        <v>#N/A</v>
      </c>
      <c r="W62" s="10" t="e">
        <f t="shared" ca="1" si="43"/>
        <v>#N/A</v>
      </c>
      <c r="X62" s="7" t="e">
        <f t="shared" si="19"/>
        <v>#DIV/0!</v>
      </c>
      <c r="Y62" s="7" t="e">
        <f t="shared" ca="1" si="10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39"/>
        <v>#DIV/0!</v>
      </c>
      <c r="AE62" t="e">
        <f t="shared" si="40"/>
        <v>#DIV/0!</v>
      </c>
      <c r="AF62" s="25" t="e">
        <f t="shared" si="41"/>
        <v>#DIV/0!</v>
      </c>
    </row>
    <row r="63" spans="1:32" ht="14.25" x14ac:dyDescent="0.2">
      <c r="A63" s="37">
        <f>Control!B65</f>
        <v>0</v>
      </c>
      <c r="B63" s="27" t="e">
        <f t="shared" si="24"/>
        <v>#DIV/0!</v>
      </c>
      <c r="C63" s="20">
        <v>0</v>
      </c>
      <c r="D63" s="9" t="e">
        <f t="shared" si="25"/>
        <v>#DIV/0!</v>
      </c>
      <c r="E63">
        <f>Control!C65/100</f>
        <v>0</v>
      </c>
      <c r="F63" t="e">
        <f t="shared" si="26"/>
        <v>#DIV/0!</v>
      </c>
      <c r="G63">
        <f t="shared" si="27"/>
        <v>0</v>
      </c>
      <c r="H63" s="21">
        <f t="shared" si="28"/>
        <v>0</v>
      </c>
      <c r="I63">
        <v>33.1</v>
      </c>
      <c r="J63" t="e">
        <f t="shared" si="29"/>
        <v>#DIV/0!</v>
      </c>
      <c r="K63">
        <f>Control!F65/100</f>
        <v>0</v>
      </c>
      <c r="L63" s="25" t="e">
        <f t="shared" si="30"/>
        <v>#DIV/0!</v>
      </c>
      <c r="M63" s="10">
        <f t="shared" si="31"/>
        <v>58.585462791664604</v>
      </c>
      <c r="N63" t="e">
        <f t="shared" si="32"/>
        <v>#DIV/0!</v>
      </c>
      <c r="O63" t="e">
        <f t="shared" si="33"/>
        <v>#DIV/0!</v>
      </c>
      <c r="P63" s="25" t="e">
        <f t="shared" si="34"/>
        <v>#DIV/0!</v>
      </c>
      <c r="Q63" s="22" t="e">
        <f t="shared" si="35"/>
        <v>#DIV/0!</v>
      </c>
      <c r="R63" t="e">
        <f t="shared" si="36"/>
        <v>#DIV/0!</v>
      </c>
      <c r="S63" s="25" t="e">
        <f t="shared" si="37"/>
        <v>#DIV/0!</v>
      </c>
      <c r="T63" s="25" t="e">
        <f t="shared" si="38"/>
        <v>#DIV/0!</v>
      </c>
      <c r="U63" s="10" t="e">
        <f ca="1">RANK(C63,$C$3:OFFSET($C$3,Control!$I$5-1,0),1)</f>
        <v>#N/A</v>
      </c>
      <c r="V63" s="10" t="e">
        <f t="shared" ca="1" si="43"/>
        <v>#N/A</v>
      </c>
      <c r="W63" s="10" t="e">
        <f t="shared" ca="1" si="43"/>
        <v>#N/A</v>
      </c>
      <c r="X63" s="7" t="e">
        <f t="shared" si="19"/>
        <v>#DIV/0!</v>
      </c>
      <c r="Y63" s="7" t="e">
        <f t="shared" ca="1" si="10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39"/>
        <v>#DIV/0!</v>
      </c>
      <c r="AE63" t="e">
        <f t="shared" si="40"/>
        <v>#DIV/0!</v>
      </c>
      <c r="AF63" s="25" t="e">
        <f t="shared" si="41"/>
        <v>#DIV/0!</v>
      </c>
    </row>
    <row r="64" spans="1:32" ht="14.25" x14ac:dyDescent="0.2">
      <c r="A64" s="37">
        <f>Control!B66</f>
        <v>0</v>
      </c>
      <c r="B64" s="27" t="e">
        <f t="shared" si="24"/>
        <v>#DIV/0!</v>
      </c>
      <c r="C64" s="20">
        <v>0</v>
      </c>
      <c r="D64" s="9" t="e">
        <f t="shared" si="25"/>
        <v>#DIV/0!</v>
      </c>
      <c r="E64">
        <f>Control!C66/100</f>
        <v>0</v>
      </c>
      <c r="F64" t="e">
        <f t="shared" si="26"/>
        <v>#DIV/0!</v>
      </c>
      <c r="G64">
        <f t="shared" si="27"/>
        <v>0</v>
      </c>
      <c r="H64" s="21">
        <f t="shared" si="28"/>
        <v>0</v>
      </c>
      <c r="I64">
        <v>34.1</v>
      </c>
      <c r="J64" t="e">
        <f t="shared" si="29"/>
        <v>#DIV/0!</v>
      </c>
      <c r="K64">
        <f>Control!F66/100</f>
        <v>0</v>
      </c>
      <c r="L64" s="25" t="e">
        <f t="shared" si="30"/>
        <v>#DIV/0!</v>
      </c>
      <c r="M64" s="10">
        <f t="shared" si="31"/>
        <v>60.355416350325171</v>
      </c>
      <c r="N64" t="e">
        <f t="shared" si="32"/>
        <v>#DIV/0!</v>
      </c>
      <c r="O64" t="e">
        <f t="shared" si="33"/>
        <v>#DIV/0!</v>
      </c>
      <c r="P64" s="25" t="e">
        <f t="shared" si="34"/>
        <v>#DIV/0!</v>
      </c>
      <c r="Q64" s="22" t="e">
        <f t="shared" si="35"/>
        <v>#DIV/0!</v>
      </c>
      <c r="R64" t="e">
        <f t="shared" si="36"/>
        <v>#DIV/0!</v>
      </c>
      <c r="S64" s="25" t="e">
        <f t="shared" si="37"/>
        <v>#DIV/0!</v>
      </c>
      <c r="T64" s="25" t="e">
        <f t="shared" si="38"/>
        <v>#DIV/0!</v>
      </c>
      <c r="U64" s="10" t="e">
        <f ca="1">RANK(C64,$C$3:OFFSET($C$3,Control!$I$5-1,0),1)</f>
        <v>#N/A</v>
      </c>
      <c r="V64" s="10" t="e">
        <f t="shared" ca="1" si="43"/>
        <v>#N/A</v>
      </c>
      <c r="W64" s="10" t="e">
        <f t="shared" ca="1" si="43"/>
        <v>#N/A</v>
      </c>
      <c r="X64" s="7" t="e">
        <f t="shared" si="19"/>
        <v>#DIV/0!</v>
      </c>
      <c r="Y64" s="7" t="e">
        <f t="shared" ca="1" si="10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39"/>
        <v>#DIV/0!</v>
      </c>
      <c r="AE64" t="e">
        <f t="shared" si="40"/>
        <v>#DIV/0!</v>
      </c>
      <c r="AF64" s="25" t="e">
        <f t="shared" si="41"/>
        <v>#DIV/0!</v>
      </c>
    </row>
    <row r="65" spans="1:32" ht="14.25" x14ac:dyDescent="0.2">
      <c r="A65" s="37">
        <f>Control!B67</f>
        <v>0</v>
      </c>
      <c r="B65" s="27" t="e">
        <f t="shared" si="24"/>
        <v>#DIV/0!</v>
      </c>
      <c r="C65" s="20">
        <v>0</v>
      </c>
      <c r="D65" s="9" t="e">
        <f t="shared" si="25"/>
        <v>#DIV/0!</v>
      </c>
      <c r="E65">
        <f>Control!C67/100</f>
        <v>0</v>
      </c>
      <c r="F65" t="e">
        <f t="shared" si="26"/>
        <v>#DIV/0!</v>
      </c>
      <c r="G65">
        <f t="shared" si="27"/>
        <v>0</v>
      </c>
      <c r="H65" s="21">
        <f t="shared" si="28"/>
        <v>0</v>
      </c>
      <c r="I65">
        <v>35.1</v>
      </c>
      <c r="J65" t="e">
        <f t="shared" si="29"/>
        <v>#DIV/0!</v>
      </c>
      <c r="K65">
        <f>Control!F67/100</f>
        <v>0</v>
      </c>
      <c r="L65" s="25" t="e">
        <f t="shared" si="30"/>
        <v>#DIV/0!</v>
      </c>
      <c r="M65" s="10">
        <f t="shared" si="31"/>
        <v>62.125369908985725</v>
      </c>
      <c r="N65" t="e">
        <f t="shared" si="32"/>
        <v>#DIV/0!</v>
      </c>
      <c r="O65" t="e">
        <f t="shared" si="33"/>
        <v>#DIV/0!</v>
      </c>
      <c r="P65" s="25" t="e">
        <f t="shared" si="34"/>
        <v>#DIV/0!</v>
      </c>
      <c r="Q65" s="22" t="e">
        <f t="shared" si="35"/>
        <v>#DIV/0!</v>
      </c>
      <c r="R65" t="e">
        <f t="shared" si="36"/>
        <v>#DIV/0!</v>
      </c>
      <c r="S65" s="25" t="e">
        <f t="shared" si="37"/>
        <v>#DIV/0!</v>
      </c>
      <c r="T65" s="25" t="e">
        <f t="shared" si="38"/>
        <v>#DIV/0!</v>
      </c>
      <c r="U65" s="10" t="e">
        <f ca="1">RANK(C65,$C$3:OFFSET($C$3,Control!$I$5-1,0),1)</f>
        <v>#N/A</v>
      </c>
      <c r="V65" s="10" t="e">
        <f t="shared" ca="1" si="43"/>
        <v>#N/A</v>
      </c>
      <c r="W65" s="10" t="e">
        <f t="shared" ca="1" si="43"/>
        <v>#N/A</v>
      </c>
      <c r="X65" s="7" t="e">
        <f t="shared" si="19"/>
        <v>#DIV/0!</v>
      </c>
      <c r="Y65" s="7" t="e">
        <f t="shared" ca="1" si="10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39"/>
        <v>#DIV/0!</v>
      </c>
      <c r="AE65" t="e">
        <f t="shared" si="40"/>
        <v>#DIV/0!</v>
      </c>
      <c r="AF65" s="25" t="e">
        <f t="shared" si="41"/>
        <v>#DIV/0!</v>
      </c>
    </row>
    <row r="66" spans="1:32" ht="14.25" x14ac:dyDescent="0.2">
      <c r="A66" s="37">
        <f>Control!B68</f>
        <v>0</v>
      </c>
      <c r="B66" s="27" t="e">
        <f t="shared" si="24"/>
        <v>#DIV/0!</v>
      </c>
      <c r="C66" s="20">
        <v>0</v>
      </c>
      <c r="D66" s="9" t="e">
        <f t="shared" si="25"/>
        <v>#DIV/0!</v>
      </c>
      <c r="E66">
        <f>Control!C68/100</f>
        <v>0</v>
      </c>
      <c r="F66" t="e">
        <f t="shared" si="26"/>
        <v>#DIV/0!</v>
      </c>
      <c r="G66">
        <f t="shared" si="27"/>
        <v>0</v>
      </c>
      <c r="H66" s="21">
        <f t="shared" si="28"/>
        <v>0</v>
      </c>
      <c r="I66">
        <v>36.1</v>
      </c>
      <c r="J66" t="e">
        <f t="shared" si="29"/>
        <v>#DIV/0!</v>
      </c>
      <c r="K66">
        <f>Control!F68/100</f>
        <v>0</v>
      </c>
      <c r="L66" s="25" t="e">
        <f t="shared" si="30"/>
        <v>#DIV/0!</v>
      </c>
      <c r="M66" s="10">
        <f t="shared" si="31"/>
        <v>63.895323467646278</v>
      </c>
      <c r="N66" t="e">
        <f t="shared" si="32"/>
        <v>#DIV/0!</v>
      </c>
      <c r="O66" t="e">
        <f t="shared" si="33"/>
        <v>#DIV/0!</v>
      </c>
      <c r="P66" s="25" t="e">
        <f t="shared" si="34"/>
        <v>#DIV/0!</v>
      </c>
      <c r="Q66" s="22" t="e">
        <f t="shared" si="35"/>
        <v>#DIV/0!</v>
      </c>
      <c r="R66" t="e">
        <f t="shared" si="36"/>
        <v>#DIV/0!</v>
      </c>
      <c r="S66" s="25" t="e">
        <f t="shared" si="37"/>
        <v>#DIV/0!</v>
      </c>
      <c r="T66" s="25" t="e">
        <f t="shared" si="38"/>
        <v>#DIV/0!</v>
      </c>
      <c r="U66" s="10" t="e">
        <f ca="1">RANK(C66,$C$3:OFFSET($C$3,Control!$I$5-1,0),1)</f>
        <v>#N/A</v>
      </c>
      <c r="V66" s="10" t="e">
        <f t="shared" ca="1" si="43"/>
        <v>#N/A</v>
      </c>
      <c r="W66" s="10" t="e">
        <f t="shared" ca="1" si="43"/>
        <v>#N/A</v>
      </c>
      <c r="X66" s="7" t="e">
        <f t="shared" si="19"/>
        <v>#DIV/0!</v>
      </c>
      <c r="Y66" s="7" t="e">
        <f t="shared" ca="1" si="10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39"/>
        <v>#DIV/0!</v>
      </c>
      <c r="AE66" t="e">
        <f t="shared" si="40"/>
        <v>#DIV/0!</v>
      </c>
      <c r="AF66" s="25" t="e">
        <f t="shared" si="41"/>
        <v>#DIV/0!</v>
      </c>
    </row>
    <row r="67" spans="1:32" ht="14.25" x14ac:dyDescent="0.2">
      <c r="A67" s="37">
        <f>Control!B69</f>
        <v>0</v>
      </c>
      <c r="B67" s="27" t="e">
        <f t="shared" si="24"/>
        <v>#DIV/0!</v>
      </c>
      <c r="C67" s="20">
        <v>0</v>
      </c>
      <c r="D67" s="9" t="e">
        <f t="shared" si="25"/>
        <v>#DIV/0!</v>
      </c>
      <c r="E67">
        <f>Control!C69/100</f>
        <v>0</v>
      </c>
      <c r="F67" t="e">
        <f t="shared" si="26"/>
        <v>#DIV/0!</v>
      </c>
      <c r="G67">
        <f t="shared" si="27"/>
        <v>0</v>
      </c>
      <c r="H67" s="21">
        <f t="shared" si="28"/>
        <v>0</v>
      </c>
      <c r="I67">
        <v>37.1</v>
      </c>
      <c r="J67" t="e">
        <f t="shared" si="29"/>
        <v>#DIV/0!</v>
      </c>
      <c r="K67">
        <f>Control!F69/100</f>
        <v>0</v>
      </c>
      <c r="L67" s="25" t="e">
        <f t="shared" si="30"/>
        <v>#DIV/0!</v>
      </c>
      <c r="M67" s="10">
        <f t="shared" si="31"/>
        <v>65.665277026306839</v>
      </c>
      <c r="N67" t="e">
        <f t="shared" si="32"/>
        <v>#DIV/0!</v>
      </c>
      <c r="O67" t="e">
        <f t="shared" si="33"/>
        <v>#DIV/0!</v>
      </c>
      <c r="P67" s="25" t="e">
        <f t="shared" si="34"/>
        <v>#DIV/0!</v>
      </c>
      <c r="Q67" s="22" t="e">
        <f t="shared" si="35"/>
        <v>#DIV/0!</v>
      </c>
      <c r="R67" t="e">
        <f t="shared" si="36"/>
        <v>#DIV/0!</v>
      </c>
      <c r="S67" s="25" t="e">
        <f t="shared" si="37"/>
        <v>#DIV/0!</v>
      </c>
      <c r="T67" s="25" t="e">
        <f t="shared" si="38"/>
        <v>#DIV/0!</v>
      </c>
      <c r="U67" s="10" t="e">
        <f ca="1">RANK(C67,$C$3:OFFSET($C$3,Control!$I$5-1,0),1)</f>
        <v>#N/A</v>
      </c>
      <c r="V67" s="10" t="e">
        <f t="shared" ca="1" si="43"/>
        <v>#N/A</v>
      </c>
      <c r="W67" s="10" t="e">
        <f t="shared" ca="1" si="43"/>
        <v>#N/A</v>
      </c>
      <c r="X67" s="7" t="e">
        <f t="shared" si="19"/>
        <v>#DIV/0!</v>
      </c>
      <c r="Y67" s="7" t="e">
        <f t="shared" ref="Y67:Y100" ca="1" si="44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39"/>
        <v>#DIV/0!</v>
      </c>
      <c r="AE67" t="e">
        <f t="shared" si="40"/>
        <v>#DIV/0!</v>
      </c>
      <c r="AF67" s="25" t="e">
        <f t="shared" si="41"/>
        <v>#DIV/0!</v>
      </c>
    </row>
    <row r="68" spans="1:32" ht="14.25" x14ac:dyDescent="0.2">
      <c r="A68" s="37">
        <f>Control!B70</f>
        <v>0</v>
      </c>
      <c r="B68" s="27" t="e">
        <f t="shared" si="24"/>
        <v>#DIV/0!</v>
      </c>
      <c r="C68" s="20">
        <v>0</v>
      </c>
      <c r="D68" s="9" t="e">
        <f t="shared" si="25"/>
        <v>#DIV/0!</v>
      </c>
      <c r="E68">
        <f>Control!C70/100</f>
        <v>0</v>
      </c>
      <c r="F68" t="e">
        <f t="shared" si="26"/>
        <v>#DIV/0!</v>
      </c>
      <c r="G68">
        <f t="shared" si="27"/>
        <v>0</v>
      </c>
      <c r="H68" s="21">
        <f t="shared" si="28"/>
        <v>0</v>
      </c>
      <c r="I68">
        <v>38.1</v>
      </c>
      <c r="J68" t="e">
        <f t="shared" si="29"/>
        <v>#DIV/0!</v>
      </c>
      <c r="K68">
        <f>Control!F70/100</f>
        <v>0</v>
      </c>
      <c r="L68" s="25" t="e">
        <f t="shared" si="30"/>
        <v>#DIV/0!</v>
      </c>
      <c r="M68" s="10">
        <f t="shared" si="31"/>
        <v>67.435230584967414</v>
      </c>
      <c r="N68" t="e">
        <f t="shared" si="32"/>
        <v>#DIV/0!</v>
      </c>
      <c r="O68" t="e">
        <f t="shared" si="33"/>
        <v>#DIV/0!</v>
      </c>
      <c r="P68" s="25" t="e">
        <f t="shared" si="34"/>
        <v>#DIV/0!</v>
      </c>
      <c r="Q68" s="22" t="e">
        <f t="shared" si="35"/>
        <v>#DIV/0!</v>
      </c>
      <c r="R68" t="e">
        <f t="shared" si="36"/>
        <v>#DIV/0!</v>
      </c>
      <c r="S68" s="25" t="e">
        <f t="shared" si="37"/>
        <v>#DIV/0!</v>
      </c>
      <c r="T68" s="25" t="e">
        <f t="shared" si="38"/>
        <v>#DIV/0!</v>
      </c>
      <c r="U68" s="10" t="e">
        <f ca="1">RANK(C68,$C$3:OFFSET($C$3,Control!$I$5-1,0),1)</f>
        <v>#N/A</v>
      </c>
      <c r="V68" s="10" t="e">
        <f t="shared" ca="1" si="43"/>
        <v>#N/A</v>
      </c>
      <c r="W68" s="10" t="e">
        <f t="shared" ca="1" si="43"/>
        <v>#N/A</v>
      </c>
      <c r="X68" s="7" t="e">
        <f t="shared" ref="X68:X100" si="45">(N68+L68)*100</f>
        <v>#DIV/0!</v>
      </c>
      <c r="Y68" s="7" t="e">
        <f t="shared" ca="1" si="44"/>
        <v>#N/A</v>
      </c>
      <c r="Z68">
        <v>1</v>
      </c>
      <c r="AA68">
        <v>2</v>
      </c>
      <c r="AB68" s="11" t="e">
        <f t="shared" ref="AB68:AB100" si="46">100*8.3144*$AA$2*($AA$1+273)*($AE$1/100-B68/100)/(0.018*1000000*C68+8.3144*$AA$2*($AA$1+273)*($AE$1/100-B68/100))</f>
        <v>#DIV/0!</v>
      </c>
      <c r="AC68" s="11"/>
      <c r="AD68" s="7" t="e">
        <f t="shared" si="39"/>
        <v>#DIV/0!</v>
      </c>
      <c r="AE68" t="e">
        <f t="shared" si="40"/>
        <v>#DIV/0!</v>
      </c>
      <c r="AF68" s="25" t="e">
        <f t="shared" si="41"/>
        <v>#DIV/0!</v>
      </c>
    </row>
    <row r="69" spans="1:32" ht="14.25" x14ac:dyDescent="0.2">
      <c r="A69" s="37">
        <f>Control!B71</f>
        <v>0</v>
      </c>
      <c r="B69" s="27" t="e">
        <f t="shared" si="24"/>
        <v>#DIV/0!</v>
      </c>
      <c r="C69" s="20">
        <v>0</v>
      </c>
      <c r="D69" s="9" t="e">
        <f t="shared" si="25"/>
        <v>#DIV/0!</v>
      </c>
      <c r="E69">
        <f>Control!C71/100</f>
        <v>0</v>
      </c>
      <c r="F69" t="e">
        <f t="shared" si="26"/>
        <v>#DIV/0!</v>
      </c>
      <c r="G69">
        <f t="shared" si="27"/>
        <v>0</v>
      </c>
      <c r="H69" s="21">
        <f t="shared" si="28"/>
        <v>0</v>
      </c>
      <c r="I69">
        <v>39.1</v>
      </c>
      <c r="J69" t="e">
        <f t="shared" si="29"/>
        <v>#DIV/0!</v>
      </c>
      <c r="K69">
        <f>Control!F71/100</f>
        <v>0</v>
      </c>
      <c r="L69" s="25" t="e">
        <f t="shared" si="30"/>
        <v>#DIV/0!</v>
      </c>
      <c r="M69" s="10">
        <f t="shared" si="31"/>
        <v>69.205184143627974</v>
      </c>
      <c r="N69" t="e">
        <f t="shared" si="32"/>
        <v>#DIV/0!</v>
      </c>
      <c r="O69" t="e">
        <f t="shared" si="33"/>
        <v>#DIV/0!</v>
      </c>
      <c r="P69" s="25" t="e">
        <f t="shared" si="34"/>
        <v>#DIV/0!</v>
      </c>
      <c r="Q69" s="22" t="e">
        <f t="shared" si="35"/>
        <v>#DIV/0!</v>
      </c>
      <c r="R69" t="e">
        <f t="shared" si="36"/>
        <v>#DIV/0!</v>
      </c>
      <c r="S69" s="25" t="e">
        <f t="shared" si="37"/>
        <v>#DIV/0!</v>
      </c>
      <c r="T69" s="25" t="e">
        <f t="shared" si="38"/>
        <v>#DIV/0!</v>
      </c>
      <c r="U69" s="10" t="e">
        <f ca="1">RANK(C69,$C$3:OFFSET($C$3,Control!$I$5-1,0),1)</f>
        <v>#N/A</v>
      </c>
      <c r="V69" s="10" t="e">
        <f t="shared" ca="1" si="43"/>
        <v>#N/A</v>
      </c>
      <c r="W69" s="10" t="e">
        <f t="shared" ca="1" si="43"/>
        <v>#N/A</v>
      </c>
      <c r="X69" s="7" t="e">
        <f t="shared" si="45"/>
        <v>#DIV/0!</v>
      </c>
      <c r="Y69" s="7" t="e">
        <f t="shared" ca="1" si="44"/>
        <v>#N/A</v>
      </c>
      <c r="Z69">
        <v>1</v>
      </c>
      <c r="AA69">
        <v>2</v>
      </c>
      <c r="AB69" s="11" t="e">
        <f t="shared" si="46"/>
        <v>#DIV/0!</v>
      </c>
      <c r="AC69" s="11"/>
      <c r="AD69" s="7" t="e">
        <f t="shared" si="39"/>
        <v>#DIV/0!</v>
      </c>
      <c r="AE69" t="e">
        <f t="shared" si="40"/>
        <v>#DIV/0!</v>
      </c>
      <c r="AF69" s="25" t="e">
        <f t="shared" si="41"/>
        <v>#DIV/0!</v>
      </c>
    </row>
    <row r="70" spans="1:32" ht="14.25" x14ac:dyDescent="0.2">
      <c r="A70" s="37">
        <f>Control!B72</f>
        <v>0</v>
      </c>
      <c r="B70" s="27" t="e">
        <f t="shared" si="24"/>
        <v>#DIV/0!</v>
      </c>
      <c r="C70" s="20">
        <v>0</v>
      </c>
      <c r="D70" s="9" t="e">
        <f t="shared" si="25"/>
        <v>#DIV/0!</v>
      </c>
      <c r="E70">
        <f>Control!C72/100</f>
        <v>0</v>
      </c>
      <c r="F70" t="e">
        <f t="shared" si="26"/>
        <v>#DIV/0!</v>
      </c>
      <c r="G70">
        <f t="shared" si="27"/>
        <v>0</v>
      </c>
      <c r="H70" s="21">
        <f t="shared" si="28"/>
        <v>0</v>
      </c>
      <c r="I70">
        <v>40.1</v>
      </c>
      <c r="J70" t="e">
        <f t="shared" si="29"/>
        <v>#DIV/0!</v>
      </c>
      <c r="K70">
        <f>Control!F72/100</f>
        <v>0</v>
      </c>
      <c r="L70" s="25" t="e">
        <f t="shared" si="30"/>
        <v>#DIV/0!</v>
      </c>
      <c r="M70" s="10">
        <f t="shared" si="31"/>
        <v>70.975137702288535</v>
      </c>
      <c r="N70" t="e">
        <f t="shared" si="32"/>
        <v>#DIV/0!</v>
      </c>
      <c r="O70" t="e">
        <f t="shared" si="33"/>
        <v>#DIV/0!</v>
      </c>
      <c r="P70" s="25" t="e">
        <f t="shared" si="34"/>
        <v>#DIV/0!</v>
      </c>
      <c r="Q70" s="22" t="e">
        <f t="shared" si="35"/>
        <v>#DIV/0!</v>
      </c>
      <c r="R70" t="e">
        <f t="shared" si="36"/>
        <v>#DIV/0!</v>
      </c>
      <c r="S70" s="25" t="e">
        <f t="shared" si="37"/>
        <v>#DIV/0!</v>
      </c>
      <c r="T70" s="25" t="e">
        <f t="shared" si="38"/>
        <v>#DIV/0!</v>
      </c>
      <c r="U70" s="10" t="e">
        <f ca="1">RANK(C70,$C$3:OFFSET($C$3,Control!$I$5-1,0),1)</f>
        <v>#N/A</v>
      </c>
      <c r="V70" s="10" t="e">
        <f t="shared" ca="1" si="43"/>
        <v>#N/A</v>
      </c>
      <c r="W70" s="10" t="e">
        <f t="shared" ca="1" si="43"/>
        <v>#N/A</v>
      </c>
      <c r="X70" s="7" t="e">
        <f t="shared" si="45"/>
        <v>#DIV/0!</v>
      </c>
      <c r="Y70" s="7" t="e">
        <f t="shared" ca="1" si="44"/>
        <v>#N/A</v>
      </c>
      <c r="Z70">
        <v>1</v>
      </c>
      <c r="AA70">
        <v>2</v>
      </c>
      <c r="AB70" s="11" t="e">
        <f t="shared" si="46"/>
        <v>#DIV/0!</v>
      </c>
      <c r="AC70" s="11"/>
      <c r="AD70" s="7" t="e">
        <f t="shared" si="39"/>
        <v>#DIV/0!</v>
      </c>
      <c r="AE70" t="e">
        <f t="shared" si="40"/>
        <v>#DIV/0!</v>
      </c>
      <c r="AF70" s="25" t="e">
        <f t="shared" si="41"/>
        <v>#DIV/0!</v>
      </c>
    </row>
    <row r="71" spans="1:32" ht="14.25" x14ac:dyDescent="0.2">
      <c r="A71" s="37">
        <f>Control!B73</f>
        <v>0</v>
      </c>
      <c r="B71" s="27" t="e">
        <f t="shared" si="24"/>
        <v>#DIV/0!</v>
      </c>
      <c r="C71" s="20">
        <v>0</v>
      </c>
      <c r="D71" s="9" t="e">
        <f t="shared" si="25"/>
        <v>#DIV/0!</v>
      </c>
      <c r="E71">
        <f>Control!C73/100</f>
        <v>0</v>
      </c>
      <c r="F71" t="e">
        <f t="shared" si="26"/>
        <v>#DIV/0!</v>
      </c>
      <c r="G71">
        <f t="shared" si="27"/>
        <v>0</v>
      </c>
      <c r="H71" s="21">
        <f t="shared" si="28"/>
        <v>0</v>
      </c>
      <c r="I71">
        <v>41.1</v>
      </c>
      <c r="J71" t="e">
        <f t="shared" si="29"/>
        <v>#DIV/0!</v>
      </c>
      <c r="K71">
        <f>Control!F73/100</f>
        <v>0</v>
      </c>
      <c r="L71" s="25" t="e">
        <f t="shared" si="30"/>
        <v>#DIV/0!</v>
      </c>
      <c r="M71" s="10">
        <f t="shared" si="31"/>
        <v>72.745091260949096</v>
      </c>
      <c r="N71" t="e">
        <f t="shared" si="32"/>
        <v>#DIV/0!</v>
      </c>
      <c r="O71" t="e">
        <f t="shared" si="33"/>
        <v>#DIV/0!</v>
      </c>
      <c r="P71" s="25" t="e">
        <f t="shared" si="34"/>
        <v>#DIV/0!</v>
      </c>
      <c r="Q71" s="22" t="e">
        <f t="shared" si="35"/>
        <v>#DIV/0!</v>
      </c>
      <c r="R71" t="e">
        <f t="shared" si="36"/>
        <v>#DIV/0!</v>
      </c>
      <c r="S71" s="25" t="e">
        <f t="shared" si="37"/>
        <v>#DIV/0!</v>
      </c>
      <c r="T71" s="25" t="e">
        <f t="shared" si="38"/>
        <v>#DIV/0!</v>
      </c>
      <c r="U71" s="10" t="e">
        <f ca="1">RANK(C71,$C$3:OFFSET($C$3,Control!$I$5-1,0),1)</f>
        <v>#N/A</v>
      </c>
      <c r="V71" s="10" t="e">
        <f t="shared" ca="1" si="43"/>
        <v>#N/A</v>
      </c>
      <c r="W71" s="10" t="e">
        <f t="shared" ca="1" si="43"/>
        <v>#N/A</v>
      </c>
      <c r="X71" s="7" t="e">
        <f t="shared" si="45"/>
        <v>#DIV/0!</v>
      </c>
      <c r="Y71" s="7" t="e">
        <f t="shared" ca="1" si="44"/>
        <v>#N/A</v>
      </c>
      <c r="Z71">
        <v>1</v>
      </c>
      <c r="AA71">
        <v>2</v>
      </c>
      <c r="AB71" s="11" t="e">
        <f t="shared" si="46"/>
        <v>#DIV/0!</v>
      </c>
      <c r="AC71" s="11"/>
      <c r="AD71" s="7" t="e">
        <f t="shared" si="39"/>
        <v>#DIV/0!</v>
      </c>
      <c r="AE71" t="e">
        <f t="shared" si="40"/>
        <v>#DIV/0!</v>
      </c>
      <c r="AF71" s="25" t="e">
        <f t="shared" si="41"/>
        <v>#DIV/0!</v>
      </c>
    </row>
    <row r="72" spans="1:32" ht="14.25" x14ac:dyDescent="0.2">
      <c r="A72" s="37">
        <f>Control!B74</f>
        <v>0</v>
      </c>
      <c r="B72" s="27" t="e">
        <f t="shared" si="24"/>
        <v>#DIV/0!</v>
      </c>
      <c r="C72" s="20">
        <v>0</v>
      </c>
      <c r="D72" s="9" t="e">
        <f t="shared" si="25"/>
        <v>#DIV/0!</v>
      </c>
      <c r="E72">
        <f>Control!C74/100</f>
        <v>0</v>
      </c>
      <c r="F72" t="e">
        <f t="shared" si="26"/>
        <v>#DIV/0!</v>
      </c>
      <c r="G72">
        <f t="shared" si="27"/>
        <v>0</v>
      </c>
      <c r="H72" s="21">
        <f t="shared" si="28"/>
        <v>0</v>
      </c>
      <c r="I72">
        <v>42.1</v>
      </c>
      <c r="J72" t="e">
        <f t="shared" si="29"/>
        <v>#DIV/0!</v>
      </c>
      <c r="K72">
        <f>Control!F74/100</f>
        <v>0</v>
      </c>
      <c r="L72" s="25" t="e">
        <f t="shared" si="30"/>
        <v>#DIV/0!</v>
      </c>
      <c r="M72" s="10">
        <f t="shared" si="31"/>
        <v>74.515044819609656</v>
      </c>
      <c r="N72" t="e">
        <f t="shared" si="32"/>
        <v>#DIV/0!</v>
      </c>
      <c r="O72" t="e">
        <f t="shared" si="33"/>
        <v>#DIV/0!</v>
      </c>
      <c r="P72" s="25" t="e">
        <f t="shared" si="34"/>
        <v>#DIV/0!</v>
      </c>
      <c r="Q72" s="22" t="e">
        <f t="shared" si="35"/>
        <v>#DIV/0!</v>
      </c>
      <c r="R72" t="e">
        <f t="shared" si="36"/>
        <v>#DIV/0!</v>
      </c>
      <c r="S72" s="25" t="e">
        <f t="shared" si="37"/>
        <v>#DIV/0!</v>
      </c>
      <c r="T72" s="25" t="e">
        <f t="shared" si="38"/>
        <v>#DIV/0!</v>
      </c>
      <c r="U72" s="10" t="e">
        <f ca="1">RANK(C72,$C$3:OFFSET($C$3,Control!$I$5-1,0),1)</f>
        <v>#N/A</v>
      </c>
      <c r="V72" s="10" t="e">
        <f t="shared" ca="1" si="43"/>
        <v>#N/A</v>
      </c>
      <c r="W72" s="10" t="e">
        <f t="shared" ca="1" si="43"/>
        <v>#N/A</v>
      </c>
      <c r="X72" s="7" t="e">
        <f t="shared" si="45"/>
        <v>#DIV/0!</v>
      </c>
      <c r="Y72" s="7" t="e">
        <f t="shared" ca="1" si="44"/>
        <v>#N/A</v>
      </c>
      <c r="Z72">
        <v>1</v>
      </c>
      <c r="AA72">
        <v>2</v>
      </c>
      <c r="AB72" s="11" t="e">
        <f t="shared" si="46"/>
        <v>#DIV/0!</v>
      </c>
      <c r="AC72" s="11"/>
      <c r="AD72" s="7" t="e">
        <f t="shared" si="39"/>
        <v>#DIV/0!</v>
      </c>
      <c r="AE72" t="e">
        <f t="shared" si="40"/>
        <v>#DIV/0!</v>
      </c>
      <c r="AF72" s="25" t="e">
        <f t="shared" si="41"/>
        <v>#DIV/0!</v>
      </c>
    </row>
    <row r="73" spans="1:32" ht="14.25" x14ac:dyDescent="0.2">
      <c r="A73" s="37">
        <f>Control!B75</f>
        <v>0</v>
      </c>
      <c r="B73" s="27" t="e">
        <f t="shared" si="24"/>
        <v>#DIV/0!</v>
      </c>
      <c r="C73" s="20">
        <v>0</v>
      </c>
      <c r="D73" s="9" t="e">
        <f t="shared" si="25"/>
        <v>#DIV/0!</v>
      </c>
      <c r="E73">
        <f>Control!C75/100</f>
        <v>0</v>
      </c>
      <c r="F73" t="e">
        <f t="shared" si="26"/>
        <v>#DIV/0!</v>
      </c>
      <c r="G73">
        <f t="shared" si="27"/>
        <v>0</v>
      </c>
      <c r="H73" s="21">
        <f t="shared" si="28"/>
        <v>0</v>
      </c>
      <c r="I73">
        <v>43.1</v>
      </c>
      <c r="J73" t="e">
        <f t="shared" si="29"/>
        <v>#DIV/0!</v>
      </c>
      <c r="K73">
        <f>Control!F75/100</f>
        <v>0</v>
      </c>
      <c r="L73" s="25" t="e">
        <f t="shared" si="30"/>
        <v>#DIV/0!</v>
      </c>
      <c r="M73" s="10">
        <f t="shared" si="31"/>
        <v>76.284998378270203</v>
      </c>
      <c r="N73" t="e">
        <f t="shared" si="32"/>
        <v>#DIV/0!</v>
      </c>
      <c r="O73" t="e">
        <f t="shared" si="33"/>
        <v>#DIV/0!</v>
      </c>
      <c r="P73" s="25" t="e">
        <f t="shared" si="34"/>
        <v>#DIV/0!</v>
      </c>
      <c r="Q73" s="22" t="e">
        <f t="shared" si="35"/>
        <v>#DIV/0!</v>
      </c>
      <c r="R73" t="e">
        <f t="shared" si="36"/>
        <v>#DIV/0!</v>
      </c>
      <c r="S73" s="25" t="e">
        <f t="shared" si="37"/>
        <v>#DIV/0!</v>
      </c>
      <c r="T73" s="25" t="e">
        <f t="shared" si="38"/>
        <v>#DIV/0!</v>
      </c>
      <c r="U73" s="10" t="e">
        <f ca="1">RANK(C73,$C$3:OFFSET($C$3,Control!$I$5-1,0),1)</f>
        <v>#N/A</v>
      </c>
      <c r="V73" s="10" t="e">
        <f t="shared" ca="1" si="43"/>
        <v>#N/A</v>
      </c>
      <c r="W73" s="10" t="e">
        <f t="shared" ca="1" si="43"/>
        <v>#N/A</v>
      </c>
      <c r="X73" s="7" t="e">
        <f t="shared" si="45"/>
        <v>#DIV/0!</v>
      </c>
      <c r="Y73" s="7" t="e">
        <f t="shared" ca="1" si="44"/>
        <v>#N/A</v>
      </c>
      <c r="Z73">
        <v>1</v>
      </c>
      <c r="AA73">
        <v>2</v>
      </c>
      <c r="AB73" s="11" t="e">
        <f t="shared" si="46"/>
        <v>#DIV/0!</v>
      </c>
      <c r="AC73" s="11"/>
      <c r="AD73" s="7" t="e">
        <f t="shared" si="39"/>
        <v>#DIV/0!</v>
      </c>
      <c r="AE73" t="e">
        <f t="shared" si="40"/>
        <v>#DIV/0!</v>
      </c>
      <c r="AF73" s="25" t="e">
        <f t="shared" si="41"/>
        <v>#DIV/0!</v>
      </c>
    </row>
    <row r="74" spans="1:32" ht="14.25" x14ac:dyDescent="0.2">
      <c r="A74" s="37">
        <f>Control!B76</f>
        <v>0</v>
      </c>
      <c r="B74" s="27" t="e">
        <f t="shared" si="24"/>
        <v>#DIV/0!</v>
      </c>
      <c r="C74" s="20">
        <v>0</v>
      </c>
      <c r="D74" s="9" t="e">
        <f t="shared" si="25"/>
        <v>#DIV/0!</v>
      </c>
      <c r="E74">
        <f>Control!C76/100</f>
        <v>0</v>
      </c>
      <c r="F74" t="e">
        <f t="shared" si="26"/>
        <v>#DIV/0!</v>
      </c>
      <c r="G74">
        <f t="shared" si="27"/>
        <v>0</v>
      </c>
      <c r="H74" s="21">
        <f t="shared" si="28"/>
        <v>0</v>
      </c>
      <c r="I74">
        <v>44.1</v>
      </c>
      <c r="J74" t="e">
        <f t="shared" si="29"/>
        <v>#DIV/0!</v>
      </c>
      <c r="K74">
        <f>Control!F76/100</f>
        <v>0</v>
      </c>
      <c r="L74" s="25" t="e">
        <f t="shared" si="30"/>
        <v>#DIV/0!</v>
      </c>
      <c r="M74" s="10">
        <f t="shared" si="31"/>
        <v>78.054951936930777</v>
      </c>
      <c r="N74" t="e">
        <f t="shared" si="32"/>
        <v>#DIV/0!</v>
      </c>
      <c r="O74" t="e">
        <f t="shared" si="33"/>
        <v>#DIV/0!</v>
      </c>
      <c r="P74" s="25" t="e">
        <f t="shared" si="34"/>
        <v>#DIV/0!</v>
      </c>
      <c r="Q74" s="22" t="e">
        <f t="shared" si="35"/>
        <v>#DIV/0!</v>
      </c>
      <c r="R74" t="e">
        <f t="shared" si="36"/>
        <v>#DIV/0!</v>
      </c>
      <c r="S74" s="25" t="e">
        <f t="shared" si="37"/>
        <v>#DIV/0!</v>
      </c>
      <c r="T74" s="25" t="e">
        <f t="shared" si="38"/>
        <v>#DIV/0!</v>
      </c>
      <c r="U74" s="10" t="e">
        <f ca="1">RANK(C74,$C$3:OFFSET($C$3,Control!$I$5-1,0),1)</f>
        <v>#N/A</v>
      </c>
      <c r="V74" s="10" t="e">
        <f t="shared" ca="1" si="43"/>
        <v>#N/A</v>
      </c>
      <c r="W74" s="10" t="e">
        <f t="shared" ca="1" si="43"/>
        <v>#N/A</v>
      </c>
      <c r="X74" s="7" t="e">
        <f t="shared" si="45"/>
        <v>#DIV/0!</v>
      </c>
      <c r="Y74" s="7" t="e">
        <f t="shared" ca="1" si="44"/>
        <v>#N/A</v>
      </c>
      <c r="Z74">
        <v>1</v>
      </c>
      <c r="AA74">
        <v>2</v>
      </c>
      <c r="AB74" s="11" t="e">
        <f t="shared" si="46"/>
        <v>#DIV/0!</v>
      </c>
      <c r="AC74" s="11"/>
      <c r="AD74" s="7" t="e">
        <f t="shared" si="39"/>
        <v>#DIV/0!</v>
      </c>
      <c r="AE74" t="e">
        <f t="shared" si="40"/>
        <v>#DIV/0!</v>
      </c>
      <c r="AF74" s="25" t="e">
        <f t="shared" si="41"/>
        <v>#DIV/0!</v>
      </c>
    </row>
    <row r="75" spans="1:32" ht="14.25" x14ac:dyDescent="0.2">
      <c r="A75" s="37">
        <f>Control!B77</f>
        <v>0</v>
      </c>
      <c r="B75" s="27" t="e">
        <f t="shared" si="24"/>
        <v>#DIV/0!</v>
      </c>
      <c r="C75" s="20">
        <v>0</v>
      </c>
      <c r="D75" s="9" t="e">
        <f t="shared" si="25"/>
        <v>#DIV/0!</v>
      </c>
      <c r="E75">
        <f>Control!C77/100</f>
        <v>0</v>
      </c>
      <c r="F75" t="e">
        <f t="shared" si="26"/>
        <v>#DIV/0!</v>
      </c>
      <c r="G75">
        <f t="shared" si="27"/>
        <v>0</v>
      </c>
      <c r="H75" s="21">
        <f t="shared" si="28"/>
        <v>0</v>
      </c>
      <c r="I75">
        <v>45.1</v>
      </c>
      <c r="J75" t="e">
        <f t="shared" si="29"/>
        <v>#DIV/0!</v>
      </c>
      <c r="K75">
        <f>Control!F77/100</f>
        <v>0</v>
      </c>
      <c r="L75" s="25" t="e">
        <f t="shared" si="30"/>
        <v>#DIV/0!</v>
      </c>
      <c r="M75" s="10">
        <f t="shared" si="31"/>
        <v>79.824905495591352</v>
      </c>
      <c r="N75" t="e">
        <f t="shared" si="32"/>
        <v>#DIV/0!</v>
      </c>
      <c r="O75" t="e">
        <f t="shared" si="33"/>
        <v>#DIV/0!</v>
      </c>
      <c r="P75" s="25" t="e">
        <f t="shared" si="34"/>
        <v>#DIV/0!</v>
      </c>
      <c r="Q75" s="22" t="e">
        <f t="shared" si="35"/>
        <v>#DIV/0!</v>
      </c>
      <c r="R75" t="e">
        <f t="shared" si="36"/>
        <v>#DIV/0!</v>
      </c>
      <c r="S75" s="25" t="e">
        <f t="shared" si="37"/>
        <v>#DIV/0!</v>
      </c>
      <c r="T75" s="25" t="e">
        <f t="shared" si="38"/>
        <v>#DIV/0!</v>
      </c>
      <c r="U75" s="10" t="e">
        <f ca="1">RANK(C75,$C$3:OFFSET($C$3,Control!$I$5-1,0),1)</f>
        <v>#N/A</v>
      </c>
      <c r="V75" s="10" t="e">
        <f t="shared" ca="1" si="43"/>
        <v>#N/A</v>
      </c>
      <c r="W75" s="10" t="e">
        <f t="shared" ca="1" si="43"/>
        <v>#N/A</v>
      </c>
      <c r="X75" s="7" t="e">
        <f t="shared" si="45"/>
        <v>#DIV/0!</v>
      </c>
      <c r="Y75" s="7" t="e">
        <f t="shared" ca="1" si="44"/>
        <v>#N/A</v>
      </c>
      <c r="Z75">
        <v>1</v>
      </c>
      <c r="AA75">
        <v>2</v>
      </c>
      <c r="AB75" s="11" t="e">
        <f t="shared" si="46"/>
        <v>#DIV/0!</v>
      </c>
      <c r="AC75" s="11"/>
      <c r="AD75" s="7" t="e">
        <f t="shared" si="39"/>
        <v>#DIV/0!</v>
      </c>
      <c r="AE75" t="e">
        <f t="shared" si="40"/>
        <v>#DIV/0!</v>
      </c>
      <c r="AF75" s="25" t="e">
        <f t="shared" si="41"/>
        <v>#DIV/0!</v>
      </c>
    </row>
    <row r="76" spans="1:32" ht="14.25" x14ac:dyDescent="0.2">
      <c r="A76" s="37">
        <f>Control!B78</f>
        <v>0</v>
      </c>
      <c r="B76" s="27" t="e">
        <f t="shared" si="24"/>
        <v>#DIV/0!</v>
      </c>
      <c r="C76" s="20">
        <v>0</v>
      </c>
      <c r="D76" s="9" t="e">
        <f t="shared" si="25"/>
        <v>#DIV/0!</v>
      </c>
      <c r="E76">
        <f>Control!C78/100</f>
        <v>0</v>
      </c>
      <c r="F76" t="e">
        <f t="shared" si="26"/>
        <v>#DIV/0!</v>
      </c>
      <c r="G76">
        <f t="shared" si="27"/>
        <v>0</v>
      </c>
      <c r="H76" s="21">
        <f t="shared" si="28"/>
        <v>0</v>
      </c>
      <c r="I76">
        <v>46.1</v>
      </c>
      <c r="J76" t="e">
        <f t="shared" si="29"/>
        <v>#DIV/0!</v>
      </c>
      <c r="K76">
        <f>Control!F78/100</f>
        <v>0</v>
      </c>
      <c r="L76" s="25" t="e">
        <f t="shared" si="30"/>
        <v>#DIV/0!</v>
      </c>
      <c r="M76" s="10">
        <f t="shared" si="31"/>
        <v>81.594859054251899</v>
      </c>
      <c r="N76" t="e">
        <f t="shared" si="32"/>
        <v>#DIV/0!</v>
      </c>
      <c r="O76" t="e">
        <f t="shared" si="33"/>
        <v>#DIV/0!</v>
      </c>
      <c r="P76" s="25" t="e">
        <f t="shared" si="34"/>
        <v>#DIV/0!</v>
      </c>
      <c r="Q76" s="22" t="e">
        <f t="shared" si="35"/>
        <v>#DIV/0!</v>
      </c>
      <c r="R76" t="e">
        <f t="shared" si="36"/>
        <v>#DIV/0!</v>
      </c>
      <c r="S76" s="25" t="e">
        <f t="shared" si="37"/>
        <v>#DIV/0!</v>
      </c>
      <c r="T76" s="25" t="e">
        <f t="shared" si="38"/>
        <v>#DIV/0!</v>
      </c>
      <c r="U76" s="10" t="e">
        <f ca="1">RANK(C76,$C$3:OFFSET($C$3,Control!$I$5-1,0),1)</f>
        <v>#N/A</v>
      </c>
      <c r="V76" s="10" t="e">
        <f t="shared" ref="V76:W95" ca="1" si="47">IF(U76=U75,U75+1,U76)</f>
        <v>#N/A</v>
      </c>
      <c r="W76" s="10" t="e">
        <f t="shared" ca="1" si="47"/>
        <v>#N/A</v>
      </c>
      <c r="X76" s="7" t="e">
        <f t="shared" si="45"/>
        <v>#DIV/0!</v>
      </c>
      <c r="Y76" s="7" t="e">
        <f t="shared" ca="1" si="44"/>
        <v>#N/A</v>
      </c>
      <c r="Z76">
        <v>1</v>
      </c>
      <c r="AA76">
        <v>2</v>
      </c>
      <c r="AB76" s="11" t="e">
        <f t="shared" si="46"/>
        <v>#DIV/0!</v>
      </c>
      <c r="AC76" s="11"/>
      <c r="AD76" s="7" t="e">
        <f t="shared" si="39"/>
        <v>#DIV/0!</v>
      </c>
      <c r="AE76" t="e">
        <f t="shared" si="40"/>
        <v>#DIV/0!</v>
      </c>
      <c r="AF76" s="25" t="e">
        <f t="shared" si="41"/>
        <v>#DIV/0!</v>
      </c>
    </row>
    <row r="77" spans="1:32" ht="14.25" x14ac:dyDescent="0.2">
      <c r="A77" s="37">
        <f>Control!B79</f>
        <v>0</v>
      </c>
      <c r="B77" s="27" t="e">
        <f t="shared" si="24"/>
        <v>#DIV/0!</v>
      </c>
      <c r="C77" s="20">
        <v>0</v>
      </c>
      <c r="D77" s="9" t="e">
        <f t="shared" si="25"/>
        <v>#DIV/0!</v>
      </c>
      <c r="E77">
        <f>Control!C79/100</f>
        <v>0</v>
      </c>
      <c r="F77" t="e">
        <f t="shared" si="26"/>
        <v>#DIV/0!</v>
      </c>
      <c r="G77">
        <f t="shared" si="27"/>
        <v>0</v>
      </c>
      <c r="H77" s="21">
        <f t="shared" si="28"/>
        <v>0</v>
      </c>
      <c r="I77">
        <v>47.1</v>
      </c>
      <c r="J77" t="e">
        <f t="shared" si="29"/>
        <v>#DIV/0!</v>
      </c>
      <c r="K77">
        <f>Control!F79/100</f>
        <v>0</v>
      </c>
      <c r="L77" s="25" t="e">
        <f t="shared" si="30"/>
        <v>#DIV/0!</v>
      </c>
      <c r="M77" s="10">
        <f t="shared" si="31"/>
        <v>83.364812612912473</v>
      </c>
      <c r="N77" t="e">
        <f t="shared" si="32"/>
        <v>#DIV/0!</v>
      </c>
      <c r="O77" t="e">
        <f t="shared" si="33"/>
        <v>#DIV/0!</v>
      </c>
      <c r="P77" s="25" t="e">
        <f t="shared" si="34"/>
        <v>#DIV/0!</v>
      </c>
      <c r="Q77" s="22" t="e">
        <f t="shared" si="35"/>
        <v>#DIV/0!</v>
      </c>
      <c r="R77" t="e">
        <f t="shared" si="36"/>
        <v>#DIV/0!</v>
      </c>
      <c r="S77" s="25" t="e">
        <f t="shared" si="37"/>
        <v>#DIV/0!</v>
      </c>
      <c r="T77" s="25" t="e">
        <f t="shared" si="38"/>
        <v>#DIV/0!</v>
      </c>
      <c r="U77" s="10" t="e">
        <f ca="1">RANK(C77,$C$3:OFFSET($C$3,Control!$I$5-1,0),1)</f>
        <v>#N/A</v>
      </c>
      <c r="V77" s="10" t="e">
        <f t="shared" ca="1" si="47"/>
        <v>#N/A</v>
      </c>
      <c r="W77" s="10" t="e">
        <f t="shared" ca="1" si="47"/>
        <v>#N/A</v>
      </c>
      <c r="X77" s="7" t="e">
        <f t="shared" si="45"/>
        <v>#DIV/0!</v>
      </c>
      <c r="Y77" s="7" t="e">
        <f t="shared" ca="1" si="44"/>
        <v>#N/A</v>
      </c>
      <c r="Z77">
        <v>1</v>
      </c>
      <c r="AA77">
        <v>2</v>
      </c>
      <c r="AB77" s="11" t="e">
        <f t="shared" si="46"/>
        <v>#DIV/0!</v>
      </c>
      <c r="AC77" s="11"/>
      <c r="AD77" s="7" t="e">
        <f t="shared" si="39"/>
        <v>#DIV/0!</v>
      </c>
      <c r="AE77" t="e">
        <f t="shared" si="40"/>
        <v>#DIV/0!</v>
      </c>
      <c r="AF77" s="25" t="e">
        <f t="shared" si="41"/>
        <v>#DIV/0!</v>
      </c>
    </row>
    <row r="78" spans="1:32" ht="14.25" x14ac:dyDescent="0.2">
      <c r="A78" s="37">
        <f>Control!B80</f>
        <v>0</v>
      </c>
      <c r="B78" s="27" t="e">
        <f t="shared" si="24"/>
        <v>#DIV/0!</v>
      </c>
      <c r="C78" s="20">
        <v>0</v>
      </c>
      <c r="D78" s="9" t="e">
        <f t="shared" si="25"/>
        <v>#DIV/0!</v>
      </c>
      <c r="E78">
        <f>Control!C80/100</f>
        <v>0</v>
      </c>
      <c r="F78" t="e">
        <f t="shared" si="26"/>
        <v>#DIV/0!</v>
      </c>
      <c r="G78">
        <f t="shared" si="27"/>
        <v>0</v>
      </c>
      <c r="H78" s="21">
        <f t="shared" si="28"/>
        <v>0</v>
      </c>
      <c r="I78">
        <v>48.1</v>
      </c>
      <c r="J78" t="e">
        <f t="shared" si="29"/>
        <v>#DIV/0!</v>
      </c>
      <c r="K78">
        <f>Control!F80/100</f>
        <v>0</v>
      </c>
      <c r="L78" s="25" t="e">
        <f t="shared" si="30"/>
        <v>#DIV/0!</v>
      </c>
      <c r="M78" s="10">
        <f t="shared" si="31"/>
        <v>85.13476617157302</v>
      </c>
      <c r="N78" t="e">
        <f t="shared" si="32"/>
        <v>#DIV/0!</v>
      </c>
      <c r="O78" t="e">
        <f t="shared" si="33"/>
        <v>#DIV/0!</v>
      </c>
      <c r="P78" s="25" t="e">
        <f t="shared" si="34"/>
        <v>#DIV/0!</v>
      </c>
      <c r="Q78" s="22" t="e">
        <f t="shared" si="35"/>
        <v>#DIV/0!</v>
      </c>
      <c r="R78" t="e">
        <f t="shared" si="36"/>
        <v>#DIV/0!</v>
      </c>
      <c r="S78" s="25" t="e">
        <f t="shared" si="37"/>
        <v>#DIV/0!</v>
      </c>
      <c r="T78" s="25" t="e">
        <f t="shared" si="38"/>
        <v>#DIV/0!</v>
      </c>
      <c r="U78" s="10" t="e">
        <f ca="1">RANK(C78,$C$3:OFFSET($C$3,Control!$I$5-1,0),1)</f>
        <v>#N/A</v>
      </c>
      <c r="V78" s="10" t="e">
        <f t="shared" ca="1" si="47"/>
        <v>#N/A</v>
      </c>
      <c r="W78" s="10" t="e">
        <f t="shared" ca="1" si="47"/>
        <v>#N/A</v>
      </c>
      <c r="X78" s="7" t="e">
        <f t="shared" si="45"/>
        <v>#DIV/0!</v>
      </c>
      <c r="Y78" s="7" t="e">
        <f t="shared" ca="1" si="44"/>
        <v>#N/A</v>
      </c>
      <c r="Z78">
        <v>1</v>
      </c>
      <c r="AA78">
        <v>2</v>
      </c>
      <c r="AB78" s="11" t="e">
        <f t="shared" si="46"/>
        <v>#DIV/0!</v>
      </c>
      <c r="AC78" s="11"/>
      <c r="AD78" s="7" t="e">
        <f t="shared" si="39"/>
        <v>#DIV/0!</v>
      </c>
      <c r="AE78" t="e">
        <f t="shared" si="40"/>
        <v>#DIV/0!</v>
      </c>
      <c r="AF78" s="25" t="e">
        <f t="shared" si="41"/>
        <v>#DIV/0!</v>
      </c>
    </row>
    <row r="79" spans="1:32" ht="14.25" x14ac:dyDescent="0.2">
      <c r="A79" s="37">
        <f>Control!B81</f>
        <v>0</v>
      </c>
      <c r="B79" s="27" t="e">
        <f t="shared" si="24"/>
        <v>#DIV/0!</v>
      </c>
      <c r="C79" s="20">
        <v>0</v>
      </c>
      <c r="D79" s="9" t="e">
        <f t="shared" si="25"/>
        <v>#DIV/0!</v>
      </c>
      <c r="E79">
        <f>Control!C81/100</f>
        <v>0</v>
      </c>
      <c r="F79" t="e">
        <f t="shared" si="26"/>
        <v>#DIV/0!</v>
      </c>
      <c r="G79">
        <f t="shared" si="27"/>
        <v>0</v>
      </c>
      <c r="H79" s="21">
        <f t="shared" si="28"/>
        <v>0</v>
      </c>
      <c r="I79">
        <v>49.1</v>
      </c>
      <c r="J79" t="e">
        <f t="shared" si="29"/>
        <v>#DIV/0!</v>
      </c>
      <c r="K79">
        <f>Control!F81/100</f>
        <v>0</v>
      </c>
      <c r="L79" s="25" t="e">
        <f t="shared" si="30"/>
        <v>#DIV/0!</v>
      </c>
      <c r="M79" s="10">
        <f t="shared" si="31"/>
        <v>86.90471973023358</v>
      </c>
      <c r="N79" t="e">
        <f t="shared" si="32"/>
        <v>#DIV/0!</v>
      </c>
      <c r="O79" t="e">
        <f t="shared" si="33"/>
        <v>#DIV/0!</v>
      </c>
      <c r="P79" s="25" t="e">
        <f t="shared" si="34"/>
        <v>#DIV/0!</v>
      </c>
      <c r="Q79" s="22" t="e">
        <f t="shared" si="35"/>
        <v>#DIV/0!</v>
      </c>
      <c r="R79" t="e">
        <f t="shared" si="36"/>
        <v>#DIV/0!</v>
      </c>
      <c r="S79" s="25" t="e">
        <f t="shared" si="37"/>
        <v>#DIV/0!</v>
      </c>
      <c r="T79" s="25" t="e">
        <f t="shared" si="38"/>
        <v>#DIV/0!</v>
      </c>
      <c r="U79" s="10" t="e">
        <f ca="1">RANK(C79,$C$3:OFFSET($C$3,Control!$I$5-1,0),1)</f>
        <v>#N/A</v>
      </c>
      <c r="V79" s="10" t="e">
        <f t="shared" ca="1" si="47"/>
        <v>#N/A</v>
      </c>
      <c r="W79" s="10" t="e">
        <f t="shared" ca="1" si="47"/>
        <v>#N/A</v>
      </c>
      <c r="X79" s="7" t="e">
        <f t="shared" si="45"/>
        <v>#DIV/0!</v>
      </c>
      <c r="Y79" s="7" t="e">
        <f t="shared" ca="1" si="44"/>
        <v>#N/A</v>
      </c>
      <c r="Z79">
        <v>1</v>
      </c>
      <c r="AA79">
        <v>2</v>
      </c>
      <c r="AB79" s="11" t="e">
        <f t="shared" si="46"/>
        <v>#DIV/0!</v>
      </c>
      <c r="AC79" s="11"/>
      <c r="AD79" s="7" t="e">
        <f t="shared" si="39"/>
        <v>#DIV/0!</v>
      </c>
      <c r="AE79" t="e">
        <f t="shared" si="40"/>
        <v>#DIV/0!</v>
      </c>
      <c r="AF79" s="25" t="e">
        <f t="shared" si="41"/>
        <v>#DIV/0!</v>
      </c>
    </row>
    <row r="80" spans="1:32" ht="14.25" x14ac:dyDescent="0.2">
      <c r="A80" s="37">
        <f>Control!B82</f>
        <v>0</v>
      </c>
      <c r="B80" s="27" t="e">
        <f t="shared" si="24"/>
        <v>#DIV/0!</v>
      </c>
      <c r="C80" s="20">
        <v>0</v>
      </c>
      <c r="D80" s="9" t="e">
        <f t="shared" si="25"/>
        <v>#DIV/0!</v>
      </c>
      <c r="E80">
        <f>Control!C82/100</f>
        <v>0</v>
      </c>
      <c r="F80" t="e">
        <f t="shared" si="26"/>
        <v>#DIV/0!</v>
      </c>
      <c r="G80">
        <f t="shared" si="27"/>
        <v>0</v>
      </c>
      <c r="H80" s="21">
        <f t="shared" si="28"/>
        <v>0</v>
      </c>
      <c r="I80">
        <v>50.1</v>
      </c>
      <c r="J80" t="e">
        <f t="shared" si="29"/>
        <v>#DIV/0!</v>
      </c>
      <c r="K80">
        <f>Control!F82/100</f>
        <v>0</v>
      </c>
      <c r="L80" s="25" t="e">
        <f t="shared" si="30"/>
        <v>#DIV/0!</v>
      </c>
      <c r="M80" s="10">
        <f t="shared" si="31"/>
        <v>88.674673288894141</v>
      </c>
      <c r="N80" t="e">
        <f t="shared" si="32"/>
        <v>#DIV/0!</v>
      </c>
      <c r="O80" t="e">
        <f t="shared" si="33"/>
        <v>#DIV/0!</v>
      </c>
      <c r="P80" s="25" t="e">
        <f t="shared" si="34"/>
        <v>#DIV/0!</v>
      </c>
      <c r="Q80" s="22" t="e">
        <f t="shared" si="35"/>
        <v>#DIV/0!</v>
      </c>
      <c r="R80" t="e">
        <f t="shared" si="36"/>
        <v>#DIV/0!</v>
      </c>
      <c r="S80" s="25" t="e">
        <f t="shared" si="37"/>
        <v>#DIV/0!</v>
      </c>
      <c r="T80" s="25" t="e">
        <f t="shared" si="38"/>
        <v>#DIV/0!</v>
      </c>
      <c r="U80" s="10" t="e">
        <f ca="1">RANK(C80,$C$3:OFFSET($C$3,Control!$I$5-1,0),1)</f>
        <v>#N/A</v>
      </c>
      <c r="V80" s="10" t="e">
        <f t="shared" ca="1" si="47"/>
        <v>#N/A</v>
      </c>
      <c r="W80" s="10" t="e">
        <f t="shared" ca="1" si="47"/>
        <v>#N/A</v>
      </c>
      <c r="X80" s="7" t="e">
        <f t="shared" si="45"/>
        <v>#DIV/0!</v>
      </c>
      <c r="Y80" s="7" t="e">
        <f t="shared" ca="1" si="44"/>
        <v>#N/A</v>
      </c>
      <c r="Z80">
        <v>1</v>
      </c>
      <c r="AA80">
        <v>2</v>
      </c>
      <c r="AB80" s="11" t="e">
        <f t="shared" si="46"/>
        <v>#DIV/0!</v>
      </c>
      <c r="AC80" s="11"/>
      <c r="AD80" s="7" t="e">
        <f t="shared" si="39"/>
        <v>#DIV/0!</v>
      </c>
      <c r="AE80" t="e">
        <f t="shared" si="40"/>
        <v>#DIV/0!</v>
      </c>
      <c r="AF80" s="25" t="e">
        <f t="shared" si="41"/>
        <v>#DIV/0!</v>
      </c>
    </row>
    <row r="81" spans="1:32" ht="14.25" x14ac:dyDescent="0.2">
      <c r="A81" s="37">
        <f>Control!B83</f>
        <v>0</v>
      </c>
      <c r="B81" s="27" t="e">
        <f t="shared" si="24"/>
        <v>#DIV/0!</v>
      </c>
      <c r="C81" s="20">
        <v>0</v>
      </c>
      <c r="D81" s="9" t="e">
        <f t="shared" si="25"/>
        <v>#DIV/0!</v>
      </c>
      <c r="E81">
        <f>Control!C83/100</f>
        <v>0</v>
      </c>
      <c r="F81" t="e">
        <f t="shared" si="26"/>
        <v>#DIV/0!</v>
      </c>
      <c r="G81">
        <f t="shared" si="27"/>
        <v>0</v>
      </c>
      <c r="H81" s="21">
        <f t="shared" si="28"/>
        <v>0</v>
      </c>
      <c r="I81">
        <v>51.1</v>
      </c>
      <c r="J81" t="e">
        <f t="shared" si="29"/>
        <v>#DIV/0!</v>
      </c>
      <c r="K81">
        <f>Control!F83/100</f>
        <v>0</v>
      </c>
      <c r="L81" s="25" t="e">
        <f t="shared" si="30"/>
        <v>#DIV/0!</v>
      </c>
      <c r="M81" s="10">
        <f t="shared" si="31"/>
        <v>90.444626847554716</v>
      </c>
      <c r="N81" t="e">
        <f t="shared" si="32"/>
        <v>#DIV/0!</v>
      </c>
      <c r="O81" t="e">
        <f t="shared" si="33"/>
        <v>#DIV/0!</v>
      </c>
      <c r="P81" s="25" t="e">
        <f t="shared" si="34"/>
        <v>#DIV/0!</v>
      </c>
      <c r="Q81" s="22" t="e">
        <f t="shared" si="35"/>
        <v>#DIV/0!</v>
      </c>
      <c r="R81" t="e">
        <f t="shared" si="36"/>
        <v>#DIV/0!</v>
      </c>
      <c r="S81" s="25" t="e">
        <f t="shared" si="37"/>
        <v>#DIV/0!</v>
      </c>
      <c r="T81" s="25" t="e">
        <f t="shared" si="38"/>
        <v>#DIV/0!</v>
      </c>
      <c r="U81" s="10" t="e">
        <f ca="1">RANK(C81,$C$3:OFFSET($C$3,Control!$I$5-1,0),1)</f>
        <v>#N/A</v>
      </c>
      <c r="V81" s="10" t="e">
        <f t="shared" ca="1" si="47"/>
        <v>#N/A</v>
      </c>
      <c r="W81" s="10" t="e">
        <f t="shared" ca="1" si="47"/>
        <v>#N/A</v>
      </c>
      <c r="X81" s="7" t="e">
        <f t="shared" si="45"/>
        <v>#DIV/0!</v>
      </c>
      <c r="Y81" s="7" t="e">
        <f t="shared" ca="1" si="44"/>
        <v>#N/A</v>
      </c>
      <c r="Z81">
        <v>1</v>
      </c>
      <c r="AA81">
        <v>2</v>
      </c>
      <c r="AB81" s="11" t="e">
        <f t="shared" si="46"/>
        <v>#DIV/0!</v>
      </c>
      <c r="AC81" s="11"/>
      <c r="AD81" s="7" t="e">
        <f t="shared" si="39"/>
        <v>#DIV/0!</v>
      </c>
      <c r="AE81" t="e">
        <f t="shared" si="40"/>
        <v>#DIV/0!</v>
      </c>
      <c r="AF81" s="25" t="e">
        <f t="shared" si="41"/>
        <v>#DIV/0!</v>
      </c>
    </row>
    <row r="82" spans="1:32" ht="14.25" x14ac:dyDescent="0.2">
      <c r="A82" s="37">
        <f>Control!B84</f>
        <v>0</v>
      </c>
      <c r="B82" s="27" t="e">
        <f t="shared" si="24"/>
        <v>#DIV/0!</v>
      </c>
      <c r="C82" s="20">
        <v>0</v>
      </c>
      <c r="D82" s="9" t="e">
        <f t="shared" si="25"/>
        <v>#DIV/0!</v>
      </c>
      <c r="E82">
        <f>Control!C84/100</f>
        <v>0</v>
      </c>
      <c r="F82" t="e">
        <f t="shared" si="26"/>
        <v>#DIV/0!</v>
      </c>
      <c r="G82">
        <f t="shared" si="27"/>
        <v>0</v>
      </c>
      <c r="H82" s="21">
        <f t="shared" si="28"/>
        <v>0</v>
      </c>
      <c r="I82">
        <v>52.1</v>
      </c>
      <c r="J82" t="e">
        <f t="shared" si="29"/>
        <v>#DIV/0!</v>
      </c>
      <c r="K82">
        <f>Control!F84/100</f>
        <v>0</v>
      </c>
      <c r="L82" s="25" t="e">
        <f t="shared" si="30"/>
        <v>#DIV/0!</v>
      </c>
      <c r="M82" s="10">
        <f t="shared" si="31"/>
        <v>92.214580406215276</v>
      </c>
      <c r="N82" t="e">
        <f t="shared" si="32"/>
        <v>#DIV/0!</v>
      </c>
      <c r="O82" t="e">
        <f t="shared" si="33"/>
        <v>#DIV/0!</v>
      </c>
      <c r="P82" s="25" t="e">
        <f t="shared" si="34"/>
        <v>#DIV/0!</v>
      </c>
      <c r="Q82" s="22" t="e">
        <f t="shared" si="35"/>
        <v>#DIV/0!</v>
      </c>
      <c r="R82" t="e">
        <f t="shared" si="36"/>
        <v>#DIV/0!</v>
      </c>
      <c r="S82" s="25" t="e">
        <f t="shared" si="37"/>
        <v>#DIV/0!</v>
      </c>
      <c r="T82" s="25" t="e">
        <f t="shared" si="38"/>
        <v>#DIV/0!</v>
      </c>
      <c r="U82" s="10" t="e">
        <f ca="1">RANK(C82,$C$3:OFFSET($C$3,Control!$I$5-1,0),1)</f>
        <v>#N/A</v>
      </c>
      <c r="V82" s="10" t="e">
        <f t="shared" ca="1" si="47"/>
        <v>#N/A</v>
      </c>
      <c r="W82" s="10" t="e">
        <f t="shared" ca="1" si="47"/>
        <v>#N/A</v>
      </c>
      <c r="X82" s="7" t="e">
        <f t="shared" si="45"/>
        <v>#DIV/0!</v>
      </c>
      <c r="Y82" s="7" t="e">
        <f t="shared" ca="1" si="44"/>
        <v>#N/A</v>
      </c>
      <c r="Z82">
        <v>1</v>
      </c>
      <c r="AA82">
        <v>2</v>
      </c>
      <c r="AB82" s="11" t="e">
        <f t="shared" si="46"/>
        <v>#DIV/0!</v>
      </c>
      <c r="AC82" s="11"/>
      <c r="AD82" s="7" t="e">
        <f t="shared" si="39"/>
        <v>#DIV/0!</v>
      </c>
      <c r="AE82" t="e">
        <f t="shared" si="40"/>
        <v>#DIV/0!</v>
      </c>
      <c r="AF82" s="25" t="e">
        <f t="shared" si="41"/>
        <v>#DIV/0!</v>
      </c>
    </row>
    <row r="83" spans="1:32" ht="14.25" x14ac:dyDescent="0.2">
      <c r="A83" s="37">
        <f>Control!B85</f>
        <v>0</v>
      </c>
      <c r="B83" s="27" t="e">
        <f t="shared" si="24"/>
        <v>#DIV/0!</v>
      </c>
      <c r="C83" s="20">
        <v>0</v>
      </c>
      <c r="D83" s="9" t="e">
        <f t="shared" si="25"/>
        <v>#DIV/0!</v>
      </c>
      <c r="E83">
        <f>Control!C85/100</f>
        <v>0</v>
      </c>
      <c r="F83" t="e">
        <f t="shared" si="26"/>
        <v>#DIV/0!</v>
      </c>
      <c r="G83">
        <f t="shared" si="27"/>
        <v>0</v>
      </c>
      <c r="H83" s="21">
        <f t="shared" si="28"/>
        <v>0</v>
      </c>
      <c r="I83">
        <v>53.1</v>
      </c>
      <c r="J83" t="e">
        <f t="shared" si="29"/>
        <v>#DIV/0!</v>
      </c>
      <c r="K83">
        <f>Control!F85/100</f>
        <v>0</v>
      </c>
      <c r="L83" s="25" t="e">
        <f t="shared" si="30"/>
        <v>#DIV/0!</v>
      </c>
      <c r="M83" s="10">
        <f t="shared" si="31"/>
        <v>93.984533964875851</v>
      </c>
      <c r="N83" t="e">
        <f t="shared" si="32"/>
        <v>#DIV/0!</v>
      </c>
      <c r="O83" t="e">
        <f t="shared" si="33"/>
        <v>#DIV/0!</v>
      </c>
      <c r="P83" s="25" t="e">
        <f t="shared" si="34"/>
        <v>#DIV/0!</v>
      </c>
      <c r="Q83" s="22" t="e">
        <f t="shared" si="35"/>
        <v>#DIV/0!</v>
      </c>
      <c r="R83" t="e">
        <f t="shared" si="36"/>
        <v>#DIV/0!</v>
      </c>
      <c r="S83" s="25" t="e">
        <f t="shared" si="37"/>
        <v>#DIV/0!</v>
      </c>
      <c r="T83" s="25" t="e">
        <f t="shared" si="38"/>
        <v>#DIV/0!</v>
      </c>
      <c r="U83" s="10" t="e">
        <f ca="1">RANK(C83,$C$3:OFFSET($C$3,Control!$I$5-1,0),1)</f>
        <v>#N/A</v>
      </c>
      <c r="V83" s="10" t="e">
        <f t="shared" ca="1" si="47"/>
        <v>#N/A</v>
      </c>
      <c r="W83" s="10" t="e">
        <f t="shared" ca="1" si="47"/>
        <v>#N/A</v>
      </c>
      <c r="X83" s="7" t="e">
        <f t="shared" si="45"/>
        <v>#DIV/0!</v>
      </c>
      <c r="Y83" s="7" t="e">
        <f t="shared" ca="1" si="44"/>
        <v>#N/A</v>
      </c>
      <c r="Z83">
        <v>1</v>
      </c>
      <c r="AA83">
        <v>2</v>
      </c>
      <c r="AB83" s="11" t="e">
        <f t="shared" si="46"/>
        <v>#DIV/0!</v>
      </c>
      <c r="AC83" s="11"/>
      <c r="AD83" s="7" t="e">
        <f t="shared" si="39"/>
        <v>#DIV/0!</v>
      </c>
      <c r="AE83" t="e">
        <f t="shared" si="40"/>
        <v>#DIV/0!</v>
      </c>
      <c r="AF83" s="25" t="e">
        <f t="shared" si="41"/>
        <v>#DIV/0!</v>
      </c>
    </row>
    <row r="84" spans="1:32" ht="14.25" x14ac:dyDescent="0.2">
      <c r="A84" s="37">
        <f>Control!B86</f>
        <v>0</v>
      </c>
      <c r="B84" s="27" t="e">
        <f t="shared" si="24"/>
        <v>#DIV/0!</v>
      </c>
      <c r="C84" s="20">
        <v>0</v>
      </c>
      <c r="D84" s="9" t="e">
        <f t="shared" si="25"/>
        <v>#DIV/0!</v>
      </c>
      <c r="E84">
        <f>Control!C86/100</f>
        <v>0</v>
      </c>
      <c r="F84" t="e">
        <f t="shared" si="26"/>
        <v>#DIV/0!</v>
      </c>
      <c r="G84">
        <f t="shared" si="27"/>
        <v>0</v>
      </c>
      <c r="H84" s="21">
        <f t="shared" si="28"/>
        <v>0</v>
      </c>
      <c r="I84">
        <v>54.1</v>
      </c>
      <c r="J84" t="e">
        <f t="shared" si="29"/>
        <v>#DIV/0!</v>
      </c>
      <c r="K84">
        <f>Control!F86/100</f>
        <v>0</v>
      </c>
      <c r="L84" s="25" t="e">
        <f t="shared" si="30"/>
        <v>#DIV/0!</v>
      </c>
      <c r="M84" s="10">
        <f t="shared" si="31"/>
        <v>95.754487523536397</v>
      </c>
      <c r="N84" t="e">
        <f t="shared" si="32"/>
        <v>#DIV/0!</v>
      </c>
      <c r="O84" t="e">
        <f t="shared" si="33"/>
        <v>#DIV/0!</v>
      </c>
      <c r="P84" s="25" t="e">
        <f t="shared" si="34"/>
        <v>#DIV/0!</v>
      </c>
      <c r="Q84" s="22" t="e">
        <f t="shared" si="35"/>
        <v>#DIV/0!</v>
      </c>
      <c r="R84" t="e">
        <f t="shared" si="36"/>
        <v>#DIV/0!</v>
      </c>
      <c r="S84" s="25" t="e">
        <f t="shared" si="37"/>
        <v>#DIV/0!</v>
      </c>
      <c r="T84" s="25" t="e">
        <f t="shared" si="38"/>
        <v>#DIV/0!</v>
      </c>
      <c r="U84" s="10" t="e">
        <f ca="1">RANK(C84,$C$3:OFFSET($C$3,Control!$I$5-1,0),1)</f>
        <v>#N/A</v>
      </c>
      <c r="V84" s="10" t="e">
        <f t="shared" ca="1" si="47"/>
        <v>#N/A</v>
      </c>
      <c r="W84" s="10" t="e">
        <f t="shared" ca="1" si="47"/>
        <v>#N/A</v>
      </c>
      <c r="X84" s="7" t="e">
        <f t="shared" si="45"/>
        <v>#DIV/0!</v>
      </c>
      <c r="Y84" s="7" t="e">
        <f t="shared" ca="1" si="44"/>
        <v>#N/A</v>
      </c>
      <c r="Z84">
        <v>1</v>
      </c>
      <c r="AA84">
        <v>2</v>
      </c>
      <c r="AB84" s="11" t="e">
        <f t="shared" si="46"/>
        <v>#DIV/0!</v>
      </c>
      <c r="AC84" s="11"/>
      <c r="AD84" s="7" t="e">
        <f t="shared" si="39"/>
        <v>#DIV/0!</v>
      </c>
      <c r="AE84" t="e">
        <f t="shared" si="40"/>
        <v>#DIV/0!</v>
      </c>
      <c r="AF84" s="25" t="e">
        <f t="shared" si="41"/>
        <v>#DIV/0!</v>
      </c>
    </row>
    <row r="85" spans="1:32" ht="14.25" x14ac:dyDescent="0.2">
      <c r="A85" s="37">
        <f>Control!B87</f>
        <v>0</v>
      </c>
      <c r="B85" s="27" t="e">
        <f t="shared" si="24"/>
        <v>#DIV/0!</v>
      </c>
      <c r="C85" s="20">
        <v>0</v>
      </c>
      <c r="D85" s="9" t="e">
        <f t="shared" si="25"/>
        <v>#DIV/0!</v>
      </c>
      <c r="E85">
        <f>Control!C87/100</f>
        <v>0</v>
      </c>
      <c r="F85" t="e">
        <f t="shared" si="26"/>
        <v>#DIV/0!</v>
      </c>
      <c r="G85">
        <f t="shared" si="27"/>
        <v>0</v>
      </c>
      <c r="H85" s="21">
        <f t="shared" si="28"/>
        <v>0</v>
      </c>
      <c r="I85">
        <v>55.1</v>
      </c>
      <c r="J85" t="e">
        <f t="shared" si="29"/>
        <v>#DIV/0!</v>
      </c>
      <c r="K85">
        <f>Control!F87/100</f>
        <v>0</v>
      </c>
      <c r="L85" s="25" t="e">
        <f t="shared" si="30"/>
        <v>#DIV/0!</v>
      </c>
      <c r="M85" s="10">
        <f t="shared" si="31"/>
        <v>97.524441082196958</v>
      </c>
      <c r="N85" t="e">
        <f t="shared" si="32"/>
        <v>#DIV/0!</v>
      </c>
      <c r="O85" t="e">
        <f t="shared" si="33"/>
        <v>#DIV/0!</v>
      </c>
      <c r="P85" s="25" t="e">
        <f t="shared" si="34"/>
        <v>#DIV/0!</v>
      </c>
      <c r="Q85" s="22" t="e">
        <f t="shared" si="35"/>
        <v>#DIV/0!</v>
      </c>
      <c r="R85" t="e">
        <f t="shared" si="36"/>
        <v>#DIV/0!</v>
      </c>
      <c r="S85" s="25" t="e">
        <f t="shared" si="37"/>
        <v>#DIV/0!</v>
      </c>
      <c r="T85" s="25" t="e">
        <f t="shared" si="38"/>
        <v>#DIV/0!</v>
      </c>
      <c r="U85" s="10" t="e">
        <f ca="1">RANK(C85,$C$3:OFFSET($C$3,Control!$I$5-1,0),1)</f>
        <v>#N/A</v>
      </c>
      <c r="V85" s="10" t="e">
        <f t="shared" ca="1" si="47"/>
        <v>#N/A</v>
      </c>
      <c r="W85" s="10" t="e">
        <f t="shared" ca="1" si="47"/>
        <v>#N/A</v>
      </c>
      <c r="X85" s="7" t="e">
        <f t="shared" si="45"/>
        <v>#DIV/0!</v>
      </c>
      <c r="Y85" s="7" t="e">
        <f t="shared" ca="1" si="44"/>
        <v>#N/A</v>
      </c>
      <c r="Z85">
        <v>1</v>
      </c>
      <c r="AA85">
        <v>2</v>
      </c>
      <c r="AB85" s="11" t="e">
        <f t="shared" si="46"/>
        <v>#DIV/0!</v>
      </c>
      <c r="AC85" s="11"/>
      <c r="AD85" s="7" t="e">
        <f t="shared" si="39"/>
        <v>#DIV/0!</v>
      </c>
      <c r="AE85" t="e">
        <f t="shared" si="40"/>
        <v>#DIV/0!</v>
      </c>
      <c r="AF85" s="25" t="e">
        <f t="shared" si="41"/>
        <v>#DIV/0!</v>
      </c>
    </row>
    <row r="86" spans="1:32" ht="14.25" x14ac:dyDescent="0.2">
      <c r="A86" s="37">
        <f>Control!B88</f>
        <v>0</v>
      </c>
      <c r="B86" s="27" t="e">
        <f t="shared" si="24"/>
        <v>#DIV/0!</v>
      </c>
      <c r="C86" s="20">
        <v>0</v>
      </c>
      <c r="D86" s="9" t="e">
        <f t="shared" si="25"/>
        <v>#DIV/0!</v>
      </c>
      <c r="E86">
        <f>Control!C88/100</f>
        <v>0</v>
      </c>
      <c r="F86" t="e">
        <f t="shared" si="26"/>
        <v>#DIV/0!</v>
      </c>
      <c r="G86">
        <f t="shared" si="27"/>
        <v>0</v>
      </c>
      <c r="H86" s="21">
        <f t="shared" si="28"/>
        <v>0</v>
      </c>
      <c r="I86">
        <v>56.1</v>
      </c>
      <c r="J86" t="e">
        <f t="shared" si="29"/>
        <v>#DIV/0!</v>
      </c>
      <c r="K86">
        <f>Control!F88/100</f>
        <v>0</v>
      </c>
      <c r="L86" s="25" t="e">
        <f t="shared" si="30"/>
        <v>#DIV/0!</v>
      </c>
      <c r="M86" s="10">
        <f t="shared" si="31"/>
        <v>99.294394640857533</v>
      </c>
      <c r="N86" t="e">
        <f t="shared" si="32"/>
        <v>#DIV/0!</v>
      </c>
      <c r="O86" t="e">
        <f t="shared" si="33"/>
        <v>#DIV/0!</v>
      </c>
      <c r="P86" s="25" t="e">
        <f t="shared" si="34"/>
        <v>#DIV/0!</v>
      </c>
      <c r="Q86" s="22" t="e">
        <f t="shared" si="35"/>
        <v>#DIV/0!</v>
      </c>
      <c r="R86" t="e">
        <f t="shared" si="36"/>
        <v>#DIV/0!</v>
      </c>
      <c r="S86" s="25" t="e">
        <f t="shared" si="37"/>
        <v>#DIV/0!</v>
      </c>
      <c r="T86" s="25" t="e">
        <f t="shared" si="38"/>
        <v>#DIV/0!</v>
      </c>
      <c r="U86" s="10" t="e">
        <f ca="1">RANK(C86,$C$3:OFFSET($C$3,Control!$I$5-1,0),1)</f>
        <v>#N/A</v>
      </c>
      <c r="V86" s="10" t="e">
        <f t="shared" ca="1" si="47"/>
        <v>#N/A</v>
      </c>
      <c r="W86" s="10" t="e">
        <f t="shared" ca="1" si="47"/>
        <v>#N/A</v>
      </c>
      <c r="X86" s="7" t="e">
        <f t="shared" si="45"/>
        <v>#DIV/0!</v>
      </c>
      <c r="Y86" s="7" t="e">
        <f t="shared" ca="1" si="44"/>
        <v>#N/A</v>
      </c>
      <c r="Z86">
        <v>1</v>
      </c>
      <c r="AA86">
        <v>2</v>
      </c>
      <c r="AB86" s="11" t="e">
        <f t="shared" si="46"/>
        <v>#DIV/0!</v>
      </c>
      <c r="AC86" s="11"/>
      <c r="AD86" s="7" t="e">
        <f t="shared" si="39"/>
        <v>#DIV/0!</v>
      </c>
      <c r="AE86" t="e">
        <f t="shared" si="40"/>
        <v>#DIV/0!</v>
      </c>
      <c r="AF86" s="25" t="e">
        <f t="shared" si="41"/>
        <v>#DIV/0!</v>
      </c>
    </row>
    <row r="87" spans="1:32" ht="14.25" x14ac:dyDescent="0.2">
      <c r="A87" s="37">
        <f>Control!B89</f>
        <v>0</v>
      </c>
      <c r="B87" s="27" t="e">
        <f t="shared" si="24"/>
        <v>#DIV/0!</v>
      </c>
      <c r="C87" s="20">
        <v>0</v>
      </c>
      <c r="D87" s="9" t="e">
        <f t="shared" si="25"/>
        <v>#DIV/0!</v>
      </c>
      <c r="E87">
        <f>Control!C89/100</f>
        <v>0</v>
      </c>
      <c r="F87" t="e">
        <f t="shared" si="26"/>
        <v>#DIV/0!</v>
      </c>
      <c r="G87">
        <f t="shared" si="27"/>
        <v>0</v>
      </c>
      <c r="H87" s="21">
        <f t="shared" si="28"/>
        <v>0</v>
      </c>
      <c r="I87">
        <v>57.1</v>
      </c>
      <c r="J87" t="e">
        <f t="shared" si="29"/>
        <v>#DIV/0!</v>
      </c>
      <c r="K87">
        <f>Control!F89/100</f>
        <v>0</v>
      </c>
      <c r="L87" s="25" t="e">
        <f t="shared" si="30"/>
        <v>#DIV/0!</v>
      </c>
      <c r="M87" s="10">
        <f t="shared" si="31"/>
        <v>101.06434819951808</v>
      </c>
      <c r="N87" t="e">
        <f t="shared" si="32"/>
        <v>#DIV/0!</v>
      </c>
      <c r="O87" t="e">
        <f t="shared" si="33"/>
        <v>#DIV/0!</v>
      </c>
      <c r="P87" s="25" t="e">
        <f t="shared" si="34"/>
        <v>#DIV/0!</v>
      </c>
      <c r="Q87" s="22" t="e">
        <f t="shared" si="35"/>
        <v>#DIV/0!</v>
      </c>
      <c r="R87" t="e">
        <f t="shared" si="36"/>
        <v>#DIV/0!</v>
      </c>
      <c r="S87" s="25" t="e">
        <f t="shared" si="37"/>
        <v>#DIV/0!</v>
      </c>
      <c r="T87" s="25" t="e">
        <f t="shared" si="38"/>
        <v>#DIV/0!</v>
      </c>
      <c r="U87" s="10" t="e">
        <f ca="1">RANK(C87,$C$3:OFFSET($C$3,Control!$I$5-1,0),1)</f>
        <v>#N/A</v>
      </c>
      <c r="V87" s="10" t="e">
        <f t="shared" ca="1" si="47"/>
        <v>#N/A</v>
      </c>
      <c r="W87" s="10" t="e">
        <f t="shared" ca="1" si="47"/>
        <v>#N/A</v>
      </c>
      <c r="X87" s="7" t="e">
        <f t="shared" si="45"/>
        <v>#DIV/0!</v>
      </c>
      <c r="Y87" s="7" t="e">
        <f t="shared" ca="1" si="44"/>
        <v>#N/A</v>
      </c>
      <c r="Z87">
        <v>1</v>
      </c>
      <c r="AA87">
        <v>2</v>
      </c>
      <c r="AB87" s="11" t="e">
        <f t="shared" si="46"/>
        <v>#DIV/0!</v>
      </c>
      <c r="AC87" s="11"/>
      <c r="AD87" s="7" t="e">
        <f t="shared" si="39"/>
        <v>#DIV/0!</v>
      </c>
      <c r="AE87" t="e">
        <f t="shared" si="40"/>
        <v>#DIV/0!</v>
      </c>
      <c r="AF87" s="25" t="e">
        <f t="shared" si="41"/>
        <v>#DIV/0!</v>
      </c>
    </row>
    <row r="88" spans="1:32" ht="14.25" x14ac:dyDescent="0.2">
      <c r="A88" s="37">
        <f>Control!B90</f>
        <v>0</v>
      </c>
      <c r="B88" s="27" t="e">
        <f t="shared" si="24"/>
        <v>#DIV/0!</v>
      </c>
      <c r="C88" s="20">
        <v>0</v>
      </c>
      <c r="D88" s="9" t="e">
        <f t="shared" si="25"/>
        <v>#DIV/0!</v>
      </c>
      <c r="E88">
        <f>Control!C90/100</f>
        <v>0</v>
      </c>
      <c r="F88" t="e">
        <f t="shared" si="26"/>
        <v>#DIV/0!</v>
      </c>
      <c r="G88">
        <f t="shared" si="27"/>
        <v>0</v>
      </c>
      <c r="H88" s="21">
        <f t="shared" si="28"/>
        <v>0</v>
      </c>
      <c r="I88">
        <v>58.1</v>
      </c>
      <c r="J88" t="e">
        <f t="shared" si="29"/>
        <v>#DIV/0!</v>
      </c>
      <c r="K88">
        <f>Control!F90/100</f>
        <v>0</v>
      </c>
      <c r="L88" s="25" t="e">
        <f t="shared" si="30"/>
        <v>#DIV/0!</v>
      </c>
      <c r="M88" s="10">
        <f t="shared" si="31"/>
        <v>102.83430175817864</v>
      </c>
      <c r="N88" t="e">
        <f t="shared" si="32"/>
        <v>#DIV/0!</v>
      </c>
      <c r="O88" t="e">
        <f t="shared" si="33"/>
        <v>#DIV/0!</v>
      </c>
      <c r="P88" s="25" t="e">
        <f t="shared" si="34"/>
        <v>#DIV/0!</v>
      </c>
      <c r="Q88" s="22" t="e">
        <f t="shared" si="35"/>
        <v>#DIV/0!</v>
      </c>
      <c r="R88" t="e">
        <f t="shared" si="36"/>
        <v>#DIV/0!</v>
      </c>
      <c r="S88" s="25" t="e">
        <f t="shared" si="37"/>
        <v>#DIV/0!</v>
      </c>
      <c r="T88" s="25" t="e">
        <f t="shared" si="38"/>
        <v>#DIV/0!</v>
      </c>
      <c r="U88" s="10" t="e">
        <f ca="1">RANK(C88,$C$3:OFFSET($C$3,Control!$I$5-1,0),1)</f>
        <v>#N/A</v>
      </c>
      <c r="V88" s="10" t="e">
        <f t="shared" ca="1" si="47"/>
        <v>#N/A</v>
      </c>
      <c r="W88" s="10" t="e">
        <f t="shared" ca="1" si="47"/>
        <v>#N/A</v>
      </c>
      <c r="X88" s="7" t="e">
        <f t="shared" si="45"/>
        <v>#DIV/0!</v>
      </c>
      <c r="Y88" s="7" t="e">
        <f t="shared" ca="1" si="44"/>
        <v>#N/A</v>
      </c>
      <c r="Z88">
        <v>1</v>
      </c>
      <c r="AA88">
        <v>2</v>
      </c>
      <c r="AB88" s="11" t="e">
        <f t="shared" si="46"/>
        <v>#DIV/0!</v>
      </c>
      <c r="AC88" s="11"/>
      <c r="AD88" s="7" t="e">
        <f t="shared" si="39"/>
        <v>#DIV/0!</v>
      </c>
      <c r="AE88" t="e">
        <f t="shared" si="40"/>
        <v>#DIV/0!</v>
      </c>
      <c r="AF88" s="25" t="e">
        <f t="shared" si="41"/>
        <v>#DIV/0!</v>
      </c>
    </row>
    <row r="89" spans="1:32" ht="14.25" x14ac:dyDescent="0.2">
      <c r="A89" s="37">
        <f>Control!B91</f>
        <v>0</v>
      </c>
      <c r="B89" s="27" t="e">
        <f t="shared" si="24"/>
        <v>#DIV/0!</v>
      </c>
      <c r="C89" s="20">
        <v>0</v>
      </c>
      <c r="D89" s="9" t="e">
        <f t="shared" si="25"/>
        <v>#DIV/0!</v>
      </c>
      <c r="E89">
        <f>Control!C91/100</f>
        <v>0</v>
      </c>
      <c r="F89" t="e">
        <f t="shared" si="26"/>
        <v>#DIV/0!</v>
      </c>
      <c r="G89">
        <f t="shared" si="27"/>
        <v>0</v>
      </c>
      <c r="H89" s="21">
        <f t="shared" si="28"/>
        <v>0</v>
      </c>
      <c r="I89">
        <v>59.1</v>
      </c>
      <c r="J89" t="e">
        <f t="shared" si="29"/>
        <v>#DIV/0!</v>
      </c>
      <c r="K89">
        <f>Control!F91/100</f>
        <v>0</v>
      </c>
      <c r="L89" s="25" t="e">
        <f t="shared" si="30"/>
        <v>#DIV/0!</v>
      </c>
      <c r="M89" s="10">
        <f t="shared" si="31"/>
        <v>104.6042553168392</v>
      </c>
      <c r="N89" t="e">
        <f t="shared" si="32"/>
        <v>#DIV/0!</v>
      </c>
      <c r="O89" t="e">
        <f t="shared" si="33"/>
        <v>#DIV/0!</v>
      </c>
      <c r="P89" s="25" t="e">
        <f t="shared" si="34"/>
        <v>#DIV/0!</v>
      </c>
      <c r="Q89" s="22" t="e">
        <f t="shared" si="35"/>
        <v>#DIV/0!</v>
      </c>
      <c r="R89" t="e">
        <f t="shared" si="36"/>
        <v>#DIV/0!</v>
      </c>
      <c r="S89" s="25" t="e">
        <f t="shared" si="37"/>
        <v>#DIV/0!</v>
      </c>
      <c r="T89" s="25" t="e">
        <f t="shared" si="38"/>
        <v>#DIV/0!</v>
      </c>
      <c r="U89" s="10" t="e">
        <f ca="1">RANK(C89,$C$3:OFFSET($C$3,Control!$I$5-1,0),1)</f>
        <v>#N/A</v>
      </c>
      <c r="V89" s="10" t="e">
        <f t="shared" ca="1" si="47"/>
        <v>#N/A</v>
      </c>
      <c r="W89" s="10" t="e">
        <f t="shared" ca="1" si="47"/>
        <v>#N/A</v>
      </c>
      <c r="X89" s="7" t="e">
        <f t="shared" si="45"/>
        <v>#DIV/0!</v>
      </c>
      <c r="Y89" s="7" t="e">
        <f t="shared" ca="1" si="44"/>
        <v>#N/A</v>
      </c>
      <c r="Z89">
        <v>1</v>
      </c>
      <c r="AA89">
        <v>2</v>
      </c>
      <c r="AB89" s="11" t="e">
        <f t="shared" si="46"/>
        <v>#DIV/0!</v>
      </c>
      <c r="AC89" s="11"/>
      <c r="AD89" s="7" t="e">
        <f t="shared" si="39"/>
        <v>#DIV/0!</v>
      </c>
      <c r="AE89" t="e">
        <f t="shared" si="40"/>
        <v>#DIV/0!</v>
      </c>
      <c r="AF89" s="25" t="e">
        <f t="shared" si="41"/>
        <v>#DIV/0!</v>
      </c>
    </row>
    <row r="90" spans="1:32" ht="14.25" x14ac:dyDescent="0.2">
      <c r="A90" s="37">
        <f>Control!B92</f>
        <v>0</v>
      </c>
      <c r="B90" s="27" t="e">
        <f t="shared" si="24"/>
        <v>#DIV/0!</v>
      </c>
      <c r="C90" s="20">
        <v>0</v>
      </c>
      <c r="D90" s="9" t="e">
        <f t="shared" si="25"/>
        <v>#DIV/0!</v>
      </c>
      <c r="E90">
        <f>Control!C92/100</f>
        <v>0</v>
      </c>
      <c r="F90" t="e">
        <f t="shared" si="26"/>
        <v>#DIV/0!</v>
      </c>
      <c r="G90">
        <f t="shared" si="27"/>
        <v>0</v>
      </c>
      <c r="H90" s="21">
        <f t="shared" si="28"/>
        <v>0</v>
      </c>
      <c r="I90">
        <v>60.1</v>
      </c>
      <c r="J90" t="e">
        <f t="shared" si="29"/>
        <v>#DIV/0!</v>
      </c>
      <c r="K90">
        <f>Control!F92/100</f>
        <v>0</v>
      </c>
      <c r="L90" s="25" t="e">
        <f t="shared" si="30"/>
        <v>#DIV/0!</v>
      </c>
      <c r="M90" s="10">
        <f t="shared" si="31"/>
        <v>106.37420887549975</v>
      </c>
      <c r="N90" t="e">
        <f t="shared" si="32"/>
        <v>#DIV/0!</v>
      </c>
      <c r="O90" t="e">
        <f t="shared" si="33"/>
        <v>#DIV/0!</v>
      </c>
      <c r="P90" s="25" t="e">
        <f t="shared" si="34"/>
        <v>#DIV/0!</v>
      </c>
      <c r="Q90" s="22" t="e">
        <f t="shared" si="35"/>
        <v>#DIV/0!</v>
      </c>
      <c r="R90" t="e">
        <f t="shared" si="36"/>
        <v>#DIV/0!</v>
      </c>
      <c r="S90" s="25" t="e">
        <f t="shared" si="37"/>
        <v>#DIV/0!</v>
      </c>
      <c r="T90" s="25" t="e">
        <f t="shared" si="38"/>
        <v>#DIV/0!</v>
      </c>
      <c r="U90" s="10" t="e">
        <f ca="1">RANK(C90,$C$3:OFFSET($C$3,Control!$I$5-1,0),1)</f>
        <v>#N/A</v>
      </c>
      <c r="V90" s="10" t="e">
        <f t="shared" ca="1" si="47"/>
        <v>#N/A</v>
      </c>
      <c r="W90" s="10" t="e">
        <f t="shared" ca="1" si="47"/>
        <v>#N/A</v>
      </c>
      <c r="X90" s="7" t="e">
        <f t="shared" si="45"/>
        <v>#DIV/0!</v>
      </c>
      <c r="Y90" s="7" t="e">
        <f t="shared" ca="1" si="44"/>
        <v>#N/A</v>
      </c>
      <c r="Z90">
        <v>1</v>
      </c>
      <c r="AA90">
        <v>2</v>
      </c>
      <c r="AB90" s="11" t="e">
        <f t="shared" si="46"/>
        <v>#DIV/0!</v>
      </c>
      <c r="AC90" s="11"/>
      <c r="AD90" s="7" t="e">
        <f t="shared" si="39"/>
        <v>#DIV/0!</v>
      </c>
      <c r="AE90" t="e">
        <f t="shared" si="40"/>
        <v>#DIV/0!</v>
      </c>
      <c r="AF90" s="25" t="e">
        <f t="shared" si="41"/>
        <v>#DIV/0!</v>
      </c>
    </row>
    <row r="91" spans="1:32" ht="14.25" x14ac:dyDescent="0.2">
      <c r="A91" s="37">
        <f>Control!B93</f>
        <v>0</v>
      </c>
      <c r="B91" s="27" t="e">
        <f t="shared" si="24"/>
        <v>#DIV/0!</v>
      </c>
      <c r="C91" s="20">
        <v>0</v>
      </c>
      <c r="D91" s="9" t="e">
        <f t="shared" si="25"/>
        <v>#DIV/0!</v>
      </c>
      <c r="E91">
        <f>Control!C93/100</f>
        <v>0</v>
      </c>
      <c r="F91" t="e">
        <f t="shared" si="26"/>
        <v>#DIV/0!</v>
      </c>
      <c r="G91">
        <f t="shared" si="27"/>
        <v>0</v>
      </c>
      <c r="H91" s="21">
        <f t="shared" si="28"/>
        <v>0</v>
      </c>
      <c r="I91">
        <v>61.1</v>
      </c>
      <c r="J91" t="e">
        <f t="shared" si="29"/>
        <v>#DIV/0!</v>
      </c>
      <c r="K91">
        <f>Control!F93/100</f>
        <v>0</v>
      </c>
      <c r="L91" s="25" t="e">
        <f t="shared" si="30"/>
        <v>#DIV/0!</v>
      </c>
      <c r="M91" s="10">
        <f t="shared" si="31"/>
        <v>108.14416243416032</v>
      </c>
      <c r="N91" t="e">
        <f t="shared" si="32"/>
        <v>#DIV/0!</v>
      </c>
      <c r="O91" t="e">
        <f t="shared" si="33"/>
        <v>#DIV/0!</v>
      </c>
      <c r="P91" s="25" t="e">
        <f t="shared" si="34"/>
        <v>#DIV/0!</v>
      </c>
      <c r="Q91" s="22" t="e">
        <f t="shared" si="35"/>
        <v>#DIV/0!</v>
      </c>
      <c r="R91" t="e">
        <f t="shared" si="36"/>
        <v>#DIV/0!</v>
      </c>
      <c r="S91" s="25" t="e">
        <f t="shared" si="37"/>
        <v>#DIV/0!</v>
      </c>
      <c r="T91" s="25" t="e">
        <f t="shared" si="38"/>
        <v>#DIV/0!</v>
      </c>
      <c r="U91" s="10" t="e">
        <f ca="1">RANK(C91,$C$3:OFFSET($C$3,Control!$I$5-1,0),1)</f>
        <v>#N/A</v>
      </c>
      <c r="V91" s="10" t="e">
        <f t="shared" ca="1" si="47"/>
        <v>#N/A</v>
      </c>
      <c r="W91" s="10" t="e">
        <f t="shared" ca="1" si="47"/>
        <v>#N/A</v>
      </c>
      <c r="X91" s="7" t="e">
        <f t="shared" si="45"/>
        <v>#DIV/0!</v>
      </c>
      <c r="Y91" s="7" t="e">
        <f t="shared" ca="1" si="44"/>
        <v>#N/A</v>
      </c>
      <c r="Z91">
        <v>1</v>
      </c>
      <c r="AA91">
        <v>2</v>
      </c>
      <c r="AB91" s="11" t="e">
        <f t="shared" si="46"/>
        <v>#DIV/0!</v>
      </c>
      <c r="AC91" s="11"/>
      <c r="AD91" s="7" t="e">
        <f t="shared" si="39"/>
        <v>#DIV/0!</v>
      </c>
      <c r="AE91" t="e">
        <f t="shared" si="40"/>
        <v>#DIV/0!</v>
      </c>
      <c r="AF91" s="25" t="e">
        <f t="shared" si="41"/>
        <v>#DIV/0!</v>
      </c>
    </row>
    <row r="92" spans="1:32" ht="14.25" x14ac:dyDescent="0.2">
      <c r="A92" s="37">
        <f>Control!B94</f>
        <v>0</v>
      </c>
      <c r="B92" s="27" t="e">
        <f t="shared" si="24"/>
        <v>#DIV/0!</v>
      </c>
      <c r="C92" s="20">
        <v>0</v>
      </c>
      <c r="D92" s="9" t="e">
        <f t="shared" si="25"/>
        <v>#DIV/0!</v>
      </c>
      <c r="E92">
        <f>Control!C94/100</f>
        <v>0</v>
      </c>
      <c r="F92" t="e">
        <f t="shared" si="26"/>
        <v>#DIV/0!</v>
      </c>
      <c r="G92">
        <f t="shared" si="27"/>
        <v>0</v>
      </c>
      <c r="H92" s="21">
        <f t="shared" si="28"/>
        <v>0</v>
      </c>
      <c r="I92">
        <v>62.1</v>
      </c>
      <c r="J92" t="e">
        <f t="shared" si="29"/>
        <v>#DIV/0!</v>
      </c>
      <c r="K92">
        <f>Control!F94/100</f>
        <v>0</v>
      </c>
      <c r="L92" s="25" t="e">
        <f t="shared" si="30"/>
        <v>#DIV/0!</v>
      </c>
      <c r="M92" s="10">
        <f t="shared" si="31"/>
        <v>109.9141159928209</v>
      </c>
      <c r="N92" t="e">
        <f t="shared" si="32"/>
        <v>#DIV/0!</v>
      </c>
      <c r="O92" t="e">
        <f t="shared" si="33"/>
        <v>#DIV/0!</v>
      </c>
      <c r="P92" s="25" t="e">
        <f t="shared" si="34"/>
        <v>#DIV/0!</v>
      </c>
      <c r="Q92" s="22" t="e">
        <f t="shared" si="35"/>
        <v>#DIV/0!</v>
      </c>
      <c r="R92" t="e">
        <f t="shared" si="36"/>
        <v>#DIV/0!</v>
      </c>
      <c r="S92" s="25" t="e">
        <f t="shared" si="37"/>
        <v>#DIV/0!</v>
      </c>
      <c r="T92" s="25" t="e">
        <f t="shared" si="38"/>
        <v>#DIV/0!</v>
      </c>
      <c r="U92" s="10" t="e">
        <f ca="1">RANK(C92,$C$3:OFFSET($C$3,Control!$I$5-1,0),1)</f>
        <v>#N/A</v>
      </c>
      <c r="V92" s="10" t="e">
        <f t="shared" ca="1" si="47"/>
        <v>#N/A</v>
      </c>
      <c r="W92" s="10" t="e">
        <f t="shared" ca="1" si="47"/>
        <v>#N/A</v>
      </c>
      <c r="X92" s="7" t="e">
        <f t="shared" si="45"/>
        <v>#DIV/0!</v>
      </c>
      <c r="Y92" s="7" t="e">
        <f t="shared" ca="1" si="44"/>
        <v>#N/A</v>
      </c>
      <c r="Z92">
        <v>1</v>
      </c>
      <c r="AA92">
        <v>2</v>
      </c>
      <c r="AB92" s="11" t="e">
        <f t="shared" si="46"/>
        <v>#DIV/0!</v>
      </c>
      <c r="AC92" s="11"/>
      <c r="AD92" s="7" t="e">
        <f t="shared" si="39"/>
        <v>#DIV/0!</v>
      </c>
      <c r="AE92" t="e">
        <f t="shared" si="40"/>
        <v>#DIV/0!</v>
      </c>
      <c r="AF92" s="25" t="e">
        <f t="shared" si="41"/>
        <v>#DIV/0!</v>
      </c>
    </row>
    <row r="93" spans="1:32" ht="14.25" x14ac:dyDescent="0.2">
      <c r="A93" s="37">
        <f>Control!B95</f>
        <v>0</v>
      </c>
      <c r="B93" s="27" t="e">
        <f t="shared" si="24"/>
        <v>#DIV/0!</v>
      </c>
      <c r="C93" s="20">
        <v>0</v>
      </c>
      <c r="D93" s="9" t="e">
        <f t="shared" si="25"/>
        <v>#DIV/0!</v>
      </c>
      <c r="E93">
        <f>Control!C95/100</f>
        <v>0</v>
      </c>
      <c r="F93" t="e">
        <f t="shared" si="26"/>
        <v>#DIV/0!</v>
      </c>
      <c r="G93">
        <f t="shared" si="27"/>
        <v>0</v>
      </c>
      <c r="H93" s="21">
        <f t="shared" si="28"/>
        <v>0</v>
      </c>
      <c r="I93">
        <v>63.1</v>
      </c>
      <c r="J93" t="e">
        <f t="shared" si="29"/>
        <v>#DIV/0!</v>
      </c>
      <c r="K93">
        <f>Control!F95/100</f>
        <v>0</v>
      </c>
      <c r="L93" s="25" t="e">
        <f t="shared" si="30"/>
        <v>#DIV/0!</v>
      </c>
      <c r="M93" s="10">
        <f t="shared" si="31"/>
        <v>111.68406955148146</v>
      </c>
      <c r="N93" t="e">
        <f t="shared" si="32"/>
        <v>#DIV/0!</v>
      </c>
      <c r="O93" t="e">
        <f t="shared" si="33"/>
        <v>#DIV/0!</v>
      </c>
      <c r="P93" s="25" t="e">
        <f t="shared" si="34"/>
        <v>#DIV/0!</v>
      </c>
      <c r="Q93" s="22" t="e">
        <f t="shared" si="35"/>
        <v>#DIV/0!</v>
      </c>
      <c r="R93" t="e">
        <f t="shared" si="36"/>
        <v>#DIV/0!</v>
      </c>
      <c r="S93" s="25" t="e">
        <f t="shared" si="37"/>
        <v>#DIV/0!</v>
      </c>
      <c r="T93" s="25" t="e">
        <f t="shared" si="38"/>
        <v>#DIV/0!</v>
      </c>
      <c r="U93" s="10" t="e">
        <f ca="1">RANK(C93,$C$3:OFFSET($C$3,Control!$I$5-1,0),1)</f>
        <v>#N/A</v>
      </c>
      <c r="V93" s="10" t="e">
        <f t="shared" ca="1" si="47"/>
        <v>#N/A</v>
      </c>
      <c r="W93" s="10" t="e">
        <f t="shared" ca="1" si="47"/>
        <v>#N/A</v>
      </c>
      <c r="X93" s="7" t="e">
        <f t="shared" si="45"/>
        <v>#DIV/0!</v>
      </c>
      <c r="Y93" s="7" t="e">
        <f t="shared" ca="1" si="44"/>
        <v>#N/A</v>
      </c>
      <c r="Z93">
        <v>1</v>
      </c>
      <c r="AA93">
        <v>2</v>
      </c>
      <c r="AB93" s="11" t="e">
        <f t="shared" si="46"/>
        <v>#DIV/0!</v>
      </c>
      <c r="AC93" s="11"/>
      <c r="AD93" s="7" t="e">
        <f t="shared" si="39"/>
        <v>#DIV/0!</v>
      </c>
      <c r="AE93" t="e">
        <f t="shared" si="40"/>
        <v>#DIV/0!</v>
      </c>
      <c r="AF93" s="25" t="e">
        <f t="shared" si="41"/>
        <v>#DIV/0!</v>
      </c>
    </row>
    <row r="94" spans="1:32" ht="14.25" x14ac:dyDescent="0.2">
      <c r="A94" s="37">
        <f>Control!B96</f>
        <v>0</v>
      </c>
      <c r="B94" s="27" t="e">
        <f t="shared" si="24"/>
        <v>#DIV/0!</v>
      </c>
      <c r="C94" s="20">
        <v>0</v>
      </c>
      <c r="D94" s="9" t="e">
        <f t="shared" si="25"/>
        <v>#DIV/0!</v>
      </c>
      <c r="E94">
        <f>Control!C96/100</f>
        <v>0</v>
      </c>
      <c r="F94" t="e">
        <f t="shared" si="26"/>
        <v>#DIV/0!</v>
      </c>
      <c r="G94">
        <f t="shared" si="27"/>
        <v>0</v>
      </c>
      <c r="H94" s="21">
        <f t="shared" si="28"/>
        <v>0</v>
      </c>
      <c r="I94">
        <v>64.099999999999994</v>
      </c>
      <c r="J94" t="e">
        <f t="shared" si="29"/>
        <v>#DIV/0!</v>
      </c>
      <c r="K94">
        <f>Control!F96/100</f>
        <v>0</v>
      </c>
      <c r="L94" s="25" t="e">
        <f t="shared" si="30"/>
        <v>#DIV/0!</v>
      </c>
      <c r="M94" s="10">
        <f t="shared" si="31"/>
        <v>113.454023110142</v>
      </c>
      <c r="N94" t="e">
        <f t="shared" si="32"/>
        <v>#DIV/0!</v>
      </c>
      <c r="O94" t="e">
        <f t="shared" si="33"/>
        <v>#DIV/0!</v>
      </c>
      <c r="P94" s="25" t="e">
        <f t="shared" si="34"/>
        <v>#DIV/0!</v>
      </c>
      <c r="Q94" s="22" t="e">
        <f t="shared" si="35"/>
        <v>#DIV/0!</v>
      </c>
      <c r="R94" t="e">
        <f t="shared" si="36"/>
        <v>#DIV/0!</v>
      </c>
      <c r="S94" s="25" t="e">
        <f t="shared" si="37"/>
        <v>#DIV/0!</v>
      </c>
      <c r="T94" s="25" t="e">
        <f t="shared" si="38"/>
        <v>#DIV/0!</v>
      </c>
      <c r="U94" s="10" t="e">
        <f ca="1">RANK(C94,$C$3:OFFSET($C$3,Control!$I$5-1,0),1)</f>
        <v>#N/A</v>
      </c>
      <c r="V94" s="10" t="e">
        <f t="shared" ca="1" si="47"/>
        <v>#N/A</v>
      </c>
      <c r="W94" s="10" t="e">
        <f t="shared" ca="1" si="47"/>
        <v>#N/A</v>
      </c>
      <c r="X94" s="7" t="e">
        <f t="shared" si="45"/>
        <v>#DIV/0!</v>
      </c>
      <c r="Y94" s="7" t="e">
        <f t="shared" ca="1" si="44"/>
        <v>#N/A</v>
      </c>
      <c r="Z94">
        <v>1</v>
      </c>
      <c r="AA94">
        <v>2</v>
      </c>
      <c r="AB94" s="11" t="e">
        <f t="shared" si="46"/>
        <v>#DIV/0!</v>
      </c>
      <c r="AC94" s="11"/>
      <c r="AD94" s="7" t="e">
        <f t="shared" si="39"/>
        <v>#DIV/0!</v>
      </c>
      <c r="AE94" t="e">
        <f t="shared" si="40"/>
        <v>#DIV/0!</v>
      </c>
      <c r="AF94" s="25" t="e">
        <f t="shared" si="41"/>
        <v>#DIV/0!</v>
      </c>
    </row>
    <row r="95" spans="1:32" ht="14.25" x14ac:dyDescent="0.2">
      <c r="A95" s="37">
        <f>Control!B97</f>
        <v>0</v>
      </c>
      <c r="B95" s="27" t="e">
        <f t="shared" ref="B95:B100" si="48">100*T95/(1-S95)</f>
        <v>#DIV/0!</v>
      </c>
      <c r="C95" s="20">
        <v>0</v>
      </c>
      <c r="D95" s="9" t="e">
        <f t="shared" ref="D95:D100" si="49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0">$F$2*N95</f>
        <v>#DIV/0!</v>
      </c>
      <c r="G95">
        <f t="shared" ref="G95:G100" si="51">0.018*C95*1000000/8.3144/($AA$1+273.15)</f>
        <v>0</v>
      </c>
      <c r="H95" s="21">
        <f t="shared" ref="H95:H100" si="52">2*0.0000000000000000001*(E95*100)^3.5</f>
        <v>0</v>
      </c>
      <c r="I95">
        <v>65.099999999999994</v>
      </c>
      <c r="J95" t="e">
        <f t="shared" ref="J95:J100" si="53">$I$2+(0.821*SQRT(H95)+1.54)/E95</f>
        <v>#DIV/0!</v>
      </c>
      <c r="K95">
        <f>Control!F97/100</f>
        <v>0</v>
      </c>
      <c r="L95" s="25" t="e">
        <f t="shared" ref="L95:L100" si="54">K95*(1-F95-P95-S95)</f>
        <v>#DIV/0!</v>
      </c>
      <c r="M95" s="10">
        <f t="shared" ref="M95:M100" si="55">0.018*I95*1000000/8.3144/($AA$1+273.15)</f>
        <v>115.22397666880256</v>
      </c>
      <c r="N95" t="e">
        <f t="shared" ref="N95:N100" si="56">1/((1+$P$2)*(1+(1-E95)/E95*$AA$2/M95)-$O$2)</f>
        <v>#DIV/0!</v>
      </c>
      <c r="O95" t="e">
        <f t="shared" ref="O95:O100" si="57">$O$2*N95</f>
        <v>#DIV/0!</v>
      </c>
      <c r="P95" s="25" t="e">
        <f t="shared" ref="P95:P100" si="58">S95*($P$2-$F$2)</f>
        <v>#DIV/0!</v>
      </c>
      <c r="Q95" s="22" t="e">
        <f t="shared" ref="Q95:Q100" si="59">100/(1+G95/$AA$2*(1/S95-1))</f>
        <v>#DIV/0!</v>
      </c>
      <c r="R95" t="e">
        <f t="shared" ref="R95:R100" si="60">Q95/100*G95+(100-Q95)/100*2450</f>
        <v>#DIV/0!</v>
      </c>
      <c r="S95" s="25" t="e">
        <f t="shared" ref="S95:S100" si="61">($O$2/(1+$P$2-$F$2)+1)*N95</f>
        <v>#DIV/0!</v>
      </c>
      <c r="T95" s="25" t="e">
        <f t="shared" ref="T95:T100" si="62">L95+F95+P95</f>
        <v>#DIV/0!</v>
      </c>
      <c r="U95" s="10" t="e">
        <f ca="1">RANK(C95,$C$3:OFFSET($C$3,Control!$I$5-1,0),1)</f>
        <v>#N/A</v>
      </c>
      <c r="V95" s="10" t="e">
        <f t="shared" ca="1" si="47"/>
        <v>#N/A</v>
      </c>
      <c r="W95" s="10" t="e">
        <f t="shared" ca="1" si="47"/>
        <v>#N/A</v>
      </c>
      <c r="X95" s="7" t="e">
        <f t="shared" si="45"/>
        <v>#DIV/0!</v>
      </c>
      <c r="Y95" s="7" t="e">
        <f t="shared" ca="1" si="44"/>
        <v>#N/A</v>
      </c>
      <c r="Z95">
        <v>1</v>
      </c>
      <c r="AA95">
        <v>2</v>
      </c>
      <c r="AB95" s="11" t="e">
        <f t="shared" si="46"/>
        <v>#DIV/0!</v>
      </c>
      <c r="AC95" s="11"/>
      <c r="AD95" s="7" t="e">
        <f t="shared" ref="AD95:AD100" si="63">B95+S95*100</f>
        <v>#DIV/0!</v>
      </c>
      <c r="AE95" t="e">
        <f t="shared" ref="AE95:AE100" si="64">($AE$1/100-K95)/(1-K95)/N95-1-$P$2</f>
        <v>#DIV/0!</v>
      </c>
      <c r="AF95" s="25" t="e">
        <f t="shared" ref="AF95:AF100" si="65">S95+P95+F95</f>
        <v>#DIV/0!</v>
      </c>
    </row>
    <row r="96" spans="1:32" ht="14.25" x14ac:dyDescent="0.2">
      <c r="A96" s="37">
        <f>Control!B98</f>
        <v>0</v>
      </c>
      <c r="B96" s="27" t="e">
        <f t="shared" si="48"/>
        <v>#DIV/0!</v>
      </c>
      <c r="C96" s="20">
        <v>0</v>
      </c>
      <c r="D96" s="9" t="e">
        <f t="shared" si="49"/>
        <v>#DIV/0!</v>
      </c>
      <c r="E96">
        <f>Control!C98/100</f>
        <v>0</v>
      </c>
      <c r="F96" t="e">
        <f t="shared" si="50"/>
        <v>#DIV/0!</v>
      </c>
      <c r="G96">
        <f t="shared" si="51"/>
        <v>0</v>
      </c>
      <c r="H96" s="21">
        <f t="shared" si="52"/>
        <v>0</v>
      </c>
      <c r="I96">
        <v>66.099999999999994</v>
      </c>
      <c r="J96" t="e">
        <f t="shared" si="53"/>
        <v>#DIV/0!</v>
      </c>
      <c r="K96">
        <f>Control!F98/100</f>
        <v>0</v>
      </c>
      <c r="L96" s="25" t="e">
        <f t="shared" si="54"/>
        <v>#DIV/0!</v>
      </c>
      <c r="M96" s="10">
        <f t="shared" si="55"/>
        <v>116.99393022746314</v>
      </c>
      <c r="N96" t="e">
        <f t="shared" si="56"/>
        <v>#DIV/0!</v>
      </c>
      <c r="O96" t="e">
        <f t="shared" si="57"/>
        <v>#DIV/0!</v>
      </c>
      <c r="P96" s="25" t="e">
        <f t="shared" si="58"/>
        <v>#DIV/0!</v>
      </c>
      <c r="Q96" s="22" t="e">
        <f t="shared" si="59"/>
        <v>#DIV/0!</v>
      </c>
      <c r="R96" t="e">
        <f t="shared" si="60"/>
        <v>#DIV/0!</v>
      </c>
      <c r="S96" s="25" t="e">
        <f t="shared" si="61"/>
        <v>#DIV/0!</v>
      </c>
      <c r="T96" s="25" t="e">
        <f t="shared" si="62"/>
        <v>#DIV/0!</v>
      </c>
      <c r="U96" s="10" t="e">
        <f ca="1">RANK(C96,$C$3:OFFSET($C$3,Control!$I$5-1,0),1)</f>
        <v>#N/A</v>
      </c>
      <c r="V96" s="10" t="e">
        <f t="shared" ref="V96:W100" ca="1" si="66">IF(U96=U95,U95+1,U96)</f>
        <v>#N/A</v>
      </c>
      <c r="W96" s="10" t="e">
        <f t="shared" ca="1" si="66"/>
        <v>#N/A</v>
      </c>
      <c r="X96" s="7" t="e">
        <f t="shared" si="45"/>
        <v>#DIV/0!</v>
      </c>
      <c r="Y96" s="7" t="e">
        <f t="shared" ca="1" si="44"/>
        <v>#N/A</v>
      </c>
      <c r="Z96">
        <v>1</v>
      </c>
      <c r="AA96">
        <v>2</v>
      </c>
      <c r="AB96" s="11" t="e">
        <f t="shared" si="46"/>
        <v>#DIV/0!</v>
      </c>
      <c r="AC96" s="11"/>
      <c r="AD96" s="7" t="e">
        <f t="shared" si="63"/>
        <v>#DIV/0!</v>
      </c>
      <c r="AE96" t="e">
        <f t="shared" si="64"/>
        <v>#DIV/0!</v>
      </c>
      <c r="AF96" s="25" t="e">
        <f t="shared" si="65"/>
        <v>#DIV/0!</v>
      </c>
    </row>
    <row r="97" spans="1:32" ht="14.25" x14ac:dyDescent="0.2">
      <c r="A97" s="37">
        <f>Control!B99</f>
        <v>0</v>
      </c>
      <c r="B97" s="27" t="e">
        <f t="shared" si="48"/>
        <v>#DIV/0!</v>
      </c>
      <c r="C97" s="20">
        <v>0</v>
      </c>
      <c r="D97" s="9" t="e">
        <f t="shared" si="49"/>
        <v>#DIV/0!</v>
      </c>
      <c r="E97">
        <f>Control!C99/100</f>
        <v>0</v>
      </c>
      <c r="F97" t="e">
        <f t="shared" si="50"/>
        <v>#DIV/0!</v>
      </c>
      <c r="G97">
        <f t="shared" si="51"/>
        <v>0</v>
      </c>
      <c r="H97" s="21">
        <f t="shared" si="52"/>
        <v>0</v>
      </c>
      <c r="I97">
        <v>67.099999999999994</v>
      </c>
      <c r="J97" t="e">
        <f t="shared" si="53"/>
        <v>#DIV/0!</v>
      </c>
      <c r="K97">
        <f>Control!F99/100</f>
        <v>0</v>
      </c>
      <c r="L97" s="25" t="e">
        <f t="shared" si="54"/>
        <v>#DIV/0!</v>
      </c>
      <c r="M97" s="10">
        <f t="shared" si="55"/>
        <v>118.76388378612367</v>
      </c>
      <c r="N97" t="e">
        <f t="shared" si="56"/>
        <v>#DIV/0!</v>
      </c>
      <c r="O97" t="e">
        <f t="shared" si="57"/>
        <v>#DIV/0!</v>
      </c>
      <c r="P97" s="25" t="e">
        <f t="shared" si="58"/>
        <v>#DIV/0!</v>
      </c>
      <c r="Q97" s="22" t="e">
        <f t="shared" si="59"/>
        <v>#DIV/0!</v>
      </c>
      <c r="R97" t="e">
        <f t="shared" si="60"/>
        <v>#DIV/0!</v>
      </c>
      <c r="S97" s="25" t="e">
        <f t="shared" si="61"/>
        <v>#DIV/0!</v>
      </c>
      <c r="T97" s="25" t="e">
        <f t="shared" si="62"/>
        <v>#DIV/0!</v>
      </c>
      <c r="U97" s="10" t="e">
        <f ca="1">RANK(C97,$C$3:OFFSET($C$3,Control!$I$5-1,0),1)</f>
        <v>#N/A</v>
      </c>
      <c r="V97" s="10" t="e">
        <f t="shared" ca="1" si="66"/>
        <v>#N/A</v>
      </c>
      <c r="W97" s="10" t="e">
        <f t="shared" ca="1" si="66"/>
        <v>#N/A</v>
      </c>
      <c r="X97" s="7" t="e">
        <f t="shared" si="45"/>
        <v>#DIV/0!</v>
      </c>
      <c r="Y97" s="7" t="e">
        <f t="shared" ca="1" si="44"/>
        <v>#N/A</v>
      </c>
      <c r="Z97">
        <v>1</v>
      </c>
      <c r="AA97">
        <v>2</v>
      </c>
      <c r="AB97" s="11" t="e">
        <f t="shared" si="46"/>
        <v>#DIV/0!</v>
      </c>
      <c r="AC97" s="11"/>
      <c r="AD97" s="7" t="e">
        <f t="shared" si="63"/>
        <v>#DIV/0!</v>
      </c>
      <c r="AE97" t="e">
        <f t="shared" si="64"/>
        <v>#DIV/0!</v>
      </c>
      <c r="AF97" s="25" t="e">
        <f t="shared" si="65"/>
        <v>#DIV/0!</v>
      </c>
    </row>
    <row r="98" spans="1:32" ht="14.25" x14ac:dyDescent="0.2">
      <c r="A98" s="37">
        <f>Control!B100</f>
        <v>0</v>
      </c>
      <c r="B98" s="27" t="e">
        <f t="shared" si="48"/>
        <v>#DIV/0!</v>
      </c>
      <c r="C98" s="20">
        <v>0</v>
      </c>
      <c r="D98" s="9" t="e">
        <f t="shared" si="49"/>
        <v>#DIV/0!</v>
      </c>
      <c r="E98">
        <f>Control!C100/100</f>
        <v>0</v>
      </c>
      <c r="F98" t="e">
        <f t="shared" si="50"/>
        <v>#DIV/0!</v>
      </c>
      <c r="G98">
        <f t="shared" si="51"/>
        <v>0</v>
      </c>
      <c r="H98" s="21">
        <f t="shared" si="52"/>
        <v>0</v>
      </c>
      <c r="I98">
        <v>68.099999999999994</v>
      </c>
      <c r="J98" t="e">
        <f t="shared" si="53"/>
        <v>#DIV/0!</v>
      </c>
      <c r="K98">
        <f>Control!F100/100</f>
        <v>0</v>
      </c>
      <c r="L98" s="25" t="e">
        <f t="shared" si="54"/>
        <v>#DIV/0!</v>
      </c>
      <c r="M98" s="10">
        <f t="shared" si="55"/>
        <v>120.53383734478425</v>
      </c>
      <c r="N98" t="e">
        <f t="shared" si="56"/>
        <v>#DIV/0!</v>
      </c>
      <c r="O98" t="e">
        <f t="shared" si="57"/>
        <v>#DIV/0!</v>
      </c>
      <c r="P98" s="25" t="e">
        <f t="shared" si="58"/>
        <v>#DIV/0!</v>
      </c>
      <c r="Q98" s="22" t="e">
        <f t="shared" si="59"/>
        <v>#DIV/0!</v>
      </c>
      <c r="R98" t="e">
        <f t="shared" si="60"/>
        <v>#DIV/0!</v>
      </c>
      <c r="S98" s="25" t="e">
        <f t="shared" si="61"/>
        <v>#DIV/0!</v>
      </c>
      <c r="T98" s="25" t="e">
        <f t="shared" si="62"/>
        <v>#DIV/0!</v>
      </c>
      <c r="U98" s="10" t="e">
        <f ca="1">RANK(C98,$C$3:OFFSET($C$3,Control!$I$5-1,0),1)</f>
        <v>#N/A</v>
      </c>
      <c r="V98" s="10" t="e">
        <f t="shared" ca="1" si="66"/>
        <v>#N/A</v>
      </c>
      <c r="W98" s="10" t="e">
        <f t="shared" ca="1" si="66"/>
        <v>#N/A</v>
      </c>
      <c r="X98" s="7" t="e">
        <f t="shared" si="45"/>
        <v>#DIV/0!</v>
      </c>
      <c r="Y98" s="7" t="e">
        <f t="shared" ca="1" si="44"/>
        <v>#N/A</v>
      </c>
      <c r="Z98">
        <v>1</v>
      </c>
      <c r="AA98">
        <v>2</v>
      </c>
      <c r="AB98" s="11" t="e">
        <f t="shared" si="46"/>
        <v>#DIV/0!</v>
      </c>
      <c r="AC98" s="11"/>
      <c r="AD98" s="7" t="e">
        <f t="shared" si="63"/>
        <v>#DIV/0!</v>
      </c>
      <c r="AE98" t="e">
        <f t="shared" si="64"/>
        <v>#DIV/0!</v>
      </c>
      <c r="AF98" s="25" t="e">
        <f t="shared" si="65"/>
        <v>#DIV/0!</v>
      </c>
    </row>
    <row r="99" spans="1:32" ht="14.25" x14ac:dyDescent="0.2">
      <c r="A99" s="37">
        <f>Control!B101</f>
        <v>0</v>
      </c>
      <c r="B99" s="27" t="e">
        <f t="shared" si="48"/>
        <v>#DIV/0!</v>
      </c>
      <c r="C99" s="20">
        <v>0</v>
      </c>
      <c r="D99" s="9" t="e">
        <f t="shared" si="49"/>
        <v>#DIV/0!</v>
      </c>
      <c r="E99">
        <f>Control!C101/100</f>
        <v>0</v>
      </c>
      <c r="F99" t="e">
        <f t="shared" si="50"/>
        <v>#DIV/0!</v>
      </c>
      <c r="G99">
        <f t="shared" si="51"/>
        <v>0</v>
      </c>
      <c r="H99" s="21">
        <f t="shared" si="52"/>
        <v>0</v>
      </c>
      <c r="I99">
        <v>69.099999999999994</v>
      </c>
      <c r="J99" t="e">
        <f t="shared" si="53"/>
        <v>#DIV/0!</v>
      </c>
      <c r="K99">
        <f>Control!F101/100</f>
        <v>0</v>
      </c>
      <c r="L99" s="25" t="e">
        <f t="shared" si="54"/>
        <v>#DIV/0!</v>
      </c>
      <c r="M99" s="10">
        <f t="shared" si="55"/>
        <v>122.30379090344481</v>
      </c>
      <c r="N99" t="e">
        <f t="shared" si="56"/>
        <v>#DIV/0!</v>
      </c>
      <c r="O99" t="e">
        <f t="shared" si="57"/>
        <v>#DIV/0!</v>
      </c>
      <c r="P99" s="25" t="e">
        <f t="shared" si="58"/>
        <v>#DIV/0!</v>
      </c>
      <c r="Q99" s="22" t="e">
        <f t="shared" si="59"/>
        <v>#DIV/0!</v>
      </c>
      <c r="R99" t="e">
        <f t="shared" si="60"/>
        <v>#DIV/0!</v>
      </c>
      <c r="S99" s="25" t="e">
        <f t="shared" si="61"/>
        <v>#DIV/0!</v>
      </c>
      <c r="T99" s="25" t="e">
        <f t="shared" si="62"/>
        <v>#DIV/0!</v>
      </c>
      <c r="U99" s="10" t="e">
        <f ca="1">RANK(C99,$C$3:OFFSET($C$3,Control!$I$5-1,0),1)</f>
        <v>#N/A</v>
      </c>
      <c r="V99" s="10" t="e">
        <f t="shared" ca="1" si="66"/>
        <v>#N/A</v>
      </c>
      <c r="W99" s="10" t="e">
        <f t="shared" ca="1" si="66"/>
        <v>#N/A</v>
      </c>
      <c r="X99" s="7" t="e">
        <f t="shared" si="45"/>
        <v>#DIV/0!</v>
      </c>
      <c r="Y99" s="7" t="e">
        <f t="shared" ca="1" si="44"/>
        <v>#N/A</v>
      </c>
      <c r="Z99">
        <v>1</v>
      </c>
      <c r="AA99">
        <v>2</v>
      </c>
      <c r="AB99" s="11" t="e">
        <f t="shared" si="46"/>
        <v>#DIV/0!</v>
      </c>
      <c r="AC99" s="11"/>
      <c r="AD99" s="7" t="e">
        <f t="shared" si="63"/>
        <v>#DIV/0!</v>
      </c>
      <c r="AE99" t="e">
        <f t="shared" si="64"/>
        <v>#DIV/0!</v>
      </c>
      <c r="AF99" s="25" t="e">
        <f t="shared" si="65"/>
        <v>#DIV/0!</v>
      </c>
    </row>
    <row r="100" spans="1:32" ht="14.25" x14ac:dyDescent="0.2">
      <c r="A100" s="37">
        <f>Control!B102</f>
        <v>0</v>
      </c>
      <c r="B100" s="27" t="e">
        <f t="shared" si="48"/>
        <v>#DIV/0!</v>
      </c>
      <c r="C100" s="20">
        <v>0</v>
      </c>
      <c r="D100" s="9" t="e">
        <f t="shared" si="49"/>
        <v>#DIV/0!</v>
      </c>
      <c r="E100">
        <f>Control!C102/100</f>
        <v>0</v>
      </c>
      <c r="F100" t="e">
        <f t="shared" si="50"/>
        <v>#DIV/0!</v>
      </c>
      <c r="G100">
        <f t="shared" si="51"/>
        <v>0</v>
      </c>
      <c r="H100" s="21">
        <f t="shared" si="52"/>
        <v>0</v>
      </c>
      <c r="I100">
        <v>70.099999999999994</v>
      </c>
      <c r="J100" t="e">
        <f t="shared" si="53"/>
        <v>#DIV/0!</v>
      </c>
      <c r="K100">
        <f>Control!F102/100</f>
        <v>0</v>
      </c>
      <c r="L100" s="25" t="e">
        <f t="shared" si="54"/>
        <v>#DIV/0!</v>
      </c>
      <c r="M100" s="10">
        <f t="shared" si="55"/>
        <v>124.07374446210538</v>
      </c>
      <c r="N100" t="e">
        <f t="shared" si="56"/>
        <v>#DIV/0!</v>
      </c>
      <c r="O100" t="e">
        <f t="shared" si="57"/>
        <v>#DIV/0!</v>
      </c>
      <c r="P100" s="25" t="e">
        <f t="shared" si="58"/>
        <v>#DIV/0!</v>
      </c>
      <c r="Q100" s="22" t="e">
        <f t="shared" si="59"/>
        <v>#DIV/0!</v>
      </c>
      <c r="R100" t="e">
        <f t="shared" si="60"/>
        <v>#DIV/0!</v>
      </c>
      <c r="S100" s="25" t="e">
        <f t="shared" si="61"/>
        <v>#DIV/0!</v>
      </c>
      <c r="T100" s="25" t="e">
        <f t="shared" si="62"/>
        <v>#DIV/0!</v>
      </c>
      <c r="U100" s="10" t="e">
        <f ca="1">RANK(C100,$C$3:OFFSET($C$3,Control!$I$5-1,0),1)</f>
        <v>#N/A</v>
      </c>
      <c r="V100" s="10" t="e">
        <f t="shared" ca="1" si="66"/>
        <v>#N/A</v>
      </c>
      <c r="W100" s="10" t="e">
        <f t="shared" ca="1" si="66"/>
        <v>#N/A</v>
      </c>
      <c r="X100" s="7" t="e">
        <f t="shared" si="45"/>
        <v>#DIV/0!</v>
      </c>
      <c r="Y100" s="7" t="e">
        <f t="shared" ca="1" si="44"/>
        <v>#N/A</v>
      </c>
      <c r="Z100">
        <v>1</v>
      </c>
      <c r="AA100">
        <v>2</v>
      </c>
      <c r="AB100" s="11" t="e">
        <f t="shared" si="46"/>
        <v>#DIV/0!</v>
      </c>
      <c r="AC100" s="11"/>
      <c r="AD100" s="7" t="e">
        <f t="shared" si="63"/>
        <v>#DIV/0!</v>
      </c>
      <c r="AE100" t="e">
        <f t="shared" si="64"/>
        <v>#DIV/0!</v>
      </c>
      <c r="AF100" s="25" t="e">
        <f t="shared" si="65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X531"/>
  <sheetViews>
    <sheetView workbookViewId="0">
      <selection activeCell="A7" sqref="A7"/>
    </sheetView>
  </sheetViews>
  <sheetFormatPr defaultColWidth="11.42578125" defaultRowHeight="12.75" x14ac:dyDescent="0.2"/>
  <cols>
    <col min="1" max="1" width="15.28515625" customWidth="1"/>
    <col min="2" max="2" width="12.85546875" style="1" customWidth="1"/>
    <col min="3" max="3" width="13.5703125" style="1" customWidth="1"/>
    <col min="4" max="4" width="15.42578125" style="1" customWidth="1"/>
    <col min="5" max="5" width="10.140625" style="1" customWidth="1"/>
    <col min="6" max="6" width="7.570312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5" customWidth="1"/>
    <col min="18" max="18" width="10.5703125" style="16" customWidth="1"/>
    <col min="19" max="19" width="12.5703125" style="1" customWidth="1"/>
    <col min="20" max="20" width="12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55" width="11.42578125" customWidth="1"/>
    <col min="56" max="56" width="11.42578125" style="33" customWidth="1"/>
    <col min="57" max="59" width="11.42578125" customWidth="1"/>
    <col min="60" max="60" width="11.42578125" style="33" customWidth="1"/>
    <col min="61" max="63" width="11.42578125" customWidth="1"/>
    <col min="64" max="65" width="9.140625" customWidth="1"/>
    <col min="66" max="74" width="11.42578125" customWidth="1"/>
    <col min="75" max="75" width="9.140625" customWidth="1"/>
  </cols>
  <sheetData>
    <row r="1" spans="1:76" x14ac:dyDescent="0.2">
      <c r="A1" s="99" t="s">
        <v>0</v>
      </c>
      <c r="B1" s="1" t="s">
        <v>39</v>
      </c>
      <c r="C1" s="10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02" t="s">
        <v>21</v>
      </c>
      <c r="R1" s="1" t="s">
        <v>3</v>
      </c>
      <c r="S1" s="10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107.1268821641102</v>
      </c>
      <c r="AH1" s="31" t="s">
        <v>86</v>
      </c>
      <c r="AI1">
        <f ca="1">MAX(AD3:OFFSET(AD3,Control!$I$5-1,0))</f>
        <v>3.4621475009593454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0"/>
      <c r="BA1" s="10"/>
      <c r="BD1"/>
      <c r="BE1" s="33"/>
      <c r="BH1"/>
      <c r="BI1" s="33"/>
    </row>
    <row r="2" spans="1:76" x14ac:dyDescent="0.2">
      <c r="C2" s="2" t="s">
        <v>9</v>
      </c>
      <c r="D2" s="96">
        <f ca="1">SUM(D3:OFFSET(D3,Control!$I$5-1,0))</f>
        <v>3.9936332761891791E-6</v>
      </c>
      <c r="E2" s="18" t="s">
        <v>29</v>
      </c>
      <c r="F2" s="3">
        <f>Control!Q17</f>
        <v>5.5555555555555559E-2</v>
      </c>
      <c r="H2" s="3" t="s">
        <v>33</v>
      </c>
      <c r="I2" s="4">
        <v>0.1</v>
      </c>
      <c r="J2" s="4">
        <f>Control!S17</f>
        <v>1</v>
      </c>
      <c r="K2" s="4" t="s">
        <v>49</v>
      </c>
      <c r="N2" s="4" t="s">
        <v>34</v>
      </c>
      <c r="O2" s="4">
        <f>Control!R17</f>
        <v>3.4722222222222219</v>
      </c>
      <c r="P2" s="18">
        <f>Control!P17</f>
        <v>2.4722222222222219</v>
      </c>
      <c r="Q2" s="34" t="s">
        <v>35</v>
      </c>
      <c r="R2" s="14" t="s">
        <v>38</v>
      </c>
      <c r="S2" s="8">
        <f ca="1">100*MAX(S3:OFFSET(S3,Control!$I$5-1,0))</f>
        <v>0.17079499373592177</v>
      </c>
      <c r="T2" s="8">
        <f ca="1">S2*(1+AG3/100)</f>
        <v>0.58825560678534883</v>
      </c>
      <c r="U2" s="2"/>
      <c r="V2" t="s">
        <v>44</v>
      </c>
      <c r="W2">
        <f>O2/(1+P2-F2)</f>
        <v>1.0162601626016259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M2" s="1"/>
      <c r="AN2" s="2"/>
      <c r="AO2" s="1"/>
      <c r="AP2" s="1"/>
      <c r="AQ2" s="3"/>
      <c r="AR2" s="1"/>
      <c r="AT2" s="1"/>
      <c r="AV2" s="1"/>
      <c r="AW2" s="35"/>
      <c r="BD2"/>
      <c r="BE2" s="33"/>
      <c r="BH2"/>
      <c r="BI2" s="33"/>
    </row>
    <row r="3" spans="1:76" ht="14.25" x14ac:dyDescent="0.2">
      <c r="A3" s="37" t="str">
        <f>Control!B5</f>
        <v>AME 19 A2</v>
      </c>
      <c r="B3" s="27">
        <f>100*T3/(1-S3)</f>
        <v>3.3685378087893687</v>
      </c>
      <c r="C3" s="20">
        <v>86.047723688321511</v>
      </c>
      <c r="D3" s="9">
        <f>ABS(B3-((354.94*SQRT(C3)+9.623*C3-1.5223*POWER(C3,1.5))/($AA$1+273)+0.0012439*POWER(C3,1.5)))</f>
        <v>3.292124284293152E-7</v>
      </c>
      <c r="E3">
        <f>Control!C5/100</f>
        <v>0.297944505187065</v>
      </c>
      <c r="F3">
        <f>$F$2*N3</f>
        <v>2.5792993138232815E-5</v>
      </c>
      <c r="G3">
        <f t="shared" ref="G3:G30" si="0">0.018*C3*1000000/8.3144/($AA$1+273.15)</f>
        <v>152.30047475678538</v>
      </c>
      <c r="H3" s="21">
        <f t="shared" ref="H3:H30" si="1">2*0.0000000000000000001*(E3*100)^3.5</f>
        <v>2.887379223076697E-14</v>
      </c>
      <c r="I3" s="7">
        <f>MIN(J3*$J$2,C3)</f>
        <v>5.2687482490734627</v>
      </c>
      <c r="J3">
        <f>$I$2+(0.821*SQRT(H3)+1.54)/E3</f>
        <v>5.2687482490734627</v>
      </c>
      <c r="K3">
        <f>Control!F5/100</f>
        <v>3.1467272481479187E-2</v>
      </c>
      <c r="L3" s="25">
        <f>K3*(1-F3-P3-S3)</f>
        <v>3.136581808857998E-2</v>
      </c>
      <c r="M3" s="10">
        <f t="shared" ref="M3:M30" si="2">0.018*I3*1000000/8.3144/($AA$1+273.15)</f>
        <v>9.3254397131341786</v>
      </c>
      <c r="N3">
        <f>1/((1+$P$2)*(1+(1-E3)/E3*$AA$2/M3)-$O$2)</f>
        <v>4.6427387648819064E-4</v>
      </c>
      <c r="O3">
        <f>$O$2*N3</f>
        <v>1.6120620711395507E-3</v>
      </c>
      <c r="P3" s="25">
        <f>S3*($P$2-$F$2)</f>
        <v>2.2622342274411021E-3</v>
      </c>
      <c r="Q3" s="7">
        <f>100/(1+G3/$AA$2*(1/S3-1))</f>
        <v>1.4878784737120838</v>
      </c>
      <c r="R3">
        <f>Q3/100*G3+(100-Q3)/100*$AA$2</f>
        <v>2420.7386294496355</v>
      </c>
      <c r="S3" s="25">
        <f>($O$2/(1+$P$2-$F$2)+1)*N3</f>
        <v>9.360969216997664E-4</v>
      </c>
      <c r="T3" s="25">
        <f>L3+F3+P3</f>
        <v>3.3653845309159318E-2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3.1830091965068168</v>
      </c>
      <c r="Y3" s="7">
        <f t="shared" ref="Y3:Y66" ca="1" si="3">ABS(C3-V3)</f>
        <v>72.047723688321511</v>
      </c>
      <c r="Z3">
        <v>1</v>
      </c>
      <c r="AA3">
        <v>2</v>
      </c>
      <c r="AB3" s="11">
        <f>100*8.3144*$AA$2*($AA$1+273)*($AE$1/100-B3/100)/(0.018*1000000*C3+8.3144*$AA$2*($AA$1+273)*($AE$1/100-B3/100))</f>
        <v>27.105862660254754</v>
      </c>
      <c r="AC3" s="11"/>
      <c r="AD3" s="7">
        <f t="shared" ref="AD3:AD30" si="4">B3+S3*100</f>
        <v>3.4621475009593454</v>
      </c>
      <c r="AE3">
        <f>($AE$1/100-K3)/(1-K3)/N3-1-$P$2</f>
        <v>52.768582223639314</v>
      </c>
      <c r="AF3" s="25">
        <f>S3+P3+F3</f>
        <v>3.2241241422791013E-3</v>
      </c>
      <c r="AG3">
        <f>100*((O2+P2)*(1+P2-F2)-O2)/(1+O2+P2-F2)</f>
        <v>244.4220430107527</v>
      </c>
      <c r="AL3" s="33"/>
      <c r="AM3" s="27"/>
      <c r="AN3" s="20"/>
      <c r="AO3" s="9"/>
      <c r="AP3" s="9"/>
      <c r="AQ3" s="9"/>
      <c r="AR3" s="9"/>
      <c r="AS3" s="28"/>
      <c r="AT3" s="9"/>
      <c r="AU3" s="33"/>
      <c r="AV3" s="9"/>
      <c r="AW3" s="19"/>
      <c r="AX3" s="7"/>
      <c r="AY3" s="7"/>
      <c r="AZ3" s="23"/>
      <c r="BA3" s="23"/>
      <c r="BB3" s="25"/>
      <c r="BC3" s="25"/>
      <c r="BD3"/>
      <c r="BE3" s="33"/>
      <c r="BF3" s="7"/>
      <c r="BG3" s="17"/>
      <c r="BH3" s="17"/>
      <c r="BI3" s="36"/>
      <c r="BJ3" s="7"/>
      <c r="BK3" s="17"/>
      <c r="BL3" s="24"/>
      <c r="BM3" s="32"/>
    </row>
    <row r="4" spans="1:76" ht="14.25" x14ac:dyDescent="0.2">
      <c r="A4" s="37" t="str">
        <f>Control!B6</f>
        <v>AME 19 A3</v>
      </c>
      <c r="B4" s="27">
        <f t="shared" ref="B4:B30" si="5">100*T4/(1-S4)</f>
        <v>2.0907454490696531</v>
      </c>
      <c r="C4" s="20">
        <v>38.092424913139745</v>
      </c>
      <c r="D4" s="9">
        <f t="shared" ref="D4:D30" si="6">ABS(B4-((354.94*SQRT(C4)+9.623*C4-1.5223*POWER(C4,1.5))/($AA$1+273)+0.0012439*POWER(C4,1.5)))</f>
        <v>4.4775306262678782E-7</v>
      </c>
      <c r="E4">
        <f>Control!C6/100</f>
        <v>0.28572456749383496</v>
      </c>
      <c r="F4">
        <f t="shared" ref="F4:F30" si="7">$F$2*N4</f>
        <v>2.5331987509256274E-5</v>
      </c>
      <c r="G4">
        <f t="shared" si="0"/>
        <v>67.421823033021937</v>
      </c>
      <c r="H4" s="21">
        <f t="shared" si="1"/>
        <v>2.4937134037179085E-14</v>
      </c>
      <c r="I4" s="7">
        <f t="shared" ref="I4:I30" si="8">MIN(J4*$J$2,C4)</f>
        <v>5.489806494960952</v>
      </c>
      <c r="J4">
        <f t="shared" ref="J4:J30" si="9">$I$2+(0.821*SQRT(H4)+1.54)/E4</f>
        <v>5.489806494960952</v>
      </c>
      <c r="K4">
        <f>Control!F6/100</f>
        <v>1.8700314761687761E-2</v>
      </c>
      <c r="L4" s="25">
        <f t="shared" ref="L4:L30" si="10">K4*(1-F4-P4-S4)</f>
        <v>1.8641100244192483E-2</v>
      </c>
      <c r="M4" s="10">
        <f t="shared" si="2"/>
        <v>9.7167025421140032</v>
      </c>
      <c r="N4">
        <f t="shared" ref="N4:N30" si="11">1/((1+$P$2)*(1+(1-E4)/E4*$AA$2/M4)-$O$2)</f>
        <v>4.5597577516661293E-4</v>
      </c>
      <c r="O4">
        <f t="shared" ref="O4:O30" si="12">$O$2*N4</f>
        <v>1.5832492193285171E-3</v>
      </c>
      <c r="P4" s="25">
        <f t="shared" ref="P4:P30" si="13">S4*($P$2-$F$2)</f>
        <v>2.2218006605679401E-3</v>
      </c>
      <c r="Q4" s="7">
        <f t="shared" ref="Q4:Q30" si="14">100/(1+G4/$AA$2*(1/S4-1))</f>
        <v>3.2420915619392461</v>
      </c>
      <c r="R4">
        <f t="shared" ref="R4:R9" si="15">Q4/100*G4+(100-Q4)/100*$AA$2</f>
        <v>2377.5925293898508</v>
      </c>
      <c r="S4" s="25">
        <f t="shared" ref="S4:S30" si="16">($O$2/(1+$P$2-$F$2)+1)*N4</f>
        <v>9.1936579057983739E-4</v>
      </c>
      <c r="T4" s="25">
        <f t="shared" ref="T4:T30" si="17">L4+F4+P4</f>
        <v>2.0888232892269678E-2</v>
      </c>
      <c r="U4" s="10">
        <f ca="1">RANK(C4,$C$3:OFFSET($C$3,Control!$I$5-1,0),1)</f>
        <v>13</v>
      </c>
      <c r="V4" s="10">
        <f t="shared" ref="V4:W19" ca="1" si="18">IF(U4=U3,U3+1,U4)</f>
        <v>13</v>
      </c>
      <c r="W4" s="10">
        <f t="shared" ca="1" si="18"/>
        <v>13</v>
      </c>
      <c r="X4" s="7">
        <f t="shared" ref="X4:X67" si="19">(N4+L4)*100</f>
        <v>1.9097076019359096</v>
      </c>
      <c r="Y4" s="7">
        <f t="shared" ca="1" si="3"/>
        <v>25.092424913139745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56.61989834858516</v>
      </c>
      <c r="AC4" s="11"/>
      <c r="AD4" s="7">
        <f t="shared" si="4"/>
        <v>2.1826820281276369</v>
      </c>
      <c r="AE4">
        <f t="shared" ref="AE4:AE30" si="21">($AE$1/100-K4)/(1-K4)/N4-1-$P$2</f>
        <v>81.579834184240596</v>
      </c>
      <c r="AF4" s="25">
        <f t="shared" ref="AF4:AF30" si="22">S4+P4+F4</f>
        <v>3.1664984386570337E-3</v>
      </c>
      <c r="AG4" s="7">
        <f>MAX(AE3:AE4)</f>
        <v>81.579834184240596</v>
      </c>
      <c r="AL4" s="33"/>
      <c r="AM4" s="27"/>
      <c r="AN4" s="20"/>
      <c r="AO4" s="9"/>
      <c r="AP4" s="9"/>
      <c r="AQ4" s="9"/>
      <c r="AR4" s="9"/>
      <c r="AS4" s="28"/>
      <c r="AT4" s="9"/>
      <c r="AU4" s="33"/>
      <c r="AV4" s="9"/>
      <c r="AW4" s="19"/>
      <c r="AX4" s="7"/>
      <c r="AY4" s="7"/>
      <c r="AZ4" s="23"/>
      <c r="BA4" s="23"/>
      <c r="BB4" s="25"/>
      <c r="BC4" s="25"/>
      <c r="BD4"/>
      <c r="BE4" s="33"/>
      <c r="BF4" s="7"/>
      <c r="BG4" s="17"/>
      <c r="BH4" s="17"/>
      <c r="BI4" s="36"/>
      <c r="BJ4" s="7"/>
      <c r="BK4" s="17"/>
      <c r="BL4" s="24"/>
      <c r="BM4" s="32"/>
    </row>
    <row r="5" spans="1:76" ht="14.25" x14ac:dyDescent="0.2">
      <c r="A5" s="37" t="str">
        <f>Control!B7</f>
        <v>AME 19 A4</v>
      </c>
      <c r="B5" s="27">
        <f t="shared" si="5"/>
        <v>1.6806863887476937</v>
      </c>
      <c r="C5" s="20">
        <v>25.900337998862323</v>
      </c>
      <c r="D5" s="9">
        <f t="shared" si="6"/>
        <v>2.2496657159365441E-7</v>
      </c>
      <c r="E5">
        <f>Control!C7/100</f>
        <v>0.15831191098096212</v>
      </c>
      <c r="F5">
        <f t="shared" si="7"/>
        <v>2.1322673788770726E-5</v>
      </c>
      <c r="G5">
        <f t="shared" si="0"/>
        <v>45.842395411597742</v>
      </c>
      <c r="H5" s="21">
        <f t="shared" si="1"/>
        <v>3.1573851728757004E-15</v>
      </c>
      <c r="I5" s="7">
        <f t="shared" si="8"/>
        <v>9.8276322204062598</v>
      </c>
      <c r="J5">
        <f t="shared" si="9"/>
        <v>9.8276322204062598</v>
      </c>
      <c r="K5">
        <f>Control!F7/100</f>
        <v>1.4942206567466677E-2</v>
      </c>
      <c r="L5" s="25">
        <f t="shared" si="10"/>
        <v>1.4902380592926364E-2</v>
      </c>
      <c r="M5" s="10">
        <f t="shared" si="2"/>
        <v>17.39445262171526</v>
      </c>
      <c r="N5">
        <f t="shared" si="11"/>
        <v>3.8380812819787302E-4</v>
      </c>
      <c r="O5">
        <f t="shared" si="12"/>
        <v>1.3326671117981702E-3</v>
      </c>
      <c r="P5" s="25">
        <f t="shared" si="13"/>
        <v>1.8701545108395002E-3</v>
      </c>
      <c r="Q5" s="7">
        <f t="shared" si="14"/>
        <v>3.9822865096432705</v>
      </c>
      <c r="R5">
        <f t="shared" si="15"/>
        <v>2359.0604417164309</v>
      </c>
      <c r="S5" s="25">
        <f t="shared" si="16"/>
        <v>7.7385703896806909E-4</v>
      </c>
      <c r="T5" s="25">
        <f t="shared" si="17"/>
        <v>1.6793857777554634E-2</v>
      </c>
      <c r="U5" s="10">
        <f ca="1">RANK(C5,$C$3:OFFSET($C$3,Control!$I$5-1,0),1)</f>
        <v>8</v>
      </c>
      <c r="V5" s="10">
        <f t="shared" ca="1" si="18"/>
        <v>8</v>
      </c>
      <c r="W5" s="10">
        <f t="shared" ca="1" si="18"/>
        <v>8</v>
      </c>
      <c r="X5" s="7">
        <f t="shared" si="19"/>
        <v>1.5286188721124239</v>
      </c>
      <c r="Y5" s="7">
        <f t="shared" ca="1" si="3"/>
        <v>17.900337998862323</v>
      </c>
      <c r="Z5">
        <v>1</v>
      </c>
      <c r="AA5">
        <v>2</v>
      </c>
      <c r="AB5" s="11">
        <f t="shared" si="20"/>
        <v>68.144511480873504</v>
      </c>
      <c r="AC5" s="11"/>
      <c r="AD5" s="7">
        <f t="shared" si="4"/>
        <v>1.7580720926445006</v>
      </c>
      <c r="AE5">
        <f t="shared" si="21"/>
        <v>107.1268821641102</v>
      </c>
      <c r="AF5" s="25">
        <f t="shared" si="22"/>
        <v>2.6653342235963399E-3</v>
      </c>
      <c r="AG5" s="7" t="str">
        <f>CONCATENATE("AE3:AE",Control!$I$5+2)</f>
        <v>AE3:AE16</v>
      </c>
      <c r="AL5" s="33"/>
      <c r="AM5" s="27"/>
      <c r="AN5" s="20"/>
      <c r="AO5" s="9"/>
      <c r="AP5" s="9"/>
      <c r="AQ5" s="9"/>
      <c r="AR5" s="9"/>
      <c r="AS5" s="28"/>
      <c r="AT5" s="9"/>
      <c r="AU5" s="33"/>
      <c r="AV5" s="9"/>
      <c r="AW5" s="19"/>
      <c r="AX5" s="7"/>
      <c r="AY5" s="7"/>
      <c r="AZ5" s="23"/>
      <c r="BA5" s="23"/>
      <c r="BB5" s="25"/>
      <c r="BC5" s="25"/>
      <c r="BD5"/>
      <c r="BE5" s="33"/>
      <c r="BF5" s="7"/>
      <c r="BG5" s="17"/>
      <c r="BH5" s="17"/>
      <c r="BI5" s="36"/>
      <c r="BJ5" s="7"/>
      <c r="BK5" s="17"/>
      <c r="BL5" s="24"/>
      <c r="BM5" s="32"/>
    </row>
    <row r="6" spans="1:76" ht="14.25" x14ac:dyDescent="0.2">
      <c r="A6" s="37" t="str">
        <f>Control!B8</f>
        <v>AME 19 A5</v>
      </c>
      <c r="B6" s="27">
        <f t="shared" si="5"/>
        <v>2.0721270136615382</v>
      </c>
      <c r="C6" s="20">
        <v>37.500677800287505</v>
      </c>
      <c r="D6" s="9">
        <f t="shared" si="6"/>
        <v>3.2574664743378889E-8</v>
      </c>
      <c r="E6">
        <f>Control!C8/100</f>
        <v>0.19871320738200793</v>
      </c>
      <c r="F6">
        <f t="shared" si="7"/>
        <v>2.2455936181989516E-5</v>
      </c>
      <c r="G6">
        <f t="shared" si="0"/>
        <v>66.374458124802004</v>
      </c>
      <c r="H6" s="21">
        <f t="shared" si="1"/>
        <v>6.9955773355971863E-15</v>
      </c>
      <c r="I6" s="7">
        <f t="shared" si="8"/>
        <v>7.8498626737355028</v>
      </c>
      <c r="J6">
        <f t="shared" si="9"/>
        <v>7.8498626737355028</v>
      </c>
      <c r="K6">
        <f>Control!F8/100</f>
        <v>1.8765050082812738E-2</v>
      </c>
      <c r="L6" s="25">
        <f t="shared" si="10"/>
        <v>1.8712376736923803E-2</v>
      </c>
      <c r="M6" s="10">
        <f t="shared" si="2"/>
        <v>13.893892374374865</v>
      </c>
      <c r="N6">
        <f t="shared" si="11"/>
        <v>4.0420685127581123E-4</v>
      </c>
      <c r="O6">
        <f t="shared" si="12"/>
        <v>1.4034960113743443E-3</v>
      </c>
      <c r="P6" s="25">
        <f t="shared" si="13"/>
        <v>1.9695499148886407E-3</v>
      </c>
      <c r="Q6" s="7">
        <f t="shared" si="14"/>
        <v>2.9285088258291396</v>
      </c>
      <c r="R6">
        <f t="shared" si="15"/>
        <v>2385.0488901901754</v>
      </c>
      <c r="S6" s="25">
        <f t="shared" si="16"/>
        <v>8.1498617167805835E-4</v>
      </c>
      <c r="T6" s="25">
        <f t="shared" si="17"/>
        <v>2.0704382587994435E-2</v>
      </c>
      <c r="U6" s="10">
        <f ca="1">RANK(C6,$C$3:OFFSET($C$3,Control!$I$5-1,0),1)</f>
        <v>12</v>
      </c>
      <c r="V6" s="10">
        <f t="shared" ca="1" si="18"/>
        <v>12</v>
      </c>
      <c r="W6" s="10">
        <f t="shared" ca="1" si="18"/>
        <v>12</v>
      </c>
      <c r="X6" s="7">
        <f t="shared" si="19"/>
        <v>1.9116583588199614</v>
      </c>
      <c r="Y6" s="7">
        <f t="shared" ca="1" si="3"/>
        <v>25.500677800287505</v>
      </c>
      <c r="Z6">
        <v>1</v>
      </c>
      <c r="AA6">
        <v>2</v>
      </c>
      <c r="AB6" s="11">
        <f t="shared" si="20"/>
        <v>57.130956751636184</v>
      </c>
      <c r="AC6" s="11"/>
      <c r="AD6" s="7">
        <f t="shared" si="4"/>
        <v>2.1536256308293442</v>
      </c>
      <c r="AE6">
        <f t="shared" si="21"/>
        <v>92.316017065033165</v>
      </c>
      <c r="AF6" s="25">
        <f t="shared" si="22"/>
        <v>2.8069920227486883E-3</v>
      </c>
      <c r="AG6" s="7"/>
      <c r="AL6" s="33"/>
      <c r="AM6" s="27"/>
      <c r="AN6" s="9"/>
      <c r="AO6" s="9"/>
      <c r="AP6" s="9"/>
      <c r="AQ6" s="9"/>
      <c r="AR6" s="9"/>
      <c r="AS6" s="28"/>
      <c r="AT6" s="9"/>
      <c r="AU6" s="33"/>
      <c r="AV6" s="9"/>
      <c r="AW6" s="19"/>
      <c r="AX6" s="7"/>
      <c r="AY6" s="7"/>
      <c r="AZ6" s="23"/>
      <c r="BA6" s="23"/>
      <c r="BB6" s="25"/>
      <c r="BC6" s="25"/>
      <c r="BD6"/>
      <c r="BE6" s="33"/>
      <c r="BF6" s="7"/>
      <c r="BG6" s="17"/>
      <c r="BH6" s="17"/>
      <c r="BI6" s="36"/>
      <c r="BJ6" s="7"/>
      <c r="BK6" s="17"/>
      <c r="BL6" s="24"/>
      <c r="BM6" s="32"/>
    </row>
    <row r="7" spans="1:76" ht="14.25" x14ac:dyDescent="0.2">
      <c r="A7" s="37" t="str">
        <f>Control!B9</f>
        <v>MER 13-01-1</v>
      </c>
      <c r="B7" s="27">
        <f t="shared" si="5"/>
        <v>0.74802975831627061</v>
      </c>
      <c r="C7" s="20">
        <v>5.8509062175935576</v>
      </c>
      <c r="D7" s="9">
        <f t="shared" si="6"/>
        <v>3.2568832286639093E-7</v>
      </c>
      <c r="E7">
        <f>Control!C9/100</f>
        <v>0.36347859146227679</v>
      </c>
      <c r="F7">
        <f t="shared" si="7"/>
        <v>2.8567317258185004E-5</v>
      </c>
      <c r="G7">
        <f t="shared" si="0"/>
        <v>10.355832281218925</v>
      </c>
      <c r="H7" s="21">
        <f t="shared" si="1"/>
        <v>5.7903647663585683E-14</v>
      </c>
      <c r="I7" s="7">
        <f t="shared" si="8"/>
        <v>4.3368387952733345</v>
      </c>
      <c r="J7">
        <f t="shared" si="9"/>
        <v>4.3368387952733345</v>
      </c>
      <c r="K7">
        <f>Control!F9/100</f>
        <v>4.9561099014584012E-3</v>
      </c>
      <c r="L7" s="25">
        <f t="shared" si="10"/>
        <v>4.9384120559682262E-3</v>
      </c>
      <c r="M7" s="10">
        <f t="shared" si="2"/>
        <v>7.6760032590312228</v>
      </c>
      <c r="N7">
        <f t="shared" si="11"/>
        <v>5.1421171064733003E-4</v>
      </c>
      <c r="O7">
        <f t="shared" si="12"/>
        <v>1.7854573286365625E-3</v>
      </c>
      <c r="P7" s="25">
        <f t="shared" si="13"/>
        <v>2.5055627526934941E-3</v>
      </c>
      <c r="Q7" s="7">
        <f t="shared" si="14"/>
        <v>19.745747463041461</v>
      </c>
      <c r="R7">
        <f t="shared" si="15"/>
        <v>1972.2867362722779</v>
      </c>
      <c r="S7" s="25">
        <f t="shared" si="16"/>
        <v>1.0367845873214458E-3</v>
      </c>
      <c r="T7" s="25">
        <f t="shared" si="17"/>
        <v>7.4725421259199051E-3</v>
      </c>
      <c r="U7" s="10">
        <f ca="1">RANK(C7,$C$3:OFFSET($C$3,Control!$I$5-1,0),1)</f>
        <v>1</v>
      </c>
      <c r="V7" s="10">
        <f t="shared" ca="1" si="18"/>
        <v>1</v>
      </c>
      <c r="W7" s="10">
        <f t="shared" ca="1" si="18"/>
        <v>1</v>
      </c>
      <c r="X7" s="7">
        <f t="shared" si="19"/>
        <v>0.54526237666155564</v>
      </c>
      <c r="Y7" s="7">
        <f t="shared" ca="1" si="3"/>
        <v>4.8509062175935576</v>
      </c>
      <c r="Z7">
        <v>1</v>
      </c>
      <c r="AA7">
        <v>2</v>
      </c>
      <c r="AB7" s="11">
        <f t="shared" si="20"/>
        <v>92.113730722109921</v>
      </c>
      <c r="AC7" s="11"/>
      <c r="AD7" s="7">
        <f t="shared" si="4"/>
        <v>0.85170821704841515</v>
      </c>
      <c r="AE7">
        <f t="shared" si="21"/>
        <v>97.767520093970731</v>
      </c>
      <c r="AF7" s="25">
        <f t="shared" si="22"/>
        <v>3.5709146572731254E-3</v>
      </c>
      <c r="AG7" s="7"/>
      <c r="AL7" s="33"/>
      <c r="AM7" s="27"/>
      <c r="AN7" s="19"/>
      <c r="AO7" s="9"/>
      <c r="AP7" s="9"/>
      <c r="AQ7" s="9"/>
      <c r="AR7" s="9"/>
      <c r="AS7" s="28"/>
      <c r="AT7" s="9"/>
      <c r="AU7" s="33"/>
      <c r="AV7" s="9"/>
      <c r="AW7" s="19"/>
      <c r="AX7" s="7"/>
      <c r="AY7" s="7"/>
      <c r="AZ7" s="23"/>
      <c r="BA7" s="23"/>
      <c r="BB7" s="25"/>
      <c r="BC7" s="25"/>
      <c r="BD7"/>
      <c r="BE7" s="33"/>
      <c r="BF7" s="7"/>
      <c r="BG7" s="17"/>
      <c r="BH7" s="17"/>
      <c r="BI7" s="36"/>
      <c r="BJ7" s="7"/>
      <c r="BK7" s="17"/>
      <c r="BL7" s="24"/>
      <c r="BM7" s="32"/>
    </row>
    <row r="8" spans="1:76" ht="14.25" x14ac:dyDescent="0.2">
      <c r="A8" s="37" t="str">
        <f>Control!B10</f>
        <v>MER 13-01-3</v>
      </c>
      <c r="B8" s="27">
        <f t="shared" si="5"/>
        <v>0.91429750168173551</v>
      </c>
      <c r="C8" s="20">
        <v>8.5226497390758365</v>
      </c>
      <c r="D8" s="9">
        <f t="shared" si="6"/>
        <v>5.553712434380742E-7</v>
      </c>
      <c r="E8">
        <f>Control!C10/100</f>
        <v>0.44063593598960471</v>
      </c>
      <c r="F8">
        <f t="shared" si="7"/>
        <v>3.2666942192781736E-5</v>
      </c>
      <c r="G8">
        <f t="shared" si="0"/>
        <v>15.084694234894785</v>
      </c>
      <c r="H8" s="21">
        <f t="shared" si="1"/>
        <v>1.1358204701346975E-13</v>
      </c>
      <c r="I8" s="7">
        <f t="shared" si="8"/>
        <v>3.5949493468667595</v>
      </c>
      <c r="J8">
        <f t="shared" si="9"/>
        <v>3.5949493468667595</v>
      </c>
      <c r="K8">
        <f>Control!F10/100</f>
        <v>6.2599000462223017E-3</v>
      </c>
      <c r="L8" s="25">
        <f t="shared" si="10"/>
        <v>6.2343385721044852E-3</v>
      </c>
      <c r="M8" s="10">
        <f t="shared" si="2"/>
        <v>6.3628933896912834</v>
      </c>
      <c r="N8">
        <f t="shared" si="11"/>
        <v>5.8800495947007125E-4</v>
      </c>
      <c r="O8">
        <f t="shared" si="12"/>
        <v>2.0416838870488583E-3</v>
      </c>
      <c r="P8" s="25">
        <f t="shared" si="13"/>
        <v>2.8651298567132469E-3</v>
      </c>
      <c r="Q8" s="7">
        <f t="shared" si="14"/>
        <v>16.190210198820967</v>
      </c>
      <c r="R8">
        <f t="shared" si="15"/>
        <v>2059.9725833234243</v>
      </c>
      <c r="S8" s="25">
        <f t="shared" si="16"/>
        <v>1.1855709751916884E-3</v>
      </c>
      <c r="T8" s="25">
        <f t="shared" si="17"/>
        <v>9.1321353710105135E-3</v>
      </c>
      <c r="U8" s="10">
        <f ca="1">RANK(C8,$C$3:OFFSET($C$3,Control!$I$5-1,0),1)</f>
        <v>3</v>
      </c>
      <c r="V8" s="10">
        <f t="shared" ca="1" si="18"/>
        <v>3</v>
      </c>
      <c r="W8" s="10">
        <f t="shared" ca="1" si="18"/>
        <v>3</v>
      </c>
      <c r="X8" s="7">
        <f t="shared" si="19"/>
        <v>0.68223435315745573</v>
      </c>
      <c r="Y8" s="7">
        <f t="shared" ca="1" si="3"/>
        <v>5.5226497390758365</v>
      </c>
      <c r="Z8">
        <v>1</v>
      </c>
      <c r="AA8">
        <v>2</v>
      </c>
      <c r="AB8" s="11">
        <f t="shared" si="20"/>
        <v>88.568928557577763</v>
      </c>
      <c r="AC8" s="11"/>
      <c r="AD8" s="7">
        <f t="shared" si="4"/>
        <v>1.0328545992009044</v>
      </c>
      <c r="AE8">
        <f t="shared" si="21"/>
        <v>82.9470472714154</v>
      </c>
      <c r="AF8" s="25">
        <f t="shared" si="22"/>
        <v>4.0833677740977174E-3</v>
      </c>
      <c r="AG8" s="7"/>
      <c r="AL8" s="33"/>
      <c r="AM8" s="27"/>
      <c r="AN8" s="20"/>
      <c r="AO8" s="9"/>
      <c r="AP8" s="9"/>
      <c r="AQ8" s="9"/>
      <c r="AR8" s="9"/>
      <c r="AS8" s="28"/>
      <c r="AT8" s="9"/>
      <c r="AU8" s="33"/>
      <c r="AV8" s="9"/>
      <c r="AW8" s="19"/>
      <c r="AX8" s="7"/>
      <c r="AY8" s="7"/>
      <c r="AZ8" s="23"/>
      <c r="BA8" s="23"/>
      <c r="BB8" s="25"/>
      <c r="BC8" s="25"/>
      <c r="BD8"/>
      <c r="BE8" s="33"/>
      <c r="BF8" s="7"/>
      <c r="BG8" s="17"/>
      <c r="BH8" s="17"/>
      <c r="BI8" s="36"/>
      <c r="BJ8" s="7"/>
      <c r="BK8" s="17"/>
      <c r="BL8" s="24"/>
      <c r="BM8" s="32"/>
    </row>
    <row r="9" spans="1:76" ht="14.25" x14ac:dyDescent="0.2">
      <c r="A9" s="37" t="str">
        <f>Control!B11</f>
        <v>MER 13-01-6</v>
      </c>
      <c r="B9" s="27">
        <f t="shared" si="5"/>
        <v>0.81846434974285531</v>
      </c>
      <c r="C9" s="20">
        <v>6.9291844668886666</v>
      </c>
      <c r="D9" s="9">
        <f t="shared" si="6"/>
        <v>6.9694898741090583E-9</v>
      </c>
      <c r="E9">
        <f>Control!C11/100</f>
        <v>0.39946768149646578</v>
      </c>
      <c r="F9">
        <f t="shared" si="7"/>
        <v>3.0348448371756371E-5</v>
      </c>
      <c r="G9">
        <f t="shared" si="0"/>
        <v>12.264334705785084</v>
      </c>
      <c r="H9" s="21">
        <f t="shared" si="1"/>
        <v>8.0577867017476053E-14</v>
      </c>
      <c r="I9" s="7">
        <f t="shared" si="8"/>
        <v>3.9551309765084519</v>
      </c>
      <c r="J9">
        <f t="shared" si="9"/>
        <v>3.9551309765084519</v>
      </c>
      <c r="K9">
        <f>Control!F11/100</f>
        <v>5.5043804566249042E-3</v>
      </c>
      <c r="L9" s="25">
        <f t="shared" si="10"/>
        <v>5.4834992808616059E-3</v>
      </c>
      <c r="M9" s="10">
        <f t="shared" si="2"/>
        <v>7.0003981468397578</v>
      </c>
      <c r="N9">
        <f t="shared" si="11"/>
        <v>5.4627207069161466E-4</v>
      </c>
      <c r="O9">
        <f t="shared" si="12"/>
        <v>1.8967780232347728E-3</v>
      </c>
      <c r="P9" s="25">
        <f t="shared" si="13"/>
        <v>2.6617809840203872E-3</v>
      </c>
      <c r="Q9" s="7">
        <f t="shared" si="14"/>
        <v>18.081132038181469</v>
      </c>
      <c r="R9">
        <f t="shared" si="15"/>
        <v>2013.3257390144026</v>
      </c>
      <c r="S9" s="25">
        <f t="shared" si="16"/>
        <v>1.1014266140774017E-3</v>
      </c>
      <c r="T9" s="25">
        <f t="shared" si="17"/>
        <v>8.1756287132537502E-3</v>
      </c>
      <c r="U9" s="10">
        <f ca="1">RANK(C9,$C$3:OFFSET($C$3,Control!$I$5-1,0),1)</f>
        <v>2</v>
      </c>
      <c r="V9" s="10">
        <f t="shared" ca="1" si="18"/>
        <v>2</v>
      </c>
      <c r="W9" s="10">
        <f t="shared" ca="1" si="18"/>
        <v>2</v>
      </c>
      <c r="X9" s="7">
        <f t="shared" si="19"/>
        <v>0.60297713515532203</v>
      </c>
      <c r="Y9" s="7">
        <f t="shared" ca="1" si="3"/>
        <v>4.9291844668886666</v>
      </c>
      <c r="Z9">
        <v>1</v>
      </c>
      <c r="AA9">
        <v>2</v>
      </c>
      <c r="AB9" s="11">
        <f t="shared" si="20"/>
        <v>90.673102856252285</v>
      </c>
      <c r="AC9" s="11"/>
      <c r="AD9" s="7">
        <f t="shared" si="4"/>
        <v>0.92860701115059552</v>
      </c>
      <c r="AE9">
        <f t="shared" si="21"/>
        <v>90.869148875299288</v>
      </c>
      <c r="AF9" s="25">
        <f t="shared" si="22"/>
        <v>3.7935560464695452E-3</v>
      </c>
      <c r="AG9" s="7"/>
      <c r="AL9" s="33"/>
      <c r="AM9" s="27"/>
      <c r="AN9" s="9"/>
      <c r="AO9" s="9"/>
      <c r="AP9" s="9"/>
      <c r="AQ9" s="9"/>
      <c r="AR9" s="9"/>
      <c r="AS9" s="28"/>
      <c r="AT9" s="9"/>
      <c r="AU9" s="33"/>
      <c r="AV9" s="9"/>
      <c r="AW9" s="19"/>
      <c r="AX9" s="7"/>
      <c r="AY9" s="7"/>
      <c r="AZ9" s="23"/>
      <c r="BA9" s="23"/>
      <c r="BB9" s="25"/>
      <c r="BC9" s="25"/>
      <c r="BD9"/>
      <c r="BE9" s="33"/>
      <c r="BF9" s="7"/>
      <c r="BG9" s="17"/>
      <c r="BH9" s="17"/>
      <c r="BI9" s="36"/>
      <c r="BJ9" s="7"/>
      <c r="BK9" s="17"/>
      <c r="BL9" s="24"/>
      <c r="BM9" s="32"/>
    </row>
    <row r="10" spans="1:76" s="10" customFormat="1" ht="14.25" x14ac:dyDescent="0.2">
      <c r="A10" s="37" t="str">
        <f>Control!B12</f>
        <v>AME_19-Ad</v>
      </c>
      <c r="B10" s="27">
        <f t="shared" si="5"/>
        <v>1.7256312701954266</v>
      </c>
      <c r="C10" s="20">
        <v>27.147410074892687</v>
      </c>
      <c r="D10" s="9">
        <f t="shared" si="6"/>
        <v>2.2163547952480656E-7</v>
      </c>
      <c r="E10">
        <f>Control!C12/100</f>
        <v>0.60762500000000008</v>
      </c>
      <c r="F10">
        <f t="shared" si="7"/>
        <v>4.7060448542827907E-5</v>
      </c>
      <c r="G10">
        <f t="shared" si="0"/>
        <v>48.049655070473897</v>
      </c>
      <c r="H10" s="21">
        <f t="shared" si="1"/>
        <v>3.497475774085942E-13</v>
      </c>
      <c r="I10" s="7">
        <f t="shared" si="8"/>
        <v>2.6344587295370823</v>
      </c>
      <c r="J10">
        <f t="shared" si="9"/>
        <v>2.6344587295370823</v>
      </c>
      <c r="K10">
        <f>Control!F12/100</f>
        <v>1.3129468487782136E-2</v>
      </c>
      <c r="L10" s="25">
        <f t="shared" si="10"/>
        <v>1.3052233653261643E-2</v>
      </c>
      <c r="M10" s="10">
        <f t="shared" si="2"/>
        <v>4.6628696034885406</v>
      </c>
      <c r="N10">
        <f t="shared" si="11"/>
        <v>8.4708807377090233E-4</v>
      </c>
      <c r="O10">
        <f t="shared" si="12"/>
        <v>2.9412780339267441E-3</v>
      </c>
      <c r="P10" s="25">
        <f t="shared" si="13"/>
        <v>4.1275456819514422E-3</v>
      </c>
      <c r="Q10" s="7">
        <f t="shared" si="14"/>
        <v>8.0386664131228169</v>
      </c>
      <c r="R10">
        <f t="shared" ref="R10:R30" si="23">Q10/100*G10+(100-Q10)/100*2450</f>
        <v>2256.915224362263</v>
      </c>
      <c r="S10" s="25">
        <f t="shared" si="16"/>
        <v>1.7079499373592176E-3</v>
      </c>
      <c r="T10" s="25">
        <f t="shared" si="17"/>
        <v>1.7226839783755912E-2</v>
      </c>
      <c r="U10" s="10">
        <f ca="1">RANK(C10,$C$3:OFFSET($C$3,Control!$I$5-1,0),1)</f>
        <v>9</v>
      </c>
      <c r="V10" s="10">
        <f t="shared" ca="1" si="18"/>
        <v>9</v>
      </c>
      <c r="W10" s="10">
        <f t="shared" ca="1" si="18"/>
        <v>9</v>
      </c>
      <c r="X10" s="7">
        <f t="shared" si="19"/>
        <v>1.3899321727032545</v>
      </c>
      <c r="Y10" s="7">
        <f t="shared" ca="1" si="3"/>
        <v>18.147410074892687</v>
      </c>
      <c r="Z10">
        <v>1</v>
      </c>
      <c r="AA10">
        <v>2</v>
      </c>
      <c r="AB10" s="11">
        <f t="shared" si="20"/>
        <v>66.864904442596981</v>
      </c>
      <c r="AC10" s="11"/>
      <c r="AD10" s="7">
        <f t="shared" si="4"/>
        <v>1.8964262639313483</v>
      </c>
      <c r="AE10">
        <f t="shared" si="21"/>
        <v>48.715642602835985</v>
      </c>
      <c r="AF10" s="25">
        <f t="shared" si="22"/>
        <v>5.8825560678534873E-3</v>
      </c>
      <c r="AG10" s="7"/>
      <c r="AH10"/>
      <c r="AI10"/>
      <c r="AJ10"/>
      <c r="AK10"/>
      <c r="AL10" s="33"/>
      <c r="AM10" s="27"/>
      <c r="AN10" s="8"/>
      <c r="AO10" s="9"/>
      <c r="AP10" s="9"/>
      <c r="AQ10" s="9"/>
      <c r="AR10" s="9"/>
      <c r="AS10" s="28"/>
      <c r="AT10" s="9"/>
      <c r="AU10" s="33"/>
      <c r="AV10" s="9"/>
      <c r="AW10" s="19"/>
      <c r="AX10" s="7"/>
      <c r="AY10" s="7"/>
      <c r="AZ10" s="23"/>
      <c r="BA10" s="23"/>
      <c r="BB10" s="25"/>
      <c r="BC10" s="25"/>
      <c r="BD10"/>
      <c r="BE10" s="33"/>
      <c r="BF10" s="7"/>
      <c r="BG10" s="17"/>
      <c r="BH10" s="17"/>
      <c r="BI10" s="36"/>
      <c r="BJ10" s="7"/>
      <c r="BK10" s="17"/>
      <c r="BL10" s="24"/>
      <c r="BM10" s="32"/>
      <c r="BN10"/>
      <c r="BO10"/>
      <c r="BP10"/>
      <c r="BQ10"/>
      <c r="BR10"/>
      <c r="BS10"/>
      <c r="BT10"/>
      <c r="BU10"/>
      <c r="BV10"/>
      <c r="BW10"/>
      <c r="BX10"/>
    </row>
    <row r="11" spans="1:76" ht="14.25" x14ac:dyDescent="0.2">
      <c r="A11" s="37" t="str">
        <f>Control!B13</f>
        <v>AME_19-Af</v>
      </c>
      <c r="B11" s="27">
        <f t="shared" si="5"/>
        <v>1.6721467999861079</v>
      </c>
      <c r="C11" s="20">
        <v>25.665977863676567</v>
      </c>
      <c r="D11" s="9">
        <f t="shared" si="6"/>
        <v>2.8052855838289759E-7</v>
      </c>
      <c r="E11">
        <f>Control!C13/100</f>
        <v>0.60762500000000008</v>
      </c>
      <c r="F11">
        <f t="shared" si="7"/>
        <v>4.7060448542827907E-5</v>
      </c>
      <c r="G11">
        <f t="shared" si="0"/>
        <v>45.427588856317541</v>
      </c>
      <c r="H11" s="21">
        <f t="shared" si="1"/>
        <v>3.497475774085942E-13</v>
      </c>
      <c r="I11" s="7">
        <f t="shared" si="8"/>
        <v>2.6344587295370823</v>
      </c>
      <c r="J11">
        <f t="shared" si="9"/>
        <v>2.6344587295370823</v>
      </c>
      <c r="K11">
        <f>Control!F13/100</f>
        <v>1.2592377807624839E-2</v>
      </c>
      <c r="L11" s="25">
        <f t="shared" si="10"/>
        <v>1.2518302439143892E-2</v>
      </c>
      <c r="M11" s="10">
        <f t="shared" si="2"/>
        <v>4.6628696034885406</v>
      </c>
      <c r="N11">
        <f t="shared" si="11"/>
        <v>8.4708807377090233E-4</v>
      </c>
      <c r="O11">
        <f t="shared" si="12"/>
        <v>2.9412780339267441E-3</v>
      </c>
      <c r="P11" s="25">
        <f t="shared" si="13"/>
        <v>4.1275456819514422E-3</v>
      </c>
      <c r="Q11" s="7">
        <f t="shared" si="14"/>
        <v>8.4633865144382163</v>
      </c>
      <c r="R11">
        <f t="shared" si="23"/>
        <v>2246.4917428253639</v>
      </c>
      <c r="S11" s="25">
        <f t="shared" si="16"/>
        <v>1.7079499373592176E-3</v>
      </c>
      <c r="T11" s="25">
        <f t="shared" si="17"/>
        <v>1.6692908569638162E-2</v>
      </c>
      <c r="U11" s="10">
        <f ca="1">RANK(C11,$C$3:OFFSET($C$3,Control!$I$5-1,0),1)</f>
        <v>7</v>
      </c>
      <c r="V11" s="10">
        <f t="shared" ca="1" si="18"/>
        <v>7</v>
      </c>
      <c r="W11" s="10">
        <f t="shared" ca="1" si="18"/>
        <v>7</v>
      </c>
      <c r="X11" s="7">
        <f t="shared" si="19"/>
        <v>1.3365390512914794</v>
      </c>
      <c r="Y11" s="7">
        <f t="shared" ca="1" si="3"/>
        <v>18.665977863676567</v>
      </c>
      <c r="Z11">
        <v>1</v>
      </c>
      <c r="AA11">
        <v>2</v>
      </c>
      <c r="AB11" s="11">
        <f t="shared" si="20"/>
        <v>68.387683677205885</v>
      </c>
      <c r="AC11" s="11"/>
      <c r="AD11" s="7">
        <f t="shared" si="4"/>
        <v>1.8429417937220296</v>
      </c>
      <c r="AE11">
        <f t="shared" si="21"/>
        <v>49.329384954390157</v>
      </c>
      <c r="AF11" s="25">
        <f t="shared" si="22"/>
        <v>5.8825560678534873E-3</v>
      </c>
      <c r="AG11" s="7"/>
      <c r="AL11" s="33"/>
      <c r="AM11" s="27"/>
      <c r="AN11" s="19"/>
      <c r="AO11" s="9"/>
      <c r="AP11" s="9"/>
      <c r="AQ11" s="9"/>
      <c r="AR11" s="9"/>
      <c r="AS11" s="28"/>
      <c r="AT11" s="9"/>
      <c r="AU11" s="33"/>
      <c r="AV11" s="9"/>
      <c r="AW11" s="19"/>
      <c r="AX11" s="7"/>
      <c r="AY11" s="7"/>
      <c r="AZ11" s="23"/>
      <c r="BA11" s="23"/>
      <c r="BB11" s="25"/>
      <c r="BC11" s="25"/>
      <c r="BD11"/>
      <c r="BE11" s="33"/>
      <c r="BF11" s="7"/>
      <c r="BG11" s="17"/>
      <c r="BH11" s="23"/>
      <c r="BI11" s="36"/>
      <c r="BJ11" s="7"/>
      <c r="BK11" s="17"/>
      <c r="BL11" s="24"/>
      <c r="BM11" s="32"/>
      <c r="BP11" s="10"/>
      <c r="BQ11" s="10"/>
      <c r="BR11" s="10"/>
      <c r="BS11" s="10"/>
      <c r="BT11" s="10"/>
      <c r="BU11" s="10"/>
      <c r="BV11" s="10"/>
    </row>
    <row r="12" spans="1:76" ht="14.25" x14ac:dyDescent="0.2">
      <c r="A12" s="37" t="str">
        <f>Control!B14</f>
        <v>AME_19-Ac</v>
      </c>
      <c r="B12" s="27">
        <f t="shared" si="5"/>
        <v>2.0041673815018548</v>
      </c>
      <c r="C12" s="20">
        <v>35.370510902445673</v>
      </c>
      <c r="D12" s="9">
        <f t="shared" si="6"/>
        <v>1.2939675686496344E-7</v>
      </c>
      <c r="E12">
        <f>Control!C14/100</f>
        <v>0.58246750000000003</v>
      </c>
      <c r="F12">
        <f t="shared" si="7"/>
        <v>4.4155420401361258E-5</v>
      </c>
      <c r="G12">
        <f t="shared" si="0"/>
        <v>62.604161643425918</v>
      </c>
      <c r="H12" s="21">
        <f t="shared" si="1"/>
        <v>3.0163444818343382E-13</v>
      </c>
      <c r="I12" s="7">
        <f t="shared" si="8"/>
        <v>2.7439251132527063</v>
      </c>
      <c r="J12">
        <f t="shared" si="9"/>
        <v>2.7439251132527063</v>
      </c>
      <c r="K12">
        <f>Control!F14/100</f>
        <v>1.6181962952603022E-2</v>
      </c>
      <c r="L12" s="25">
        <f t="shared" si="10"/>
        <v>1.6092647780466592E-2</v>
      </c>
      <c r="M12" s="10">
        <f t="shared" si="2"/>
        <v>4.8566200188997133</v>
      </c>
      <c r="N12">
        <f t="shared" si="11"/>
        <v>7.9479756722450258E-4</v>
      </c>
      <c r="O12">
        <f t="shared" si="12"/>
        <v>2.7597137750850782E-3</v>
      </c>
      <c r="P12" s="25">
        <f t="shared" si="13"/>
        <v>3.8727534576413428E-3</v>
      </c>
      <c r="Q12" s="7">
        <f t="shared" si="14"/>
        <v>5.9215842101380192</v>
      </c>
      <c r="R12">
        <f t="shared" si="23"/>
        <v>2308.6283450023848</v>
      </c>
      <c r="S12" s="25">
        <f t="shared" si="16"/>
        <v>1.6025186721274523E-3</v>
      </c>
      <c r="T12" s="25">
        <f t="shared" si="17"/>
        <v>2.0009556658509293E-2</v>
      </c>
      <c r="U12" s="10">
        <f ca="1">RANK(C12,$C$3:OFFSET($C$3,Control!$I$5-1,0),1)</f>
        <v>10</v>
      </c>
      <c r="V12" s="10">
        <f t="shared" ca="1" si="18"/>
        <v>10</v>
      </c>
      <c r="W12" s="10">
        <f t="shared" ca="1" si="18"/>
        <v>10</v>
      </c>
      <c r="X12" s="7">
        <f t="shared" si="19"/>
        <v>1.6887445347691095</v>
      </c>
      <c r="Y12" s="7">
        <f t="shared" ca="1" si="3"/>
        <v>25.370510902445673</v>
      </c>
      <c r="Z12">
        <v>1</v>
      </c>
      <c r="AA12">
        <v>2</v>
      </c>
      <c r="AB12" s="11">
        <f t="shared" si="20"/>
        <v>59.009549726079797</v>
      </c>
      <c r="AC12" s="11"/>
      <c r="AD12" s="7">
        <f t="shared" si="4"/>
        <v>2.1644192487146001</v>
      </c>
      <c r="AE12">
        <f t="shared" si="21"/>
        <v>48.417945410980579</v>
      </c>
      <c r="AF12" s="25">
        <f t="shared" si="22"/>
        <v>5.5194275501701563E-3</v>
      </c>
      <c r="AG12" s="7"/>
      <c r="AL12" s="33"/>
      <c r="AM12" s="27"/>
      <c r="AN12" s="19"/>
      <c r="AO12" s="9"/>
      <c r="AP12" s="9"/>
      <c r="AQ12" s="9"/>
      <c r="AR12" s="9"/>
      <c r="AS12" s="28"/>
      <c r="AT12" s="9"/>
      <c r="AU12" s="33"/>
      <c r="AV12" s="9"/>
      <c r="AW12" s="19"/>
      <c r="AX12" s="7"/>
      <c r="AY12" s="7"/>
      <c r="AZ12" s="23"/>
      <c r="BA12" s="23"/>
      <c r="BB12" s="25"/>
      <c r="BC12" s="25"/>
      <c r="BD12"/>
      <c r="BE12" s="33"/>
      <c r="BF12" s="7"/>
      <c r="BG12" s="17"/>
      <c r="BH12" s="17"/>
      <c r="BI12" s="36"/>
      <c r="BJ12" s="7"/>
      <c r="BK12" s="17"/>
      <c r="BL12" s="24"/>
      <c r="BM12" s="32"/>
    </row>
    <row r="13" spans="1:76" ht="14.25" x14ac:dyDescent="0.2">
      <c r="A13" s="37" t="str">
        <f>Control!B15</f>
        <v>AME_19-Ae</v>
      </c>
      <c r="B13" s="27">
        <f t="shared" si="5"/>
        <v>2.0223573139414137</v>
      </c>
      <c r="C13" s="20">
        <v>35.936055330390374</v>
      </c>
      <c r="D13" s="9">
        <f t="shared" si="6"/>
        <v>1.5986841628290449E-7</v>
      </c>
      <c r="E13">
        <f>Control!C15/100</f>
        <v>0.58246750000000003</v>
      </c>
      <c r="F13">
        <f t="shared" si="7"/>
        <v>4.4155420401361258E-5</v>
      </c>
      <c r="G13">
        <f t="shared" si="0"/>
        <v>63.605149016247303</v>
      </c>
      <c r="H13" s="21">
        <f t="shared" si="1"/>
        <v>3.0163444818343382E-13</v>
      </c>
      <c r="I13" s="7">
        <f t="shared" si="8"/>
        <v>2.7439251132527063</v>
      </c>
      <c r="J13">
        <f t="shared" si="9"/>
        <v>2.7439251132527063</v>
      </c>
      <c r="K13">
        <f>Control!F15/100</f>
        <v>1.6364578714401581E-2</v>
      </c>
      <c r="L13" s="25">
        <f t="shared" si="10"/>
        <v>1.6274255607798382E-2</v>
      </c>
      <c r="M13" s="10">
        <f t="shared" si="2"/>
        <v>4.8566200188997133</v>
      </c>
      <c r="N13">
        <f t="shared" si="11"/>
        <v>7.9479756722450258E-4</v>
      </c>
      <c r="O13">
        <f t="shared" si="12"/>
        <v>2.7597137750850782E-3</v>
      </c>
      <c r="P13" s="25">
        <f t="shared" si="13"/>
        <v>3.8727534576413428E-3</v>
      </c>
      <c r="Q13" s="7">
        <f t="shared" si="14"/>
        <v>5.8338297614375989</v>
      </c>
      <c r="R13">
        <f t="shared" si="23"/>
        <v>2310.7817869578953</v>
      </c>
      <c r="S13" s="25">
        <f t="shared" si="16"/>
        <v>1.6025186721274523E-3</v>
      </c>
      <c r="T13" s="25">
        <f t="shared" si="17"/>
        <v>2.0191164485841087E-2</v>
      </c>
      <c r="U13" s="10">
        <f ca="1">RANK(C13,$C$3:OFFSET($C$3,Control!$I$5-1,0),1)</f>
        <v>11</v>
      </c>
      <c r="V13" s="10">
        <f t="shared" ca="1" si="18"/>
        <v>11</v>
      </c>
      <c r="W13" s="10">
        <f t="shared" ca="1" si="18"/>
        <v>11</v>
      </c>
      <c r="X13" s="7">
        <f t="shared" si="19"/>
        <v>1.7069053175022886</v>
      </c>
      <c r="Y13" s="7">
        <f t="shared" ca="1" si="3"/>
        <v>24.936055330390374</v>
      </c>
      <c r="Z13">
        <v>1</v>
      </c>
      <c r="AA13">
        <v>2</v>
      </c>
      <c r="AB13" s="11">
        <f t="shared" si="20"/>
        <v>58.504795019721584</v>
      </c>
      <c r="AC13" s="11"/>
      <c r="AD13" s="7">
        <f t="shared" si="4"/>
        <v>2.182609181154159</v>
      </c>
      <c r="AE13">
        <f t="shared" si="21"/>
        <v>48.193992614219255</v>
      </c>
      <c r="AF13" s="25">
        <f t="shared" si="22"/>
        <v>5.5194275501701563E-3</v>
      </c>
      <c r="AG13" s="7"/>
      <c r="AL13" s="33"/>
      <c r="AM13" s="27"/>
      <c r="AN13" s="8"/>
      <c r="AO13" s="9"/>
      <c r="AP13" s="9"/>
      <c r="AQ13" s="9"/>
      <c r="AR13" s="9"/>
      <c r="AS13" s="28"/>
      <c r="AT13" s="9"/>
      <c r="AU13" s="33"/>
      <c r="AV13" s="9"/>
      <c r="AW13" s="19"/>
      <c r="AX13" s="7"/>
      <c r="AY13" s="7"/>
      <c r="AZ13" s="23"/>
      <c r="BA13" s="23"/>
      <c r="BB13" s="25"/>
      <c r="BC13" s="25"/>
      <c r="BD13"/>
      <c r="BE13" s="33"/>
      <c r="BF13" s="7"/>
      <c r="BG13" s="17"/>
      <c r="BH13" s="17"/>
      <c r="BI13" s="36"/>
      <c r="BJ13" s="7"/>
      <c r="BK13" s="17"/>
      <c r="BL13" s="24"/>
      <c r="BM13" s="32"/>
    </row>
    <row r="14" spans="1:76" ht="14.25" x14ac:dyDescent="0.2">
      <c r="A14" s="37" t="str">
        <f>Control!B16</f>
        <v>AME_19-Aa</v>
      </c>
      <c r="B14" s="27">
        <f t="shared" si="5"/>
        <v>1.5175426953938249</v>
      </c>
      <c r="C14" s="20">
        <v>21.570455815515427</v>
      </c>
      <c r="D14" s="9">
        <f t="shared" si="6"/>
        <v>5.9190699008837555E-8</v>
      </c>
      <c r="E14">
        <f>Control!C16/100</f>
        <v>0.51727750000000006</v>
      </c>
      <c r="F14">
        <f t="shared" si="7"/>
        <v>3.8036601192276734E-5</v>
      </c>
      <c r="G14" s="10">
        <f t="shared" si="0"/>
        <v>38.178705032601947</v>
      </c>
      <c r="H14" s="21">
        <f t="shared" si="1"/>
        <v>1.9909600918200958E-13</v>
      </c>
      <c r="I14" s="7">
        <f t="shared" si="8"/>
        <v>3.0771261389324756</v>
      </c>
      <c r="J14">
        <f t="shared" si="9"/>
        <v>3.0771261389324756</v>
      </c>
      <c r="K14">
        <f>Control!F16/100</f>
        <v>1.1836631342023635E-2</v>
      </c>
      <c r="L14" s="25">
        <f t="shared" si="10"/>
        <v>1.1780353188796566E-2</v>
      </c>
      <c r="M14" s="10">
        <f t="shared" si="2"/>
        <v>5.4463703600509694</v>
      </c>
      <c r="N14">
        <f t="shared" si="11"/>
        <v>6.8465882146098115E-4</v>
      </c>
      <c r="O14">
        <f t="shared" si="12"/>
        <v>2.3772875745172953E-3</v>
      </c>
      <c r="P14" s="25">
        <f t="shared" si="13"/>
        <v>3.3360882411567591E-3</v>
      </c>
      <c r="Q14" s="7">
        <f t="shared" si="14"/>
        <v>8.1633263964469176</v>
      </c>
      <c r="R14">
        <f t="shared" si="23"/>
        <v>2253.1151555927986</v>
      </c>
      <c r="S14" s="25">
        <f t="shared" si="16"/>
        <v>1.3804503066855555E-3</v>
      </c>
      <c r="T14" s="25">
        <f t="shared" si="17"/>
        <v>1.5154478031145601E-2</v>
      </c>
      <c r="U14" s="10">
        <f ca="1">RANK(C14,$C$3:OFFSET($C$3,Control!$I$5-1,0),1)</f>
        <v>6</v>
      </c>
      <c r="V14" s="10">
        <f t="shared" ca="1" si="18"/>
        <v>6</v>
      </c>
      <c r="W14" s="10">
        <f t="shared" ca="1" si="18"/>
        <v>6</v>
      </c>
      <c r="X14" s="7">
        <f t="shared" si="19"/>
        <v>1.2465012010257546</v>
      </c>
      <c r="Y14" s="13">
        <f t="shared" ca="1" si="3"/>
        <v>15.570455815515427</v>
      </c>
      <c r="Z14" s="10">
        <v>1</v>
      </c>
      <c r="AA14" s="10">
        <v>2</v>
      </c>
      <c r="AB14" s="11">
        <f t="shared" si="20"/>
        <v>72.777789603299766</v>
      </c>
      <c r="AC14" s="11"/>
      <c r="AD14" s="7">
        <f t="shared" si="4"/>
        <v>1.6555877260623806</v>
      </c>
      <c r="AE14">
        <f t="shared" si="21"/>
        <v>62.923187817632176</v>
      </c>
      <c r="AF14" s="25">
        <f t="shared" si="22"/>
        <v>4.7545751490345907E-3</v>
      </c>
      <c r="AG14" s="7"/>
      <c r="AL14" s="33"/>
      <c r="AM14" s="27"/>
      <c r="AN14" s="19"/>
      <c r="AO14" s="9"/>
      <c r="AP14" s="9"/>
      <c r="AQ14" s="9"/>
      <c r="AR14" s="9"/>
      <c r="AS14" s="28"/>
      <c r="AT14" s="9"/>
      <c r="AU14" s="33"/>
      <c r="AV14" s="9"/>
      <c r="AW14" s="19"/>
      <c r="AX14" s="7"/>
      <c r="AY14" s="7"/>
      <c r="AZ14" s="23"/>
      <c r="BA14" s="23"/>
      <c r="BB14" s="25"/>
      <c r="BC14" s="25"/>
      <c r="BD14"/>
      <c r="BE14" s="33"/>
      <c r="BF14" s="7"/>
      <c r="BG14" s="17"/>
      <c r="BH14" s="17"/>
      <c r="BI14" s="36"/>
      <c r="BJ14" s="7"/>
      <c r="BK14" s="17"/>
      <c r="BL14" s="24"/>
      <c r="BM14" s="32"/>
    </row>
    <row r="15" spans="1:76" ht="14.25" x14ac:dyDescent="0.2">
      <c r="A15" s="37" t="str">
        <f>Control!B17</f>
        <v>AME_19-Ab</v>
      </c>
      <c r="B15" s="27">
        <f t="shared" si="5"/>
        <v>1.2706452846210281</v>
      </c>
      <c r="C15" s="20">
        <v>15.637441231709207</v>
      </c>
      <c r="D15" s="9">
        <f t="shared" si="6"/>
        <v>4.5741319620873355E-7</v>
      </c>
      <c r="E15">
        <f>Control!C17/100</f>
        <v>0.51727750000000006</v>
      </c>
      <c r="F15">
        <f t="shared" si="7"/>
        <v>3.8036601192276734E-5</v>
      </c>
      <c r="G15">
        <f t="shared" si="0"/>
        <v>27.677544756409112</v>
      </c>
      <c r="H15" s="21">
        <f t="shared" si="1"/>
        <v>1.9909600918200958E-13</v>
      </c>
      <c r="I15" s="7">
        <f t="shared" si="8"/>
        <v>3.0771261389324756</v>
      </c>
      <c r="J15">
        <f t="shared" si="9"/>
        <v>3.0771261389324756</v>
      </c>
      <c r="K15">
        <f>Control!F17/100</f>
        <v>9.3592868096104703E-3</v>
      </c>
      <c r="L15" s="25">
        <f t="shared" si="10"/>
        <v>9.3147873771328091E-3</v>
      </c>
      <c r="M15" s="10">
        <f t="shared" si="2"/>
        <v>5.4463703600509694</v>
      </c>
      <c r="N15">
        <f t="shared" si="11"/>
        <v>6.8465882146098115E-4</v>
      </c>
      <c r="O15">
        <f t="shared" si="12"/>
        <v>2.3772875745172953E-3</v>
      </c>
      <c r="P15" s="25">
        <f t="shared" si="13"/>
        <v>3.3360882411567591E-3</v>
      </c>
      <c r="Q15" s="7">
        <f t="shared" si="14"/>
        <v>10.922289748073513</v>
      </c>
      <c r="R15">
        <f t="shared" si="23"/>
        <v>2185.4269228056464</v>
      </c>
      <c r="S15" s="25">
        <f t="shared" si="16"/>
        <v>1.3804503066855555E-3</v>
      </c>
      <c r="T15" s="25">
        <f t="shared" si="17"/>
        <v>1.2688912219481844E-2</v>
      </c>
      <c r="U15" s="10">
        <f ca="1">RANK(C15,$C$3:OFFSET($C$3,Control!$I$5-1,0),1)</f>
        <v>5</v>
      </c>
      <c r="V15" s="10">
        <f t="shared" ca="1" si="18"/>
        <v>5</v>
      </c>
      <c r="W15" s="10">
        <f t="shared" ca="1" si="18"/>
        <v>5</v>
      </c>
      <c r="X15" s="7">
        <f t="shared" si="19"/>
        <v>0.99994461985937888</v>
      </c>
      <c r="Y15" s="7">
        <f t="shared" ca="1" si="3"/>
        <v>10.637441231709207</v>
      </c>
      <c r="Z15">
        <v>1</v>
      </c>
      <c r="AA15">
        <v>2</v>
      </c>
      <c r="AB15" s="11">
        <f t="shared" si="20"/>
        <v>79.620061445998317</v>
      </c>
      <c r="AC15" s="11"/>
      <c r="AD15" s="7">
        <f t="shared" si="4"/>
        <v>1.4086903152895838</v>
      </c>
      <c r="AE15">
        <f t="shared" si="21"/>
        <v>66.409698326043667</v>
      </c>
      <c r="AF15" s="25">
        <f t="shared" si="22"/>
        <v>4.7545751490345907E-3</v>
      </c>
      <c r="AG15" s="7"/>
      <c r="AL15" s="33"/>
      <c r="AM15" s="27"/>
      <c r="AN15" s="8"/>
      <c r="AO15" s="9"/>
      <c r="AP15" s="9"/>
      <c r="AQ15" s="9"/>
      <c r="AR15" s="9"/>
      <c r="AS15" s="28"/>
      <c r="AT15" s="9"/>
      <c r="AU15" s="33"/>
      <c r="AV15" s="9"/>
      <c r="AW15" s="19"/>
      <c r="AX15" s="7"/>
      <c r="AY15" s="7"/>
      <c r="AZ15" s="23"/>
      <c r="BA15" s="23"/>
      <c r="BB15" s="25"/>
      <c r="BC15" s="25"/>
      <c r="BD15"/>
      <c r="BE15" s="33"/>
      <c r="BF15" s="7"/>
      <c r="BG15" s="17"/>
      <c r="BH15" s="17"/>
      <c r="BI15" s="36"/>
      <c r="BJ15" s="7"/>
      <c r="BK15" s="17"/>
      <c r="BL15" s="24"/>
      <c r="BM15" s="32"/>
    </row>
    <row r="16" spans="1:76" ht="14.25" x14ac:dyDescent="0.2">
      <c r="A16" s="37" t="str">
        <f>Control!B18</f>
        <v>AME_19-Ag</v>
      </c>
      <c r="B16" s="27">
        <f t="shared" si="5"/>
        <v>1.1915897577858632</v>
      </c>
      <c r="C16" s="20">
        <v>13.905166145605239</v>
      </c>
      <c r="D16" s="9">
        <f t="shared" si="6"/>
        <v>7.6306438634432538E-7</v>
      </c>
      <c r="E16">
        <f>Control!C18/100</f>
        <v>0.51727750000000006</v>
      </c>
      <c r="F16">
        <f t="shared" si="7"/>
        <v>3.8036601192276734E-5</v>
      </c>
      <c r="G16">
        <f t="shared" si="0"/>
        <v>24.611498303180358</v>
      </c>
      <c r="H16" s="21">
        <f t="shared" si="1"/>
        <v>1.9909600918200958E-13</v>
      </c>
      <c r="I16" s="7">
        <f t="shared" si="8"/>
        <v>3.0771261389324756</v>
      </c>
      <c r="J16">
        <f t="shared" si="9"/>
        <v>3.0771261389324756</v>
      </c>
      <c r="K16">
        <f>Control!F18/100</f>
        <v>8.5660513659939156E-3</v>
      </c>
      <c r="L16" s="25">
        <f t="shared" si="10"/>
        <v>8.5253234310438079E-3</v>
      </c>
      <c r="M16" s="10">
        <f t="shared" si="2"/>
        <v>5.4463703600509694</v>
      </c>
      <c r="N16">
        <f t="shared" si="11"/>
        <v>6.8465882146098115E-4</v>
      </c>
      <c r="O16">
        <f t="shared" si="12"/>
        <v>2.3772875745172953E-3</v>
      </c>
      <c r="P16" s="25">
        <f t="shared" si="13"/>
        <v>3.3360882411567591E-3</v>
      </c>
      <c r="Q16" s="7">
        <f t="shared" si="14"/>
        <v>12.11807700697457</v>
      </c>
      <c r="R16">
        <f t="shared" si="23"/>
        <v>2156.0895536460725</v>
      </c>
      <c r="S16" s="25">
        <f t="shared" si="16"/>
        <v>1.3804503066855555E-3</v>
      </c>
      <c r="T16" s="25">
        <f t="shared" si="17"/>
        <v>1.1899448273392843E-2</v>
      </c>
      <c r="U16" s="10">
        <f ca="1">RANK(C16,$C$3:OFFSET($C$3,Control!$I$5-1,0),1)</f>
        <v>4</v>
      </c>
      <c r="V16" s="10">
        <f t="shared" ca="1" si="18"/>
        <v>4</v>
      </c>
      <c r="W16" s="10">
        <f t="shared" ca="1" si="18"/>
        <v>4</v>
      </c>
      <c r="X16" s="7">
        <f t="shared" si="19"/>
        <v>0.92099822525047903</v>
      </c>
      <c r="Y16" s="7">
        <f t="shared" ca="1" si="3"/>
        <v>9.9051661456052393</v>
      </c>
      <c r="Z16">
        <v>1</v>
      </c>
      <c r="AA16">
        <v>2</v>
      </c>
      <c r="AB16" s="11">
        <f t="shared" si="20"/>
        <v>81.726259247369384</v>
      </c>
      <c r="AC16" s="11"/>
      <c r="AD16" s="7">
        <f t="shared" si="4"/>
        <v>1.3296347884544186</v>
      </c>
      <c r="AE16">
        <f t="shared" si="21"/>
        <v>67.522381818058307</v>
      </c>
      <c r="AF16" s="25">
        <f t="shared" si="22"/>
        <v>4.7545751490345907E-3</v>
      </c>
      <c r="AG16" s="7"/>
      <c r="AL16" s="33"/>
      <c r="AM16" s="27"/>
      <c r="AN16" s="19"/>
      <c r="AO16" s="9"/>
      <c r="AP16" s="9"/>
      <c r="AQ16" s="9"/>
      <c r="AR16" s="9"/>
      <c r="AS16" s="28"/>
      <c r="AT16" s="9"/>
      <c r="AU16" s="33"/>
      <c r="AV16" s="9"/>
      <c r="AW16" s="19"/>
      <c r="AX16" s="7"/>
      <c r="AY16" s="7"/>
      <c r="AZ16" s="23"/>
      <c r="BA16" s="23"/>
      <c r="BB16" s="25"/>
      <c r="BC16" s="25"/>
      <c r="BD16"/>
      <c r="BE16" s="33"/>
      <c r="BF16" s="7"/>
      <c r="BG16" s="17"/>
      <c r="BH16" s="17"/>
      <c r="BI16" s="36"/>
      <c r="BJ16" s="7"/>
      <c r="BK16" s="17"/>
      <c r="BL16" s="24"/>
      <c r="BM16" s="32"/>
    </row>
    <row r="17" spans="1:74" ht="14.25" x14ac:dyDescent="0.2">
      <c r="A17" s="37">
        <f>Control!B19</f>
        <v>0</v>
      </c>
      <c r="B17" s="27" t="e">
        <f t="shared" si="5"/>
        <v>#DIV/0!</v>
      </c>
      <c r="C17" s="20">
        <v>105.67800968171339</v>
      </c>
      <c r="D17" s="9" t="e">
        <f t="shared" si="6"/>
        <v>#DIV/0!</v>
      </c>
      <c r="E17">
        <f>Control!C19/100</f>
        <v>0</v>
      </c>
      <c r="F17" t="e">
        <f t="shared" si="7"/>
        <v>#DIV/0!</v>
      </c>
      <c r="G17">
        <f t="shared" si="0"/>
        <v>187.04516930831392</v>
      </c>
      <c r="H17" s="21">
        <f t="shared" si="1"/>
        <v>0</v>
      </c>
      <c r="I17" s="7" t="e">
        <f t="shared" si="8"/>
        <v>#DIV/0!</v>
      </c>
      <c r="J17" t="e">
        <f t="shared" si="9"/>
        <v>#DIV/0!</v>
      </c>
      <c r="K17">
        <f>Control!F19/100</f>
        <v>0</v>
      </c>
      <c r="L17" s="25" t="e">
        <f t="shared" si="10"/>
        <v>#DIV/0!</v>
      </c>
      <c r="M17" s="10" t="e">
        <f t="shared" si="2"/>
        <v>#DIV/0!</v>
      </c>
      <c r="N17" t="e">
        <f t="shared" si="11"/>
        <v>#DIV/0!</v>
      </c>
      <c r="O17" t="e">
        <f t="shared" si="12"/>
        <v>#DIV/0!</v>
      </c>
      <c r="P17" s="25" t="e">
        <f t="shared" si="13"/>
        <v>#DIV/0!</v>
      </c>
      <c r="Q17" s="7" t="e">
        <f t="shared" si="14"/>
        <v>#DIV/0!</v>
      </c>
      <c r="R17" t="e">
        <f t="shared" si="23"/>
        <v>#DIV/0!</v>
      </c>
      <c r="S17" s="25" t="e">
        <f t="shared" si="16"/>
        <v>#DIV/0!</v>
      </c>
      <c r="T17" s="25" t="e">
        <f t="shared" si="17"/>
        <v>#DIV/0!</v>
      </c>
      <c r="U17" s="10" t="e">
        <f ca="1">RANK(C17,$C$3:OFFSET($C$3,Control!$I$5-1,0),1)</f>
        <v>#N/A</v>
      </c>
      <c r="V17" s="10" t="e">
        <f t="shared" ca="1" si="18"/>
        <v>#N/A</v>
      </c>
      <c r="W17" s="10" t="e">
        <f t="shared" ca="1" si="18"/>
        <v>#N/A</v>
      </c>
      <c r="X17" s="7" t="e">
        <f t="shared" si="19"/>
        <v>#DIV/0!</v>
      </c>
      <c r="Y17" s="7" t="e">
        <f t="shared" ca="1" si="3"/>
        <v>#N/A</v>
      </c>
      <c r="Z17">
        <v>1</v>
      </c>
      <c r="AA17">
        <v>2</v>
      </c>
      <c r="AB17" s="11" t="e">
        <f t="shared" si="20"/>
        <v>#DIV/0!</v>
      </c>
      <c r="AC17" s="11"/>
      <c r="AD17" s="7" t="e">
        <f t="shared" si="4"/>
        <v>#DIV/0!</v>
      </c>
      <c r="AE17" t="e">
        <f t="shared" si="21"/>
        <v>#DIV/0!</v>
      </c>
      <c r="AF17" s="25" t="e">
        <f t="shared" si="22"/>
        <v>#DIV/0!</v>
      </c>
      <c r="AG17" s="7"/>
      <c r="AL17" s="33"/>
      <c r="AM17" s="27"/>
      <c r="AN17" s="8"/>
      <c r="AO17" s="9"/>
      <c r="AP17" s="9"/>
      <c r="AQ17" s="9"/>
      <c r="AR17" s="9"/>
      <c r="AS17" s="28"/>
      <c r="AT17" s="9"/>
      <c r="AU17" s="33"/>
      <c r="AV17" s="9"/>
      <c r="AW17" s="19"/>
      <c r="AX17" s="7"/>
      <c r="AY17" s="7"/>
      <c r="AZ17" s="23"/>
      <c r="BA17" s="23"/>
      <c r="BB17" s="25"/>
      <c r="BC17" s="25"/>
      <c r="BD17"/>
      <c r="BE17" s="33"/>
      <c r="BF17" s="7"/>
      <c r="BG17" s="17"/>
      <c r="BH17" s="17"/>
      <c r="BI17" s="36"/>
      <c r="BJ17" s="7"/>
      <c r="BK17" s="17"/>
      <c r="BL17" s="24"/>
      <c r="BM17" s="32"/>
    </row>
    <row r="18" spans="1:74" ht="14.25" x14ac:dyDescent="0.2">
      <c r="A18" s="37">
        <f>Control!B20</f>
        <v>0</v>
      </c>
      <c r="B18" s="27" t="e">
        <f t="shared" si="5"/>
        <v>#DIV/0!</v>
      </c>
      <c r="C18" s="20">
        <v>84.200656917476778</v>
      </c>
      <c r="D18" s="9" t="e">
        <f t="shared" si="6"/>
        <v>#DIV/0!</v>
      </c>
      <c r="E18">
        <f>Control!C20/100</f>
        <v>0</v>
      </c>
      <c r="F18" t="e">
        <f t="shared" si="7"/>
        <v>#DIV/0!</v>
      </c>
      <c r="G18">
        <f t="shared" si="0"/>
        <v>149.03125235264508</v>
      </c>
      <c r="H18" s="21">
        <f t="shared" si="1"/>
        <v>0</v>
      </c>
      <c r="I18" s="7" t="e">
        <f t="shared" si="8"/>
        <v>#DIV/0!</v>
      </c>
      <c r="J18" t="e">
        <f t="shared" si="9"/>
        <v>#DIV/0!</v>
      </c>
      <c r="K18">
        <f>Control!F20/100</f>
        <v>0</v>
      </c>
      <c r="L18" s="25" t="e">
        <f t="shared" si="10"/>
        <v>#DIV/0!</v>
      </c>
      <c r="M18" s="10" t="e">
        <f t="shared" si="2"/>
        <v>#DIV/0!</v>
      </c>
      <c r="N18" t="e">
        <f t="shared" si="11"/>
        <v>#DIV/0!</v>
      </c>
      <c r="O18" t="e">
        <f t="shared" si="12"/>
        <v>#DIV/0!</v>
      </c>
      <c r="P18" s="25" t="e">
        <f t="shared" si="13"/>
        <v>#DIV/0!</v>
      </c>
      <c r="Q18" s="7" t="e">
        <f t="shared" si="14"/>
        <v>#DIV/0!</v>
      </c>
      <c r="R18" t="e">
        <f t="shared" si="23"/>
        <v>#DIV/0!</v>
      </c>
      <c r="S18" s="25" t="e">
        <f t="shared" si="16"/>
        <v>#DIV/0!</v>
      </c>
      <c r="T18" s="25" t="e">
        <f t="shared" si="17"/>
        <v>#DIV/0!</v>
      </c>
      <c r="U18" s="10" t="e">
        <f ca="1">RANK(C18,$C$3:OFFSET($C$3,Control!$I$5-1,0),1)</f>
        <v>#N/A</v>
      </c>
      <c r="V18" s="10" t="e">
        <f t="shared" ca="1" si="18"/>
        <v>#N/A</v>
      </c>
      <c r="W18" s="10" t="e">
        <f t="shared" ca="1" si="18"/>
        <v>#N/A</v>
      </c>
      <c r="X18" s="7" t="e">
        <f t="shared" si="19"/>
        <v>#DIV/0!</v>
      </c>
      <c r="Y18" s="7" t="e">
        <f t="shared" ca="1" si="3"/>
        <v>#N/A</v>
      </c>
      <c r="Z18">
        <v>1</v>
      </c>
      <c r="AA18">
        <v>2</v>
      </c>
      <c r="AB18" s="11" t="e">
        <f t="shared" si="20"/>
        <v>#DIV/0!</v>
      </c>
      <c r="AC18" s="11"/>
      <c r="AD18" s="7" t="e">
        <f t="shared" si="4"/>
        <v>#DIV/0!</v>
      </c>
      <c r="AE18" t="e">
        <f t="shared" si="21"/>
        <v>#DIV/0!</v>
      </c>
      <c r="AF18" s="25" t="e">
        <f t="shared" si="22"/>
        <v>#DIV/0!</v>
      </c>
      <c r="AG18" s="7"/>
      <c r="AL18" s="33"/>
      <c r="AM18" s="27"/>
      <c r="AN18" s="19"/>
      <c r="AO18" s="9"/>
      <c r="AP18" s="9"/>
      <c r="AQ18" s="9"/>
      <c r="AR18" s="9"/>
      <c r="AS18" s="28"/>
      <c r="AT18" s="9"/>
      <c r="AU18" s="33"/>
      <c r="AV18" s="9"/>
      <c r="AW18" s="19"/>
      <c r="AX18" s="7"/>
      <c r="AY18" s="7"/>
      <c r="AZ18" s="23"/>
      <c r="BA18" s="23"/>
      <c r="BB18" s="25"/>
      <c r="BC18" s="25"/>
      <c r="BD18"/>
      <c r="BE18" s="33"/>
      <c r="BF18" s="7"/>
      <c r="BG18" s="17"/>
      <c r="BH18" s="17"/>
      <c r="BI18" s="36"/>
      <c r="BJ18" s="7"/>
      <c r="BK18" s="17"/>
      <c r="BL18" s="24"/>
      <c r="BM18" s="32"/>
    </row>
    <row r="19" spans="1:74" ht="14.25" x14ac:dyDescent="0.2">
      <c r="A19" s="37">
        <f>Control!B21</f>
        <v>0</v>
      </c>
      <c r="B19" s="27" t="e">
        <f t="shared" si="5"/>
        <v>#DIV/0!</v>
      </c>
      <c r="C19" s="20">
        <v>64.322001784546288</v>
      </c>
      <c r="D19" s="9" t="e">
        <f t="shared" si="6"/>
        <v>#DIV/0!</v>
      </c>
      <c r="E19">
        <f>Control!C21/100</f>
        <v>0</v>
      </c>
      <c r="F19" t="e">
        <f t="shared" si="7"/>
        <v>#DIV/0!</v>
      </c>
      <c r="G19">
        <f t="shared" si="0"/>
        <v>113.8469559587287</v>
      </c>
      <c r="H19" s="21">
        <f t="shared" si="1"/>
        <v>0</v>
      </c>
      <c r="I19" s="7" t="e">
        <f t="shared" si="8"/>
        <v>#DIV/0!</v>
      </c>
      <c r="J19" t="e">
        <f t="shared" si="9"/>
        <v>#DIV/0!</v>
      </c>
      <c r="K19">
        <f>Control!F21/100</f>
        <v>0</v>
      </c>
      <c r="L19" s="25" t="e">
        <f t="shared" si="10"/>
        <v>#DIV/0!</v>
      </c>
      <c r="M19" s="10" t="e">
        <f t="shared" si="2"/>
        <v>#DIV/0!</v>
      </c>
      <c r="N19" t="e">
        <f t="shared" si="11"/>
        <v>#DIV/0!</v>
      </c>
      <c r="O19" t="e">
        <f t="shared" si="12"/>
        <v>#DIV/0!</v>
      </c>
      <c r="P19" s="25" t="e">
        <f t="shared" si="13"/>
        <v>#DIV/0!</v>
      </c>
      <c r="Q19" s="7" t="e">
        <f t="shared" si="14"/>
        <v>#DIV/0!</v>
      </c>
      <c r="R19" t="e">
        <f t="shared" si="23"/>
        <v>#DIV/0!</v>
      </c>
      <c r="S19" s="25" t="e">
        <f t="shared" si="16"/>
        <v>#DIV/0!</v>
      </c>
      <c r="T19" s="25" t="e">
        <f t="shared" si="17"/>
        <v>#DIV/0!</v>
      </c>
      <c r="U19" s="10" t="e">
        <f ca="1">RANK(C19,$C$3:OFFSET($C$3,Control!$I$5-1,0),1)</f>
        <v>#N/A</v>
      </c>
      <c r="V19" s="10" t="e">
        <f t="shared" ca="1" si="18"/>
        <v>#N/A</v>
      </c>
      <c r="W19" s="10" t="e">
        <f t="shared" ca="1" si="18"/>
        <v>#N/A</v>
      </c>
      <c r="X19" s="7" t="e">
        <f t="shared" si="19"/>
        <v>#DIV/0!</v>
      </c>
      <c r="Y19" s="7" t="e">
        <f t="shared" ca="1" si="3"/>
        <v>#N/A</v>
      </c>
      <c r="Z19">
        <v>1</v>
      </c>
      <c r="AA19">
        <v>2</v>
      </c>
      <c r="AB19" s="11" t="e">
        <f t="shared" si="20"/>
        <v>#DIV/0!</v>
      </c>
      <c r="AC19" s="11"/>
      <c r="AD19" s="7" t="e">
        <f t="shared" si="4"/>
        <v>#DIV/0!</v>
      </c>
      <c r="AE19" t="e">
        <f t="shared" si="21"/>
        <v>#DIV/0!</v>
      </c>
      <c r="AF19" s="25" t="e">
        <f t="shared" si="22"/>
        <v>#DIV/0!</v>
      </c>
      <c r="AG19" s="7"/>
      <c r="AL19" s="33"/>
      <c r="AM19" s="27"/>
      <c r="AN19" s="9"/>
      <c r="AO19" s="9"/>
      <c r="AP19" s="9"/>
      <c r="AQ19" s="9"/>
      <c r="AR19" s="9"/>
      <c r="AS19" s="28"/>
      <c r="AT19" s="9"/>
      <c r="AU19" s="33"/>
      <c r="AV19" s="9"/>
      <c r="AW19" s="19"/>
      <c r="AX19" s="7"/>
      <c r="AY19" s="7"/>
      <c r="AZ19" s="23"/>
      <c r="BA19" s="23"/>
      <c r="BB19" s="25"/>
      <c r="BC19" s="25"/>
      <c r="BD19"/>
      <c r="BE19" s="33"/>
      <c r="BF19" s="7"/>
      <c r="BG19" s="17"/>
      <c r="BH19" s="17"/>
      <c r="BI19" s="36"/>
      <c r="BJ19" s="7"/>
      <c r="BK19" s="17"/>
      <c r="BL19" s="24"/>
      <c r="BM19" s="32"/>
    </row>
    <row r="20" spans="1:74" ht="14.25" x14ac:dyDescent="0.2">
      <c r="A20" s="37">
        <f>Control!B22</f>
        <v>0</v>
      </c>
      <c r="B20" s="27" t="e">
        <f t="shared" si="5"/>
        <v>#DIV/0!</v>
      </c>
      <c r="C20" s="20">
        <v>64.927708701340748</v>
      </c>
      <c r="D20" s="9" t="e">
        <f t="shared" si="6"/>
        <v>#DIV/0!</v>
      </c>
      <c r="E20">
        <f>Control!C22/100</f>
        <v>0</v>
      </c>
      <c r="F20" t="e">
        <f t="shared" si="7"/>
        <v>#DIV/0!</v>
      </c>
      <c r="G20">
        <f t="shared" si="0"/>
        <v>114.91902907161437</v>
      </c>
      <c r="H20" s="21">
        <f t="shared" si="1"/>
        <v>0</v>
      </c>
      <c r="I20" s="7" t="e">
        <f t="shared" si="8"/>
        <v>#DIV/0!</v>
      </c>
      <c r="J20" t="e">
        <f t="shared" si="9"/>
        <v>#DIV/0!</v>
      </c>
      <c r="K20">
        <f>Control!F22/100</f>
        <v>0</v>
      </c>
      <c r="L20" s="25" t="e">
        <f t="shared" si="10"/>
        <v>#DIV/0!</v>
      </c>
      <c r="M20" s="10" t="e">
        <f t="shared" si="2"/>
        <v>#DIV/0!</v>
      </c>
      <c r="N20" t="e">
        <f t="shared" si="11"/>
        <v>#DIV/0!</v>
      </c>
      <c r="O20" t="e">
        <f t="shared" si="12"/>
        <v>#DIV/0!</v>
      </c>
      <c r="P20" s="25" t="e">
        <f t="shared" si="13"/>
        <v>#DIV/0!</v>
      </c>
      <c r="Q20" s="7" t="e">
        <f t="shared" si="14"/>
        <v>#DIV/0!</v>
      </c>
      <c r="R20" t="e">
        <f t="shared" si="23"/>
        <v>#DIV/0!</v>
      </c>
      <c r="S20" s="25" t="e">
        <f t="shared" si="16"/>
        <v>#DIV/0!</v>
      </c>
      <c r="T20" s="25" t="e">
        <f t="shared" si="17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19"/>
        <v>#DIV/0!</v>
      </c>
      <c r="Y20" s="7" t="e">
        <f t="shared" ca="1" si="3"/>
        <v>#N/A</v>
      </c>
      <c r="Z20">
        <v>1</v>
      </c>
      <c r="AA20">
        <v>2</v>
      </c>
      <c r="AB20" s="11" t="e">
        <f t="shared" si="20"/>
        <v>#DIV/0!</v>
      </c>
      <c r="AC20" s="11"/>
      <c r="AD20" s="7" t="e">
        <f t="shared" si="4"/>
        <v>#DIV/0!</v>
      </c>
      <c r="AE20" t="e">
        <f t="shared" si="21"/>
        <v>#DIV/0!</v>
      </c>
      <c r="AF20" s="25" t="e">
        <f t="shared" si="22"/>
        <v>#DIV/0!</v>
      </c>
      <c r="AG20" s="7"/>
      <c r="AL20" s="33"/>
      <c r="AM20" s="27"/>
      <c r="AN20" s="9"/>
      <c r="AO20" s="9"/>
      <c r="AP20" s="9"/>
      <c r="AQ20" s="9"/>
      <c r="AR20" s="9"/>
      <c r="AS20" s="28"/>
      <c r="AT20" s="9"/>
      <c r="AU20" s="33"/>
      <c r="AV20" s="9"/>
      <c r="AW20" s="19"/>
      <c r="AX20" s="7"/>
      <c r="AY20" s="7"/>
      <c r="AZ20" s="23"/>
      <c r="BA20" s="23"/>
      <c r="BB20" s="25"/>
      <c r="BC20" s="25"/>
      <c r="BD20"/>
      <c r="BE20" s="33"/>
      <c r="BF20" s="7"/>
      <c r="BG20" s="17"/>
      <c r="BH20" s="17"/>
      <c r="BI20" s="36"/>
      <c r="BJ20" s="7"/>
      <c r="BK20" s="17"/>
      <c r="BL20" s="24"/>
      <c r="BM20" s="32"/>
    </row>
    <row r="21" spans="1:74" ht="14.25" x14ac:dyDescent="0.2">
      <c r="A21" s="37">
        <f>Control!B23</f>
        <v>0</v>
      </c>
      <c r="B21" s="27" t="e">
        <f t="shared" si="5"/>
        <v>#DIV/0!</v>
      </c>
      <c r="C21" s="20">
        <v>73.928371287049401</v>
      </c>
      <c r="D21" s="9" t="e">
        <f t="shared" si="6"/>
        <v>#DIV/0!</v>
      </c>
      <c r="E21">
        <f>Control!C23/100</f>
        <v>0</v>
      </c>
      <c r="F21" t="e">
        <f t="shared" si="7"/>
        <v>#DIV/0!</v>
      </c>
      <c r="G21">
        <f t="shared" si="0"/>
        <v>130.8497838454924</v>
      </c>
      <c r="H21" s="21">
        <f t="shared" si="1"/>
        <v>0</v>
      </c>
      <c r="I21" s="7" t="e">
        <f t="shared" si="8"/>
        <v>#DIV/0!</v>
      </c>
      <c r="J21" t="e">
        <f t="shared" si="9"/>
        <v>#DIV/0!</v>
      </c>
      <c r="K21">
        <f>Control!F23/100</f>
        <v>0</v>
      </c>
      <c r="L21" s="25" t="e">
        <f t="shared" si="10"/>
        <v>#DIV/0!</v>
      </c>
      <c r="M21" s="10" t="e">
        <f t="shared" si="2"/>
        <v>#DIV/0!</v>
      </c>
      <c r="N21" t="e">
        <f t="shared" si="11"/>
        <v>#DIV/0!</v>
      </c>
      <c r="O21" t="e">
        <f t="shared" si="12"/>
        <v>#DIV/0!</v>
      </c>
      <c r="P21" s="25" t="e">
        <f t="shared" si="13"/>
        <v>#DIV/0!</v>
      </c>
      <c r="Q21" s="7" t="e">
        <f t="shared" si="14"/>
        <v>#DIV/0!</v>
      </c>
      <c r="R21" t="e">
        <f t="shared" si="23"/>
        <v>#DIV/0!</v>
      </c>
      <c r="S21" s="25" t="e">
        <f t="shared" si="16"/>
        <v>#DIV/0!</v>
      </c>
      <c r="T21" s="25" t="e">
        <f t="shared" si="17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19"/>
        <v>#DIV/0!</v>
      </c>
      <c r="Y21" s="7" t="e">
        <f t="shared" ca="1" si="3"/>
        <v>#N/A</v>
      </c>
      <c r="Z21">
        <v>1</v>
      </c>
      <c r="AA21">
        <v>2</v>
      </c>
      <c r="AB21" s="11" t="e">
        <f t="shared" si="20"/>
        <v>#DIV/0!</v>
      </c>
      <c r="AC21" s="11"/>
      <c r="AD21" s="7" t="e">
        <f t="shared" si="4"/>
        <v>#DIV/0!</v>
      </c>
      <c r="AE21" t="e">
        <f t="shared" si="21"/>
        <v>#DIV/0!</v>
      </c>
      <c r="AF21" s="25" t="e">
        <f t="shared" si="22"/>
        <v>#DIV/0!</v>
      </c>
      <c r="AG21" s="7"/>
      <c r="AL21" s="33"/>
      <c r="AM21" s="27"/>
      <c r="AN21" s="9"/>
      <c r="AO21" s="9"/>
      <c r="AP21" s="9"/>
      <c r="AQ21" s="9"/>
      <c r="AR21" s="9"/>
      <c r="AS21" s="28"/>
      <c r="AT21" s="9"/>
      <c r="AU21" s="33"/>
      <c r="AV21" s="9"/>
      <c r="AW21" s="19"/>
      <c r="AX21" s="7"/>
      <c r="AY21" s="7"/>
      <c r="AZ21" s="23"/>
      <c r="BA21" s="23"/>
      <c r="BB21" s="25"/>
      <c r="BC21" s="25"/>
      <c r="BD21"/>
      <c r="BE21" s="33"/>
      <c r="BF21" s="7"/>
      <c r="BG21" s="17"/>
      <c r="BH21" s="17"/>
      <c r="BI21" s="36"/>
      <c r="BJ21" s="7"/>
      <c r="BK21" s="17"/>
      <c r="BL21" s="24"/>
      <c r="BM21" s="32"/>
    </row>
    <row r="22" spans="1:74" ht="14.25" x14ac:dyDescent="0.2">
      <c r="A22" s="37">
        <f>Control!B24</f>
        <v>0</v>
      </c>
      <c r="B22" s="27" t="e">
        <f t="shared" si="5"/>
        <v>#DIV/0!</v>
      </c>
      <c r="C22" s="20">
        <v>201.47207110903094</v>
      </c>
      <c r="D22" s="9" t="e">
        <f t="shared" si="6"/>
        <v>#DIV/0!</v>
      </c>
      <c r="E22">
        <f>Control!C24/100</f>
        <v>0</v>
      </c>
      <c r="F22" t="e">
        <f t="shared" si="7"/>
        <v>#DIV/0!</v>
      </c>
      <c r="G22">
        <f t="shared" si="0"/>
        <v>356.59620923014313</v>
      </c>
      <c r="H22" s="21">
        <f t="shared" si="1"/>
        <v>0</v>
      </c>
      <c r="I22" s="7" t="e">
        <f t="shared" si="8"/>
        <v>#DIV/0!</v>
      </c>
      <c r="J22" t="e">
        <f t="shared" si="9"/>
        <v>#DIV/0!</v>
      </c>
      <c r="K22">
        <f>Control!F24/100</f>
        <v>0</v>
      </c>
      <c r="L22" s="25" t="e">
        <f t="shared" si="10"/>
        <v>#DIV/0!</v>
      </c>
      <c r="M22" s="10" t="e">
        <f t="shared" si="2"/>
        <v>#DIV/0!</v>
      </c>
      <c r="N22" t="e">
        <f t="shared" si="11"/>
        <v>#DIV/0!</v>
      </c>
      <c r="O22" t="e">
        <f t="shared" si="12"/>
        <v>#DIV/0!</v>
      </c>
      <c r="P22" s="25" t="e">
        <f t="shared" si="13"/>
        <v>#DIV/0!</v>
      </c>
      <c r="Q22" s="7" t="e">
        <f t="shared" si="14"/>
        <v>#DIV/0!</v>
      </c>
      <c r="R22" t="e">
        <f t="shared" si="23"/>
        <v>#DIV/0!</v>
      </c>
      <c r="S22" s="25" t="e">
        <f t="shared" si="16"/>
        <v>#DIV/0!</v>
      </c>
      <c r="T22" s="25" t="e">
        <f t="shared" si="17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19"/>
        <v>#DIV/0!</v>
      </c>
      <c r="Y22" s="7" t="e">
        <f t="shared" ca="1" si="3"/>
        <v>#N/A</v>
      </c>
      <c r="Z22">
        <v>1</v>
      </c>
      <c r="AA22">
        <v>2</v>
      </c>
      <c r="AB22" s="11" t="e">
        <f t="shared" si="20"/>
        <v>#DIV/0!</v>
      </c>
      <c r="AC22" s="11"/>
      <c r="AD22" s="7" t="e">
        <f t="shared" si="4"/>
        <v>#DIV/0!</v>
      </c>
      <c r="AE22" t="e">
        <f t="shared" si="21"/>
        <v>#DIV/0!</v>
      </c>
      <c r="AF22" s="25" t="e">
        <f t="shared" si="22"/>
        <v>#DIV/0!</v>
      </c>
      <c r="AG22" s="7"/>
      <c r="AL22" s="33"/>
      <c r="AM22" s="27"/>
      <c r="AN22" s="9"/>
      <c r="AO22" s="9"/>
      <c r="AP22" s="9"/>
      <c r="AQ22" s="9"/>
      <c r="AR22" s="9"/>
      <c r="AS22" s="28"/>
      <c r="AT22" s="9"/>
      <c r="AU22" s="33"/>
      <c r="AV22" s="9"/>
      <c r="AW22" s="19"/>
      <c r="AX22" s="7"/>
      <c r="AY22" s="7"/>
      <c r="AZ22" s="23"/>
      <c r="BA22" s="23"/>
      <c r="BB22" s="25"/>
      <c r="BC22" s="25"/>
      <c r="BD22"/>
      <c r="BE22" s="33"/>
      <c r="BF22" s="7"/>
      <c r="BG22" s="17"/>
      <c r="BH22" s="17"/>
      <c r="BI22" s="36"/>
      <c r="BJ22" s="7"/>
      <c r="BK22" s="17"/>
      <c r="BL22" s="24"/>
      <c r="BM22" s="32"/>
    </row>
    <row r="23" spans="1:74" ht="14.25" x14ac:dyDescent="0.2">
      <c r="A23" s="37">
        <f>Control!B25</f>
        <v>0</v>
      </c>
      <c r="B23" s="27" t="e">
        <f t="shared" si="5"/>
        <v>#DIV/0!</v>
      </c>
      <c r="C23" s="20">
        <v>59.207460819484282</v>
      </c>
      <c r="D23" s="9" t="e">
        <f t="shared" si="6"/>
        <v>#DIV/0!</v>
      </c>
      <c r="E23">
        <f>Control!C25/100</f>
        <v>0</v>
      </c>
      <c r="F23" t="e">
        <f t="shared" si="7"/>
        <v>#DIV/0!</v>
      </c>
      <c r="G23">
        <f t="shared" si="0"/>
        <v>104.79445597670198</v>
      </c>
      <c r="H23" s="21">
        <f t="shared" si="1"/>
        <v>0</v>
      </c>
      <c r="I23" s="7" t="e">
        <f t="shared" si="8"/>
        <v>#DIV/0!</v>
      </c>
      <c r="J23" t="e">
        <f t="shared" si="9"/>
        <v>#DIV/0!</v>
      </c>
      <c r="K23">
        <f>Control!F25/100</f>
        <v>0</v>
      </c>
      <c r="L23" s="25" t="e">
        <f t="shared" si="10"/>
        <v>#DIV/0!</v>
      </c>
      <c r="M23" s="10" t="e">
        <f t="shared" si="2"/>
        <v>#DIV/0!</v>
      </c>
      <c r="N23" t="e">
        <f t="shared" si="11"/>
        <v>#DIV/0!</v>
      </c>
      <c r="O23" t="e">
        <f t="shared" si="12"/>
        <v>#DIV/0!</v>
      </c>
      <c r="P23" s="25" t="e">
        <f t="shared" si="13"/>
        <v>#DIV/0!</v>
      </c>
      <c r="Q23" s="7" t="e">
        <f t="shared" si="14"/>
        <v>#DIV/0!</v>
      </c>
      <c r="R23" t="e">
        <f t="shared" si="23"/>
        <v>#DIV/0!</v>
      </c>
      <c r="S23" s="25" t="e">
        <f t="shared" si="16"/>
        <v>#DIV/0!</v>
      </c>
      <c r="T23" s="25" t="e">
        <f t="shared" si="17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19"/>
        <v>#DIV/0!</v>
      </c>
      <c r="Y23" s="7" t="e">
        <f t="shared" ca="1" si="3"/>
        <v>#N/A</v>
      </c>
      <c r="Z23">
        <v>1</v>
      </c>
      <c r="AA23">
        <v>2</v>
      </c>
      <c r="AB23" s="11" t="e">
        <f t="shared" si="20"/>
        <v>#DIV/0!</v>
      </c>
      <c r="AC23" s="11"/>
      <c r="AD23" s="7" t="e">
        <f t="shared" si="4"/>
        <v>#DIV/0!</v>
      </c>
      <c r="AE23" t="e">
        <f t="shared" si="21"/>
        <v>#DIV/0!</v>
      </c>
      <c r="AF23" s="25" t="e">
        <f t="shared" si="22"/>
        <v>#DIV/0!</v>
      </c>
      <c r="AG23" s="7"/>
      <c r="AL23" s="33"/>
      <c r="AM23" s="27"/>
      <c r="AN23" s="20"/>
      <c r="AO23" s="9"/>
      <c r="AP23" s="9"/>
      <c r="AQ23" s="9"/>
      <c r="AR23" s="9"/>
      <c r="AS23" s="28"/>
      <c r="AT23" s="9"/>
      <c r="AU23" s="33"/>
      <c r="AV23" s="9"/>
      <c r="AW23" s="19"/>
      <c r="AX23" s="7"/>
      <c r="AY23" s="7"/>
      <c r="AZ23" s="23"/>
      <c r="BA23" s="23"/>
      <c r="BB23" s="25"/>
      <c r="BC23" s="25"/>
      <c r="BD23"/>
      <c r="BE23" s="33"/>
      <c r="BF23" s="7"/>
      <c r="BG23" s="17"/>
      <c r="BH23" s="23"/>
      <c r="BI23" s="36"/>
      <c r="BJ23" s="7"/>
      <c r="BK23" s="17"/>
      <c r="BL23" s="24"/>
      <c r="BM23" s="32"/>
      <c r="BP23" s="10"/>
      <c r="BQ23" s="10"/>
      <c r="BR23" s="10"/>
      <c r="BS23" s="10"/>
      <c r="BT23" s="10"/>
      <c r="BU23" s="10"/>
      <c r="BV23" s="10"/>
    </row>
    <row r="24" spans="1:74" ht="14.25" x14ac:dyDescent="0.2">
      <c r="A24" s="37">
        <f>Control!B26</f>
        <v>0</v>
      </c>
      <c r="B24" s="27" t="e">
        <f t="shared" si="5"/>
        <v>#DIV/0!</v>
      </c>
      <c r="C24" s="20">
        <v>77.064933704700948</v>
      </c>
      <c r="D24" s="9" t="e">
        <f t="shared" si="6"/>
        <v>#DIV/0!</v>
      </c>
      <c r="E24">
        <f>Control!C26/100</f>
        <v>0</v>
      </c>
      <c r="F24" t="e">
        <f t="shared" si="7"/>
        <v>#DIV/0!</v>
      </c>
      <c r="G24">
        <f t="shared" si="0"/>
        <v>136.40135365857572</v>
      </c>
      <c r="H24" s="21">
        <f t="shared" si="1"/>
        <v>0</v>
      </c>
      <c r="I24" s="7" t="e">
        <f t="shared" si="8"/>
        <v>#DIV/0!</v>
      </c>
      <c r="J24" t="e">
        <f t="shared" si="9"/>
        <v>#DIV/0!</v>
      </c>
      <c r="K24">
        <f>Control!F26/100</f>
        <v>0</v>
      </c>
      <c r="L24" s="25" t="e">
        <f t="shared" si="10"/>
        <v>#DIV/0!</v>
      </c>
      <c r="M24" s="10" t="e">
        <f t="shared" si="2"/>
        <v>#DIV/0!</v>
      </c>
      <c r="N24" t="e">
        <f t="shared" si="11"/>
        <v>#DIV/0!</v>
      </c>
      <c r="O24" t="e">
        <f t="shared" si="12"/>
        <v>#DIV/0!</v>
      </c>
      <c r="P24" s="25" t="e">
        <f t="shared" si="13"/>
        <v>#DIV/0!</v>
      </c>
      <c r="Q24" s="7" t="e">
        <f t="shared" si="14"/>
        <v>#DIV/0!</v>
      </c>
      <c r="R24" t="e">
        <f t="shared" si="23"/>
        <v>#DIV/0!</v>
      </c>
      <c r="S24" s="25" t="e">
        <f t="shared" si="16"/>
        <v>#DIV/0!</v>
      </c>
      <c r="T24" s="25" t="e">
        <f t="shared" si="17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19"/>
        <v>#DIV/0!</v>
      </c>
      <c r="Y24" s="7" t="e">
        <f t="shared" ca="1" si="3"/>
        <v>#N/A</v>
      </c>
      <c r="Z24">
        <v>1</v>
      </c>
      <c r="AA24">
        <v>2</v>
      </c>
      <c r="AB24" s="11" t="e">
        <f t="shared" si="20"/>
        <v>#DIV/0!</v>
      </c>
      <c r="AC24" s="11"/>
      <c r="AD24" s="7" t="e">
        <f t="shared" si="4"/>
        <v>#DIV/0!</v>
      </c>
      <c r="AE24" t="e">
        <f t="shared" si="21"/>
        <v>#DIV/0!</v>
      </c>
      <c r="AF24" s="25" t="e">
        <f t="shared" si="22"/>
        <v>#DIV/0!</v>
      </c>
      <c r="AG24" s="7"/>
      <c r="AL24" s="33"/>
      <c r="AM24" s="27"/>
      <c r="AN24" s="9"/>
      <c r="AO24" s="9"/>
      <c r="AP24" s="9"/>
      <c r="AQ24" s="9"/>
      <c r="AR24" s="9"/>
      <c r="AS24" s="28"/>
      <c r="AT24" s="9"/>
      <c r="AU24" s="33"/>
      <c r="AV24" s="9"/>
      <c r="AW24" s="19"/>
      <c r="AX24" s="7"/>
      <c r="AY24" s="7"/>
      <c r="AZ24" s="23"/>
      <c r="BA24" s="23"/>
      <c r="BB24" s="25"/>
      <c r="BC24" s="25"/>
      <c r="BD24"/>
      <c r="BE24" s="33"/>
      <c r="BF24" s="7"/>
      <c r="BG24" s="17"/>
      <c r="BH24" s="17"/>
      <c r="BI24" s="36"/>
      <c r="BJ24" s="7"/>
      <c r="BK24" s="17"/>
      <c r="BL24" s="24"/>
      <c r="BM24" s="32"/>
    </row>
    <row r="25" spans="1:74" ht="14.25" x14ac:dyDescent="0.2">
      <c r="A25" s="37">
        <f>Control!B27</f>
        <v>0</v>
      </c>
      <c r="B25" s="27" t="e">
        <f t="shared" si="5"/>
        <v>#DIV/0!</v>
      </c>
      <c r="C25" s="20">
        <v>226.2416880757585</v>
      </c>
      <c r="D25" s="9" t="e">
        <f t="shared" si="6"/>
        <v>#DIV/0!</v>
      </c>
      <c r="E25">
        <f>Control!C27/100</f>
        <v>0</v>
      </c>
      <c r="F25" t="e">
        <f t="shared" si="7"/>
        <v>#DIV/0!</v>
      </c>
      <c r="G25">
        <f t="shared" si="0"/>
        <v>400.43728092706164</v>
      </c>
      <c r="H25" s="21">
        <f t="shared" si="1"/>
        <v>0</v>
      </c>
      <c r="I25" s="7" t="e">
        <f t="shared" si="8"/>
        <v>#DIV/0!</v>
      </c>
      <c r="J25" t="e">
        <f t="shared" si="9"/>
        <v>#DIV/0!</v>
      </c>
      <c r="K25">
        <f>Control!F27/100</f>
        <v>0</v>
      </c>
      <c r="L25" s="25" t="e">
        <f t="shared" si="10"/>
        <v>#DIV/0!</v>
      </c>
      <c r="M25" s="10" t="e">
        <f t="shared" si="2"/>
        <v>#DIV/0!</v>
      </c>
      <c r="N25" t="e">
        <f t="shared" si="11"/>
        <v>#DIV/0!</v>
      </c>
      <c r="O25" t="e">
        <f t="shared" si="12"/>
        <v>#DIV/0!</v>
      </c>
      <c r="P25" s="25" t="e">
        <f t="shared" si="13"/>
        <v>#DIV/0!</v>
      </c>
      <c r="Q25" s="7" t="e">
        <f t="shared" si="14"/>
        <v>#DIV/0!</v>
      </c>
      <c r="R25" t="e">
        <f t="shared" si="23"/>
        <v>#DIV/0!</v>
      </c>
      <c r="S25" s="25" t="e">
        <f t="shared" si="16"/>
        <v>#DIV/0!</v>
      </c>
      <c r="T25" s="25" t="e">
        <f t="shared" si="17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19"/>
        <v>#DIV/0!</v>
      </c>
      <c r="Y25" s="7" t="e">
        <f t="shared" ca="1" si="3"/>
        <v>#N/A</v>
      </c>
      <c r="Z25">
        <v>1</v>
      </c>
      <c r="AA25">
        <v>2</v>
      </c>
      <c r="AB25" s="11" t="e">
        <f t="shared" si="20"/>
        <v>#DIV/0!</v>
      </c>
      <c r="AC25" s="11"/>
      <c r="AD25" s="7" t="e">
        <f t="shared" si="4"/>
        <v>#DIV/0!</v>
      </c>
      <c r="AE25" t="e">
        <f t="shared" si="21"/>
        <v>#DIV/0!</v>
      </c>
      <c r="AF25" s="25" t="e">
        <f t="shared" si="22"/>
        <v>#DIV/0!</v>
      </c>
      <c r="AG25" s="7"/>
      <c r="AL25" s="33"/>
      <c r="AM25" s="27"/>
      <c r="AN25" s="19"/>
      <c r="AO25" s="9"/>
      <c r="AP25" s="9"/>
      <c r="AQ25" s="9"/>
      <c r="AR25" s="9"/>
      <c r="AS25" s="28"/>
      <c r="AT25" s="9"/>
      <c r="AU25" s="33"/>
      <c r="AV25" s="9"/>
      <c r="AW25" s="19"/>
      <c r="AX25" s="7"/>
      <c r="AY25" s="7"/>
      <c r="AZ25" s="23"/>
      <c r="BA25" s="23"/>
      <c r="BB25" s="25"/>
      <c r="BC25" s="25"/>
      <c r="BD25"/>
      <c r="BE25" s="33"/>
      <c r="BF25" s="7"/>
      <c r="BG25" s="17"/>
      <c r="BH25" s="17"/>
      <c r="BI25" s="36"/>
      <c r="BJ25" s="7"/>
      <c r="BK25" s="17"/>
      <c r="BL25" s="24"/>
      <c r="BM25" s="32"/>
    </row>
    <row r="26" spans="1:74" ht="14.25" x14ac:dyDescent="0.2">
      <c r="A26" s="37">
        <f>Control!B28</f>
        <v>0</v>
      </c>
      <c r="B26" s="27" t="e">
        <f t="shared" si="5"/>
        <v>#DIV/0!</v>
      </c>
      <c r="C26" s="20">
        <v>10.799928833419111</v>
      </c>
      <c r="D26" s="9" t="e">
        <f t="shared" si="6"/>
        <v>#DIV/0!</v>
      </c>
      <c r="E26">
        <f>Control!C28/100</f>
        <v>0</v>
      </c>
      <c r="F26" t="e">
        <f t="shared" si="7"/>
        <v>#DIV/0!</v>
      </c>
      <c r="G26">
        <f t="shared" si="0"/>
        <v>19.115372471990966</v>
      </c>
      <c r="H26" s="21">
        <f t="shared" si="1"/>
        <v>0</v>
      </c>
      <c r="I26" s="7" t="e">
        <f t="shared" si="8"/>
        <v>#DIV/0!</v>
      </c>
      <c r="J26" t="e">
        <f t="shared" si="9"/>
        <v>#DIV/0!</v>
      </c>
      <c r="K26">
        <f>Control!F28/100</f>
        <v>0</v>
      </c>
      <c r="L26" s="25" t="e">
        <f t="shared" si="10"/>
        <v>#DIV/0!</v>
      </c>
      <c r="M26" s="10" t="e">
        <f t="shared" si="2"/>
        <v>#DIV/0!</v>
      </c>
      <c r="N26" t="e">
        <f t="shared" si="11"/>
        <v>#DIV/0!</v>
      </c>
      <c r="O26" t="e">
        <f t="shared" si="12"/>
        <v>#DIV/0!</v>
      </c>
      <c r="P26" s="25" t="e">
        <f t="shared" si="13"/>
        <v>#DIV/0!</v>
      </c>
      <c r="Q26" s="7" t="e">
        <f t="shared" si="14"/>
        <v>#DIV/0!</v>
      </c>
      <c r="R26" t="e">
        <f t="shared" si="23"/>
        <v>#DIV/0!</v>
      </c>
      <c r="S26" s="25" t="e">
        <f t="shared" si="16"/>
        <v>#DIV/0!</v>
      </c>
      <c r="T26" s="25" t="e">
        <f t="shared" si="17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19"/>
        <v>#DIV/0!</v>
      </c>
      <c r="Y26" s="7" t="e">
        <f t="shared" ca="1" si="3"/>
        <v>#N/A</v>
      </c>
      <c r="Z26">
        <v>1</v>
      </c>
      <c r="AA26">
        <v>2</v>
      </c>
      <c r="AB26" s="11" t="e">
        <f t="shared" si="20"/>
        <v>#DIV/0!</v>
      </c>
      <c r="AC26" s="11"/>
      <c r="AD26" s="7" t="e">
        <f t="shared" si="4"/>
        <v>#DIV/0!</v>
      </c>
      <c r="AE26" t="e">
        <f t="shared" si="21"/>
        <v>#DIV/0!</v>
      </c>
      <c r="AF26" s="25" t="e">
        <f t="shared" si="22"/>
        <v>#DIV/0!</v>
      </c>
      <c r="AG26" s="7"/>
      <c r="AL26" s="33"/>
      <c r="AM26" s="27"/>
      <c r="AN26" s="9"/>
      <c r="AO26" s="9"/>
      <c r="AP26" s="9"/>
      <c r="AQ26" s="9"/>
      <c r="AR26" s="9"/>
      <c r="AS26" s="28"/>
      <c r="AT26" s="9"/>
      <c r="AU26" s="33"/>
      <c r="AV26" s="9"/>
      <c r="AW26" s="19"/>
      <c r="AX26" s="7"/>
      <c r="AY26" s="7"/>
      <c r="AZ26" s="23"/>
      <c r="BA26" s="23"/>
      <c r="BB26" s="25"/>
      <c r="BC26" s="25"/>
      <c r="BD26"/>
      <c r="BL26" s="36"/>
      <c r="BM26" s="32"/>
    </row>
    <row r="27" spans="1:74" ht="14.25" x14ac:dyDescent="0.2">
      <c r="A27" s="37">
        <f>Control!B29</f>
        <v>0</v>
      </c>
      <c r="B27" s="27" t="e">
        <f t="shared" si="5"/>
        <v>#DIV/0!</v>
      </c>
      <c r="C27" s="20">
        <v>93.788316783613084</v>
      </c>
      <c r="D27" s="9" t="e">
        <f t="shared" si="6"/>
        <v>#DIV/0!</v>
      </c>
      <c r="E27">
        <f>Control!C29/100</f>
        <v>0</v>
      </c>
      <c r="F27" t="e">
        <f t="shared" si="7"/>
        <v>#DIV/0!</v>
      </c>
      <c r="G27">
        <f t="shared" si="0"/>
        <v>166.00096505194006</v>
      </c>
      <c r="H27" s="21">
        <f t="shared" si="1"/>
        <v>0</v>
      </c>
      <c r="I27" s="7" t="e">
        <f t="shared" si="8"/>
        <v>#DIV/0!</v>
      </c>
      <c r="J27" t="e">
        <f t="shared" si="9"/>
        <v>#DIV/0!</v>
      </c>
      <c r="K27">
        <f>Control!F29/100</f>
        <v>0</v>
      </c>
      <c r="L27" s="25" t="e">
        <f t="shared" si="10"/>
        <v>#DIV/0!</v>
      </c>
      <c r="M27" s="10" t="e">
        <f t="shared" si="2"/>
        <v>#DIV/0!</v>
      </c>
      <c r="N27" t="e">
        <f t="shared" si="11"/>
        <v>#DIV/0!</v>
      </c>
      <c r="O27" t="e">
        <f t="shared" si="12"/>
        <v>#DIV/0!</v>
      </c>
      <c r="P27" s="25" t="e">
        <f t="shared" si="13"/>
        <v>#DIV/0!</v>
      </c>
      <c r="Q27" s="7" t="e">
        <f t="shared" si="14"/>
        <v>#DIV/0!</v>
      </c>
      <c r="R27" t="e">
        <f t="shared" si="23"/>
        <v>#DIV/0!</v>
      </c>
      <c r="S27" s="25" t="e">
        <f t="shared" si="16"/>
        <v>#DIV/0!</v>
      </c>
      <c r="T27" s="25" t="e">
        <f t="shared" si="17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19"/>
        <v>#DIV/0!</v>
      </c>
      <c r="Y27" s="7" t="e">
        <f t="shared" ca="1" si="3"/>
        <v>#N/A</v>
      </c>
      <c r="Z27">
        <v>1</v>
      </c>
      <c r="AA27">
        <v>2</v>
      </c>
      <c r="AB27" s="11" t="e">
        <f t="shared" si="20"/>
        <v>#DIV/0!</v>
      </c>
      <c r="AC27" s="11"/>
      <c r="AD27" s="7" t="e">
        <f t="shared" si="4"/>
        <v>#DIV/0!</v>
      </c>
      <c r="AE27" t="e">
        <f t="shared" si="21"/>
        <v>#DIV/0!</v>
      </c>
      <c r="AF27" s="25" t="e">
        <f t="shared" si="22"/>
        <v>#DIV/0!</v>
      </c>
      <c r="AG27" s="7"/>
      <c r="AL27" s="33"/>
      <c r="AM27" s="27"/>
      <c r="AN27" s="19"/>
      <c r="AO27" s="9"/>
      <c r="AP27" s="9"/>
      <c r="AQ27" s="9"/>
      <c r="AR27" s="9"/>
      <c r="AS27" s="28"/>
      <c r="AT27" s="9"/>
      <c r="AU27" s="33"/>
      <c r="AV27" s="9"/>
      <c r="AW27" s="19"/>
      <c r="AX27" s="7"/>
      <c r="AY27" s="7"/>
      <c r="AZ27" s="23"/>
      <c r="BA27" s="23"/>
      <c r="BB27" s="25"/>
      <c r="BC27" s="25"/>
      <c r="BD27"/>
      <c r="BE27" s="33"/>
      <c r="BF27" s="7"/>
      <c r="BG27" s="17"/>
      <c r="BH27" s="17"/>
      <c r="BI27" s="36"/>
      <c r="BJ27" s="7"/>
      <c r="BK27" s="17"/>
      <c r="BL27" s="24"/>
      <c r="BM27" s="32"/>
    </row>
    <row r="28" spans="1:74" ht="14.25" x14ac:dyDescent="0.2">
      <c r="A28" s="37">
        <f>Control!B30</f>
        <v>0</v>
      </c>
      <c r="B28" s="27" t="e">
        <f t="shared" si="5"/>
        <v>#DIV/0!</v>
      </c>
      <c r="C28" s="20">
        <v>193.83126259438745</v>
      </c>
      <c r="D28" s="9" t="e">
        <f t="shared" si="6"/>
        <v>#DIV/0!</v>
      </c>
      <c r="E28">
        <f>Control!C30/100</f>
        <v>0</v>
      </c>
      <c r="F28" t="e">
        <f t="shared" si="7"/>
        <v>#DIV/0!</v>
      </c>
      <c r="G28">
        <f t="shared" si="0"/>
        <v>343.07233300860588</v>
      </c>
      <c r="H28" s="21">
        <f t="shared" si="1"/>
        <v>0</v>
      </c>
      <c r="I28" s="7" t="e">
        <f t="shared" si="8"/>
        <v>#DIV/0!</v>
      </c>
      <c r="J28" t="e">
        <f t="shared" si="9"/>
        <v>#DIV/0!</v>
      </c>
      <c r="K28">
        <f>Control!F30/100</f>
        <v>0</v>
      </c>
      <c r="L28" s="25" t="e">
        <f t="shared" si="10"/>
        <v>#DIV/0!</v>
      </c>
      <c r="M28" s="10" t="e">
        <f t="shared" si="2"/>
        <v>#DIV/0!</v>
      </c>
      <c r="N28" t="e">
        <f t="shared" si="11"/>
        <v>#DIV/0!</v>
      </c>
      <c r="O28" t="e">
        <f t="shared" si="12"/>
        <v>#DIV/0!</v>
      </c>
      <c r="P28" s="25" t="e">
        <f t="shared" si="13"/>
        <v>#DIV/0!</v>
      </c>
      <c r="Q28" s="7" t="e">
        <f t="shared" si="14"/>
        <v>#DIV/0!</v>
      </c>
      <c r="R28" t="e">
        <f t="shared" si="23"/>
        <v>#DIV/0!</v>
      </c>
      <c r="S28" s="25" t="e">
        <f t="shared" si="16"/>
        <v>#DIV/0!</v>
      </c>
      <c r="T28" s="25" t="e">
        <f t="shared" si="17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19"/>
        <v>#DIV/0!</v>
      </c>
      <c r="Y28" s="7" t="e">
        <f t="shared" ca="1" si="3"/>
        <v>#N/A</v>
      </c>
      <c r="Z28">
        <v>1</v>
      </c>
      <c r="AA28">
        <v>2</v>
      </c>
      <c r="AB28" s="11" t="e">
        <f t="shared" si="20"/>
        <v>#DIV/0!</v>
      </c>
      <c r="AC28" s="11"/>
      <c r="AD28" s="7" t="e">
        <f t="shared" si="4"/>
        <v>#DIV/0!</v>
      </c>
      <c r="AE28" t="e">
        <f t="shared" si="21"/>
        <v>#DIV/0!</v>
      </c>
      <c r="AF28" s="25" t="e">
        <f t="shared" si="22"/>
        <v>#DIV/0!</v>
      </c>
      <c r="AG28" s="7"/>
      <c r="AL28" s="33"/>
      <c r="AM28" s="27"/>
      <c r="AN28" s="19"/>
      <c r="AO28" s="9"/>
      <c r="AP28" s="9"/>
      <c r="AQ28" s="9"/>
      <c r="AR28" s="9"/>
      <c r="AS28" s="28"/>
      <c r="AT28" s="9"/>
      <c r="AU28" s="33"/>
      <c r="AV28" s="9"/>
      <c r="AW28" s="19"/>
      <c r="AX28" s="7"/>
      <c r="AY28" s="7"/>
      <c r="AZ28" s="23"/>
      <c r="BA28" s="23"/>
      <c r="BB28" s="25"/>
      <c r="BC28" s="25"/>
      <c r="BD28"/>
      <c r="BE28" s="33"/>
      <c r="BF28" s="7"/>
      <c r="BG28" s="17"/>
      <c r="BH28" s="17"/>
      <c r="BI28" s="36"/>
      <c r="BJ28" s="7"/>
      <c r="BK28" s="17"/>
      <c r="BL28" s="24"/>
      <c r="BM28" s="32"/>
    </row>
    <row r="29" spans="1:74" ht="14.25" x14ac:dyDescent="0.2">
      <c r="A29" s="37">
        <f>Control!B31</f>
        <v>0</v>
      </c>
      <c r="B29" s="27" t="e">
        <f t="shared" si="5"/>
        <v>#DIV/0!</v>
      </c>
      <c r="C29" s="20">
        <v>41.949500911647959</v>
      </c>
      <c r="D29" s="9" t="e">
        <f t="shared" si="6"/>
        <v>#DIV/0!</v>
      </c>
      <c r="E29">
        <f>Control!C31/100</f>
        <v>0</v>
      </c>
      <c r="F29" t="e">
        <f t="shared" si="7"/>
        <v>#DIV/0!</v>
      </c>
      <c r="G29">
        <f t="shared" si="0"/>
        <v>74.248668422605789</v>
      </c>
      <c r="H29" s="21">
        <f t="shared" si="1"/>
        <v>0</v>
      </c>
      <c r="I29" s="7" t="e">
        <f t="shared" si="8"/>
        <v>#DIV/0!</v>
      </c>
      <c r="J29" t="e">
        <f t="shared" si="9"/>
        <v>#DIV/0!</v>
      </c>
      <c r="K29">
        <f>Control!F31/100</f>
        <v>0</v>
      </c>
      <c r="L29" s="25" t="e">
        <f t="shared" si="10"/>
        <v>#DIV/0!</v>
      </c>
      <c r="M29" s="10" t="e">
        <f t="shared" si="2"/>
        <v>#DIV/0!</v>
      </c>
      <c r="N29" t="e">
        <f t="shared" si="11"/>
        <v>#DIV/0!</v>
      </c>
      <c r="O29" t="e">
        <f t="shared" si="12"/>
        <v>#DIV/0!</v>
      </c>
      <c r="P29" s="25" t="e">
        <f t="shared" si="13"/>
        <v>#DIV/0!</v>
      </c>
      <c r="Q29" s="7" t="e">
        <f t="shared" si="14"/>
        <v>#DIV/0!</v>
      </c>
      <c r="R29" t="e">
        <f t="shared" si="23"/>
        <v>#DIV/0!</v>
      </c>
      <c r="S29" s="25" t="e">
        <f t="shared" si="16"/>
        <v>#DIV/0!</v>
      </c>
      <c r="T29" s="25" t="e">
        <f t="shared" si="17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19"/>
        <v>#DIV/0!</v>
      </c>
      <c r="Y29" s="7" t="e">
        <f t="shared" ca="1" si="3"/>
        <v>#N/A</v>
      </c>
      <c r="Z29">
        <v>1</v>
      </c>
      <c r="AA29">
        <v>2</v>
      </c>
      <c r="AB29" s="11" t="e">
        <f t="shared" si="20"/>
        <v>#DIV/0!</v>
      </c>
      <c r="AC29" s="11"/>
      <c r="AD29" s="7" t="e">
        <f t="shared" si="4"/>
        <v>#DIV/0!</v>
      </c>
      <c r="AE29" t="e">
        <f t="shared" si="21"/>
        <v>#DIV/0!</v>
      </c>
      <c r="AF29" s="25" t="e">
        <f t="shared" si="22"/>
        <v>#DIV/0!</v>
      </c>
      <c r="AG29" s="7"/>
      <c r="AL29" s="33"/>
      <c r="AM29" s="27"/>
      <c r="AN29" s="8"/>
      <c r="AO29" s="9"/>
      <c r="AP29" s="9"/>
      <c r="AQ29" s="9"/>
      <c r="AR29" s="9"/>
      <c r="AS29" s="28"/>
      <c r="AT29" s="9"/>
      <c r="AU29" s="33"/>
      <c r="AV29" s="9"/>
      <c r="AW29" s="19"/>
      <c r="AX29" s="7"/>
      <c r="AY29" s="7"/>
      <c r="AZ29" s="23"/>
      <c r="BA29" s="23"/>
      <c r="BB29" s="25"/>
      <c r="BC29" s="25"/>
      <c r="BD29"/>
      <c r="BE29" s="33"/>
      <c r="BF29" s="7"/>
      <c r="BG29" s="17"/>
      <c r="BH29" s="17"/>
      <c r="BI29" s="36"/>
      <c r="BJ29" s="7"/>
      <c r="BK29" s="17"/>
      <c r="BL29" s="24"/>
      <c r="BM29" s="32"/>
    </row>
    <row r="30" spans="1:74" ht="14.25" x14ac:dyDescent="0.2">
      <c r="A30" s="37">
        <f>Control!B32</f>
        <v>0</v>
      </c>
      <c r="B30" s="27" t="e">
        <f t="shared" si="5"/>
        <v>#DIV/0!</v>
      </c>
      <c r="C30" s="20">
        <v>74.8439308049863</v>
      </c>
      <c r="D30" s="9" t="e">
        <f t="shared" si="6"/>
        <v>#DIV/0!</v>
      </c>
      <c r="E30">
        <f>Control!C32/100</f>
        <v>0</v>
      </c>
      <c r="F30" t="e">
        <f t="shared" si="7"/>
        <v>#DIV/0!</v>
      </c>
      <c r="G30">
        <f t="shared" si="0"/>
        <v>132.47028167243033</v>
      </c>
      <c r="H30" s="21">
        <f t="shared" si="1"/>
        <v>0</v>
      </c>
      <c r="I30" s="7" t="e">
        <f t="shared" si="8"/>
        <v>#DIV/0!</v>
      </c>
      <c r="J30" t="e">
        <f t="shared" si="9"/>
        <v>#DIV/0!</v>
      </c>
      <c r="K30">
        <f>Control!F32/100</f>
        <v>0</v>
      </c>
      <c r="L30" s="25" t="e">
        <f t="shared" si="10"/>
        <v>#DIV/0!</v>
      </c>
      <c r="M30" s="10" t="e">
        <f t="shared" si="2"/>
        <v>#DIV/0!</v>
      </c>
      <c r="N30" t="e">
        <f t="shared" si="11"/>
        <v>#DIV/0!</v>
      </c>
      <c r="O30" t="e">
        <f t="shared" si="12"/>
        <v>#DIV/0!</v>
      </c>
      <c r="P30" s="25" t="e">
        <f t="shared" si="13"/>
        <v>#DIV/0!</v>
      </c>
      <c r="Q30" s="7" t="e">
        <f t="shared" si="14"/>
        <v>#DIV/0!</v>
      </c>
      <c r="R30" t="e">
        <f t="shared" si="23"/>
        <v>#DIV/0!</v>
      </c>
      <c r="S30" s="25" t="e">
        <f t="shared" si="16"/>
        <v>#DIV/0!</v>
      </c>
      <c r="T30" s="25" t="e">
        <f t="shared" si="17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19"/>
        <v>#DIV/0!</v>
      </c>
      <c r="Y30" s="7" t="e">
        <f t="shared" ca="1" si="3"/>
        <v>#N/A</v>
      </c>
      <c r="Z30">
        <v>1</v>
      </c>
      <c r="AA30">
        <v>2</v>
      </c>
      <c r="AB30" s="11" t="e">
        <f t="shared" si="20"/>
        <v>#DIV/0!</v>
      </c>
      <c r="AC30" s="11"/>
      <c r="AD30" s="7" t="e">
        <f t="shared" si="4"/>
        <v>#DIV/0!</v>
      </c>
      <c r="AE30" t="e">
        <f t="shared" si="21"/>
        <v>#DIV/0!</v>
      </c>
      <c r="AF30" s="25" t="e">
        <f t="shared" si="22"/>
        <v>#DIV/0!</v>
      </c>
      <c r="AG30" s="7"/>
      <c r="AL30" s="33"/>
      <c r="AM30" s="27"/>
      <c r="AN30" s="20"/>
      <c r="AO30" s="9"/>
      <c r="AP30" s="9"/>
      <c r="AQ30" s="9"/>
      <c r="AR30" s="9"/>
      <c r="AS30" s="28"/>
      <c r="AT30" s="9"/>
      <c r="AU30" s="33"/>
      <c r="AV30" s="9"/>
      <c r="AW30" s="19"/>
      <c r="AX30" s="7"/>
      <c r="AY30" s="7"/>
      <c r="AZ30" s="23"/>
      <c r="BA30" s="23"/>
      <c r="BB30" s="25"/>
      <c r="BC30" s="25"/>
      <c r="BD30"/>
      <c r="BE30" s="33"/>
      <c r="BF30" s="7"/>
      <c r="BG30" s="17"/>
      <c r="BH30" s="17"/>
      <c r="BI30" s="36"/>
      <c r="BJ30" s="7"/>
      <c r="BK30" s="17"/>
      <c r="BL30" s="24"/>
      <c r="BM30" s="32"/>
    </row>
    <row r="31" spans="1:74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43.95105541337027</v>
      </c>
      <c r="D31" s="9" t="e">
        <f t="shared" ref="D31:D94" si="26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7">$F$2*N31</f>
        <v>#DIV/0!</v>
      </c>
      <c r="G31">
        <f t="shared" ref="G31:G94" si="28">0.018*C31*1000000/8.3144/($AA$1+273.15)</f>
        <v>77.791326935782266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19"/>
        <v>#DIV/0!</v>
      </c>
      <c r="Y31" s="7" t="e">
        <f t="shared" ca="1" si="3"/>
        <v>#N/A</v>
      </c>
      <c r="Z31">
        <v>1</v>
      </c>
      <c r="AA31">
        <v>2</v>
      </c>
      <c r="AB31" s="11" t="e">
        <f t="shared" si="20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  <c r="AM31" s="1"/>
      <c r="AN31" s="1"/>
      <c r="AO31" s="29"/>
      <c r="AP31" s="29"/>
      <c r="AQ31" s="29"/>
      <c r="AR31" s="29"/>
      <c r="AS31" s="29"/>
      <c r="AT31" s="29"/>
      <c r="AU31" s="29"/>
      <c r="AV31" s="29"/>
      <c r="AW31" s="29"/>
      <c r="AZ31" s="23"/>
      <c r="BA31" s="23"/>
      <c r="BD31" s="26"/>
      <c r="BE31" s="33"/>
      <c r="BF31" s="7"/>
      <c r="BG31" s="17"/>
      <c r="BH31" s="17"/>
      <c r="BI31" s="36"/>
      <c r="BJ31" s="7"/>
      <c r="BK31" s="17"/>
      <c r="BL31" s="24"/>
      <c r="BM31" s="32"/>
    </row>
    <row r="32" spans="1:74" ht="14.25" x14ac:dyDescent="0.2">
      <c r="A32" s="37">
        <f>Control!B34</f>
        <v>0</v>
      </c>
      <c r="B32" s="27" t="e">
        <f t="shared" si="25"/>
        <v>#DIV/0!</v>
      </c>
      <c r="C32" s="20">
        <v>86.047723688321511</v>
      </c>
      <c r="D32" s="9" t="e">
        <f t="shared" si="26"/>
        <v>#DIV/0!</v>
      </c>
      <c r="E32">
        <f>Control!C34/100</f>
        <v>0</v>
      </c>
      <c r="F32" t="e">
        <f t="shared" si="27"/>
        <v>#DIV/0!</v>
      </c>
      <c r="G32">
        <f t="shared" si="28"/>
        <v>152.30047475678538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>
        <f ca="1">RANK(C32,$C$3:OFFSET($C$3,Control!$I$5-1,0),1)</f>
        <v>14</v>
      </c>
      <c r="V32" s="10" t="e">
        <f t="shared" ca="1" si="24"/>
        <v>#N/A</v>
      </c>
      <c r="W32" s="10" t="e">
        <f t="shared" ca="1" si="24"/>
        <v>#N/A</v>
      </c>
      <c r="X32" s="7" t="e">
        <f t="shared" si="19"/>
        <v>#DIV/0!</v>
      </c>
      <c r="Y32" s="7" t="e">
        <f t="shared" ca="1" si="3"/>
        <v>#N/A</v>
      </c>
      <c r="Z32">
        <v>1</v>
      </c>
      <c r="AA32">
        <v>2</v>
      </c>
      <c r="AB32" s="11" t="e">
        <f t="shared" si="20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  <c r="BD32" s="26"/>
      <c r="BE32" s="33"/>
      <c r="BF32" s="7"/>
      <c r="BG32" s="17"/>
      <c r="BH32" s="17"/>
      <c r="BI32" s="36"/>
      <c r="BJ32" s="7"/>
      <c r="BK32" s="17"/>
      <c r="BL32" s="24"/>
      <c r="BM32" s="32"/>
    </row>
    <row r="33" spans="1:65" ht="14.25" x14ac:dyDescent="0.2">
      <c r="A33" s="37">
        <f>Control!B35</f>
        <v>0</v>
      </c>
      <c r="B33" s="27" t="e">
        <f t="shared" si="25"/>
        <v>#DIV/0!</v>
      </c>
      <c r="C33" s="20">
        <v>38.092424913139745</v>
      </c>
      <c r="D33" s="9" t="e">
        <f t="shared" si="26"/>
        <v>#DIV/0!</v>
      </c>
      <c r="E33">
        <f>Control!C35/100</f>
        <v>0</v>
      </c>
      <c r="F33" t="e">
        <f t="shared" si="27"/>
        <v>#DIV/0!</v>
      </c>
      <c r="G33">
        <f t="shared" si="28"/>
        <v>67.421823033021937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>
        <f ca="1">RANK(C33,$C$3:OFFSET($C$3,Control!$I$5-1,0),1)</f>
        <v>13</v>
      </c>
      <c r="V33" s="10">
        <f t="shared" ca="1" si="24"/>
        <v>13</v>
      </c>
      <c r="W33" s="10" t="e">
        <f t="shared" ca="1" si="24"/>
        <v>#N/A</v>
      </c>
      <c r="X33" s="7" t="e">
        <f t="shared" si="19"/>
        <v>#DIV/0!</v>
      </c>
      <c r="Y33" s="7">
        <f t="shared" ca="1" si="3"/>
        <v>25.092424913139745</v>
      </c>
      <c r="Z33">
        <v>1</v>
      </c>
      <c r="AA33">
        <v>2</v>
      </c>
      <c r="AB33" s="11" t="e">
        <f t="shared" si="20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  <c r="BD33" s="26"/>
      <c r="BE33" s="33"/>
      <c r="BF33" s="7"/>
      <c r="BG33" s="17"/>
      <c r="BH33" s="17"/>
      <c r="BI33" s="36"/>
      <c r="BJ33" s="7"/>
      <c r="BK33" s="17"/>
      <c r="BL33" s="24"/>
      <c r="BM33" s="32"/>
    </row>
    <row r="34" spans="1:65" ht="14.25" x14ac:dyDescent="0.2">
      <c r="A34" s="37">
        <f>Control!B36</f>
        <v>0</v>
      </c>
      <c r="B34" s="27" t="e">
        <f t="shared" si="25"/>
        <v>#DIV/0!</v>
      </c>
      <c r="C34" s="20">
        <v>25.900337998647199</v>
      </c>
      <c r="D34" s="9" t="e">
        <f t="shared" si="26"/>
        <v>#DIV/0!</v>
      </c>
      <c r="E34">
        <f>Control!C36/100</f>
        <v>0</v>
      </c>
      <c r="F34" t="e">
        <f t="shared" si="27"/>
        <v>#DIV/0!</v>
      </c>
      <c r="G34">
        <f t="shared" si="28"/>
        <v>45.842395411216984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19"/>
        <v>#DIV/0!</v>
      </c>
      <c r="Y34" s="7" t="e">
        <f t="shared" ca="1" si="3"/>
        <v>#N/A</v>
      </c>
      <c r="Z34">
        <v>1</v>
      </c>
      <c r="AA34">
        <v>2</v>
      </c>
      <c r="AB34" s="11" t="e">
        <f t="shared" si="20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  <c r="BD34" s="26"/>
      <c r="BE34" s="33"/>
      <c r="BF34" s="7"/>
      <c r="BG34" s="17"/>
      <c r="BH34" s="17"/>
      <c r="BI34" s="36"/>
      <c r="BJ34" s="7"/>
      <c r="BK34" s="17"/>
      <c r="BL34" s="24"/>
      <c r="BM34" s="32"/>
    </row>
    <row r="35" spans="1:65" ht="14.25" x14ac:dyDescent="0.2">
      <c r="A35" s="37">
        <f>Control!B37</f>
        <v>0</v>
      </c>
      <c r="B35" s="27" t="e">
        <f t="shared" si="25"/>
        <v>#DIV/0!</v>
      </c>
      <c r="C35" s="20">
        <v>37.500677800287498</v>
      </c>
      <c r="D35" s="9" t="e">
        <f t="shared" si="26"/>
        <v>#DIV/0!</v>
      </c>
      <c r="E35">
        <f>Control!C37/100</f>
        <v>0</v>
      </c>
      <c r="F35" t="e">
        <f t="shared" si="27"/>
        <v>#DIV/0!</v>
      </c>
      <c r="G35">
        <f t="shared" si="28"/>
        <v>66.37445812480199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 t="e">
        <f ca="1">RANK(C35,$C$3:OFFSET($C$3,Control!$I$5-1,0),1)</f>
        <v>#N/A</v>
      </c>
      <c r="V35" s="10" t="e">
        <f t="shared" ca="1" si="24"/>
        <v>#N/A</v>
      </c>
      <c r="W35" s="10" t="e">
        <f t="shared" ca="1" si="24"/>
        <v>#N/A</v>
      </c>
      <c r="X35" s="7" t="e">
        <f t="shared" si="19"/>
        <v>#DIV/0!</v>
      </c>
      <c r="Y35" s="7" t="e">
        <f t="shared" ca="1" si="3"/>
        <v>#N/A</v>
      </c>
      <c r="Z35">
        <v>1</v>
      </c>
      <c r="AA35">
        <v>2</v>
      </c>
      <c r="AB35" s="11" t="e">
        <f t="shared" si="20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  <c r="BD35" s="26"/>
      <c r="BE35" s="33"/>
      <c r="BF35" s="7"/>
      <c r="BG35" s="17"/>
      <c r="BH35" s="17"/>
      <c r="BI35" s="36"/>
      <c r="BJ35" s="7"/>
      <c r="BK35" s="17"/>
      <c r="BL35" s="24"/>
      <c r="BM35" s="32"/>
    </row>
    <row r="36" spans="1:65" ht="14.25" x14ac:dyDescent="0.2">
      <c r="A36" s="37">
        <f>Control!B38</f>
        <v>0</v>
      </c>
      <c r="B36" s="27" t="e">
        <f t="shared" si="25"/>
        <v>#DIV/0!</v>
      </c>
      <c r="C36" s="20">
        <v>5.8509062179997873</v>
      </c>
      <c r="D36" s="9" t="e">
        <f t="shared" si="26"/>
        <v>#DIV/0!</v>
      </c>
      <c r="E36">
        <f>Control!C38/100</f>
        <v>0</v>
      </c>
      <c r="F36" t="e">
        <f t="shared" si="27"/>
        <v>#DIV/0!</v>
      </c>
      <c r="G36">
        <f t="shared" si="28"/>
        <v>10.355832281937934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19"/>
        <v>#DIV/0!</v>
      </c>
      <c r="Y36" s="7" t="e">
        <f t="shared" ca="1" si="3"/>
        <v>#N/A</v>
      </c>
      <c r="Z36">
        <v>1</v>
      </c>
      <c r="AA36">
        <v>2</v>
      </c>
      <c r="AB36" s="11" t="e">
        <f t="shared" si="20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  <c r="BL36" s="32"/>
    </row>
    <row r="37" spans="1:65" ht="14.25" x14ac:dyDescent="0.2">
      <c r="A37" s="37">
        <f>Control!B39</f>
        <v>0</v>
      </c>
      <c r="B37" s="27" t="e">
        <f t="shared" si="25"/>
        <v>#DIV/0!</v>
      </c>
      <c r="C37" s="20">
        <v>8.522649739145006</v>
      </c>
      <c r="D37" s="9" t="e">
        <f t="shared" si="26"/>
        <v>#DIV/0!</v>
      </c>
      <c r="E37">
        <f>Control!C39/100</f>
        <v>0</v>
      </c>
      <c r="F37" t="e">
        <f t="shared" si="27"/>
        <v>#DIV/0!</v>
      </c>
      <c r="G37">
        <f t="shared" si="28"/>
        <v>15.084694235017212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19"/>
        <v>#DIV/0!</v>
      </c>
      <c r="Y37" s="7" t="e">
        <f t="shared" ca="1" si="3"/>
        <v>#N/A</v>
      </c>
      <c r="Z37">
        <v>1</v>
      </c>
      <c r="AA37">
        <v>2</v>
      </c>
      <c r="AB37" s="11" t="e">
        <f t="shared" si="20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65" ht="14.25" x14ac:dyDescent="0.2">
      <c r="A38" s="37">
        <f>Control!B40</f>
        <v>0</v>
      </c>
      <c r="B38" s="27" t="e">
        <f t="shared" si="25"/>
        <v>#DIV/0!</v>
      </c>
      <c r="C38" s="20">
        <v>6.9291844668901943</v>
      </c>
      <c r="D38" s="9" t="e">
        <f t="shared" si="26"/>
        <v>#DIV/0!</v>
      </c>
      <c r="E38">
        <f>Control!C40/100</f>
        <v>0</v>
      </c>
      <c r="F38" t="e">
        <f t="shared" si="27"/>
        <v>#DIV/0!</v>
      </c>
      <c r="G38">
        <f t="shared" si="28"/>
        <v>12.264334705787787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7" t="e">
        <f>100/(1+G38/$AA$2*(1/S38-1))</f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 t="e">
        <f ca="1">RANK(C38,$C$3:OFFSET($C$3,Control!$I$5-1,0),1)</f>
        <v>#N/A</v>
      </c>
      <c r="V38" s="10" t="e">
        <f t="shared" ca="1" si="44"/>
        <v>#N/A</v>
      </c>
      <c r="W38" s="10" t="e">
        <f t="shared" ca="1" si="44"/>
        <v>#N/A</v>
      </c>
      <c r="X38" s="7" t="e">
        <f t="shared" si="19"/>
        <v>#DIV/0!</v>
      </c>
      <c r="Y38" s="7" t="e">
        <f t="shared" ca="1" si="3"/>
        <v>#N/A</v>
      </c>
      <c r="Z38">
        <v>1</v>
      </c>
      <c r="AA38">
        <v>2</v>
      </c>
      <c r="AB38" s="11" t="e">
        <f t="shared" si="20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65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19"/>
        <v>#DIV/0!</v>
      </c>
      <c r="Y39" s="7" t="e">
        <f t="shared" ca="1" si="3"/>
        <v>#N/A</v>
      </c>
      <c r="Z39">
        <v>1</v>
      </c>
      <c r="AA39">
        <v>2</v>
      </c>
      <c r="AB39" s="11" t="e">
        <f t="shared" si="20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65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19"/>
        <v>#DIV/0!</v>
      </c>
      <c r="Y40" s="7" t="e">
        <f t="shared" ca="1" si="3"/>
        <v>#N/A</v>
      </c>
      <c r="Z40">
        <v>1</v>
      </c>
      <c r="AA40">
        <v>2</v>
      </c>
      <c r="AB40" s="11" t="e">
        <f t="shared" si="20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65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19"/>
        <v>#DIV/0!</v>
      </c>
      <c r="Y41" s="7" t="e">
        <f t="shared" ca="1" si="3"/>
        <v>#N/A</v>
      </c>
      <c r="Z41">
        <v>1</v>
      </c>
      <c r="AA41">
        <v>2</v>
      </c>
      <c r="AB41" s="11" t="e">
        <f t="shared" si="20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65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19"/>
        <v>#DIV/0!</v>
      </c>
      <c r="Y42" s="7" t="e">
        <f t="shared" ca="1" si="3"/>
        <v>#N/A</v>
      </c>
      <c r="Z42">
        <v>1</v>
      </c>
      <c r="AA42">
        <v>2</v>
      </c>
      <c r="AB42" s="11" t="e">
        <f t="shared" si="20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65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19"/>
        <v>#DIV/0!</v>
      </c>
      <c r="Y43" s="7" t="e">
        <f t="shared" ca="1" si="3"/>
        <v>#N/A</v>
      </c>
      <c r="Z43">
        <v>1</v>
      </c>
      <c r="AA43">
        <v>2</v>
      </c>
      <c r="AB43" s="11" t="e">
        <f t="shared" si="20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65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19"/>
        <v>#DIV/0!</v>
      </c>
      <c r="Y44" s="7" t="e">
        <f t="shared" ca="1" si="3"/>
        <v>#N/A</v>
      </c>
      <c r="Z44">
        <v>1</v>
      </c>
      <c r="AA44">
        <v>2</v>
      </c>
      <c r="AB44" s="11" t="e">
        <f t="shared" si="20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65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19"/>
        <v>#DIV/0!</v>
      </c>
      <c r="Y45" s="7" t="e">
        <f t="shared" ca="1" si="3"/>
        <v>#N/A</v>
      </c>
      <c r="Z45">
        <v>1</v>
      </c>
      <c r="AA45">
        <v>2</v>
      </c>
      <c r="AB45" s="11" t="e">
        <f t="shared" si="20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65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19"/>
        <v>#DIV/0!</v>
      </c>
      <c r="Y46" s="7" t="e">
        <f t="shared" ca="1" si="3"/>
        <v>#N/A</v>
      </c>
      <c r="Z46">
        <v>1</v>
      </c>
      <c r="AA46">
        <v>2</v>
      </c>
      <c r="AB46" s="11" t="e">
        <f t="shared" si="20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65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19"/>
        <v>#DIV/0!</v>
      </c>
      <c r="Y47" s="7" t="e">
        <f t="shared" ca="1" si="3"/>
        <v>#N/A</v>
      </c>
      <c r="Z47">
        <v>1</v>
      </c>
      <c r="AA47">
        <v>2</v>
      </c>
      <c r="AB47" s="11" t="e">
        <f t="shared" si="20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</row>
    <row r="48" spans="1:65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19"/>
        <v>#DIV/0!</v>
      </c>
      <c r="Y48" s="7" t="e">
        <f t="shared" ca="1" si="3"/>
        <v>#N/A</v>
      </c>
      <c r="Z48">
        <v>1</v>
      </c>
      <c r="AA48">
        <v>2</v>
      </c>
      <c r="AB48" s="11" t="e">
        <f t="shared" si="20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19"/>
        <v>#DIV/0!</v>
      </c>
      <c r="Y49" s="7" t="e">
        <f t="shared" ca="1" si="3"/>
        <v>#N/A</v>
      </c>
      <c r="Z49">
        <v>1</v>
      </c>
      <c r="AA49">
        <v>2</v>
      </c>
      <c r="AB49" s="11" t="e">
        <f t="shared" si="20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19"/>
        <v>#DIV/0!</v>
      </c>
      <c r="Y50" s="7" t="e">
        <f t="shared" ca="1" si="3"/>
        <v>#N/A</v>
      </c>
      <c r="Z50">
        <v>1</v>
      </c>
      <c r="AA50">
        <v>2</v>
      </c>
      <c r="AB50" s="11" t="e">
        <f t="shared" si="20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9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9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9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9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9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9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9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9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9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9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9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9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9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9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9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9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9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BX531"/>
  <sheetViews>
    <sheetView workbookViewId="0">
      <selection activeCell="C17" sqref="C17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85546875" style="1" bestFit="1" customWidth="1"/>
    <col min="5" max="5" width="10.140625" style="1" customWidth="1"/>
    <col min="6" max="6" width="7.570312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5" customWidth="1"/>
    <col min="18" max="18" width="10.5703125" style="16" customWidth="1"/>
    <col min="19" max="19" width="12.5703125" style="1" customWidth="1"/>
    <col min="20" max="20" width="12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55" width="11.42578125" customWidth="1"/>
    <col min="56" max="56" width="11.42578125" style="33" customWidth="1"/>
    <col min="57" max="59" width="11.42578125" customWidth="1"/>
    <col min="60" max="60" width="11.42578125" style="33" customWidth="1"/>
    <col min="61" max="63" width="11.42578125" customWidth="1"/>
    <col min="64" max="65" width="9.140625" customWidth="1"/>
    <col min="66" max="74" width="11.42578125" customWidth="1"/>
    <col min="75" max="75" width="9.140625" customWidth="1"/>
  </cols>
  <sheetData>
    <row r="1" spans="1:76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5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115.37684026661474</v>
      </c>
      <c r="AH1" s="31" t="s">
        <v>86</v>
      </c>
      <c r="AI1">
        <f ca="1">MAX(AD3:OFFSET(AD3,Control!$I$5-1,0))</f>
        <v>2.5024013625357329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0"/>
      <c r="BA1" s="10"/>
      <c r="BD1"/>
      <c r="BE1" s="33"/>
      <c r="BH1"/>
      <c r="BI1" s="33"/>
    </row>
    <row r="2" spans="1:76" x14ac:dyDescent="0.2">
      <c r="C2" s="2" t="s">
        <v>9</v>
      </c>
      <c r="D2" s="96">
        <f ca="1">SUM(D3:OFFSET(D3,Control!$I$5-1,0))</f>
        <v>7.7497649251245804E-6</v>
      </c>
      <c r="E2" s="18" t="s">
        <v>29</v>
      </c>
      <c r="F2" s="3">
        <f>Control!Q17</f>
        <v>5.5555555555555559E-2</v>
      </c>
      <c r="H2" s="3" t="s">
        <v>33</v>
      </c>
      <c r="I2" s="4">
        <v>0.1</v>
      </c>
      <c r="J2" s="4">
        <f>Control!S17</f>
        <v>1</v>
      </c>
      <c r="K2" s="4" t="s">
        <v>49</v>
      </c>
      <c r="N2" s="4" t="s">
        <v>34</v>
      </c>
      <c r="O2" s="4">
        <f>Control!R17</f>
        <v>3.4722222222222219</v>
      </c>
      <c r="P2" s="18">
        <f>Control!P17</f>
        <v>2.4722222222222219</v>
      </c>
      <c r="Q2" s="34" t="s">
        <v>35</v>
      </c>
      <c r="R2" s="14" t="s">
        <v>38</v>
      </c>
      <c r="S2" s="8">
        <f ca="1">100*MAX(S3:OFFSET(S3,Control!$I$5-1,0))</f>
        <v>0.17079499373592177</v>
      </c>
      <c r="T2" s="8">
        <f ca="1">S2*(1+AG3/100)</f>
        <v>0.58825560678534883</v>
      </c>
      <c r="U2" s="2"/>
      <c r="V2" t="s">
        <v>44</v>
      </c>
      <c r="W2">
        <f>O2/(1+P2-F2)</f>
        <v>1.0162601626016259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M2" s="1"/>
      <c r="AN2" s="2"/>
      <c r="AO2" s="1"/>
      <c r="AP2" s="1"/>
      <c r="AQ2" s="3"/>
      <c r="AR2" s="1"/>
      <c r="AT2" s="1"/>
      <c r="AV2" s="1"/>
      <c r="AW2" s="35"/>
      <c r="BD2"/>
      <c r="BE2" s="33"/>
      <c r="BH2"/>
      <c r="BI2" s="33"/>
    </row>
    <row r="3" spans="1:76" ht="14.25" x14ac:dyDescent="0.2">
      <c r="A3" s="37" t="str">
        <f>Control!B5</f>
        <v>AME 19 A2</v>
      </c>
      <c r="B3" s="27">
        <f>100*T3/(1-S3)</f>
        <v>2.4087916703657561</v>
      </c>
      <c r="C3" s="20">
        <v>48.719805275767797</v>
      </c>
      <c r="D3" s="9">
        <f>ABS(B3-((354.94*SQRT(C3)+9.623*C3-1.5223*POWER(C3,1.5))/($AA$1+273)+0.0012439*POWER(C3,1.5)))</f>
        <v>8.0727544693459663E-7</v>
      </c>
      <c r="E3">
        <f>Control!C5/100</f>
        <v>0.297944505187065</v>
      </c>
      <c r="F3">
        <f>$F$2*N3</f>
        <v>2.5792993138232815E-5</v>
      </c>
      <c r="G3">
        <f t="shared" ref="G3:G30" si="0">0.018*C3*1000000/8.3144/($AA$1+273.15)</f>
        <v>86.231792725094834</v>
      </c>
      <c r="H3" s="21">
        <f t="shared" ref="H3:H30" si="1">2*0.0000000000000000001*(E3*100)^3.5</f>
        <v>2.887379223076697E-14</v>
      </c>
      <c r="I3" s="7">
        <f>MIN(J3*$J$2,C3)</f>
        <v>5.2687482490734627</v>
      </c>
      <c r="J3">
        <f>$I$2+(0.821*SQRT(H3)+1.54)/E3</f>
        <v>5.2687482490734627</v>
      </c>
      <c r="K3">
        <f>Control!F5/100*(1-Control!G5/100)</f>
        <v>2.1847780815985814E-2</v>
      </c>
      <c r="L3" s="25">
        <f>K3*(1-F3-P3-S3)</f>
        <v>2.1777340858401772E-2</v>
      </c>
      <c r="M3" s="10">
        <f t="shared" ref="M3:M30" si="2">0.018*I3*1000000/8.3144/($AA$1+273.15)</f>
        <v>9.3254397131341786</v>
      </c>
      <c r="N3">
        <f>1/((1+$P$2)*(1+(1-E3)/E3*$AA$2/M3)-$O$2)</f>
        <v>4.6427387648819064E-4</v>
      </c>
      <c r="O3">
        <f>$O$2*N3</f>
        <v>1.6120620711395507E-3</v>
      </c>
      <c r="P3" s="25">
        <f>S3*($P$2-$F$2)</f>
        <v>2.2622342274411021E-3</v>
      </c>
      <c r="Q3" s="7">
        <f>100/(1+G3/$AA$2*(1/S3-1))</f>
        <v>2.5982351671120103</v>
      </c>
      <c r="R3">
        <f>Q3/100*G3+(100-Q3)/100*$AA$2</f>
        <v>2393.4538314112147</v>
      </c>
      <c r="S3" s="25">
        <f>($O$2/(1+$P$2-$F$2)+1)*N3</f>
        <v>9.360969216997664E-4</v>
      </c>
      <c r="T3" s="25">
        <f>L3+F3+P3</f>
        <v>2.4065368078981107E-2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2.2241614734889965</v>
      </c>
      <c r="Y3" s="7">
        <f t="shared" ref="Y3:Y66" ca="1" si="3">ABS(C3-V3)</f>
        <v>34.719805275767797</v>
      </c>
      <c r="Z3">
        <v>1</v>
      </c>
      <c r="AA3">
        <v>2</v>
      </c>
      <c r="AB3" s="11">
        <f>100*8.3144*$AA$2*($AA$1+273)*($AE$1/100-B3/100)/(0.018*1000000*C3+8.3144*$AA$2*($AA$1+273)*($AE$1/100-B3/100))</f>
        <v>48.185474251246546</v>
      </c>
      <c r="AC3" s="11"/>
      <c r="AD3" s="7">
        <f t="shared" ref="AD3:AD30" si="4">B3+S3*100</f>
        <v>2.5024013625357329</v>
      </c>
      <c r="AE3">
        <f>($AE$1/100-K3)/(1-K3)/N3-1-$P$2</f>
        <v>73.397708303854756</v>
      </c>
      <c r="AF3" s="25">
        <f>S3+P3+F3</f>
        <v>3.2241241422791013E-3</v>
      </c>
      <c r="AG3">
        <f>100*((O2+P2)*(1+P2-F2)-O2)/(1+O2+P2-F2)</f>
        <v>244.4220430107527</v>
      </c>
      <c r="AL3" s="33"/>
      <c r="AM3" s="27"/>
      <c r="AN3" s="20"/>
      <c r="AO3" s="9"/>
      <c r="AP3" s="9"/>
      <c r="AQ3" s="9"/>
      <c r="AR3" s="9"/>
      <c r="AS3" s="28"/>
      <c r="AT3" s="9"/>
      <c r="AU3" s="33"/>
      <c r="AV3" s="9"/>
      <c r="AW3" s="19"/>
      <c r="AX3" s="7"/>
      <c r="AY3" s="7"/>
      <c r="AZ3" s="23"/>
      <c r="BA3" s="23"/>
      <c r="BB3" s="25"/>
      <c r="BC3" s="25"/>
      <c r="BD3"/>
      <c r="BE3" s="33"/>
      <c r="BF3" s="7"/>
      <c r="BG3" s="17"/>
      <c r="BH3" s="17"/>
      <c r="BI3" s="36"/>
      <c r="BJ3" s="7"/>
      <c r="BK3" s="17"/>
      <c r="BL3" s="24"/>
      <c r="BM3" s="32"/>
    </row>
    <row r="4" spans="1:76" ht="14.25" x14ac:dyDescent="0.2">
      <c r="A4" s="37" t="str">
        <f>Control!B6</f>
        <v>AME 19 A3</v>
      </c>
      <c r="B4" s="27">
        <f t="shared" ref="B4:B30" si="5">100*T4/(1-S4)</f>
        <v>1.8519234934654751</v>
      </c>
      <c r="C4" s="20">
        <v>30.77236644924994</v>
      </c>
      <c r="D4" s="9">
        <f t="shared" ref="D4:D30" si="6">ABS(B4-((354.94*SQRT(C4)+9.623*C4-1.5223*POWER(C4,1.5))/($AA$1+273)+0.0012439*POWER(C4,1.5)))</f>
        <v>6.4182158676651113E-7</v>
      </c>
      <c r="E4">
        <f>Control!C6/100</f>
        <v>0.28572456749383496</v>
      </c>
      <c r="F4">
        <f t="shared" ref="F4:F30" si="7">$F$2*N4</f>
        <v>2.5331987509256274E-5</v>
      </c>
      <c r="G4">
        <f t="shared" si="0"/>
        <v>54.465659505256802</v>
      </c>
      <c r="H4" s="21">
        <f t="shared" si="1"/>
        <v>2.4937134037179085E-14</v>
      </c>
      <c r="I4" s="7">
        <f t="shared" ref="I4:I30" si="8">MIN(J4*$J$2,C4)</f>
        <v>5.489806494960952</v>
      </c>
      <c r="J4">
        <f t="shared" ref="J4:J30" si="9">$I$2+(0.821*SQRT(H4)+1.54)/E4</f>
        <v>5.489806494960952</v>
      </c>
      <c r="K4">
        <f>Control!F6/100*(1-Control!G6/100)</f>
        <v>1.6306711512053474E-2</v>
      </c>
      <c r="L4" s="25">
        <f t="shared" ref="L4:L30" si="10">K4*(1-F4-P4-S4)</f>
        <v>1.6255076335510925E-2</v>
      </c>
      <c r="M4" s="10">
        <f t="shared" si="2"/>
        <v>9.7167025421140032</v>
      </c>
      <c r="N4">
        <f t="shared" ref="N4:N30" si="11">1/((1+$P$2)*(1+(1-E4)/E4*$AA$2/M4)-$O$2)</f>
        <v>4.5597577516661293E-4</v>
      </c>
      <c r="O4">
        <f t="shared" ref="O4:O30" si="12">$O$2*N4</f>
        <v>1.5832492193285171E-3</v>
      </c>
      <c r="P4" s="25">
        <f t="shared" ref="P4:P30" si="13">S4*($P$2-$F$2)</f>
        <v>2.2218006605679401E-3</v>
      </c>
      <c r="Q4" s="7">
        <f t="shared" ref="Q4:Q30" si="14">100/(1+G4/$AA$2*(1/S4-1))</f>
        <v>3.9825980713423825</v>
      </c>
      <c r="R4">
        <f t="shared" ref="R4:R9" si="15">Q4/100*G4+(100-Q4)/100*$AA$2</f>
        <v>2359.3963656535448</v>
      </c>
      <c r="S4" s="25">
        <f t="shared" ref="S4:S30" si="16">($O$2/(1+$P$2-$F$2)+1)*N4</f>
        <v>9.1936579057983739E-4</v>
      </c>
      <c r="T4" s="25">
        <f t="shared" ref="T4:T30" si="17">L4+F4+P4</f>
        <v>1.850220898358812E-2</v>
      </c>
      <c r="U4" s="10">
        <f ca="1">RANK(C4,$C$3:OFFSET($C$3,Control!$I$5-1,0),1)</f>
        <v>13</v>
      </c>
      <c r="V4" s="10">
        <f t="shared" ref="V4:W19" ca="1" si="18">IF(U4=U3,U3+1,U4)</f>
        <v>13</v>
      </c>
      <c r="W4" s="10">
        <f t="shared" ca="1" si="18"/>
        <v>13</v>
      </c>
      <c r="X4" s="7">
        <f t="shared" ref="X4:X67" si="19">(N4+L4)*100</f>
        <v>1.6711052110677538</v>
      </c>
      <c r="Y4" s="7">
        <f t="shared" ca="1" si="3"/>
        <v>17.77236644924994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63.280078793421289</v>
      </c>
      <c r="AC4" s="11"/>
      <c r="AD4" s="7">
        <f t="shared" si="4"/>
        <v>1.9438600725234589</v>
      </c>
      <c r="AE4">
        <f t="shared" ref="AE4:AE30" si="21">($AE$1/100-K4)/(1-K4)/N4-1-$P$2</f>
        <v>86.709306944481511</v>
      </c>
      <c r="AF4" s="25">
        <f t="shared" ref="AF4:AF30" si="22">S4+P4+F4</f>
        <v>3.1664984386570337E-3</v>
      </c>
      <c r="AG4" s="7"/>
      <c r="AL4" s="33"/>
      <c r="AM4" s="27"/>
      <c r="AN4" s="20"/>
      <c r="AO4" s="9"/>
      <c r="AP4" s="9"/>
      <c r="AQ4" s="9"/>
      <c r="AR4" s="9"/>
      <c r="AS4" s="28"/>
      <c r="AT4" s="9"/>
      <c r="AU4" s="33"/>
      <c r="AV4" s="9"/>
      <c r="AW4" s="19"/>
      <c r="AX4" s="7"/>
      <c r="AY4" s="7"/>
      <c r="AZ4" s="23"/>
      <c r="BA4" s="23"/>
      <c r="BB4" s="25"/>
      <c r="BC4" s="25"/>
      <c r="BD4"/>
      <c r="BE4" s="33"/>
      <c r="BF4" s="7"/>
      <c r="BG4" s="17"/>
      <c r="BH4" s="17"/>
      <c r="BI4" s="36"/>
      <c r="BJ4" s="7"/>
      <c r="BK4" s="17"/>
      <c r="BL4" s="24"/>
      <c r="BM4" s="32"/>
    </row>
    <row r="5" spans="1:76" ht="14.25" x14ac:dyDescent="0.2">
      <c r="A5" s="37" t="str">
        <f>Control!B7</f>
        <v>AME 19 A4</v>
      </c>
      <c r="B5" s="27">
        <f t="shared" si="5"/>
        <v>1.3544884207036199</v>
      </c>
      <c r="C5" s="20">
        <v>17.565192925142554</v>
      </c>
      <c r="D5" s="9">
        <f t="shared" si="6"/>
        <v>1.4386947455591326E-7</v>
      </c>
      <c r="E5">
        <f>Control!C7/100</f>
        <v>0.15831191098096212</v>
      </c>
      <c r="F5">
        <f t="shared" si="7"/>
        <v>2.1322673788770726E-5</v>
      </c>
      <c r="G5">
        <f t="shared" si="0"/>
        <v>31.089575726415394</v>
      </c>
      <c r="H5" s="21">
        <f t="shared" si="1"/>
        <v>3.1573851728757004E-15</v>
      </c>
      <c r="I5" s="7">
        <f t="shared" si="8"/>
        <v>9.8276322204062598</v>
      </c>
      <c r="J5">
        <f t="shared" si="9"/>
        <v>9.8276322204062598</v>
      </c>
      <c r="K5">
        <f>Control!F7/100*(1-Control!G7/100)</f>
        <v>1.1674040437929165E-2</v>
      </c>
      <c r="L5" s="25">
        <f t="shared" si="10"/>
        <v>1.1642925218422306E-2</v>
      </c>
      <c r="M5" s="10">
        <f t="shared" si="2"/>
        <v>17.39445262171526</v>
      </c>
      <c r="N5">
        <f t="shared" si="11"/>
        <v>3.8380812819787302E-4</v>
      </c>
      <c r="O5">
        <f t="shared" si="12"/>
        <v>1.3326671117981702E-3</v>
      </c>
      <c r="P5" s="25">
        <f t="shared" si="13"/>
        <v>1.8701545108395002E-3</v>
      </c>
      <c r="Q5" s="7">
        <f t="shared" si="14"/>
        <v>5.7630810684129532</v>
      </c>
      <c r="R5">
        <f t="shared" si="15"/>
        <v>2315.3080772234007</v>
      </c>
      <c r="S5" s="25">
        <f t="shared" si="16"/>
        <v>7.7385703896806909E-4</v>
      </c>
      <c r="T5" s="25">
        <f t="shared" si="17"/>
        <v>1.3534402403050576E-2</v>
      </c>
      <c r="U5" s="10">
        <f ca="1">RANK(C5,$C$3:OFFSET($C$3,Control!$I$5-1,0),1)</f>
        <v>9</v>
      </c>
      <c r="V5" s="10">
        <f t="shared" ca="1" si="18"/>
        <v>9</v>
      </c>
      <c r="W5" s="10">
        <f t="shared" ca="1" si="18"/>
        <v>9</v>
      </c>
      <c r="X5" s="7">
        <f t="shared" si="19"/>
        <v>1.202673334662018</v>
      </c>
      <c r="Y5" s="7">
        <f t="shared" ca="1" si="3"/>
        <v>8.5651929251425543</v>
      </c>
      <c r="Z5">
        <v>1</v>
      </c>
      <c r="AA5">
        <v>2</v>
      </c>
      <c r="AB5" s="11">
        <f t="shared" si="20"/>
        <v>77.333636485536317</v>
      </c>
      <c r="AC5" s="11"/>
      <c r="AD5" s="7">
        <f t="shared" si="4"/>
        <v>1.4318741246004267</v>
      </c>
      <c r="AE5">
        <f t="shared" si="21"/>
        <v>115.37684026661474</v>
      </c>
      <c r="AF5" s="25">
        <f t="shared" si="22"/>
        <v>2.6653342235963399E-3</v>
      </c>
      <c r="AG5" s="7" t="e">
        <f>100*MAX(AF3:AF30)</f>
        <v>#DIV/0!</v>
      </c>
      <c r="AL5" s="33"/>
      <c r="AM5" s="27"/>
      <c r="AN5" s="20"/>
      <c r="AO5" s="9"/>
      <c r="AP5" s="9"/>
      <c r="AQ5" s="9"/>
      <c r="AR5" s="9"/>
      <c r="AS5" s="28"/>
      <c r="AT5" s="9"/>
      <c r="AU5" s="33"/>
      <c r="AV5" s="9"/>
      <c r="AW5" s="19"/>
      <c r="AX5" s="7"/>
      <c r="AY5" s="7"/>
      <c r="AZ5" s="23"/>
      <c r="BA5" s="23"/>
      <c r="BB5" s="25"/>
      <c r="BC5" s="25"/>
      <c r="BD5"/>
      <c r="BE5" s="33"/>
      <c r="BF5" s="7"/>
      <c r="BG5" s="17"/>
      <c r="BH5" s="17"/>
      <c r="BI5" s="36"/>
      <c r="BJ5" s="7"/>
      <c r="BK5" s="17"/>
      <c r="BL5" s="24"/>
      <c r="BM5" s="32"/>
    </row>
    <row r="6" spans="1:76" ht="14.25" x14ac:dyDescent="0.2">
      <c r="A6" s="37" t="str">
        <f>Control!B8</f>
        <v>AME 19 A5</v>
      </c>
      <c r="B6" s="27">
        <f t="shared" si="5"/>
        <v>1.7101027424581525</v>
      </c>
      <c r="C6" s="20">
        <v>26.713947203374325</v>
      </c>
      <c r="D6" s="9">
        <f t="shared" si="6"/>
        <v>3.1844166703542953E-7</v>
      </c>
      <c r="E6">
        <f>Control!C8/100</f>
        <v>0.19871320738200793</v>
      </c>
      <c r="F6">
        <f t="shared" si="7"/>
        <v>2.2455936181989516E-5</v>
      </c>
      <c r="G6">
        <f t="shared" si="0"/>
        <v>47.28244591848275</v>
      </c>
      <c r="H6" s="21">
        <f t="shared" si="1"/>
        <v>6.9955773355971863E-15</v>
      </c>
      <c r="I6" s="7">
        <f t="shared" si="8"/>
        <v>7.8498626737355028</v>
      </c>
      <c r="J6">
        <f t="shared" si="9"/>
        <v>7.8498626737355028</v>
      </c>
      <c r="K6">
        <f>Control!F8/100*(1-Control!G8/100)</f>
        <v>1.5137575526384691E-2</v>
      </c>
      <c r="L6" s="25">
        <f t="shared" si="10"/>
        <v>1.5095084472638373E-2</v>
      </c>
      <c r="M6" s="10">
        <f t="shared" si="2"/>
        <v>13.893892374374865</v>
      </c>
      <c r="N6">
        <f t="shared" si="11"/>
        <v>4.0420685127581123E-4</v>
      </c>
      <c r="O6">
        <f t="shared" si="12"/>
        <v>1.4034960113743443E-3</v>
      </c>
      <c r="P6" s="25">
        <f t="shared" si="13"/>
        <v>1.9695499148886407E-3</v>
      </c>
      <c r="Q6" s="7">
        <f t="shared" si="14"/>
        <v>4.0629569328778956</v>
      </c>
      <c r="R6">
        <f t="shared" si="15"/>
        <v>2357.1754727123266</v>
      </c>
      <c r="S6" s="25">
        <f t="shared" si="16"/>
        <v>8.1498617167805835E-4</v>
      </c>
      <c r="T6" s="25">
        <f t="shared" si="17"/>
        <v>1.7087090323709003E-2</v>
      </c>
      <c r="U6" s="10">
        <f ca="1">RANK(C6,$C$3:OFFSET($C$3,Control!$I$5-1,0),1)</f>
        <v>12</v>
      </c>
      <c r="V6" s="10">
        <f t="shared" ca="1" si="18"/>
        <v>12</v>
      </c>
      <c r="W6" s="10">
        <f t="shared" ca="1" si="18"/>
        <v>12</v>
      </c>
      <c r="X6" s="7">
        <f t="shared" si="19"/>
        <v>1.5499291323914184</v>
      </c>
      <c r="Y6" s="7">
        <f t="shared" ca="1" si="3"/>
        <v>14.713947203374325</v>
      </c>
      <c r="Z6">
        <v>1</v>
      </c>
      <c r="AA6">
        <v>2</v>
      </c>
      <c r="AB6" s="11">
        <f t="shared" si="20"/>
        <v>67.306941485572963</v>
      </c>
      <c r="AC6" s="11"/>
      <c r="AD6" s="7">
        <f t="shared" si="4"/>
        <v>1.7916013596259583</v>
      </c>
      <c r="AE6">
        <f t="shared" si="21"/>
        <v>101.07544669302828</v>
      </c>
      <c r="AF6" s="25">
        <f t="shared" si="22"/>
        <v>2.8069920227486883E-3</v>
      </c>
      <c r="AG6" s="7"/>
      <c r="AL6" s="33"/>
      <c r="AM6" s="27"/>
      <c r="AN6" s="9"/>
      <c r="AO6" s="9"/>
      <c r="AP6" s="9"/>
      <c r="AQ6" s="9"/>
      <c r="AR6" s="9"/>
      <c r="AS6" s="28"/>
      <c r="AT6" s="9"/>
      <c r="AU6" s="33"/>
      <c r="AV6" s="9"/>
      <c r="AW6" s="19"/>
      <c r="AX6" s="7"/>
      <c r="AY6" s="7"/>
      <c r="AZ6" s="23"/>
      <c r="BA6" s="23"/>
      <c r="BB6" s="25"/>
      <c r="BC6" s="25"/>
      <c r="BD6"/>
      <c r="BE6" s="33"/>
      <c r="BF6" s="7"/>
      <c r="BG6" s="17"/>
      <c r="BH6" s="17"/>
      <c r="BI6" s="36"/>
      <c r="BJ6" s="7"/>
      <c r="BK6" s="17"/>
      <c r="BL6" s="24"/>
      <c r="BM6" s="32"/>
    </row>
    <row r="7" spans="1:76" ht="14.25" x14ac:dyDescent="0.2">
      <c r="A7" s="37" t="str">
        <f>Control!B9</f>
        <v>MER 13-01-1</v>
      </c>
      <c r="B7" s="27">
        <f t="shared" si="5"/>
        <v>0.66705825556904763</v>
      </c>
      <c r="C7" s="20">
        <v>4.7120705085730483</v>
      </c>
      <c r="D7" s="9">
        <f t="shared" si="6"/>
        <v>5.9307041710976449E-7</v>
      </c>
      <c r="E7">
        <f>Control!C9/100</f>
        <v>0.36347859146227679</v>
      </c>
      <c r="F7">
        <f t="shared" si="7"/>
        <v>2.8567317258185004E-5</v>
      </c>
      <c r="G7">
        <f t="shared" si="0"/>
        <v>8.3401459653083521</v>
      </c>
      <c r="H7" s="21">
        <f t="shared" si="1"/>
        <v>5.7903647663585683E-14</v>
      </c>
      <c r="I7" s="7">
        <f t="shared" si="8"/>
        <v>4.3368387952733345</v>
      </c>
      <c r="J7">
        <f t="shared" si="9"/>
        <v>4.3368387952733345</v>
      </c>
      <c r="K7">
        <f>Control!F9/100*(1-Control!G9/100)</f>
        <v>4.1443355972856089E-3</v>
      </c>
      <c r="L7" s="25">
        <f t="shared" si="10"/>
        <v>4.1295365285566026E-3</v>
      </c>
      <c r="M7" s="10">
        <f t="shared" si="2"/>
        <v>7.6760032590312228</v>
      </c>
      <c r="N7">
        <f t="shared" si="11"/>
        <v>5.1421171064733003E-4</v>
      </c>
      <c r="O7">
        <f t="shared" si="12"/>
        <v>1.7854573286365625E-3</v>
      </c>
      <c r="P7" s="25">
        <f t="shared" si="13"/>
        <v>2.5055627526934941E-3</v>
      </c>
      <c r="Q7" s="7">
        <f t="shared" si="14"/>
        <v>23.401229652021929</v>
      </c>
      <c r="R7">
        <f t="shared" si="15"/>
        <v>1882.4515087535174</v>
      </c>
      <c r="S7" s="25">
        <f t="shared" si="16"/>
        <v>1.0367845873214458E-3</v>
      </c>
      <c r="T7" s="25">
        <f t="shared" si="17"/>
        <v>6.6636665985082815E-3</v>
      </c>
      <c r="U7" s="10">
        <f ca="1">RANK(C7,$C$3:OFFSET($C$3,Control!$I$5-1,0),1)</f>
        <v>1</v>
      </c>
      <c r="V7" s="10">
        <f t="shared" ca="1" si="18"/>
        <v>1</v>
      </c>
      <c r="W7" s="10">
        <f t="shared" ca="1" si="18"/>
        <v>1</v>
      </c>
      <c r="X7" s="7">
        <f t="shared" si="19"/>
        <v>0.46437482392039325</v>
      </c>
      <c r="Y7" s="7">
        <f t="shared" ca="1" si="3"/>
        <v>3.7120705085730483</v>
      </c>
      <c r="Z7">
        <v>1</v>
      </c>
      <c r="AA7">
        <v>2</v>
      </c>
      <c r="AB7" s="11">
        <f t="shared" si="20"/>
        <v>93.64737641337183</v>
      </c>
      <c r="AC7" s="11"/>
      <c r="AD7" s="7">
        <f t="shared" si="4"/>
        <v>0.77073671430119217</v>
      </c>
      <c r="AE7">
        <f t="shared" si="21"/>
        <v>99.27024125456451</v>
      </c>
      <c r="AF7" s="25">
        <f t="shared" si="22"/>
        <v>3.5709146572731254E-3</v>
      </c>
      <c r="AG7" s="7"/>
      <c r="AL7" s="33"/>
      <c r="AM7" s="27"/>
      <c r="AN7" s="19"/>
      <c r="AO7" s="9"/>
      <c r="AP7" s="9"/>
      <c r="AQ7" s="9"/>
      <c r="AR7" s="9"/>
      <c r="AS7" s="28"/>
      <c r="AT7" s="9"/>
      <c r="AU7" s="33"/>
      <c r="AV7" s="9"/>
      <c r="AW7" s="19"/>
      <c r="AX7" s="7"/>
      <c r="AY7" s="7"/>
      <c r="AZ7" s="23"/>
      <c r="BA7" s="23"/>
      <c r="BB7" s="25"/>
      <c r="BC7" s="25"/>
      <c r="BD7"/>
      <c r="BE7" s="33"/>
      <c r="BF7" s="7"/>
      <c r="BG7" s="17"/>
      <c r="BH7" s="17"/>
      <c r="BI7" s="36"/>
      <c r="BJ7" s="7"/>
      <c r="BK7" s="17"/>
      <c r="BL7" s="24"/>
      <c r="BM7" s="32"/>
    </row>
    <row r="8" spans="1:76" ht="14.25" x14ac:dyDescent="0.2">
      <c r="A8" s="37" t="str">
        <f>Control!B10</f>
        <v>MER 13-01-3</v>
      </c>
      <c r="B8" s="27">
        <f t="shared" si="5"/>
        <v>0.77403997610964126</v>
      </c>
      <c r="C8" s="20">
        <v>6.239756763412057</v>
      </c>
      <c r="D8" s="9">
        <f t="shared" si="6"/>
        <v>8.9644300904634378E-7</v>
      </c>
      <c r="E8">
        <f>Control!C10/100</f>
        <v>0.44063593598960471</v>
      </c>
      <c r="F8">
        <f t="shared" si="7"/>
        <v>3.2666942192781736E-5</v>
      </c>
      <c r="G8">
        <f t="shared" si="0"/>
        <v>11.044079688577478</v>
      </c>
      <c r="H8" s="21">
        <f t="shared" si="1"/>
        <v>1.1358204701346975E-13</v>
      </c>
      <c r="I8" s="7">
        <f t="shared" si="8"/>
        <v>3.5949493468667595</v>
      </c>
      <c r="J8">
        <f t="shared" si="9"/>
        <v>3.5949493468667595</v>
      </c>
      <c r="K8">
        <f>Control!F10/100*(1-Control!G10/100)</f>
        <v>4.8532437480177434E-3</v>
      </c>
      <c r="L8" s="25">
        <f t="shared" si="10"/>
        <v>4.8334261688972469E-3</v>
      </c>
      <c r="M8" s="10">
        <f t="shared" si="2"/>
        <v>6.3628933896912834</v>
      </c>
      <c r="N8">
        <f t="shared" si="11"/>
        <v>5.8800495947007125E-4</v>
      </c>
      <c r="O8">
        <f t="shared" si="12"/>
        <v>2.0416838870488583E-3</v>
      </c>
      <c r="P8" s="25">
        <f t="shared" si="13"/>
        <v>2.8651298567132469E-3</v>
      </c>
      <c r="Q8" s="7">
        <f t="shared" si="14"/>
        <v>20.876976036118556</v>
      </c>
      <c r="R8">
        <f t="shared" si="15"/>
        <v>1944.7759081832837</v>
      </c>
      <c r="S8" s="25">
        <f t="shared" si="16"/>
        <v>1.1855709751916884E-3</v>
      </c>
      <c r="T8" s="25">
        <f t="shared" si="17"/>
        <v>7.7312229678032762E-3</v>
      </c>
      <c r="U8" s="10">
        <f ca="1">RANK(C8,$C$3:OFFSET($C$3,Control!$I$5-1,0),1)</f>
        <v>2</v>
      </c>
      <c r="V8" s="10">
        <f t="shared" ca="1" si="18"/>
        <v>2</v>
      </c>
      <c r="W8" s="10">
        <f t="shared" ca="1" si="18"/>
        <v>2</v>
      </c>
      <c r="X8" s="7">
        <f t="shared" si="19"/>
        <v>0.54214311283673189</v>
      </c>
      <c r="Y8" s="7">
        <f t="shared" ca="1" si="3"/>
        <v>4.239756763412057</v>
      </c>
      <c r="Z8">
        <v>1</v>
      </c>
      <c r="AA8">
        <v>2</v>
      </c>
      <c r="AB8" s="11">
        <f t="shared" si="20"/>
        <v>91.592796936250323</v>
      </c>
      <c r="AC8" s="11"/>
      <c r="AD8" s="7">
        <f t="shared" si="4"/>
        <v>0.89259707362881013</v>
      </c>
      <c r="AE8">
        <f t="shared" si="21"/>
        <v>85.228811458075043</v>
      </c>
      <c r="AF8" s="25">
        <f t="shared" si="22"/>
        <v>4.0833677740977174E-3</v>
      </c>
      <c r="AG8" s="7"/>
      <c r="AL8" s="33"/>
      <c r="AM8" s="27"/>
      <c r="AN8" s="20"/>
      <c r="AO8" s="9"/>
      <c r="AP8" s="9"/>
      <c r="AQ8" s="9"/>
      <c r="AR8" s="9"/>
      <c r="AS8" s="28"/>
      <c r="AT8" s="9"/>
      <c r="AU8" s="33"/>
      <c r="AV8" s="9"/>
      <c r="AW8" s="19"/>
      <c r="AX8" s="7"/>
      <c r="AY8" s="7"/>
      <c r="AZ8" s="23"/>
      <c r="BA8" s="23"/>
      <c r="BB8" s="25"/>
      <c r="BC8" s="25"/>
      <c r="BD8"/>
      <c r="BE8" s="33"/>
      <c r="BF8" s="7"/>
      <c r="BG8" s="17"/>
      <c r="BH8" s="17"/>
      <c r="BI8" s="36"/>
      <c r="BJ8" s="7"/>
      <c r="BK8" s="17"/>
      <c r="BL8" s="24"/>
      <c r="BM8" s="32"/>
    </row>
    <row r="9" spans="1:76" ht="14.25" x14ac:dyDescent="0.2">
      <c r="A9" s="37" t="str">
        <f>Control!B11</f>
        <v>MER 13-01-6</v>
      </c>
      <c r="B9" s="27">
        <f t="shared" si="5"/>
        <v>0.77658459780125166</v>
      </c>
      <c r="C9" s="20">
        <v>6.2783625842382751</v>
      </c>
      <c r="D9" s="9">
        <f t="shared" si="6"/>
        <v>8.5804726568383671E-7</v>
      </c>
      <c r="E9">
        <f>Control!C11/100</f>
        <v>0.39946768149646578</v>
      </c>
      <c r="F9">
        <f t="shared" si="7"/>
        <v>3.0348448371756371E-5</v>
      </c>
      <c r="G9">
        <f t="shared" si="0"/>
        <v>11.112410198533857</v>
      </c>
      <c r="H9" s="21">
        <f t="shared" si="1"/>
        <v>8.0577867017476053E-14</v>
      </c>
      <c r="I9" s="7">
        <f t="shared" si="8"/>
        <v>3.9551309765084519</v>
      </c>
      <c r="J9">
        <f t="shared" si="9"/>
        <v>3.9551309765084519</v>
      </c>
      <c r="K9">
        <f>Control!F11/100*(1-Control!G11/100)</f>
        <v>5.0844511867217312E-3</v>
      </c>
      <c r="L9" s="25">
        <f t="shared" si="10"/>
        <v>5.0651630361793635E-3</v>
      </c>
      <c r="M9" s="10">
        <f t="shared" si="2"/>
        <v>7.0003981468397578</v>
      </c>
      <c r="N9">
        <f t="shared" si="11"/>
        <v>5.4627207069161466E-4</v>
      </c>
      <c r="O9">
        <f t="shared" si="12"/>
        <v>1.8967780232347728E-3</v>
      </c>
      <c r="P9" s="25">
        <f t="shared" si="13"/>
        <v>2.6617809840203872E-3</v>
      </c>
      <c r="Q9" s="7">
        <f t="shared" si="14"/>
        <v>19.588296461800518</v>
      </c>
      <c r="R9">
        <f t="shared" si="15"/>
        <v>1976.2840537165373</v>
      </c>
      <c r="S9" s="25">
        <f t="shared" si="16"/>
        <v>1.1014266140774017E-3</v>
      </c>
      <c r="T9" s="25">
        <f t="shared" si="17"/>
        <v>7.7572924685715069E-3</v>
      </c>
      <c r="U9" s="10">
        <f ca="1">RANK(C9,$C$3:OFFSET($C$3,Control!$I$5-1,0),1)</f>
        <v>3</v>
      </c>
      <c r="V9" s="10">
        <f t="shared" ca="1" si="18"/>
        <v>3</v>
      </c>
      <c r="W9" s="10">
        <f t="shared" ca="1" si="18"/>
        <v>3</v>
      </c>
      <c r="X9" s="7">
        <f t="shared" si="19"/>
        <v>0.56114351068709778</v>
      </c>
      <c r="Y9" s="7">
        <f t="shared" ca="1" si="3"/>
        <v>3.2783625842382751</v>
      </c>
      <c r="Z9">
        <v>1</v>
      </c>
      <c r="AA9">
        <v>2</v>
      </c>
      <c r="AB9" s="11">
        <f t="shared" si="20"/>
        <v>91.541158804654216</v>
      </c>
      <c r="AC9" s="11"/>
      <c r="AD9" s="7">
        <f t="shared" si="4"/>
        <v>0.88672725920899187</v>
      </c>
      <c r="AE9">
        <f t="shared" si="21"/>
        <v>91.601976374080664</v>
      </c>
      <c r="AF9" s="25">
        <f t="shared" si="22"/>
        <v>3.7935560464695452E-3</v>
      </c>
      <c r="AG9" s="7"/>
      <c r="AL9" s="33"/>
      <c r="AM9" s="27"/>
      <c r="AN9" s="9"/>
      <c r="AO9" s="9"/>
      <c r="AP9" s="9"/>
      <c r="AQ9" s="9"/>
      <c r="AR9" s="9"/>
      <c r="AS9" s="28"/>
      <c r="AT9" s="9"/>
      <c r="AU9" s="33"/>
      <c r="AV9" s="9"/>
      <c r="AW9" s="19"/>
      <c r="AX9" s="7"/>
      <c r="AY9" s="7"/>
      <c r="AZ9" s="23"/>
      <c r="BA9" s="23"/>
      <c r="BB9" s="25"/>
      <c r="BC9" s="25"/>
      <c r="BD9"/>
      <c r="BE9" s="33"/>
      <c r="BF9" s="7"/>
      <c r="BG9" s="17"/>
      <c r="BH9" s="17"/>
      <c r="BI9" s="36"/>
      <c r="BJ9" s="7"/>
      <c r="BK9" s="17"/>
      <c r="BL9" s="24"/>
      <c r="BM9" s="32"/>
    </row>
    <row r="10" spans="1:76" s="10" customFormat="1" ht="14.25" x14ac:dyDescent="0.2">
      <c r="A10" s="37" t="str">
        <f>Control!B12</f>
        <v>AME_19-Ad</v>
      </c>
      <c r="B10" s="27">
        <f t="shared" si="5"/>
        <v>1.345938201487286</v>
      </c>
      <c r="C10" s="20">
        <v>17.364414300687542</v>
      </c>
      <c r="D10" s="9">
        <f t="shared" si="6"/>
        <v>3.3805220112093082E-7</v>
      </c>
      <c r="E10">
        <f>Control!C12/100</f>
        <v>0.60762500000000008</v>
      </c>
      <c r="F10">
        <f t="shared" si="7"/>
        <v>4.7060448542827907E-5</v>
      </c>
      <c r="G10">
        <f t="shared" si="0"/>
        <v>30.734206885558269</v>
      </c>
      <c r="H10" s="21">
        <f t="shared" si="1"/>
        <v>3.497475774085942E-13</v>
      </c>
      <c r="I10" s="7">
        <f t="shared" si="8"/>
        <v>2.6344587295370823</v>
      </c>
      <c r="J10">
        <f t="shared" si="9"/>
        <v>2.6344587295370823</v>
      </c>
      <c r="K10">
        <f>Control!F12/100*(1-Control!G12/100)</f>
        <v>9.3165933162536463E-3</v>
      </c>
      <c r="L10" s="25">
        <f t="shared" si="10"/>
        <v>9.261787933709395E-3</v>
      </c>
      <c r="M10" s="10">
        <f t="shared" si="2"/>
        <v>4.6628696034885406</v>
      </c>
      <c r="N10">
        <f t="shared" si="11"/>
        <v>8.4708807377090233E-4</v>
      </c>
      <c r="O10">
        <f t="shared" si="12"/>
        <v>2.9412780339267441E-3</v>
      </c>
      <c r="P10" s="25">
        <f t="shared" si="13"/>
        <v>4.1275456819514422E-3</v>
      </c>
      <c r="Q10" s="7">
        <f t="shared" si="14"/>
        <v>12.023080656010215</v>
      </c>
      <c r="R10">
        <f t="shared" ref="R10:R30" si="23">Q10/100*G10+(100-Q10)/100*2450</f>
        <v>2159.1297224105851</v>
      </c>
      <c r="S10" s="25">
        <f t="shared" si="16"/>
        <v>1.7079499373592176E-3</v>
      </c>
      <c r="T10" s="25">
        <f t="shared" si="17"/>
        <v>1.3436394064203664E-2</v>
      </c>
      <c r="U10" s="10">
        <f ca="1">RANK(C10,$C$3:OFFSET($C$3,Control!$I$5-1,0),1)</f>
        <v>8</v>
      </c>
      <c r="V10" s="10">
        <f t="shared" ca="1" si="18"/>
        <v>8</v>
      </c>
      <c r="W10" s="10">
        <f t="shared" ca="1" si="18"/>
        <v>8</v>
      </c>
      <c r="X10" s="7">
        <f t="shared" si="19"/>
        <v>1.0108876007480296</v>
      </c>
      <c r="Y10" s="7">
        <f t="shared" ca="1" si="3"/>
        <v>9.3644143006875424</v>
      </c>
      <c r="Z10">
        <v>1</v>
      </c>
      <c r="AA10">
        <v>2</v>
      </c>
      <c r="AB10" s="11">
        <f t="shared" si="20"/>
        <v>77.568931436554365</v>
      </c>
      <c r="AC10" s="11"/>
      <c r="AD10" s="7">
        <f t="shared" si="4"/>
        <v>1.5167331952232077</v>
      </c>
      <c r="AE10">
        <f t="shared" si="21"/>
        <v>53.058270824431219</v>
      </c>
      <c r="AF10" s="25">
        <f t="shared" si="22"/>
        <v>5.8825560678534873E-3</v>
      </c>
      <c r="AG10" s="7"/>
      <c r="AH10"/>
      <c r="AI10"/>
      <c r="AJ10"/>
      <c r="AK10"/>
      <c r="AL10" s="33"/>
      <c r="AM10" s="27"/>
      <c r="AN10" s="8"/>
      <c r="AO10" s="9"/>
      <c r="AP10" s="9"/>
      <c r="AQ10" s="9"/>
      <c r="AR10" s="9"/>
      <c r="AS10" s="28"/>
      <c r="AT10" s="9"/>
      <c r="AU10" s="33"/>
      <c r="AV10" s="9"/>
      <c r="AW10" s="19"/>
      <c r="AX10" s="7"/>
      <c r="AY10" s="7"/>
      <c r="AZ10" s="23"/>
      <c r="BA10" s="23"/>
      <c r="BB10" s="25"/>
      <c r="BC10" s="25"/>
      <c r="BD10"/>
      <c r="BE10" s="33"/>
      <c r="BF10" s="7"/>
      <c r="BG10" s="17"/>
      <c r="BH10" s="17"/>
      <c r="BI10" s="36"/>
      <c r="BJ10" s="7"/>
      <c r="BK10" s="17"/>
      <c r="BL10" s="24"/>
      <c r="BM10" s="32"/>
      <c r="BN10"/>
      <c r="BO10"/>
      <c r="BP10"/>
      <c r="BQ10"/>
      <c r="BR10"/>
      <c r="BS10"/>
      <c r="BT10"/>
      <c r="BU10"/>
      <c r="BV10"/>
      <c r="BW10"/>
      <c r="BX10"/>
    </row>
    <row r="11" spans="1:76" ht="14.25" x14ac:dyDescent="0.2">
      <c r="A11" s="37" t="str">
        <f>Control!B13</f>
        <v>AME_19-Af</v>
      </c>
      <c r="B11" s="27">
        <f t="shared" si="5"/>
        <v>1.3287691888053994</v>
      </c>
      <c r="C11" s="20">
        <v>16.964101635866061</v>
      </c>
      <c r="D11" s="9">
        <f t="shared" si="6"/>
        <v>5.1534735412417376E-7</v>
      </c>
      <c r="E11">
        <f>Control!C13/100</f>
        <v>0.60762500000000008</v>
      </c>
      <c r="F11">
        <f t="shared" si="7"/>
        <v>4.7060448542827907E-5</v>
      </c>
      <c r="G11">
        <f t="shared" si="0"/>
        <v>30.025672059880595</v>
      </c>
      <c r="H11" s="21">
        <f t="shared" si="1"/>
        <v>3.497475774085942E-13</v>
      </c>
      <c r="I11" s="7">
        <f t="shared" si="8"/>
        <v>2.6344587295370823</v>
      </c>
      <c r="J11">
        <f t="shared" si="9"/>
        <v>2.6344587295370823</v>
      </c>
      <c r="K11">
        <f>Control!F13/100*(1-Control!G13/100)</f>
        <v>9.144182209574362E-3</v>
      </c>
      <c r="L11" s="25">
        <f t="shared" si="10"/>
        <v>9.0903910450318721E-3</v>
      </c>
      <c r="M11" s="10">
        <f t="shared" si="2"/>
        <v>4.6628696034885406</v>
      </c>
      <c r="N11">
        <f t="shared" si="11"/>
        <v>8.4708807377090233E-4</v>
      </c>
      <c r="O11">
        <f t="shared" si="12"/>
        <v>2.9412780339267441E-3</v>
      </c>
      <c r="P11" s="25">
        <f t="shared" si="13"/>
        <v>4.1275456819514422E-3</v>
      </c>
      <c r="Q11" s="7">
        <f t="shared" si="14"/>
        <v>12.271979314566776</v>
      </c>
      <c r="R11">
        <f t="shared" si="23"/>
        <v>2153.021251057362</v>
      </c>
      <c r="S11" s="25">
        <f t="shared" si="16"/>
        <v>1.7079499373592176E-3</v>
      </c>
      <c r="T11" s="25">
        <f t="shared" si="17"/>
        <v>1.3264997175526143E-2</v>
      </c>
      <c r="U11" s="10">
        <f ca="1">RANK(C11,$C$3:OFFSET($C$3,Control!$I$5-1,0),1)</f>
        <v>7</v>
      </c>
      <c r="V11" s="10">
        <f t="shared" ca="1" si="18"/>
        <v>7</v>
      </c>
      <c r="W11" s="10">
        <f t="shared" ca="1" si="18"/>
        <v>7</v>
      </c>
      <c r="X11" s="7">
        <f t="shared" si="19"/>
        <v>0.99374791188027745</v>
      </c>
      <c r="Y11" s="7">
        <f t="shared" ca="1" si="3"/>
        <v>9.9641016358660615</v>
      </c>
      <c r="Z11">
        <v>1</v>
      </c>
      <c r="AA11">
        <v>2</v>
      </c>
      <c r="AB11" s="11">
        <f t="shared" si="20"/>
        <v>78.040036589133152</v>
      </c>
      <c r="AC11" s="11"/>
      <c r="AD11" s="7">
        <f t="shared" si="4"/>
        <v>1.4995641825413211</v>
      </c>
      <c r="AE11">
        <f t="shared" si="21"/>
        <v>53.253846581414571</v>
      </c>
      <c r="AF11" s="25">
        <f t="shared" si="22"/>
        <v>5.8825560678534873E-3</v>
      </c>
      <c r="AG11" s="7"/>
      <c r="AL11" s="33"/>
      <c r="AM11" s="27"/>
      <c r="AN11" s="19"/>
      <c r="AO11" s="9"/>
      <c r="AP11" s="9"/>
      <c r="AQ11" s="9"/>
      <c r="AR11" s="9"/>
      <c r="AS11" s="28"/>
      <c r="AT11" s="9"/>
      <c r="AU11" s="33"/>
      <c r="AV11" s="9"/>
      <c r="AW11" s="19"/>
      <c r="AX11" s="7"/>
      <c r="AY11" s="7"/>
      <c r="AZ11" s="23"/>
      <c r="BA11" s="23"/>
      <c r="BB11" s="25"/>
      <c r="BC11" s="25"/>
      <c r="BD11"/>
      <c r="BE11" s="33"/>
      <c r="BF11" s="7"/>
      <c r="BG11" s="17"/>
      <c r="BH11" s="23"/>
      <c r="BI11" s="36"/>
      <c r="BJ11" s="7"/>
      <c r="BK11" s="17"/>
      <c r="BL11" s="24"/>
      <c r="BM11" s="32"/>
      <c r="BP11" s="10"/>
      <c r="BQ11" s="10"/>
      <c r="BR11" s="10"/>
      <c r="BS11" s="10"/>
      <c r="BT11" s="10"/>
      <c r="BU11" s="10"/>
      <c r="BV11" s="10"/>
    </row>
    <row r="12" spans="1:76" ht="14.25" x14ac:dyDescent="0.2">
      <c r="A12" s="37" t="str">
        <f>Control!B14</f>
        <v>AME_19-Ac</v>
      </c>
      <c r="B12" s="27">
        <f t="shared" si="5"/>
        <v>1.6337707125994516</v>
      </c>
      <c r="C12" s="20">
        <v>24.623222418869204</v>
      </c>
      <c r="D12" s="9">
        <f t="shared" si="6"/>
        <v>1.0624911706003104E-7</v>
      </c>
      <c r="E12">
        <f>Control!C14/100</f>
        <v>0.58246750000000003</v>
      </c>
      <c r="F12">
        <f t="shared" si="7"/>
        <v>4.4155420401361258E-5</v>
      </c>
      <c r="G12">
        <f t="shared" si="0"/>
        <v>43.581960145968075</v>
      </c>
      <c r="H12" s="21">
        <f t="shared" si="1"/>
        <v>3.0163444818343382E-13</v>
      </c>
      <c r="I12" s="7">
        <f t="shared" si="8"/>
        <v>2.7439251132527063</v>
      </c>
      <c r="J12">
        <f t="shared" si="9"/>
        <v>2.7439251132527063</v>
      </c>
      <c r="K12">
        <f>Control!F14/100*(1-Control!G14/100)</f>
        <v>1.2463407642734967E-2</v>
      </c>
      <c r="L12" s="25">
        <f t="shared" si="10"/>
        <v>1.2394616767222654E-2</v>
      </c>
      <c r="M12" s="10">
        <f t="shared" si="2"/>
        <v>4.8566200188997133</v>
      </c>
      <c r="N12">
        <f t="shared" si="11"/>
        <v>7.9479756722450258E-4</v>
      </c>
      <c r="O12">
        <f t="shared" si="12"/>
        <v>2.7597137750850782E-3</v>
      </c>
      <c r="P12" s="25">
        <f t="shared" si="13"/>
        <v>3.8727534576413428E-3</v>
      </c>
      <c r="Q12" s="7">
        <f t="shared" si="14"/>
        <v>8.2918649632285817</v>
      </c>
      <c r="R12">
        <f t="shared" si="23"/>
        <v>2250.4630656845316</v>
      </c>
      <c r="S12" s="25">
        <f t="shared" si="16"/>
        <v>1.6025186721274523E-3</v>
      </c>
      <c r="T12" s="25">
        <f t="shared" si="17"/>
        <v>1.6311525645265359E-2</v>
      </c>
      <c r="U12" s="10">
        <f ca="1">RANK(C12,$C$3:OFFSET($C$3,Control!$I$5-1,0),1)</f>
        <v>10</v>
      </c>
      <c r="V12" s="10">
        <f t="shared" ca="1" si="18"/>
        <v>10</v>
      </c>
      <c r="W12" s="10">
        <f t="shared" ca="1" si="18"/>
        <v>10</v>
      </c>
      <c r="X12" s="7">
        <f t="shared" si="19"/>
        <v>1.3189414334447158</v>
      </c>
      <c r="Y12" s="7">
        <f t="shared" ca="1" si="3"/>
        <v>14.623222418869204</v>
      </c>
      <c r="Z12">
        <v>1</v>
      </c>
      <c r="AA12">
        <v>2</v>
      </c>
      <c r="AB12" s="11">
        <f t="shared" si="20"/>
        <v>69.480114939949416</v>
      </c>
      <c r="AC12" s="11"/>
      <c r="AD12" s="7">
        <f t="shared" si="4"/>
        <v>1.7940225798121969</v>
      </c>
      <c r="AE12">
        <f t="shared" si="21"/>
        <v>52.960220570450431</v>
      </c>
      <c r="AF12" s="25">
        <f t="shared" si="22"/>
        <v>5.5194275501701563E-3</v>
      </c>
      <c r="AG12" s="7"/>
      <c r="AL12" s="33"/>
      <c r="AM12" s="27"/>
      <c r="AN12" s="19"/>
      <c r="AO12" s="9"/>
      <c r="AP12" s="9"/>
      <c r="AQ12" s="9"/>
      <c r="AR12" s="9"/>
      <c r="AS12" s="28"/>
      <c r="AT12" s="9"/>
      <c r="AU12" s="33"/>
      <c r="AV12" s="9"/>
      <c r="AW12" s="19"/>
      <c r="AX12" s="7"/>
      <c r="AY12" s="7"/>
      <c r="AZ12" s="23"/>
      <c r="BA12" s="23"/>
      <c r="BB12" s="25"/>
      <c r="BC12" s="25"/>
      <c r="BD12"/>
      <c r="BE12" s="33"/>
      <c r="BF12" s="7"/>
      <c r="BG12" s="17"/>
      <c r="BH12" s="17"/>
      <c r="BI12" s="36"/>
      <c r="BJ12" s="7"/>
      <c r="BK12" s="17"/>
      <c r="BL12" s="24"/>
      <c r="BM12" s="32"/>
    </row>
    <row r="13" spans="1:76" ht="14.25" x14ac:dyDescent="0.2">
      <c r="A13" s="37" t="str">
        <f>Control!B15</f>
        <v>AME_19-Ae</v>
      </c>
      <c r="B13" s="27">
        <f t="shared" si="5"/>
        <v>1.6483554898148352</v>
      </c>
      <c r="C13" s="20">
        <v>25.017496312124972</v>
      </c>
      <c r="D13" s="9">
        <f t="shared" si="6"/>
        <v>7.4541544248241109E-7</v>
      </c>
      <c r="E13">
        <f>Control!C15/100</f>
        <v>0.58246750000000003</v>
      </c>
      <c r="F13">
        <f t="shared" si="7"/>
        <v>4.4155420401361258E-5</v>
      </c>
      <c r="G13">
        <f t="shared" si="0"/>
        <v>44.279806626423081</v>
      </c>
      <c r="H13" s="21">
        <f t="shared" si="1"/>
        <v>3.0163444818343382E-13</v>
      </c>
      <c r="I13" s="7">
        <f t="shared" si="8"/>
        <v>2.7439251132527063</v>
      </c>
      <c r="J13">
        <f t="shared" si="9"/>
        <v>2.7439251132527063</v>
      </c>
      <c r="K13">
        <f>Control!F15/100*(1-Control!G15/100)</f>
        <v>1.2609829857919082E-2</v>
      </c>
      <c r="L13" s="25">
        <f t="shared" si="10"/>
        <v>1.2540230815598324E-2</v>
      </c>
      <c r="M13" s="10">
        <f t="shared" si="2"/>
        <v>4.8566200188997133</v>
      </c>
      <c r="N13">
        <f t="shared" si="11"/>
        <v>7.9479756722450258E-4</v>
      </c>
      <c r="O13">
        <f t="shared" si="12"/>
        <v>2.7597137750850782E-3</v>
      </c>
      <c r="P13" s="25">
        <f t="shared" si="13"/>
        <v>3.8727534576413428E-3</v>
      </c>
      <c r="Q13" s="7">
        <f t="shared" si="14"/>
        <v>8.1718647098413175</v>
      </c>
      <c r="R13">
        <f t="shared" si="23"/>
        <v>2253.4078005001784</v>
      </c>
      <c r="S13" s="25">
        <f t="shared" si="16"/>
        <v>1.6025186721274523E-3</v>
      </c>
      <c r="T13" s="25">
        <f t="shared" si="17"/>
        <v>1.6457139693641029E-2</v>
      </c>
      <c r="U13" s="10">
        <f ca="1">RANK(C13,$C$3:OFFSET($C$3,Control!$I$5-1,0),1)</f>
        <v>11</v>
      </c>
      <c r="V13" s="10">
        <f t="shared" ca="1" si="18"/>
        <v>11</v>
      </c>
      <c r="W13" s="10">
        <f t="shared" ca="1" si="18"/>
        <v>11</v>
      </c>
      <c r="X13" s="7">
        <f t="shared" si="19"/>
        <v>1.3335028382822829</v>
      </c>
      <c r="Y13" s="7">
        <f t="shared" ca="1" si="3"/>
        <v>14.017496312124972</v>
      </c>
      <c r="Z13">
        <v>1</v>
      </c>
      <c r="AA13">
        <v>2</v>
      </c>
      <c r="AB13" s="11">
        <f t="shared" si="20"/>
        <v>69.065041504738673</v>
      </c>
      <c r="AC13" s="11"/>
      <c r="AD13" s="7">
        <f t="shared" si="4"/>
        <v>1.8086073570275805</v>
      </c>
      <c r="AE13">
        <f t="shared" si="21"/>
        <v>52.782010538667727</v>
      </c>
      <c r="AF13" s="25">
        <f t="shared" si="22"/>
        <v>5.5194275501701563E-3</v>
      </c>
      <c r="AG13" s="7"/>
      <c r="AL13" s="33"/>
      <c r="AM13" s="27"/>
      <c r="AN13" s="8"/>
      <c r="AO13" s="9"/>
      <c r="AP13" s="9"/>
      <c r="AQ13" s="9"/>
      <c r="AR13" s="9"/>
      <c r="AS13" s="28"/>
      <c r="AT13" s="9"/>
      <c r="AU13" s="33"/>
      <c r="AV13" s="9"/>
      <c r="AW13" s="19"/>
      <c r="AX13" s="7"/>
      <c r="AY13" s="7"/>
      <c r="AZ13" s="23"/>
      <c r="BA13" s="23"/>
      <c r="BB13" s="25"/>
      <c r="BC13" s="25"/>
      <c r="BD13"/>
      <c r="BE13" s="33"/>
      <c r="BF13" s="7"/>
      <c r="BG13" s="17"/>
      <c r="BH13" s="17"/>
      <c r="BI13" s="36"/>
      <c r="BJ13" s="7"/>
      <c r="BK13" s="17"/>
      <c r="BL13" s="24"/>
      <c r="BM13" s="32"/>
    </row>
    <row r="14" spans="1:76" ht="14.25" x14ac:dyDescent="0.2">
      <c r="A14" s="37" t="str">
        <f>Control!B16</f>
        <v>AME_19-Aa</v>
      </c>
      <c r="B14" s="27">
        <f t="shared" si="5"/>
        <v>1.1212459372124639</v>
      </c>
      <c r="C14" s="20">
        <v>12.435516116833714</v>
      </c>
      <c r="D14" s="9">
        <f t="shared" si="6"/>
        <v>2.1762064328356701E-7</v>
      </c>
      <c r="E14">
        <f>Control!C16/100</f>
        <v>0.51727750000000006</v>
      </c>
      <c r="F14">
        <f t="shared" si="7"/>
        <v>3.8036601192276734E-5</v>
      </c>
      <c r="G14" s="10">
        <f t="shared" si="0"/>
        <v>22.010286004770602</v>
      </c>
      <c r="H14" s="21">
        <f t="shared" si="1"/>
        <v>1.9909600918200958E-13</v>
      </c>
      <c r="I14" s="7">
        <f t="shared" si="8"/>
        <v>3.0771261389324756</v>
      </c>
      <c r="J14">
        <f t="shared" si="9"/>
        <v>3.0771261389324756</v>
      </c>
      <c r="K14">
        <f>Control!F16/100*(1-Control!G16/100)</f>
        <v>7.8602283330949253E-3</v>
      </c>
      <c r="L14" s="25">
        <f t="shared" si="10"/>
        <v>7.8228562867966554E-3</v>
      </c>
      <c r="M14" s="10">
        <f t="shared" si="2"/>
        <v>5.4463703600509694</v>
      </c>
      <c r="N14">
        <f t="shared" si="11"/>
        <v>6.8465882146098115E-4</v>
      </c>
      <c r="O14">
        <f t="shared" si="12"/>
        <v>2.3772875745172953E-3</v>
      </c>
      <c r="P14" s="25">
        <f t="shared" si="13"/>
        <v>3.3360882411567591E-3</v>
      </c>
      <c r="Q14" s="7">
        <f t="shared" si="14"/>
        <v>13.358894213539823</v>
      </c>
      <c r="R14">
        <f t="shared" si="23"/>
        <v>2125.6474225917491</v>
      </c>
      <c r="S14" s="25">
        <f t="shared" si="16"/>
        <v>1.3804503066855555E-3</v>
      </c>
      <c r="T14" s="25">
        <f t="shared" si="17"/>
        <v>1.1196981129145691E-2</v>
      </c>
      <c r="U14" s="10">
        <f ca="1">RANK(C14,$C$3:OFFSET($C$3,Control!$I$5-1,0),1)</f>
        <v>6</v>
      </c>
      <c r="V14" s="10">
        <f t="shared" ca="1" si="18"/>
        <v>6</v>
      </c>
      <c r="W14" s="10">
        <f t="shared" ca="1" si="18"/>
        <v>6</v>
      </c>
      <c r="X14" s="7">
        <f t="shared" si="19"/>
        <v>0.85075151082576361</v>
      </c>
      <c r="Y14" s="13">
        <f t="shared" ca="1" si="3"/>
        <v>6.4355161168337141</v>
      </c>
      <c r="Z14" s="10">
        <v>1</v>
      </c>
      <c r="AA14" s="10">
        <v>2</v>
      </c>
      <c r="AB14" s="11">
        <f t="shared" si="20"/>
        <v>83.550824623540564</v>
      </c>
      <c r="AC14" s="11"/>
      <c r="AD14" s="7">
        <f t="shared" si="4"/>
        <v>1.2592909678810194</v>
      </c>
      <c r="AE14">
        <f t="shared" si="21"/>
        <v>68.510954654964721</v>
      </c>
      <c r="AF14" s="25">
        <f t="shared" si="22"/>
        <v>4.7545751490345907E-3</v>
      </c>
      <c r="AG14" s="7"/>
      <c r="AL14" s="33"/>
      <c r="AM14" s="27"/>
      <c r="AN14" s="19"/>
      <c r="AO14" s="9"/>
      <c r="AP14" s="9"/>
      <c r="AQ14" s="9"/>
      <c r="AR14" s="9"/>
      <c r="AS14" s="28"/>
      <c r="AT14" s="9"/>
      <c r="AU14" s="33"/>
      <c r="AV14" s="9"/>
      <c r="AW14" s="19"/>
      <c r="AX14" s="7"/>
      <c r="AY14" s="7"/>
      <c r="AZ14" s="23"/>
      <c r="BA14" s="23"/>
      <c r="BB14" s="25"/>
      <c r="BC14" s="25"/>
      <c r="BD14"/>
      <c r="BE14" s="33"/>
      <c r="BF14" s="7"/>
      <c r="BG14" s="17"/>
      <c r="BH14" s="17"/>
      <c r="BI14" s="36"/>
      <c r="BJ14" s="7"/>
      <c r="BK14" s="17"/>
      <c r="BL14" s="24"/>
      <c r="BM14" s="32"/>
    </row>
    <row r="15" spans="1:76" ht="14.25" x14ac:dyDescent="0.2">
      <c r="A15" s="37" t="str">
        <f>Control!B17</f>
        <v>AME_19-Ab</v>
      </c>
      <c r="B15" s="27">
        <f t="shared" si="5"/>
        <v>0.94295295232461052</v>
      </c>
      <c r="C15" s="20">
        <v>9.0266666894544194</v>
      </c>
      <c r="D15" s="9">
        <f t="shared" si="6"/>
        <v>8.9868530317449569E-7</v>
      </c>
      <c r="E15">
        <f>Control!C17/100</f>
        <v>0.51727750000000006</v>
      </c>
      <c r="F15">
        <f t="shared" si="7"/>
        <v>3.8036601192276734E-5</v>
      </c>
      <c r="G15">
        <f t="shared" si="0"/>
        <v>15.976780829842602</v>
      </c>
      <c r="H15" s="21">
        <f t="shared" si="1"/>
        <v>1.9909600918200958E-13</v>
      </c>
      <c r="I15" s="7">
        <f t="shared" si="8"/>
        <v>3.0771261389324756</v>
      </c>
      <c r="J15">
        <f t="shared" si="9"/>
        <v>3.0771261389324756</v>
      </c>
      <c r="K15">
        <f>Control!F17/100*(1-Control!G17/100)</f>
        <v>6.0712539169719172E-3</v>
      </c>
      <c r="L15" s="25">
        <f t="shared" si="10"/>
        <v>6.0423876839748036E-3</v>
      </c>
      <c r="M15" s="10">
        <f t="shared" si="2"/>
        <v>5.4463703600509694</v>
      </c>
      <c r="N15">
        <f t="shared" si="11"/>
        <v>6.8465882146098115E-4</v>
      </c>
      <c r="O15">
        <f t="shared" si="12"/>
        <v>2.3772875745172953E-3</v>
      </c>
      <c r="P15" s="25">
        <f t="shared" si="13"/>
        <v>3.3360882411567591E-3</v>
      </c>
      <c r="Q15" s="7">
        <f t="shared" si="14"/>
        <v>17.51991625216548</v>
      </c>
      <c r="R15">
        <f t="shared" si="23"/>
        <v>2023.5611704431265</v>
      </c>
      <c r="S15" s="25">
        <f t="shared" si="16"/>
        <v>1.3804503066855555E-3</v>
      </c>
      <c r="T15" s="25">
        <f t="shared" si="17"/>
        <v>9.4165125263238388E-3</v>
      </c>
      <c r="U15" s="10">
        <f ca="1">RANK(C15,$C$3:OFFSET($C$3,Control!$I$5-1,0),1)</f>
        <v>5</v>
      </c>
      <c r="V15" s="10">
        <f t="shared" ca="1" si="18"/>
        <v>5</v>
      </c>
      <c r="W15" s="10">
        <f t="shared" ca="1" si="18"/>
        <v>5</v>
      </c>
      <c r="X15" s="7">
        <f t="shared" si="19"/>
        <v>0.67270465054357853</v>
      </c>
      <c r="Y15" s="7">
        <f t="shared" ca="1" si="3"/>
        <v>4.0266666894544194</v>
      </c>
      <c r="Z15">
        <v>1</v>
      </c>
      <c r="AA15">
        <v>2</v>
      </c>
      <c r="AB15" s="11">
        <f t="shared" si="20"/>
        <v>87.910198013346616</v>
      </c>
      <c r="AC15" s="11"/>
      <c r="AD15" s="7">
        <f t="shared" si="4"/>
        <v>1.080997982993166</v>
      </c>
      <c r="AE15">
        <f t="shared" si="21"/>
        <v>71.010295641006849</v>
      </c>
      <c r="AF15" s="25">
        <f t="shared" si="22"/>
        <v>4.7545751490345907E-3</v>
      </c>
      <c r="AG15" s="7"/>
      <c r="AL15" s="33"/>
      <c r="AM15" s="27"/>
      <c r="AN15" s="8"/>
      <c r="AO15" s="9"/>
      <c r="AP15" s="9"/>
      <c r="AQ15" s="9"/>
      <c r="AR15" s="9"/>
      <c r="AS15" s="28"/>
      <c r="AT15" s="9"/>
      <c r="AU15" s="33"/>
      <c r="AV15" s="9"/>
      <c r="AW15" s="19"/>
      <c r="AX15" s="7"/>
      <c r="AY15" s="7"/>
      <c r="AZ15" s="23"/>
      <c r="BA15" s="23"/>
      <c r="BB15" s="25"/>
      <c r="BC15" s="25"/>
      <c r="BD15"/>
      <c r="BE15" s="33"/>
      <c r="BF15" s="7"/>
      <c r="BG15" s="17"/>
      <c r="BH15" s="17"/>
      <c r="BI15" s="36"/>
      <c r="BJ15" s="7"/>
      <c r="BK15" s="17"/>
      <c r="BL15" s="24"/>
      <c r="BM15" s="32"/>
    </row>
    <row r="16" spans="1:76" ht="14.25" x14ac:dyDescent="0.2">
      <c r="A16" s="37" t="str">
        <f>Control!B18</f>
        <v>AME_19-Ag</v>
      </c>
      <c r="B16" s="27">
        <f t="shared" si="5"/>
        <v>0.90403346909090276</v>
      </c>
      <c r="C16" s="20">
        <v>8.3451922962179186</v>
      </c>
      <c r="D16" s="9">
        <f t="shared" si="6"/>
        <v>6.6942599674657544E-7</v>
      </c>
      <c r="E16">
        <f>Control!C18/100</f>
        <v>0.51727750000000006</v>
      </c>
      <c r="F16">
        <f t="shared" si="7"/>
        <v>3.8036601192276734E-5</v>
      </c>
      <c r="G16">
        <f t="shared" si="0"/>
        <v>14.770602802397608</v>
      </c>
      <c r="H16" s="21">
        <f t="shared" si="1"/>
        <v>1.9909600918200958E-13</v>
      </c>
      <c r="I16" s="7">
        <f t="shared" si="8"/>
        <v>3.0771261389324756</v>
      </c>
      <c r="J16">
        <f t="shared" si="9"/>
        <v>3.0771261389324756</v>
      </c>
      <c r="K16">
        <f>Control!F18/100*(1-Control!G18/100)</f>
        <v>5.6807396191848993E-3</v>
      </c>
      <c r="L16" s="25">
        <f t="shared" si="10"/>
        <v>5.6537301157633868E-3</v>
      </c>
      <c r="M16" s="10">
        <f t="shared" si="2"/>
        <v>5.4463703600509694</v>
      </c>
      <c r="N16">
        <f t="shared" si="11"/>
        <v>6.8465882146098115E-4</v>
      </c>
      <c r="O16">
        <f t="shared" si="12"/>
        <v>2.3772875745172953E-3</v>
      </c>
      <c r="P16" s="25">
        <f t="shared" si="13"/>
        <v>3.3360882411567591E-3</v>
      </c>
      <c r="Q16" s="7">
        <f t="shared" si="14"/>
        <v>18.6833052086895</v>
      </c>
      <c r="R16">
        <f t="shared" si="23"/>
        <v>1995.0186591898423</v>
      </c>
      <c r="S16" s="25">
        <f t="shared" si="16"/>
        <v>1.3804503066855555E-3</v>
      </c>
      <c r="T16" s="25">
        <f t="shared" si="17"/>
        <v>9.0278549581124228E-3</v>
      </c>
      <c r="U16" s="10">
        <f ca="1">RANK(C16,$C$3:OFFSET($C$3,Control!$I$5-1,0),1)</f>
        <v>4</v>
      </c>
      <c r="V16" s="10">
        <f t="shared" ca="1" si="18"/>
        <v>4</v>
      </c>
      <c r="W16" s="10">
        <f t="shared" ca="1" si="18"/>
        <v>4</v>
      </c>
      <c r="X16" s="7">
        <f t="shared" si="19"/>
        <v>0.63383889372243685</v>
      </c>
      <c r="Y16" s="7">
        <f t="shared" ca="1" si="3"/>
        <v>4.3451922962179186</v>
      </c>
      <c r="Z16">
        <v>1</v>
      </c>
      <c r="AA16">
        <v>2</v>
      </c>
      <c r="AB16" s="11">
        <f t="shared" si="20"/>
        <v>88.801671521808956</v>
      </c>
      <c r="AC16" s="11"/>
      <c r="AD16" s="7">
        <f t="shared" si="4"/>
        <v>1.0420784997594583</v>
      </c>
      <c r="AE16">
        <f t="shared" si="21"/>
        <v>71.554679610449853</v>
      </c>
      <c r="AF16" s="25">
        <f t="shared" si="22"/>
        <v>4.7545751490345907E-3</v>
      </c>
      <c r="AG16" s="7"/>
      <c r="AL16" s="33"/>
      <c r="AM16" s="27"/>
      <c r="AN16" s="19"/>
      <c r="AO16" s="9"/>
      <c r="AP16" s="9"/>
      <c r="AQ16" s="9"/>
      <c r="AR16" s="9"/>
      <c r="AS16" s="28"/>
      <c r="AT16" s="9"/>
      <c r="AU16" s="33"/>
      <c r="AV16" s="9"/>
      <c r="AW16" s="19"/>
      <c r="AX16" s="7"/>
      <c r="AY16" s="7"/>
      <c r="AZ16" s="23"/>
      <c r="BA16" s="23"/>
      <c r="BB16" s="25"/>
      <c r="BC16" s="25"/>
      <c r="BD16"/>
      <c r="BE16" s="33"/>
      <c r="BF16" s="7"/>
      <c r="BG16" s="17"/>
      <c r="BH16" s="17"/>
      <c r="BI16" s="36"/>
      <c r="BJ16" s="7"/>
      <c r="BK16" s="17"/>
      <c r="BL16" s="24"/>
      <c r="BM16" s="32"/>
    </row>
    <row r="17" spans="1:74" ht="14.25" x14ac:dyDescent="0.2">
      <c r="A17" s="37">
        <f>Control!B19</f>
        <v>0</v>
      </c>
      <c r="B17" s="27" t="e">
        <f t="shared" si="5"/>
        <v>#DIV/0!</v>
      </c>
      <c r="C17" s="20">
        <v>80.602031013198243</v>
      </c>
      <c r="D17" s="9" t="e">
        <f t="shared" si="6"/>
        <v>#DIV/0!</v>
      </c>
      <c r="E17">
        <f>Control!C19/100</f>
        <v>0</v>
      </c>
      <c r="F17" t="e">
        <f t="shared" si="7"/>
        <v>#DIV/0!</v>
      </c>
      <c r="G17">
        <f t="shared" si="0"/>
        <v>142.66185162707919</v>
      </c>
      <c r="H17" s="21">
        <f t="shared" si="1"/>
        <v>0</v>
      </c>
      <c r="I17" s="7" t="e">
        <f t="shared" si="8"/>
        <v>#DIV/0!</v>
      </c>
      <c r="J17" t="e">
        <f t="shared" si="9"/>
        <v>#DIV/0!</v>
      </c>
      <c r="K17">
        <f>Control!F19/100*(1-Control!G19/100)</f>
        <v>0</v>
      </c>
      <c r="L17" s="25" t="e">
        <f t="shared" si="10"/>
        <v>#DIV/0!</v>
      </c>
      <c r="M17" s="10" t="e">
        <f t="shared" si="2"/>
        <v>#DIV/0!</v>
      </c>
      <c r="N17" t="e">
        <f t="shared" si="11"/>
        <v>#DIV/0!</v>
      </c>
      <c r="O17" t="e">
        <f t="shared" si="12"/>
        <v>#DIV/0!</v>
      </c>
      <c r="P17" s="25" t="e">
        <f t="shared" si="13"/>
        <v>#DIV/0!</v>
      </c>
      <c r="Q17" s="7" t="e">
        <f t="shared" si="14"/>
        <v>#DIV/0!</v>
      </c>
      <c r="R17" t="e">
        <f t="shared" si="23"/>
        <v>#DIV/0!</v>
      </c>
      <c r="S17" s="25" t="e">
        <f t="shared" si="16"/>
        <v>#DIV/0!</v>
      </c>
      <c r="T17" s="25" t="e">
        <f t="shared" si="17"/>
        <v>#DIV/0!</v>
      </c>
      <c r="U17" s="10" t="e">
        <f ca="1">RANK(C17,$C$3:OFFSET($C$3,Control!$I$5-1,0),1)</f>
        <v>#N/A</v>
      </c>
      <c r="V17" s="10" t="e">
        <f t="shared" ca="1" si="18"/>
        <v>#N/A</v>
      </c>
      <c r="W17" s="10" t="e">
        <f t="shared" ca="1" si="18"/>
        <v>#N/A</v>
      </c>
      <c r="X17" s="7" t="e">
        <f t="shared" si="19"/>
        <v>#DIV/0!</v>
      </c>
      <c r="Y17" s="7" t="e">
        <f t="shared" ca="1" si="3"/>
        <v>#N/A</v>
      </c>
      <c r="Z17">
        <v>1</v>
      </c>
      <c r="AA17">
        <v>2</v>
      </c>
      <c r="AB17" s="11" t="e">
        <f t="shared" si="20"/>
        <v>#DIV/0!</v>
      </c>
      <c r="AC17" s="11"/>
      <c r="AD17" s="7" t="e">
        <f t="shared" si="4"/>
        <v>#DIV/0!</v>
      </c>
      <c r="AE17" t="e">
        <f t="shared" si="21"/>
        <v>#DIV/0!</v>
      </c>
      <c r="AF17" s="25" t="e">
        <f t="shared" si="22"/>
        <v>#DIV/0!</v>
      </c>
      <c r="AG17" s="7"/>
      <c r="AL17" s="33"/>
      <c r="AM17" s="27"/>
      <c r="AN17" s="8"/>
      <c r="AO17" s="9"/>
      <c r="AP17" s="9"/>
      <c r="AQ17" s="9"/>
      <c r="AR17" s="9"/>
      <c r="AS17" s="28"/>
      <c r="AT17" s="9"/>
      <c r="AU17" s="33"/>
      <c r="AV17" s="9"/>
      <c r="AW17" s="19"/>
      <c r="AX17" s="7"/>
      <c r="AY17" s="7"/>
      <c r="AZ17" s="23"/>
      <c r="BA17" s="23"/>
      <c r="BB17" s="25"/>
      <c r="BC17" s="25"/>
      <c r="BD17"/>
      <c r="BE17" s="33"/>
      <c r="BF17" s="7"/>
      <c r="BG17" s="17"/>
      <c r="BH17" s="17"/>
      <c r="BI17" s="36"/>
      <c r="BJ17" s="7"/>
      <c r="BK17" s="17"/>
      <c r="BL17" s="24"/>
      <c r="BM17" s="32"/>
    </row>
    <row r="18" spans="1:74" ht="14.25" x14ac:dyDescent="0.2">
      <c r="A18" s="37">
        <f>Control!B20</f>
        <v>0</v>
      </c>
      <c r="B18" s="27" t="e">
        <f t="shared" si="5"/>
        <v>#DIV/0!</v>
      </c>
      <c r="C18" s="20">
        <v>47.326007275262704</v>
      </c>
      <c r="D18" s="9" t="e">
        <f t="shared" si="6"/>
        <v>#DIV/0!</v>
      </c>
      <c r="E18">
        <f>Control!C20/100</f>
        <v>0</v>
      </c>
      <c r="F18" t="e">
        <f t="shared" si="7"/>
        <v>#DIV/0!</v>
      </c>
      <c r="G18">
        <f t="shared" si="0"/>
        <v>83.764834994046865</v>
      </c>
      <c r="H18" s="21">
        <f t="shared" si="1"/>
        <v>0</v>
      </c>
      <c r="I18" s="7" t="e">
        <f t="shared" si="8"/>
        <v>#DIV/0!</v>
      </c>
      <c r="J18" t="e">
        <f t="shared" si="9"/>
        <v>#DIV/0!</v>
      </c>
      <c r="K18">
        <f>Control!F20/100*(1-Control!G20/100)</f>
        <v>0</v>
      </c>
      <c r="L18" s="25" t="e">
        <f t="shared" si="10"/>
        <v>#DIV/0!</v>
      </c>
      <c r="M18" s="10" t="e">
        <f t="shared" si="2"/>
        <v>#DIV/0!</v>
      </c>
      <c r="N18" t="e">
        <f t="shared" si="11"/>
        <v>#DIV/0!</v>
      </c>
      <c r="O18" t="e">
        <f t="shared" si="12"/>
        <v>#DIV/0!</v>
      </c>
      <c r="P18" s="25" t="e">
        <f t="shared" si="13"/>
        <v>#DIV/0!</v>
      </c>
      <c r="Q18" s="7" t="e">
        <f t="shared" si="14"/>
        <v>#DIV/0!</v>
      </c>
      <c r="R18" t="e">
        <f t="shared" si="23"/>
        <v>#DIV/0!</v>
      </c>
      <c r="S18" s="25" t="e">
        <f t="shared" si="16"/>
        <v>#DIV/0!</v>
      </c>
      <c r="T18" s="25" t="e">
        <f t="shared" si="17"/>
        <v>#DIV/0!</v>
      </c>
      <c r="U18" s="10" t="e">
        <f ca="1">RANK(C18,$C$3:OFFSET($C$3,Control!$I$5-1,0),1)</f>
        <v>#N/A</v>
      </c>
      <c r="V18" s="10" t="e">
        <f t="shared" ca="1" si="18"/>
        <v>#N/A</v>
      </c>
      <c r="W18" s="10" t="e">
        <f t="shared" ca="1" si="18"/>
        <v>#N/A</v>
      </c>
      <c r="X18" s="7" t="e">
        <f t="shared" si="19"/>
        <v>#DIV/0!</v>
      </c>
      <c r="Y18" s="7" t="e">
        <f t="shared" ca="1" si="3"/>
        <v>#N/A</v>
      </c>
      <c r="Z18">
        <v>1</v>
      </c>
      <c r="AA18">
        <v>2</v>
      </c>
      <c r="AB18" s="11" t="e">
        <f t="shared" si="20"/>
        <v>#DIV/0!</v>
      </c>
      <c r="AC18" s="11"/>
      <c r="AD18" s="7" t="e">
        <f t="shared" si="4"/>
        <v>#DIV/0!</v>
      </c>
      <c r="AE18" t="e">
        <f t="shared" si="21"/>
        <v>#DIV/0!</v>
      </c>
      <c r="AF18" s="25" t="e">
        <f t="shared" si="22"/>
        <v>#DIV/0!</v>
      </c>
      <c r="AG18" s="7"/>
      <c r="AL18" s="33"/>
      <c r="AM18" s="27"/>
      <c r="AN18" s="19"/>
      <c r="AO18" s="9"/>
      <c r="AP18" s="9"/>
      <c r="AQ18" s="9"/>
      <c r="AR18" s="9"/>
      <c r="AS18" s="28"/>
      <c r="AT18" s="9"/>
      <c r="AU18" s="33"/>
      <c r="AV18" s="9"/>
      <c r="AW18" s="19"/>
      <c r="AX18" s="7"/>
      <c r="AY18" s="7"/>
      <c r="AZ18" s="23"/>
      <c r="BA18" s="23"/>
      <c r="BB18" s="25"/>
      <c r="BC18" s="25"/>
      <c r="BD18"/>
      <c r="BE18" s="33"/>
      <c r="BF18" s="7"/>
      <c r="BG18" s="17"/>
      <c r="BH18" s="17"/>
      <c r="BI18" s="36"/>
      <c r="BJ18" s="7"/>
      <c r="BK18" s="17"/>
      <c r="BL18" s="24"/>
      <c r="BM18" s="32"/>
    </row>
    <row r="19" spans="1:74" ht="14.25" x14ac:dyDescent="0.2">
      <c r="A19" s="37">
        <f>Control!B21</f>
        <v>0</v>
      </c>
      <c r="B19" s="27" t="e">
        <f t="shared" si="5"/>
        <v>#DIV/0!</v>
      </c>
      <c r="C19" s="20">
        <v>27.484457913653255</v>
      </c>
      <c r="D19" s="9" t="e">
        <f t="shared" si="6"/>
        <v>#DIV/0!</v>
      </c>
      <c r="E19">
        <f>Control!C21/100</f>
        <v>0</v>
      </c>
      <c r="F19" t="e">
        <f t="shared" si="7"/>
        <v>#DIV/0!</v>
      </c>
      <c r="G19">
        <f t="shared" si="0"/>
        <v>48.646214092127025</v>
      </c>
      <c r="H19" s="21">
        <f t="shared" si="1"/>
        <v>0</v>
      </c>
      <c r="I19" s="7" t="e">
        <f t="shared" si="8"/>
        <v>#DIV/0!</v>
      </c>
      <c r="J19" t="e">
        <f t="shared" si="9"/>
        <v>#DIV/0!</v>
      </c>
      <c r="K19">
        <f>Control!F21/100*(1-Control!G21/100)</f>
        <v>0</v>
      </c>
      <c r="L19" s="25" t="e">
        <f t="shared" si="10"/>
        <v>#DIV/0!</v>
      </c>
      <c r="M19" s="10" t="e">
        <f t="shared" si="2"/>
        <v>#DIV/0!</v>
      </c>
      <c r="N19" t="e">
        <f t="shared" si="11"/>
        <v>#DIV/0!</v>
      </c>
      <c r="O19" t="e">
        <f t="shared" si="12"/>
        <v>#DIV/0!</v>
      </c>
      <c r="P19" s="25" t="e">
        <f t="shared" si="13"/>
        <v>#DIV/0!</v>
      </c>
      <c r="Q19" s="7" t="e">
        <f t="shared" si="14"/>
        <v>#DIV/0!</v>
      </c>
      <c r="R19" t="e">
        <f t="shared" si="23"/>
        <v>#DIV/0!</v>
      </c>
      <c r="S19" s="25" t="e">
        <f t="shared" si="16"/>
        <v>#DIV/0!</v>
      </c>
      <c r="T19" s="25" t="e">
        <f t="shared" si="17"/>
        <v>#DIV/0!</v>
      </c>
      <c r="U19" s="10" t="e">
        <f ca="1">RANK(C19,$C$3:OFFSET($C$3,Control!$I$5-1,0),1)</f>
        <v>#N/A</v>
      </c>
      <c r="V19" s="10" t="e">
        <f t="shared" ca="1" si="18"/>
        <v>#N/A</v>
      </c>
      <c r="W19" s="10" t="e">
        <f t="shared" ca="1" si="18"/>
        <v>#N/A</v>
      </c>
      <c r="X19" s="7" t="e">
        <f t="shared" si="19"/>
        <v>#DIV/0!</v>
      </c>
      <c r="Y19" s="7" t="e">
        <f t="shared" ca="1" si="3"/>
        <v>#N/A</v>
      </c>
      <c r="Z19">
        <v>1</v>
      </c>
      <c r="AA19">
        <v>2</v>
      </c>
      <c r="AB19" s="11" t="e">
        <f t="shared" si="20"/>
        <v>#DIV/0!</v>
      </c>
      <c r="AC19" s="11"/>
      <c r="AD19" s="7" t="e">
        <f t="shared" si="4"/>
        <v>#DIV/0!</v>
      </c>
      <c r="AE19" t="e">
        <f t="shared" si="21"/>
        <v>#DIV/0!</v>
      </c>
      <c r="AF19" s="25" t="e">
        <f t="shared" si="22"/>
        <v>#DIV/0!</v>
      </c>
      <c r="AG19" s="7"/>
      <c r="AL19" s="33"/>
      <c r="AM19" s="27"/>
      <c r="AN19" s="9"/>
      <c r="AO19" s="9"/>
      <c r="AP19" s="9"/>
      <c r="AQ19" s="9"/>
      <c r="AR19" s="9"/>
      <c r="AS19" s="28"/>
      <c r="AT19" s="9"/>
      <c r="AU19" s="33"/>
      <c r="AV19" s="9"/>
      <c r="AW19" s="19"/>
      <c r="AX19" s="7"/>
      <c r="AY19" s="7"/>
      <c r="AZ19" s="23"/>
      <c r="BA19" s="23"/>
      <c r="BB19" s="25"/>
      <c r="BC19" s="25"/>
      <c r="BD19"/>
      <c r="BE19" s="33"/>
      <c r="BF19" s="7"/>
      <c r="BG19" s="17"/>
      <c r="BH19" s="17"/>
      <c r="BI19" s="36"/>
      <c r="BJ19" s="7"/>
      <c r="BK19" s="17"/>
      <c r="BL19" s="24"/>
      <c r="BM19" s="32"/>
    </row>
    <row r="20" spans="1:74" ht="14.25" x14ac:dyDescent="0.2">
      <c r="A20" s="37">
        <f>Control!B22</f>
        <v>0</v>
      </c>
      <c r="B20" s="27" t="e">
        <f t="shared" si="5"/>
        <v>#DIV/0!</v>
      </c>
      <c r="C20" s="20">
        <v>51.159539210634058</v>
      </c>
      <c r="D20" s="9" t="e">
        <f t="shared" si="6"/>
        <v>#DIV/0!</v>
      </c>
      <c r="E20">
        <f>Control!C22/100</f>
        <v>0</v>
      </c>
      <c r="F20" t="e">
        <f t="shared" si="7"/>
        <v>#DIV/0!</v>
      </c>
      <c r="G20">
        <f t="shared" si="0"/>
        <v>90.550008485296303</v>
      </c>
      <c r="H20" s="21">
        <f t="shared" si="1"/>
        <v>0</v>
      </c>
      <c r="I20" s="7" t="e">
        <f t="shared" si="8"/>
        <v>#DIV/0!</v>
      </c>
      <c r="J20" t="e">
        <f t="shared" si="9"/>
        <v>#DIV/0!</v>
      </c>
      <c r="K20">
        <f>Control!F22/100*(1-Control!G22/100)</f>
        <v>0</v>
      </c>
      <c r="L20" s="25" t="e">
        <f t="shared" si="10"/>
        <v>#DIV/0!</v>
      </c>
      <c r="M20" s="10" t="e">
        <f t="shared" si="2"/>
        <v>#DIV/0!</v>
      </c>
      <c r="N20" t="e">
        <f t="shared" si="11"/>
        <v>#DIV/0!</v>
      </c>
      <c r="O20" t="e">
        <f t="shared" si="12"/>
        <v>#DIV/0!</v>
      </c>
      <c r="P20" s="25" t="e">
        <f t="shared" si="13"/>
        <v>#DIV/0!</v>
      </c>
      <c r="Q20" s="7" t="e">
        <f t="shared" si="14"/>
        <v>#DIV/0!</v>
      </c>
      <c r="R20" t="e">
        <f t="shared" si="23"/>
        <v>#DIV/0!</v>
      </c>
      <c r="S20" s="25" t="e">
        <f t="shared" si="16"/>
        <v>#DIV/0!</v>
      </c>
      <c r="T20" s="25" t="e">
        <f t="shared" si="17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19"/>
        <v>#DIV/0!</v>
      </c>
      <c r="Y20" s="7" t="e">
        <f t="shared" ca="1" si="3"/>
        <v>#N/A</v>
      </c>
      <c r="Z20">
        <v>1</v>
      </c>
      <c r="AA20">
        <v>2</v>
      </c>
      <c r="AB20" s="11" t="e">
        <f t="shared" si="20"/>
        <v>#DIV/0!</v>
      </c>
      <c r="AC20" s="11"/>
      <c r="AD20" s="7" t="e">
        <f t="shared" si="4"/>
        <v>#DIV/0!</v>
      </c>
      <c r="AE20" t="e">
        <f t="shared" si="21"/>
        <v>#DIV/0!</v>
      </c>
      <c r="AF20" s="25" t="e">
        <f t="shared" si="22"/>
        <v>#DIV/0!</v>
      </c>
      <c r="AG20" s="7"/>
      <c r="AL20" s="33"/>
      <c r="AM20" s="27"/>
      <c r="AN20" s="9"/>
      <c r="AO20" s="9"/>
      <c r="AP20" s="9"/>
      <c r="AQ20" s="9"/>
      <c r="AR20" s="9"/>
      <c r="AS20" s="28"/>
      <c r="AT20" s="9"/>
      <c r="AU20" s="33"/>
      <c r="AV20" s="9"/>
      <c r="AW20" s="19"/>
      <c r="AX20" s="7"/>
      <c r="AY20" s="7"/>
      <c r="AZ20" s="23"/>
      <c r="BA20" s="23"/>
      <c r="BB20" s="25"/>
      <c r="BC20" s="25"/>
      <c r="BD20"/>
      <c r="BE20" s="33"/>
      <c r="BF20" s="7"/>
      <c r="BG20" s="17"/>
      <c r="BH20" s="17"/>
      <c r="BI20" s="36"/>
      <c r="BJ20" s="7"/>
      <c r="BK20" s="17"/>
      <c r="BL20" s="24"/>
      <c r="BM20" s="32"/>
    </row>
    <row r="21" spans="1:74" ht="14.25" x14ac:dyDescent="0.2">
      <c r="A21" s="37">
        <f>Control!B23</f>
        <v>0</v>
      </c>
      <c r="B21" s="27" t="e">
        <f t="shared" si="5"/>
        <v>#DIV/0!</v>
      </c>
      <c r="C21" s="20">
        <v>50.555411201359313</v>
      </c>
      <c r="D21" s="9" t="e">
        <f t="shared" si="6"/>
        <v>#DIV/0!</v>
      </c>
      <c r="E21">
        <f>Control!C23/100</f>
        <v>0</v>
      </c>
      <c r="F21" t="e">
        <f t="shared" si="7"/>
        <v>#DIV/0!</v>
      </c>
      <c r="G21">
        <f t="shared" si="0"/>
        <v>89.480729965393948</v>
      </c>
      <c r="H21" s="21">
        <f t="shared" si="1"/>
        <v>0</v>
      </c>
      <c r="I21" s="7" t="e">
        <f t="shared" si="8"/>
        <v>#DIV/0!</v>
      </c>
      <c r="J21" t="e">
        <f t="shared" si="9"/>
        <v>#DIV/0!</v>
      </c>
      <c r="K21">
        <f>Control!F23/100*(1-Control!G23/100)</f>
        <v>0</v>
      </c>
      <c r="L21" s="25" t="e">
        <f t="shared" si="10"/>
        <v>#DIV/0!</v>
      </c>
      <c r="M21" s="10" t="e">
        <f t="shared" si="2"/>
        <v>#DIV/0!</v>
      </c>
      <c r="N21" t="e">
        <f t="shared" si="11"/>
        <v>#DIV/0!</v>
      </c>
      <c r="O21" t="e">
        <f t="shared" si="12"/>
        <v>#DIV/0!</v>
      </c>
      <c r="P21" s="25" t="e">
        <f t="shared" si="13"/>
        <v>#DIV/0!</v>
      </c>
      <c r="Q21" s="7" t="e">
        <f t="shared" si="14"/>
        <v>#DIV/0!</v>
      </c>
      <c r="R21" t="e">
        <f t="shared" si="23"/>
        <v>#DIV/0!</v>
      </c>
      <c r="S21" s="25" t="e">
        <f t="shared" si="16"/>
        <v>#DIV/0!</v>
      </c>
      <c r="T21" s="25" t="e">
        <f t="shared" si="17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19"/>
        <v>#DIV/0!</v>
      </c>
      <c r="Y21" s="7" t="e">
        <f t="shared" ca="1" si="3"/>
        <v>#N/A</v>
      </c>
      <c r="Z21">
        <v>1</v>
      </c>
      <c r="AA21">
        <v>2</v>
      </c>
      <c r="AB21" s="11" t="e">
        <f t="shared" si="20"/>
        <v>#DIV/0!</v>
      </c>
      <c r="AC21" s="11"/>
      <c r="AD21" s="7" t="e">
        <f t="shared" si="4"/>
        <v>#DIV/0!</v>
      </c>
      <c r="AE21" t="e">
        <f t="shared" si="21"/>
        <v>#DIV/0!</v>
      </c>
      <c r="AF21" s="25" t="e">
        <f t="shared" si="22"/>
        <v>#DIV/0!</v>
      </c>
      <c r="AG21" s="7"/>
      <c r="AL21" s="33"/>
      <c r="AM21" s="27"/>
      <c r="AN21" s="9"/>
      <c r="AO21" s="9"/>
      <c r="AP21" s="9"/>
      <c r="AQ21" s="9"/>
      <c r="AR21" s="9"/>
      <c r="AS21" s="28"/>
      <c r="AT21" s="9"/>
      <c r="AU21" s="33"/>
      <c r="AV21" s="9"/>
      <c r="AW21" s="19"/>
      <c r="AX21" s="7"/>
      <c r="AY21" s="7"/>
      <c r="AZ21" s="23"/>
      <c r="BA21" s="23"/>
      <c r="BB21" s="25"/>
      <c r="BC21" s="25"/>
      <c r="BD21"/>
      <c r="BE21" s="33"/>
      <c r="BF21" s="7"/>
      <c r="BG21" s="17"/>
      <c r="BH21" s="17"/>
      <c r="BI21" s="36"/>
      <c r="BJ21" s="7"/>
      <c r="BK21" s="17"/>
      <c r="BL21" s="24"/>
      <c r="BM21" s="32"/>
    </row>
    <row r="22" spans="1:74" ht="14.25" x14ac:dyDescent="0.2">
      <c r="A22" s="37">
        <f>Control!B24</f>
        <v>0</v>
      </c>
      <c r="B22" s="27" t="e">
        <f t="shared" si="5"/>
        <v>#DIV/0!</v>
      </c>
      <c r="C22" s="20">
        <v>134.90786062405624</v>
      </c>
      <c r="D22" s="9" t="e">
        <f t="shared" si="6"/>
        <v>#DIV/0!</v>
      </c>
      <c r="E22">
        <f>Control!C24/100</f>
        <v>0</v>
      </c>
      <c r="F22" t="e">
        <f t="shared" si="7"/>
        <v>#DIV/0!</v>
      </c>
      <c r="G22">
        <f t="shared" si="0"/>
        <v>238.78064800283141</v>
      </c>
      <c r="H22" s="21">
        <f t="shared" si="1"/>
        <v>0</v>
      </c>
      <c r="I22" s="7" t="e">
        <f t="shared" si="8"/>
        <v>#DIV/0!</v>
      </c>
      <c r="J22" t="e">
        <f t="shared" si="9"/>
        <v>#DIV/0!</v>
      </c>
      <c r="K22">
        <f>Control!F24/100*(1-Control!G24/100)</f>
        <v>0</v>
      </c>
      <c r="L22" s="25" t="e">
        <f t="shared" si="10"/>
        <v>#DIV/0!</v>
      </c>
      <c r="M22" s="10" t="e">
        <f t="shared" si="2"/>
        <v>#DIV/0!</v>
      </c>
      <c r="N22" t="e">
        <f t="shared" si="11"/>
        <v>#DIV/0!</v>
      </c>
      <c r="O22" t="e">
        <f t="shared" si="12"/>
        <v>#DIV/0!</v>
      </c>
      <c r="P22" s="25" t="e">
        <f t="shared" si="13"/>
        <v>#DIV/0!</v>
      </c>
      <c r="Q22" s="7" t="e">
        <f t="shared" si="14"/>
        <v>#DIV/0!</v>
      </c>
      <c r="R22" t="e">
        <f t="shared" si="23"/>
        <v>#DIV/0!</v>
      </c>
      <c r="S22" s="25" t="e">
        <f t="shared" si="16"/>
        <v>#DIV/0!</v>
      </c>
      <c r="T22" s="25" t="e">
        <f t="shared" si="17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19"/>
        <v>#DIV/0!</v>
      </c>
      <c r="Y22" s="7" t="e">
        <f t="shared" ca="1" si="3"/>
        <v>#N/A</v>
      </c>
      <c r="Z22">
        <v>1</v>
      </c>
      <c r="AA22">
        <v>2</v>
      </c>
      <c r="AB22" s="11" t="e">
        <f t="shared" si="20"/>
        <v>#DIV/0!</v>
      </c>
      <c r="AC22" s="11"/>
      <c r="AD22" s="7" t="e">
        <f t="shared" si="4"/>
        <v>#DIV/0!</v>
      </c>
      <c r="AE22" t="e">
        <f t="shared" si="21"/>
        <v>#DIV/0!</v>
      </c>
      <c r="AF22" s="25" t="e">
        <f t="shared" si="22"/>
        <v>#DIV/0!</v>
      </c>
      <c r="AG22" s="7"/>
      <c r="AL22" s="33"/>
      <c r="AM22" s="27"/>
      <c r="AN22" s="9"/>
      <c r="AO22" s="9"/>
      <c r="AP22" s="9"/>
      <c r="AQ22" s="9"/>
      <c r="AR22" s="9"/>
      <c r="AS22" s="28"/>
      <c r="AT22" s="9"/>
      <c r="AU22" s="33"/>
      <c r="AV22" s="9"/>
      <c r="AW22" s="19"/>
      <c r="AX22" s="7"/>
      <c r="AY22" s="7"/>
      <c r="AZ22" s="23"/>
      <c r="BA22" s="23"/>
      <c r="BB22" s="25"/>
      <c r="BC22" s="25"/>
      <c r="BD22"/>
      <c r="BE22" s="33"/>
      <c r="BF22" s="7"/>
      <c r="BG22" s="17"/>
      <c r="BH22" s="17"/>
      <c r="BI22" s="36"/>
      <c r="BJ22" s="7"/>
      <c r="BK22" s="17"/>
      <c r="BL22" s="24"/>
      <c r="BM22" s="32"/>
    </row>
    <row r="23" spans="1:74" ht="14.25" x14ac:dyDescent="0.2">
      <c r="A23" s="37">
        <f>Control!B25</f>
        <v>0</v>
      </c>
      <c r="B23" s="27" t="e">
        <f t="shared" si="5"/>
        <v>#DIV/0!</v>
      </c>
      <c r="C23" s="20">
        <v>47.814474948724062</v>
      </c>
      <c r="D23" s="9" t="e">
        <f t="shared" si="6"/>
        <v>#DIV/0!</v>
      </c>
      <c r="E23">
        <f>Control!C25/100</f>
        <v>0</v>
      </c>
      <c r="F23" t="e">
        <f t="shared" si="7"/>
        <v>#DIV/0!</v>
      </c>
      <c r="G23">
        <f t="shared" si="0"/>
        <v>84.62940009098044</v>
      </c>
      <c r="H23" s="21">
        <f t="shared" si="1"/>
        <v>0</v>
      </c>
      <c r="I23" s="7" t="e">
        <f t="shared" si="8"/>
        <v>#DIV/0!</v>
      </c>
      <c r="J23" t="e">
        <f t="shared" si="9"/>
        <v>#DIV/0!</v>
      </c>
      <c r="K23">
        <f>Control!F25/100*(1-Control!G25/100)</f>
        <v>0</v>
      </c>
      <c r="L23" s="25" t="e">
        <f t="shared" si="10"/>
        <v>#DIV/0!</v>
      </c>
      <c r="M23" s="10" t="e">
        <f t="shared" si="2"/>
        <v>#DIV/0!</v>
      </c>
      <c r="N23" t="e">
        <f t="shared" si="11"/>
        <v>#DIV/0!</v>
      </c>
      <c r="O23" t="e">
        <f t="shared" si="12"/>
        <v>#DIV/0!</v>
      </c>
      <c r="P23" s="25" t="e">
        <f t="shared" si="13"/>
        <v>#DIV/0!</v>
      </c>
      <c r="Q23" s="7" t="e">
        <f t="shared" si="14"/>
        <v>#DIV/0!</v>
      </c>
      <c r="R23" t="e">
        <f t="shared" si="23"/>
        <v>#DIV/0!</v>
      </c>
      <c r="S23" s="25" t="e">
        <f t="shared" si="16"/>
        <v>#DIV/0!</v>
      </c>
      <c r="T23" s="25" t="e">
        <f t="shared" si="17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19"/>
        <v>#DIV/0!</v>
      </c>
      <c r="Y23" s="7" t="e">
        <f t="shared" ca="1" si="3"/>
        <v>#N/A</v>
      </c>
      <c r="Z23">
        <v>1</v>
      </c>
      <c r="AA23">
        <v>2</v>
      </c>
      <c r="AB23" s="11" t="e">
        <f t="shared" si="20"/>
        <v>#DIV/0!</v>
      </c>
      <c r="AC23" s="11"/>
      <c r="AD23" s="7" t="e">
        <f t="shared" si="4"/>
        <v>#DIV/0!</v>
      </c>
      <c r="AE23" t="e">
        <f t="shared" si="21"/>
        <v>#DIV/0!</v>
      </c>
      <c r="AF23" s="25" t="e">
        <f t="shared" si="22"/>
        <v>#DIV/0!</v>
      </c>
      <c r="AG23" s="7"/>
      <c r="AL23" s="33"/>
      <c r="AM23" s="27"/>
      <c r="AN23" s="20"/>
      <c r="AO23" s="9"/>
      <c r="AP23" s="9"/>
      <c r="AQ23" s="9"/>
      <c r="AR23" s="9"/>
      <c r="AS23" s="28"/>
      <c r="AT23" s="9"/>
      <c r="AU23" s="33"/>
      <c r="AV23" s="9"/>
      <c r="AW23" s="19"/>
      <c r="AX23" s="7"/>
      <c r="AY23" s="7"/>
      <c r="AZ23" s="23"/>
      <c r="BA23" s="23"/>
      <c r="BB23" s="25"/>
      <c r="BC23" s="25"/>
      <c r="BD23"/>
      <c r="BE23" s="33"/>
      <c r="BF23" s="7"/>
      <c r="BG23" s="17"/>
      <c r="BH23" s="23"/>
      <c r="BI23" s="36"/>
      <c r="BJ23" s="7"/>
      <c r="BK23" s="17"/>
      <c r="BL23" s="24"/>
      <c r="BM23" s="32"/>
      <c r="BP23" s="10"/>
      <c r="BQ23" s="10"/>
      <c r="BR23" s="10"/>
      <c r="BS23" s="10"/>
      <c r="BT23" s="10"/>
      <c r="BU23" s="10"/>
      <c r="BV23" s="10"/>
    </row>
    <row r="24" spans="1:74" ht="14.25" x14ac:dyDescent="0.2">
      <c r="A24" s="37">
        <f>Control!B26</f>
        <v>0</v>
      </c>
      <c r="B24" s="27" t="e">
        <f t="shared" si="5"/>
        <v>#DIV/0!</v>
      </c>
      <c r="C24" s="20">
        <v>62.037510103806355</v>
      </c>
      <c r="D24" s="9" t="e">
        <f t="shared" si="6"/>
        <v>#DIV/0!</v>
      </c>
      <c r="E24">
        <f>Control!C26/100</f>
        <v>0</v>
      </c>
      <c r="F24" t="e">
        <f t="shared" si="7"/>
        <v>#DIV/0!</v>
      </c>
      <c r="G24">
        <f t="shared" si="0"/>
        <v>109.80351177867261</v>
      </c>
      <c r="H24" s="21">
        <f t="shared" si="1"/>
        <v>0</v>
      </c>
      <c r="I24" s="7" t="e">
        <f t="shared" si="8"/>
        <v>#DIV/0!</v>
      </c>
      <c r="J24" t="e">
        <f t="shared" si="9"/>
        <v>#DIV/0!</v>
      </c>
      <c r="K24">
        <f>Control!F26/100*(1-Control!G26/100)</f>
        <v>0</v>
      </c>
      <c r="L24" s="25" t="e">
        <f t="shared" si="10"/>
        <v>#DIV/0!</v>
      </c>
      <c r="M24" s="10" t="e">
        <f t="shared" si="2"/>
        <v>#DIV/0!</v>
      </c>
      <c r="N24" t="e">
        <f t="shared" si="11"/>
        <v>#DIV/0!</v>
      </c>
      <c r="O24" t="e">
        <f t="shared" si="12"/>
        <v>#DIV/0!</v>
      </c>
      <c r="P24" s="25" t="e">
        <f t="shared" si="13"/>
        <v>#DIV/0!</v>
      </c>
      <c r="Q24" s="7" t="e">
        <f t="shared" si="14"/>
        <v>#DIV/0!</v>
      </c>
      <c r="R24" t="e">
        <f t="shared" si="23"/>
        <v>#DIV/0!</v>
      </c>
      <c r="S24" s="25" t="e">
        <f t="shared" si="16"/>
        <v>#DIV/0!</v>
      </c>
      <c r="T24" s="25" t="e">
        <f t="shared" si="17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19"/>
        <v>#DIV/0!</v>
      </c>
      <c r="Y24" s="7" t="e">
        <f t="shared" ca="1" si="3"/>
        <v>#N/A</v>
      </c>
      <c r="Z24">
        <v>1</v>
      </c>
      <c r="AA24">
        <v>2</v>
      </c>
      <c r="AB24" s="11" t="e">
        <f t="shared" si="20"/>
        <v>#DIV/0!</v>
      </c>
      <c r="AC24" s="11"/>
      <c r="AD24" s="7" t="e">
        <f t="shared" si="4"/>
        <v>#DIV/0!</v>
      </c>
      <c r="AE24" t="e">
        <f t="shared" si="21"/>
        <v>#DIV/0!</v>
      </c>
      <c r="AF24" s="25" t="e">
        <f t="shared" si="22"/>
        <v>#DIV/0!</v>
      </c>
      <c r="AG24" s="7"/>
      <c r="AL24" s="33"/>
      <c r="AM24" s="27"/>
      <c r="AN24" s="9"/>
      <c r="AO24" s="9"/>
      <c r="AP24" s="9"/>
      <c r="AQ24" s="9"/>
      <c r="AR24" s="9"/>
      <c r="AS24" s="28"/>
      <c r="AT24" s="9"/>
      <c r="AU24" s="33"/>
      <c r="AV24" s="9"/>
      <c r="AW24" s="19"/>
      <c r="AX24" s="7"/>
      <c r="AY24" s="7"/>
      <c r="AZ24" s="23"/>
      <c r="BA24" s="23"/>
      <c r="BB24" s="25"/>
      <c r="BC24" s="25"/>
      <c r="BD24"/>
      <c r="BE24" s="33"/>
      <c r="BF24" s="7"/>
      <c r="BG24" s="17"/>
      <c r="BH24" s="17"/>
      <c r="BI24" s="36"/>
      <c r="BJ24" s="7"/>
      <c r="BK24" s="17"/>
      <c r="BL24" s="24"/>
      <c r="BM24" s="32"/>
    </row>
    <row r="25" spans="1:74" ht="14.25" x14ac:dyDescent="0.2">
      <c r="A25" s="37">
        <f>Control!B27</f>
        <v>0</v>
      </c>
      <c r="B25" s="27" t="e">
        <f t="shared" si="5"/>
        <v>#DIV/0!</v>
      </c>
      <c r="C25" s="20">
        <v>147.78871891881886</v>
      </c>
      <c r="D25" s="9" t="e">
        <f t="shared" si="6"/>
        <v>#DIV/0!</v>
      </c>
      <c r="E25">
        <f>Control!C27/100</f>
        <v>0</v>
      </c>
      <c r="F25" t="e">
        <f t="shared" si="7"/>
        <v>#DIV/0!</v>
      </c>
      <c r="G25">
        <f t="shared" si="0"/>
        <v>261.57916898024894</v>
      </c>
      <c r="H25" s="21">
        <f t="shared" si="1"/>
        <v>0</v>
      </c>
      <c r="I25" s="7" t="e">
        <f t="shared" si="8"/>
        <v>#DIV/0!</v>
      </c>
      <c r="J25" t="e">
        <f t="shared" si="9"/>
        <v>#DIV/0!</v>
      </c>
      <c r="K25">
        <f>Control!F27/100*(1-Control!G27/100)</f>
        <v>0</v>
      </c>
      <c r="L25" s="25" t="e">
        <f t="shared" si="10"/>
        <v>#DIV/0!</v>
      </c>
      <c r="M25" s="10" t="e">
        <f t="shared" si="2"/>
        <v>#DIV/0!</v>
      </c>
      <c r="N25" t="e">
        <f t="shared" si="11"/>
        <v>#DIV/0!</v>
      </c>
      <c r="O25" t="e">
        <f t="shared" si="12"/>
        <v>#DIV/0!</v>
      </c>
      <c r="P25" s="25" t="e">
        <f t="shared" si="13"/>
        <v>#DIV/0!</v>
      </c>
      <c r="Q25" s="7" t="e">
        <f t="shared" si="14"/>
        <v>#DIV/0!</v>
      </c>
      <c r="R25" t="e">
        <f t="shared" si="23"/>
        <v>#DIV/0!</v>
      </c>
      <c r="S25" s="25" t="e">
        <f t="shared" si="16"/>
        <v>#DIV/0!</v>
      </c>
      <c r="T25" s="25" t="e">
        <f t="shared" si="17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19"/>
        <v>#DIV/0!</v>
      </c>
      <c r="Y25" s="7" t="e">
        <f t="shared" ca="1" si="3"/>
        <v>#N/A</v>
      </c>
      <c r="Z25">
        <v>1</v>
      </c>
      <c r="AA25">
        <v>2</v>
      </c>
      <c r="AB25" s="11" t="e">
        <f t="shared" si="20"/>
        <v>#DIV/0!</v>
      </c>
      <c r="AC25" s="11"/>
      <c r="AD25" s="7" t="e">
        <f t="shared" si="4"/>
        <v>#DIV/0!</v>
      </c>
      <c r="AE25" t="e">
        <f t="shared" si="21"/>
        <v>#DIV/0!</v>
      </c>
      <c r="AF25" s="25" t="e">
        <f t="shared" si="22"/>
        <v>#DIV/0!</v>
      </c>
      <c r="AG25" s="7"/>
      <c r="AL25" s="33"/>
      <c r="AM25" s="27"/>
      <c r="AN25" s="19"/>
      <c r="AO25" s="9"/>
      <c r="AP25" s="9"/>
      <c r="AQ25" s="9"/>
      <c r="AR25" s="9"/>
      <c r="AS25" s="28"/>
      <c r="AT25" s="9"/>
      <c r="AU25" s="33"/>
      <c r="AV25" s="9"/>
      <c r="AW25" s="19"/>
      <c r="AX25" s="7"/>
      <c r="AY25" s="7"/>
      <c r="AZ25" s="23"/>
      <c r="BA25" s="23"/>
      <c r="BB25" s="25"/>
      <c r="BC25" s="25"/>
      <c r="BD25"/>
      <c r="BE25" s="33"/>
      <c r="BF25" s="7"/>
      <c r="BG25" s="17"/>
      <c r="BH25" s="17"/>
      <c r="BI25" s="36"/>
      <c r="BJ25" s="7"/>
      <c r="BK25" s="17"/>
      <c r="BL25" s="24"/>
      <c r="BM25" s="32"/>
    </row>
    <row r="26" spans="1:74" ht="14.25" x14ac:dyDescent="0.2">
      <c r="A26" s="37">
        <f>Control!B28</f>
        <v>0</v>
      </c>
      <c r="B26" s="27" t="e">
        <f t="shared" si="5"/>
        <v>#DIV/0!</v>
      </c>
      <c r="C26" s="20">
        <v>6.5559045187482488</v>
      </c>
      <c r="D26" s="9" t="e">
        <f t="shared" si="6"/>
        <v>#DIV/0!</v>
      </c>
      <c r="E26">
        <f>Control!C28/100</f>
        <v>0</v>
      </c>
      <c r="F26" t="e">
        <f t="shared" si="7"/>
        <v>#DIV/0!</v>
      </c>
      <c r="G26">
        <f t="shared" si="0"/>
        <v>11.60364653319732</v>
      </c>
      <c r="H26" s="21">
        <f t="shared" si="1"/>
        <v>0</v>
      </c>
      <c r="I26" s="7" t="e">
        <f t="shared" si="8"/>
        <v>#DIV/0!</v>
      </c>
      <c r="J26" t="e">
        <f t="shared" si="9"/>
        <v>#DIV/0!</v>
      </c>
      <c r="K26">
        <f>Control!F28/100*(1-Control!G28/100)</f>
        <v>0</v>
      </c>
      <c r="L26" s="25" t="e">
        <f t="shared" si="10"/>
        <v>#DIV/0!</v>
      </c>
      <c r="M26" s="10" t="e">
        <f t="shared" si="2"/>
        <v>#DIV/0!</v>
      </c>
      <c r="N26" t="e">
        <f t="shared" si="11"/>
        <v>#DIV/0!</v>
      </c>
      <c r="O26" t="e">
        <f t="shared" si="12"/>
        <v>#DIV/0!</v>
      </c>
      <c r="P26" s="25" t="e">
        <f t="shared" si="13"/>
        <v>#DIV/0!</v>
      </c>
      <c r="Q26" s="7" t="e">
        <f t="shared" si="14"/>
        <v>#DIV/0!</v>
      </c>
      <c r="R26" t="e">
        <f t="shared" si="23"/>
        <v>#DIV/0!</v>
      </c>
      <c r="S26" s="25" t="e">
        <f t="shared" si="16"/>
        <v>#DIV/0!</v>
      </c>
      <c r="T26" s="25" t="e">
        <f t="shared" si="17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19"/>
        <v>#DIV/0!</v>
      </c>
      <c r="Y26" s="7" t="e">
        <f t="shared" ca="1" si="3"/>
        <v>#N/A</v>
      </c>
      <c r="Z26">
        <v>1</v>
      </c>
      <c r="AA26">
        <v>2</v>
      </c>
      <c r="AB26" s="11" t="e">
        <f t="shared" si="20"/>
        <v>#DIV/0!</v>
      </c>
      <c r="AC26" s="11"/>
      <c r="AD26" s="7" t="e">
        <f t="shared" si="4"/>
        <v>#DIV/0!</v>
      </c>
      <c r="AE26" t="e">
        <f t="shared" si="21"/>
        <v>#DIV/0!</v>
      </c>
      <c r="AF26" s="25" t="e">
        <f t="shared" si="22"/>
        <v>#DIV/0!</v>
      </c>
      <c r="AG26" s="7"/>
      <c r="AL26" s="33"/>
      <c r="AM26" s="27"/>
      <c r="AN26" s="9"/>
      <c r="AO26" s="9"/>
      <c r="AP26" s="9"/>
      <c r="AQ26" s="9"/>
      <c r="AR26" s="9"/>
      <c r="AS26" s="28"/>
      <c r="AT26" s="9"/>
      <c r="AU26" s="33"/>
      <c r="AV26" s="9"/>
      <c r="AW26" s="19"/>
      <c r="AX26" s="7"/>
      <c r="AY26" s="7"/>
      <c r="AZ26" s="23"/>
      <c r="BA26" s="23"/>
      <c r="BB26" s="25"/>
      <c r="BC26" s="25"/>
      <c r="BD26"/>
      <c r="BL26" s="36"/>
      <c r="BM26" s="32"/>
    </row>
    <row r="27" spans="1:74" ht="14.25" x14ac:dyDescent="0.2">
      <c r="A27" s="37">
        <f>Control!B29</f>
        <v>0</v>
      </c>
      <c r="B27" s="27" t="e">
        <f t="shared" si="5"/>
        <v>#DIV/0!</v>
      </c>
      <c r="C27" s="20">
        <v>68.648327202880822</v>
      </c>
      <c r="D27" s="9" t="e">
        <f t="shared" si="6"/>
        <v>#DIV/0!</v>
      </c>
      <c r="E27">
        <f>Control!C29/100</f>
        <v>0</v>
      </c>
      <c r="F27" t="e">
        <f t="shared" si="7"/>
        <v>#DIV/0!</v>
      </c>
      <c r="G27">
        <f t="shared" si="0"/>
        <v>121.50435102883357</v>
      </c>
      <c r="H27" s="21">
        <f t="shared" si="1"/>
        <v>0</v>
      </c>
      <c r="I27" s="7" t="e">
        <f t="shared" si="8"/>
        <v>#DIV/0!</v>
      </c>
      <c r="J27" t="e">
        <f t="shared" si="9"/>
        <v>#DIV/0!</v>
      </c>
      <c r="K27">
        <f>Control!F29/100*(1-Control!G29/100)</f>
        <v>0</v>
      </c>
      <c r="L27" s="25" t="e">
        <f t="shared" si="10"/>
        <v>#DIV/0!</v>
      </c>
      <c r="M27" s="10" t="e">
        <f t="shared" si="2"/>
        <v>#DIV/0!</v>
      </c>
      <c r="N27" t="e">
        <f t="shared" si="11"/>
        <v>#DIV/0!</v>
      </c>
      <c r="O27" t="e">
        <f t="shared" si="12"/>
        <v>#DIV/0!</v>
      </c>
      <c r="P27" s="25" t="e">
        <f t="shared" si="13"/>
        <v>#DIV/0!</v>
      </c>
      <c r="Q27" s="7" t="e">
        <f t="shared" si="14"/>
        <v>#DIV/0!</v>
      </c>
      <c r="R27" t="e">
        <f t="shared" si="23"/>
        <v>#DIV/0!</v>
      </c>
      <c r="S27" s="25" t="e">
        <f t="shared" si="16"/>
        <v>#DIV/0!</v>
      </c>
      <c r="T27" s="25" t="e">
        <f t="shared" si="17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19"/>
        <v>#DIV/0!</v>
      </c>
      <c r="Y27" s="7" t="e">
        <f t="shared" ca="1" si="3"/>
        <v>#N/A</v>
      </c>
      <c r="Z27">
        <v>1</v>
      </c>
      <c r="AA27">
        <v>2</v>
      </c>
      <c r="AB27" s="11" t="e">
        <f t="shared" si="20"/>
        <v>#DIV/0!</v>
      </c>
      <c r="AC27" s="11"/>
      <c r="AD27" s="7" t="e">
        <f t="shared" si="4"/>
        <v>#DIV/0!</v>
      </c>
      <c r="AE27" t="e">
        <f t="shared" si="21"/>
        <v>#DIV/0!</v>
      </c>
      <c r="AF27" s="25" t="e">
        <f t="shared" si="22"/>
        <v>#DIV/0!</v>
      </c>
      <c r="AG27" s="7"/>
      <c r="AL27" s="33"/>
      <c r="AM27" s="27"/>
      <c r="AN27" s="19"/>
      <c r="AO27" s="9"/>
      <c r="AP27" s="9"/>
      <c r="AQ27" s="9"/>
      <c r="AR27" s="9"/>
      <c r="AS27" s="28"/>
      <c r="AT27" s="9"/>
      <c r="AU27" s="33"/>
      <c r="AV27" s="9"/>
      <c r="AW27" s="19"/>
      <c r="AX27" s="7"/>
      <c r="AY27" s="7"/>
      <c r="AZ27" s="23"/>
      <c r="BA27" s="23"/>
      <c r="BB27" s="25"/>
      <c r="BC27" s="25"/>
      <c r="BD27"/>
      <c r="BE27" s="33"/>
      <c r="BF27" s="7"/>
      <c r="BG27" s="17"/>
      <c r="BH27" s="17"/>
      <c r="BI27" s="36"/>
      <c r="BJ27" s="7"/>
      <c r="BK27" s="17"/>
      <c r="BL27" s="24"/>
      <c r="BM27" s="32"/>
    </row>
    <row r="28" spans="1:74" ht="14.25" x14ac:dyDescent="0.2">
      <c r="A28" s="37">
        <f>Control!B30</f>
        <v>0</v>
      </c>
      <c r="B28" s="27" t="e">
        <f t="shared" si="5"/>
        <v>#DIV/0!</v>
      </c>
      <c r="C28" s="20">
        <v>113.60419464128171</v>
      </c>
      <c r="D28" s="9" t="e">
        <f t="shared" si="6"/>
        <v>#DIV/0!</v>
      </c>
      <c r="E28">
        <f>Control!C30/100</f>
        <v>0</v>
      </c>
      <c r="F28" t="e">
        <f t="shared" si="7"/>
        <v>#DIV/0!</v>
      </c>
      <c r="G28">
        <f t="shared" si="0"/>
        <v>201.07414858410368</v>
      </c>
      <c r="H28" s="21">
        <f t="shared" si="1"/>
        <v>0</v>
      </c>
      <c r="I28" s="7" t="e">
        <f t="shared" si="8"/>
        <v>#DIV/0!</v>
      </c>
      <c r="J28" t="e">
        <f t="shared" si="9"/>
        <v>#DIV/0!</v>
      </c>
      <c r="K28">
        <f>Control!F30/100*(1-Control!G30/100)</f>
        <v>0</v>
      </c>
      <c r="L28" s="25" t="e">
        <f t="shared" si="10"/>
        <v>#DIV/0!</v>
      </c>
      <c r="M28" s="10" t="e">
        <f t="shared" si="2"/>
        <v>#DIV/0!</v>
      </c>
      <c r="N28" t="e">
        <f t="shared" si="11"/>
        <v>#DIV/0!</v>
      </c>
      <c r="O28" t="e">
        <f t="shared" si="12"/>
        <v>#DIV/0!</v>
      </c>
      <c r="P28" s="25" t="e">
        <f t="shared" si="13"/>
        <v>#DIV/0!</v>
      </c>
      <c r="Q28" s="7" t="e">
        <f t="shared" si="14"/>
        <v>#DIV/0!</v>
      </c>
      <c r="R28" t="e">
        <f t="shared" si="23"/>
        <v>#DIV/0!</v>
      </c>
      <c r="S28" s="25" t="e">
        <f t="shared" si="16"/>
        <v>#DIV/0!</v>
      </c>
      <c r="T28" s="25" t="e">
        <f t="shared" si="17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19"/>
        <v>#DIV/0!</v>
      </c>
      <c r="Y28" s="7" t="e">
        <f t="shared" ca="1" si="3"/>
        <v>#N/A</v>
      </c>
      <c r="Z28">
        <v>1</v>
      </c>
      <c r="AA28">
        <v>2</v>
      </c>
      <c r="AB28" s="11" t="e">
        <f t="shared" si="20"/>
        <v>#DIV/0!</v>
      </c>
      <c r="AC28" s="11"/>
      <c r="AD28" s="7" t="e">
        <f t="shared" si="4"/>
        <v>#DIV/0!</v>
      </c>
      <c r="AE28" t="e">
        <f t="shared" si="21"/>
        <v>#DIV/0!</v>
      </c>
      <c r="AF28" s="25" t="e">
        <f t="shared" si="22"/>
        <v>#DIV/0!</v>
      </c>
      <c r="AG28" s="7"/>
      <c r="AL28" s="33"/>
      <c r="AM28" s="27"/>
      <c r="AN28" s="19"/>
      <c r="AO28" s="9"/>
      <c r="AP28" s="9"/>
      <c r="AQ28" s="9"/>
      <c r="AR28" s="9"/>
      <c r="AS28" s="28"/>
      <c r="AT28" s="9"/>
      <c r="AU28" s="33"/>
      <c r="AV28" s="9"/>
      <c r="AW28" s="19"/>
      <c r="AX28" s="7"/>
      <c r="AY28" s="7"/>
      <c r="AZ28" s="23"/>
      <c r="BA28" s="23"/>
      <c r="BB28" s="25"/>
      <c r="BC28" s="25"/>
      <c r="BD28"/>
      <c r="BE28" s="33"/>
      <c r="BF28" s="7"/>
      <c r="BG28" s="17"/>
      <c r="BH28" s="17"/>
      <c r="BI28" s="36"/>
      <c r="BJ28" s="7"/>
      <c r="BK28" s="17"/>
      <c r="BL28" s="24"/>
      <c r="BM28" s="32"/>
    </row>
    <row r="29" spans="1:74" ht="14.25" x14ac:dyDescent="0.2">
      <c r="A29" s="37">
        <f>Control!B31</f>
        <v>0</v>
      </c>
      <c r="B29" s="27" t="e">
        <f t="shared" si="5"/>
        <v>#DIV/0!</v>
      </c>
      <c r="C29" s="20">
        <v>26.110490005767446</v>
      </c>
      <c r="D29" s="9" t="e">
        <f t="shared" si="6"/>
        <v>#DIV/0!</v>
      </c>
      <c r="E29">
        <f>Control!C31/100</f>
        <v>0</v>
      </c>
      <c r="F29" t="e">
        <f t="shared" si="7"/>
        <v>#DIV/0!</v>
      </c>
      <c r="G29">
        <f t="shared" si="0"/>
        <v>46.214354704079128</v>
      </c>
      <c r="H29" s="21">
        <f t="shared" si="1"/>
        <v>0</v>
      </c>
      <c r="I29" s="7" t="e">
        <f t="shared" si="8"/>
        <v>#DIV/0!</v>
      </c>
      <c r="J29" t="e">
        <f t="shared" si="9"/>
        <v>#DIV/0!</v>
      </c>
      <c r="K29">
        <f>Control!F31/100*(1-Control!G31/100)</f>
        <v>0</v>
      </c>
      <c r="L29" s="25" t="e">
        <f t="shared" si="10"/>
        <v>#DIV/0!</v>
      </c>
      <c r="M29" s="10" t="e">
        <f t="shared" si="2"/>
        <v>#DIV/0!</v>
      </c>
      <c r="N29" t="e">
        <f t="shared" si="11"/>
        <v>#DIV/0!</v>
      </c>
      <c r="O29" t="e">
        <f t="shared" si="12"/>
        <v>#DIV/0!</v>
      </c>
      <c r="P29" s="25" t="e">
        <f t="shared" si="13"/>
        <v>#DIV/0!</v>
      </c>
      <c r="Q29" s="7" t="e">
        <f t="shared" si="14"/>
        <v>#DIV/0!</v>
      </c>
      <c r="R29" t="e">
        <f t="shared" si="23"/>
        <v>#DIV/0!</v>
      </c>
      <c r="S29" s="25" t="e">
        <f t="shared" si="16"/>
        <v>#DIV/0!</v>
      </c>
      <c r="T29" s="25" t="e">
        <f t="shared" si="17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19"/>
        <v>#DIV/0!</v>
      </c>
      <c r="Y29" s="7" t="e">
        <f t="shared" ca="1" si="3"/>
        <v>#N/A</v>
      </c>
      <c r="Z29">
        <v>1</v>
      </c>
      <c r="AA29">
        <v>2</v>
      </c>
      <c r="AB29" s="11" t="e">
        <f t="shared" si="20"/>
        <v>#DIV/0!</v>
      </c>
      <c r="AC29" s="11"/>
      <c r="AD29" s="7" t="e">
        <f t="shared" si="4"/>
        <v>#DIV/0!</v>
      </c>
      <c r="AE29" t="e">
        <f t="shared" si="21"/>
        <v>#DIV/0!</v>
      </c>
      <c r="AF29" s="25" t="e">
        <f t="shared" si="22"/>
        <v>#DIV/0!</v>
      </c>
      <c r="AG29" s="7"/>
      <c r="AL29" s="33"/>
      <c r="AM29" s="27"/>
      <c r="AN29" s="8"/>
      <c r="AO29" s="9"/>
      <c r="AP29" s="9"/>
      <c r="AQ29" s="9"/>
      <c r="AR29" s="9"/>
      <c r="AS29" s="28"/>
      <c r="AT29" s="9"/>
      <c r="AU29" s="33"/>
      <c r="AV29" s="9"/>
      <c r="AW29" s="19"/>
      <c r="AX29" s="7"/>
      <c r="AY29" s="7"/>
      <c r="AZ29" s="23"/>
      <c r="BA29" s="23"/>
      <c r="BB29" s="25"/>
      <c r="BC29" s="25"/>
      <c r="BD29"/>
      <c r="BE29" s="33"/>
      <c r="BF29" s="7"/>
      <c r="BG29" s="17"/>
      <c r="BH29" s="17"/>
      <c r="BI29" s="36"/>
      <c r="BJ29" s="7"/>
      <c r="BK29" s="17"/>
      <c r="BL29" s="24"/>
      <c r="BM29" s="32"/>
    </row>
    <row r="30" spans="1:74" ht="14.25" x14ac:dyDescent="0.2">
      <c r="A30" s="37">
        <f>Control!B32</f>
        <v>0</v>
      </c>
      <c r="B30" s="27" t="e">
        <f t="shared" si="5"/>
        <v>#DIV/0!</v>
      </c>
      <c r="C30" s="20">
        <v>20.570886645863695</v>
      </c>
      <c r="D30" s="9" t="e">
        <f t="shared" si="6"/>
        <v>#DIV/0!</v>
      </c>
      <c r="E30">
        <f>Control!C32/100</f>
        <v>0</v>
      </c>
      <c r="F30" t="e">
        <f t="shared" si="7"/>
        <v>#DIV/0!</v>
      </c>
      <c r="G30">
        <f t="shared" si="0"/>
        <v>36.409514023649479</v>
      </c>
      <c r="H30" s="21">
        <f t="shared" si="1"/>
        <v>0</v>
      </c>
      <c r="I30" s="7" t="e">
        <f t="shared" si="8"/>
        <v>#DIV/0!</v>
      </c>
      <c r="J30" t="e">
        <f t="shared" si="9"/>
        <v>#DIV/0!</v>
      </c>
      <c r="K30">
        <f>Control!F32/100*(1-Control!G32/100)</f>
        <v>0</v>
      </c>
      <c r="L30" s="25" t="e">
        <f t="shared" si="10"/>
        <v>#DIV/0!</v>
      </c>
      <c r="M30" s="10" t="e">
        <f t="shared" si="2"/>
        <v>#DIV/0!</v>
      </c>
      <c r="N30" t="e">
        <f t="shared" si="11"/>
        <v>#DIV/0!</v>
      </c>
      <c r="O30" t="e">
        <f t="shared" si="12"/>
        <v>#DIV/0!</v>
      </c>
      <c r="P30" s="25" t="e">
        <f t="shared" si="13"/>
        <v>#DIV/0!</v>
      </c>
      <c r="Q30" s="7" t="e">
        <f t="shared" si="14"/>
        <v>#DIV/0!</v>
      </c>
      <c r="R30" t="e">
        <f t="shared" si="23"/>
        <v>#DIV/0!</v>
      </c>
      <c r="S30" s="25" t="e">
        <f t="shared" si="16"/>
        <v>#DIV/0!</v>
      </c>
      <c r="T30" s="25" t="e">
        <f t="shared" si="17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19"/>
        <v>#DIV/0!</v>
      </c>
      <c r="Y30" s="7" t="e">
        <f t="shared" ca="1" si="3"/>
        <v>#N/A</v>
      </c>
      <c r="Z30">
        <v>1</v>
      </c>
      <c r="AA30">
        <v>2</v>
      </c>
      <c r="AB30" s="11" t="e">
        <f t="shared" si="20"/>
        <v>#DIV/0!</v>
      </c>
      <c r="AC30" s="11"/>
      <c r="AD30" s="7" t="e">
        <f t="shared" si="4"/>
        <v>#DIV/0!</v>
      </c>
      <c r="AE30" t="e">
        <f t="shared" si="21"/>
        <v>#DIV/0!</v>
      </c>
      <c r="AF30" s="25" t="e">
        <f t="shared" si="22"/>
        <v>#DIV/0!</v>
      </c>
      <c r="AG30" s="7"/>
      <c r="AL30" s="33"/>
      <c r="AM30" s="27"/>
      <c r="AN30" s="20"/>
      <c r="AO30" s="9"/>
      <c r="AP30" s="9"/>
      <c r="AQ30" s="9"/>
      <c r="AR30" s="9"/>
      <c r="AS30" s="28"/>
      <c r="AT30" s="9"/>
      <c r="AU30" s="33"/>
      <c r="AV30" s="9"/>
      <c r="AW30" s="19"/>
      <c r="AX30" s="7"/>
      <c r="AY30" s="7"/>
      <c r="AZ30" s="23"/>
      <c r="BA30" s="23"/>
      <c r="BB30" s="25"/>
      <c r="BC30" s="25"/>
      <c r="BD30"/>
      <c r="BE30" s="33"/>
      <c r="BF30" s="7"/>
      <c r="BG30" s="17"/>
      <c r="BH30" s="17"/>
      <c r="BI30" s="36"/>
      <c r="BJ30" s="7"/>
      <c r="BK30" s="17"/>
      <c r="BL30" s="24"/>
      <c r="BM30" s="32"/>
    </row>
    <row r="31" spans="1:74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23.132232830500513</v>
      </c>
      <c r="D31" s="9" t="e">
        <f t="shared" ref="D31:D94" si="26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7">$F$2*N31</f>
        <v>#DIV/0!</v>
      </c>
      <c r="G31">
        <f t="shared" ref="G31:G94" si="28">0.018*C31*1000000/8.3144/($AA$1+273.15)</f>
        <v>40.942977818109064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Control!F33/100*(1-Control!G33/100)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19"/>
        <v>#DIV/0!</v>
      </c>
      <c r="Y31" s="7" t="e">
        <f t="shared" ca="1" si="3"/>
        <v>#N/A</v>
      </c>
      <c r="Z31">
        <v>1</v>
      </c>
      <c r="AA31">
        <v>2</v>
      </c>
      <c r="AB31" s="11" t="e">
        <f t="shared" si="20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  <c r="AM31" s="1"/>
      <c r="AN31" s="1"/>
      <c r="AO31" s="29"/>
      <c r="AP31" s="29"/>
      <c r="AQ31" s="29"/>
      <c r="AR31" s="29"/>
      <c r="AS31" s="29"/>
      <c r="AT31" s="29"/>
      <c r="AU31" s="29"/>
      <c r="AV31" s="29"/>
      <c r="AW31" s="29"/>
      <c r="AZ31" s="23"/>
      <c r="BA31" s="23"/>
      <c r="BD31" s="26"/>
      <c r="BE31" s="33"/>
      <c r="BF31" s="7"/>
      <c r="BG31" s="17"/>
      <c r="BH31" s="17"/>
      <c r="BI31" s="36"/>
      <c r="BJ31" s="7"/>
      <c r="BK31" s="17"/>
      <c r="BL31" s="24"/>
      <c r="BM31" s="32"/>
    </row>
    <row r="32" spans="1:74" ht="14.25" x14ac:dyDescent="0.2">
      <c r="A32" s="37">
        <f>Control!B34</f>
        <v>0</v>
      </c>
      <c r="B32" s="27" t="e">
        <f t="shared" si="25"/>
        <v>#DIV/0!</v>
      </c>
      <c r="C32" s="20">
        <v>48.719805275767797</v>
      </c>
      <c r="D32" s="9" t="e">
        <f t="shared" si="26"/>
        <v>#DIV/0!</v>
      </c>
      <c r="E32">
        <f>Control!C34/100</f>
        <v>0</v>
      </c>
      <c r="F32" t="e">
        <f t="shared" si="27"/>
        <v>#DIV/0!</v>
      </c>
      <c r="G32">
        <f t="shared" si="28"/>
        <v>86.231792725094834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Control!F34/100*(1-Control!G34/100)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>
        <f ca="1">RANK(C32,$C$3:OFFSET($C$3,Control!$I$5-1,0),1)</f>
        <v>14</v>
      </c>
      <c r="V32" s="10" t="e">
        <f t="shared" ca="1" si="24"/>
        <v>#N/A</v>
      </c>
      <c r="W32" s="10" t="e">
        <f t="shared" ca="1" si="24"/>
        <v>#N/A</v>
      </c>
      <c r="X32" s="7" t="e">
        <f t="shared" si="19"/>
        <v>#DIV/0!</v>
      </c>
      <c r="Y32" s="7" t="e">
        <f t="shared" ca="1" si="3"/>
        <v>#N/A</v>
      </c>
      <c r="Z32">
        <v>1</v>
      </c>
      <c r="AA32">
        <v>2</v>
      </c>
      <c r="AB32" s="11" t="e">
        <f t="shared" si="20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  <c r="BD32" s="26"/>
      <c r="BE32" s="33"/>
      <c r="BF32" s="7"/>
      <c r="BG32" s="17"/>
      <c r="BH32" s="17"/>
      <c r="BI32" s="36"/>
      <c r="BJ32" s="7"/>
      <c r="BK32" s="17"/>
      <c r="BL32" s="24"/>
      <c r="BM32" s="32"/>
    </row>
    <row r="33" spans="1:65" ht="14.25" x14ac:dyDescent="0.2">
      <c r="A33" s="37">
        <f>Control!B35</f>
        <v>0</v>
      </c>
      <c r="B33" s="27" t="e">
        <f t="shared" si="25"/>
        <v>#DIV/0!</v>
      </c>
      <c r="C33" s="20">
        <v>30.77236644924994</v>
      </c>
      <c r="D33" s="9" t="e">
        <f t="shared" si="26"/>
        <v>#DIV/0!</v>
      </c>
      <c r="E33">
        <f>Control!C35/100</f>
        <v>0</v>
      </c>
      <c r="F33" t="e">
        <f t="shared" si="27"/>
        <v>#DIV/0!</v>
      </c>
      <c r="G33">
        <f t="shared" si="28"/>
        <v>54.465659505256802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Control!F35/100*(1-Control!G35/100)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>
        <f ca="1">RANK(C33,$C$3:OFFSET($C$3,Control!$I$5-1,0),1)</f>
        <v>13</v>
      </c>
      <c r="V33" s="10">
        <f t="shared" ca="1" si="24"/>
        <v>13</v>
      </c>
      <c r="W33" s="10" t="e">
        <f t="shared" ca="1" si="24"/>
        <v>#N/A</v>
      </c>
      <c r="X33" s="7" t="e">
        <f t="shared" si="19"/>
        <v>#DIV/0!</v>
      </c>
      <c r="Y33" s="7">
        <f t="shared" ca="1" si="3"/>
        <v>17.77236644924994</v>
      </c>
      <c r="Z33">
        <v>1</v>
      </c>
      <c r="AA33">
        <v>2</v>
      </c>
      <c r="AB33" s="11" t="e">
        <f t="shared" si="20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  <c r="BD33" s="26"/>
      <c r="BE33" s="33"/>
      <c r="BF33" s="7"/>
      <c r="BG33" s="17"/>
      <c r="BH33" s="17"/>
      <c r="BI33" s="36"/>
      <c r="BJ33" s="7"/>
      <c r="BK33" s="17"/>
      <c r="BL33" s="24"/>
      <c r="BM33" s="32"/>
    </row>
    <row r="34" spans="1:65" ht="14.25" x14ac:dyDescent="0.2">
      <c r="A34" s="37">
        <f>Control!B36</f>
        <v>0</v>
      </c>
      <c r="B34" s="27" t="e">
        <f t="shared" si="25"/>
        <v>#DIV/0!</v>
      </c>
      <c r="C34" s="20">
        <v>17.565192925146015</v>
      </c>
      <c r="D34" s="9" t="e">
        <f t="shared" si="26"/>
        <v>#DIV/0!</v>
      </c>
      <c r="E34">
        <f>Control!C36/100</f>
        <v>0</v>
      </c>
      <c r="F34" t="e">
        <f t="shared" si="27"/>
        <v>#DIV/0!</v>
      </c>
      <c r="G34">
        <f t="shared" si="28"/>
        <v>31.089575726421515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Control!F36/100*(1-Control!G36/100)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19"/>
        <v>#DIV/0!</v>
      </c>
      <c r="Y34" s="7" t="e">
        <f t="shared" ca="1" si="3"/>
        <v>#N/A</v>
      </c>
      <c r="Z34">
        <v>1</v>
      </c>
      <c r="AA34">
        <v>2</v>
      </c>
      <c r="AB34" s="11" t="e">
        <f t="shared" si="20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  <c r="BD34" s="26"/>
      <c r="BE34" s="33"/>
      <c r="BF34" s="7"/>
      <c r="BG34" s="17"/>
      <c r="BH34" s="17"/>
      <c r="BI34" s="36"/>
      <c r="BJ34" s="7"/>
      <c r="BK34" s="17"/>
      <c r="BL34" s="24"/>
      <c r="BM34" s="32"/>
    </row>
    <row r="35" spans="1:65" ht="14.25" x14ac:dyDescent="0.2">
      <c r="A35" s="37">
        <f>Control!B37</f>
        <v>0</v>
      </c>
      <c r="B35" s="27" t="e">
        <f t="shared" si="25"/>
        <v>#DIV/0!</v>
      </c>
      <c r="C35" s="20">
        <v>26.713947203374325</v>
      </c>
      <c r="D35" s="9" t="e">
        <f t="shared" si="26"/>
        <v>#DIV/0!</v>
      </c>
      <c r="E35">
        <f>Control!C37/100</f>
        <v>0</v>
      </c>
      <c r="F35" t="e">
        <f t="shared" si="27"/>
        <v>#DIV/0!</v>
      </c>
      <c r="G35">
        <f t="shared" si="28"/>
        <v>47.28244591848275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Control!F37/100*(1-Control!G37/100)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>
        <f ca="1">RANK(C35,$C$3:OFFSET($C$3,Control!$I$5-1,0),1)</f>
        <v>12</v>
      </c>
      <c r="V35" s="10" t="e">
        <f t="shared" ca="1" si="24"/>
        <v>#N/A</v>
      </c>
      <c r="W35" s="10" t="e">
        <f t="shared" ca="1" si="24"/>
        <v>#N/A</v>
      </c>
      <c r="X35" s="7" t="e">
        <f t="shared" si="19"/>
        <v>#DIV/0!</v>
      </c>
      <c r="Y35" s="7" t="e">
        <f t="shared" ca="1" si="3"/>
        <v>#N/A</v>
      </c>
      <c r="Z35">
        <v>1</v>
      </c>
      <c r="AA35">
        <v>2</v>
      </c>
      <c r="AB35" s="11" t="e">
        <f t="shared" si="20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  <c r="BD35" s="26"/>
      <c r="BE35" s="33"/>
      <c r="BF35" s="7"/>
      <c r="BG35" s="17"/>
      <c r="BH35" s="17"/>
      <c r="BI35" s="36"/>
      <c r="BJ35" s="7"/>
      <c r="BK35" s="17"/>
      <c r="BL35" s="24"/>
      <c r="BM35" s="32"/>
    </row>
    <row r="36" spans="1:65" ht="14.25" x14ac:dyDescent="0.2">
      <c r="A36" s="37">
        <f>Control!B38</f>
        <v>0</v>
      </c>
      <c r="B36" s="27" t="e">
        <f t="shared" si="25"/>
        <v>#DIV/0!</v>
      </c>
      <c r="C36" s="20">
        <v>4.712070508558317</v>
      </c>
      <c r="D36" s="9" t="e">
        <f t="shared" si="26"/>
        <v>#DIV/0!</v>
      </c>
      <c r="E36">
        <f>Control!C38/100</f>
        <v>0</v>
      </c>
      <c r="F36" t="e">
        <f t="shared" si="27"/>
        <v>#DIV/0!</v>
      </c>
      <c r="G36">
        <f t="shared" si="28"/>
        <v>8.3401459652822769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Control!F38/100*(1-Control!G38/100)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19"/>
        <v>#DIV/0!</v>
      </c>
      <c r="Y36" s="7" t="e">
        <f t="shared" ca="1" si="3"/>
        <v>#N/A</v>
      </c>
      <c r="Z36">
        <v>1</v>
      </c>
      <c r="AA36">
        <v>2</v>
      </c>
      <c r="AB36" s="11" t="e">
        <f t="shared" si="20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  <c r="BL36" s="32"/>
    </row>
    <row r="37" spans="1:65" ht="14.25" x14ac:dyDescent="0.2">
      <c r="A37" s="37">
        <f>Control!B39</f>
        <v>0</v>
      </c>
      <c r="B37" s="27" t="e">
        <f t="shared" si="25"/>
        <v>#DIV/0!</v>
      </c>
      <c r="C37" s="20">
        <v>6.2397567627153085</v>
      </c>
      <c r="D37" s="9" t="e">
        <f t="shared" si="26"/>
        <v>#DIV/0!</v>
      </c>
      <c r="E37">
        <f>Control!C39/100</f>
        <v>0</v>
      </c>
      <c r="F37" t="e">
        <f t="shared" si="27"/>
        <v>#DIV/0!</v>
      </c>
      <c r="G37">
        <f t="shared" si="28"/>
        <v>11.044079687344267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Control!F39/100*(1-Control!G39/100)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19"/>
        <v>#DIV/0!</v>
      </c>
      <c r="Y37" s="7" t="e">
        <f t="shared" ca="1" si="3"/>
        <v>#N/A</v>
      </c>
      <c r="Z37">
        <v>1</v>
      </c>
      <c r="AA37">
        <v>2</v>
      </c>
      <c r="AB37" s="11" t="e">
        <f t="shared" si="20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65" ht="14.25" x14ac:dyDescent="0.2">
      <c r="A38" s="37">
        <f>Control!B40</f>
        <v>0</v>
      </c>
      <c r="B38" s="27" t="e">
        <f t="shared" si="25"/>
        <v>#DIV/0!</v>
      </c>
      <c r="C38" s="20">
        <v>6.2783625846518056</v>
      </c>
      <c r="D38" s="9" t="e">
        <f t="shared" si="26"/>
        <v>#DIV/0!</v>
      </c>
      <c r="E38">
        <f>Control!C40/100</f>
        <v>0</v>
      </c>
      <c r="F38" t="e">
        <f t="shared" si="27"/>
        <v>#DIV/0!</v>
      </c>
      <c r="G38">
        <f t="shared" si="28"/>
        <v>11.112410199265787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Control!F40/100*(1-Control!G40/100)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7" t="e">
        <f t="shared" si="37"/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 t="e">
        <f ca="1">RANK(C38,$C$3:OFFSET($C$3,Control!$I$5-1,0),1)</f>
        <v>#N/A</v>
      </c>
      <c r="V38" s="10" t="e">
        <f t="shared" ca="1" si="44"/>
        <v>#N/A</v>
      </c>
      <c r="W38" s="10" t="e">
        <f t="shared" ca="1" si="44"/>
        <v>#N/A</v>
      </c>
      <c r="X38" s="7" t="e">
        <f t="shared" si="19"/>
        <v>#DIV/0!</v>
      </c>
      <c r="Y38" s="7" t="e">
        <f t="shared" ca="1" si="3"/>
        <v>#N/A</v>
      </c>
      <c r="Z38">
        <v>1</v>
      </c>
      <c r="AA38">
        <v>2</v>
      </c>
      <c r="AB38" s="11" t="e">
        <f t="shared" si="20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65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Control!F41/100*(1-Control!G41/100)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19"/>
        <v>#DIV/0!</v>
      </c>
      <c r="Y39" s="7" t="e">
        <f t="shared" ca="1" si="3"/>
        <v>#N/A</v>
      </c>
      <c r="Z39">
        <v>1</v>
      </c>
      <c r="AA39">
        <v>2</v>
      </c>
      <c r="AB39" s="11" t="e">
        <f t="shared" si="20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65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Control!F42/100*(1-Control!G42/100)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19"/>
        <v>#DIV/0!</v>
      </c>
      <c r="Y40" s="7" t="e">
        <f t="shared" ca="1" si="3"/>
        <v>#N/A</v>
      </c>
      <c r="Z40">
        <v>1</v>
      </c>
      <c r="AA40">
        <v>2</v>
      </c>
      <c r="AB40" s="11" t="e">
        <f t="shared" si="20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65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Control!F43/100*(1-Control!G43/100)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19"/>
        <v>#DIV/0!</v>
      </c>
      <c r="Y41" s="7" t="e">
        <f t="shared" ca="1" si="3"/>
        <v>#N/A</v>
      </c>
      <c r="Z41">
        <v>1</v>
      </c>
      <c r="AA41">
        <v>2</v>
      </c>
      <c r="AB41" s="11" t="e">
        <f t="shared" si="20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65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Control!F44/100*(1-Control!G44/100)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19"/>
        <v>#DIV/0!</v>
      </c>
      <c r="Y42" s="7" t="e">
        <f t="shared" ca="1" si="3"/>
        <v>#N/A</v>
      </c>
      <c r="Z42">
        <v>1</v>
      </c>
      <c r="AA42">
        <v>2</v>
      </c>
      <c r="AB42" s="11" t="e">
        <f t="shared" si="20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65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Control!F45/100*(1-Control!G45/100)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19"/>
        <v>#DIV/0!</v>
      </c>
      <c r="Y43" s="7" t="e">
        <f t="shared" ca="1" si="3"/>
        <v>#N/A</v>
      </c>
      <c r="Z43">
        <v>1</v>
      </c>
      <c r="AA43">
        <v>2</v>
      </c>
      <c r="AB43" s="11" t="e">
        <f t="shared" si="20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65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Control!F46/100*(1-Control!G46/100)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19"/>
        <v>#DIV/0!</v>
      </c>
      <c r="Y44" s="7" t="e">
        <f t="shared" ca="1" si="3"/>
        <v>#N/A</v>
      </c>
      <c r="Z44">
        <v>1</v>
      </c>
      <c r="AA44">
        <v>2</v>
      </c>
      <c r="AB44" s="11" t="e">
        <f t="shared" si="20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65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Control!F47/100*(1-Control!G47/100)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19"/>
        <v>#DIV/0!</v>
      </c>
      <c r="Y45" s="7" t="e">
        <f t="shared" ca="1" si="3"/>
        <v>#N/A</v>
      </c>
      <c r="Z45">
        <v>1</v>
      </c>
      <c r="AA45">
        <v>2</v>
      </c>
      <c r="AB45" s="11" t="e">
        <f t="shared" si="20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65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Control!F48/100*(1-Control!G48/100)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19"/>
        <v>#DIV/0!</v>
      </c>
      <c r="Y46" s="7" t="e">
        <f t="shared" ca="1" si="3"/>
        <v>#N/A</v>
      </c>
      <c r="Z46">
        <v>1</v>
      </c>
      <c r="AA46">
        <v>2</v>
      </c>
      <c r="AB46" s="11" t="e">
        <f t="shared" si="20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65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Control!F49/100*(1-Control!G49/100)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19"/>
        <v>#DIV/0!</v>
      </c>
      <c r="Y47" s="7" t="e">
        <f t="shared" ca="1" si="3"/>
        <v>#N/A</v>
      </c>
      <c r="Z47">
        <v>1</v>
      </c>
      <c r="AA47">
        <v>2</v>
      </c>
      <c r="AB47" s="11" t="e">
        <f t="shared" si="20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</row>
    <row r="48" spans="1:65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Control!F50/100*(1-Control!G50/100)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19"/>
        <v>#DIV/0!</v>
      </c>
      <c r="Y48" s="7" t="e">
        <f t="shared" ca="1" si="3"/>
        <v>#N/A</v>
      </c>
      <c r="Z48">
        <v>1</v>
      </c>
      <c r="AA48">
        <v>2</v>
      </c>
      <c r="AB48" s="11" t="e">
        <f t="shared" si="20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Control!F51/100*(1-Control!G51/100)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19"/>
        <v>#DIV/0!</v>
      </c>
      <c r="Y49" s="7" t="e">
        <f t="shared" ca="1" si="3"/>
        <v>#N/A</v>
      </c>
      <c r="Z49">
        <v>1</v>
      </c>
      <c r="AA49">
        <v>2</v>
      </c>
      <c r="AB49" s="11" t="e">
        <f t="shared" si="20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Control!F52/100*(1-Control!G52/100)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19"/>
        <v>#DIV/0!</v>
      </c>
      <c r="Y50" s="7" t="e">
        <f t="shared" ca="1" si="3"/>
        <v>#N/A</v>
      </c>
      <c r="Z50">
        <v>1</v>
      </c>
      <c r="AA50">
        <v>2</v>
      </c>
      <c r="AB50" s="11" t="e">
        <f t="shared" si="20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Control!F53/100*(1-Control!G53/100)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9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Control!F54/100*(1-Control!G54/100)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9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Control!F55/100*(1-Control!G55/100)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9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Control!F56/100*(1-Control!G56/100)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9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Control!F57/100*(1-Control!G57/100)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9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Control!F58/100*(1-Control!G58/100)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9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Control!F59/100*(1-Control!G59/100)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9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Control!F60/100*(1-Control!G60/100)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9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Control!F61/100*(1-Control!G61/100)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9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Control!F62/100*(1-Control!G62/100)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9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Control!F63/100*(1-Control!G63/100)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9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Control!F64/100*(1-Control!G64/100)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9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Control!F65/100*(1-Control!G65/100)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9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Control!F66/100*(1-Control!G66/100)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9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Control!F67/100*(1-Control!G67/100)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9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Control!F68/100*(1-Control!G68/100)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9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Control!F69/100*(1-Control!G69/100)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9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Control!F70/100*(1-Control!G70/100)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Control!F71/100*(1-Control!G71/100)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Control!F72/100*(1-Control!G72/100)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Control!F73/100*(1-Control!G73/100)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Control!F74/100*(1-Control!G74/100)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Control!F75/100*(1-Control!G75/100)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Control!F76/100*(1-Control!G76/100)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Control!F77/100*(1-Control!G77/100)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Control!F78/100*(1-Control!G78/100)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Control!F79/100*(1-Control!G79/100)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Control!F80/100*(1-Control!G80/100)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Control!F81/100*(1-Control!G81/100)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Control!F82/100*(1-Control!G82/100)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Control!F83/100*(1-Control!G83/100)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Control!F84/100*(1-Control!G84/100)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Control!F85/100*(1-Control!G85/100)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Control!F86/100*(1-Control!G86/100)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Control!F87/100*(1-Control!G87/100)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Control!F88/100*(1-Control!G88/100)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Control!F89/100*(1-Control!G89/100)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Control!F90/100*(1-Control!G90/100)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Control!F91/100*(1-Control!G91/100)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Control!F92/100*(1-Control!G92/100)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Control!F93/100*(1-Control!G93/100)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Control!F94/100*(1-Control!G94/100)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Control!F95/100*(1-Control!G95/100)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Control!F96/100*(1-Control!G96/100)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Control!F97/100*(1-Control!G97/100)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Control!F98/100*(1-Control!G98/100)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Control!F99/100*(1-Control!G99/100)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Control!F100/100*(1-Control!G100/100)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Control!F101/100*(1-Control!G101/100)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Control!F102/100*(1-Control!G102/100)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BX530"/>
  <sheetViews>
    <sheetView workbookViewId="0">
      <selection activeCell="F2" sqref="F2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85546875" style="1" bestFit="1" customWidth="1"/>
    <col min="5" max="5" width="10.140625" style="1" customWidth="1"/>
    <col min="6" max="6" width="7.570312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5" customWidth="1"/>
    <col min="18" max="18" width="10.5703125" style="16" customWidth="1"/>
    <col min="19" max="19" width="12.5703125" style="1" customWidth="1"/>
    <col min="20" max="20" width="12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55" width="11.42578125" customWidth="1"/>
    <col min="56" max="56" width="11.42578125" style="33" customWidth="1"/>
    <col min="57" max="59" width="11.42578125" customWidth="1"/>
    <col min="60" max="60" width="11.42578125" style="33" customWidth="1"/>
    <col min="61" max="63" width="11.42578125" customWidth="1"/>
    <col min="64" max="65" width="9.140625" customWidth="1"/>
    <col min="66" max="74" width="11.42578125" customWidth="1"/>
    <col min="75" max="75" width="9.140625" customWidth="1"/>
  </cols>
  <sheetData>
    <row r="1" spans="1:76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5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98.821999395687641</v>
      </c>
      <c r="AH1" s="31" t="s">
        <v>86</v>
      </c>
      <c r="AI1">
        <f ca="1">MAX(AD3:OFFSET(AD3,Control!$I$5-1,0))</f>
        <v>4.4218936393829571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0"/>
      <c r="BA1" s="10"/>
      <c r="BD1"/>
      <c r="BE1" s="33"/>
      <c r="BH1"/>
      <c r="BI1" s="33"/>
    </row>
    <row r="2" spans="1:76" x14ac:dyDescent="0.2">
      <c r="C2" s="2" t="s">
        <v>9</v>
      </c>
      <c r="D2" s="96">
        <f ca="1">SUM(D3:OFFSET(D3,Control!$I$5-1,0))</f>
        <v>5.4434828392624368E-6</v>
      </c>
      <c r="E2" s="18" t="s">
        <v>29</v>
      </c>
      <c r="F2" s="3">
        <f>Control!Q17</f>
        <v>5.5555555555555559E-2</v>
      </c>
      <c r="H2" s="3" t="s">
        <v>33</v>
      </c>
      <c r="I2" s="4">
        <v>0.1</v>
      </c>
      <c r="J2" s="4">
        <f>Control!S17</f>
        <v>1</v>
      </c>
      <c r="K2" s="4" t="s">
        <v>49</v>
      </c>
      <c r="N2" s="4" t="s">
        <v>34</v>
      </c>
      <c r="O2" s="4">
        <f>Control!R17</f>
        <v>3.4722222222222219</v>
      </c>
      <c r="P2" s="18">
        <f>Control!P17</f>
        <v>2.4722222222222219</v>
      </c>
      <c r="Q2" s="34" t="s">
        <v>35</v>
      </c>
      <c r="R2" s="14" t="s">
        <v>38</v>
      </c>
      <c r="S2" s="8">
        <f ca="1">100*MAX(S3:OFFSET(S3,Control!$I$5-1,0))</f>
        <v>0.17079499373592177</v>
      </c>
      <c r="T2" s="8">
        <f ca="1">S2*(1+AG3/100)</f>
        <v>0.58825560678534883</v>
      </c>
      <c r="U2" s="2"/>
      <c r="V2" t="s">
        <v>44</v>
      </c>
      <c r="W2">
        <f>O2/(1+P2-F2)</f>
        <v>1.0162601626016259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M2" s="1"/>
      <c r="AN2" s="2"/>
      <c r="AO2" s="1"/>
      <c r="AP2" s="1"/>
      <c r="AQ2" s="3"/>
      <c r="AR2" s="1"/>
      <c r="AT2" s="1"/>
      <c r="AV2" s="1"/>
      <c r="AW2" s="35"/>
      <c r="BD2"/>
      <c r="BE2" s="33"/>
      <c r="BH2"/>
      <c r="BI2" s="33"/>
    </row>
    <row r="3" spans="1:76" ht="14.25" x14ac:dyDescent="0.2">
      <c r="A3" s="37" t="str">
        <f>Control!B5</f>
        <v>AME 19 A2</v>
      </c>
      <c r="B3" s="27">
        <f>100*T3/(1-S3)</f>
        <v>4.3282839472129808</v>
      </c>
      <c r="C3" s="20">
        <v>129.88323533192161</v>
      </c>
      <c r="D3" s="9">
        <f>ABS(B3-((354.94*SQRT(C3)+9.623*C3-1.5223*POWER(C3,1.5))/($AA$1+273)+0.0012439*POWER(C3,1.5)))</f>
        <v>3.3883457817296403E-7</v>
      </c>
      <c r="E3">
        <f>Control!C5/100</f>
        <v>0.297944505187065</v>
      </c>
      <c r="F3">
        <f>$F$2*N3</f>
        <v>2.5792993138232815E-5</v>
      </c>
      <c r="G3">
        <f t="shared" ref="G3:G30" si="0">0.018*C3*1000000/8.3144/($AA$1+273.15)</f>
        <v>229.88729458608188</v>
      </c>
      <c r="H3" s="21">
        <f t="shared" ref="H3:H30" si="1">2*0.0000000000000000001*(E3*100)^3.5</f>
        <v>2.887379223076697E-14</v>
      </c>
      <c r="I3" s="7">
        <f>MIN(J3*$J$2,C3)</f>
        <v>5.2687482490734627</v>
      </c>
      <c r="J3">
        <f>$I$2+(0.821*SQRT(H3)+1.54)/E3</f>
        <v>5.2687482490734627</v>
      </c>
      <c r="K3">
        <f>Control!F5/100*(1+Control!G5/100)</f>
        <v>4.1086764146972564E-2</v>
      </c>
      <c r="L3" s="25">
        <f>K3*(1-F3-P3-S3)</f>
        <v>4.0954295318758188E-2</v>
      </c>
      <c r="M3" s="10">
        <f t="shared" ref="M3:M30" si="2">0.018*I3*1000000/8.3144/($AA$1+273.15)</f>
        <v>9.3254397131341786</v>
      </c>
      <c r="N3">
        <f>1/((1+$P$2)*(1+(1-E3)/E3*$AA$2/M3)-$O$2)</f>
        <v>4.6427387648819064E-4</v>
      </c>
      <c r="O3">
        <f>$O$2*N3</f>
        <v>1.6120620711395507E-3</v>
      </c>
      <c r="P3" s="25">
        <f>S3*($P$2-$F$2)</f>
        <v>2.2622342274411021E-3</v>
      </c>
      <c r="Q3" s="7">
        <f>100/(1+G3/$AA$2*(1/S3-1))</f>
        <v>0.99069526466630109</v>
      </c>
      <c r="R3">
        <f>Q3/100*G3+(100-Q3)/100*$AA$2</f>
        <v>2432.9559137939759</v>
      </c>
      <c r="S3" s="25">
        <f>($O$2/(1+$P$2-$F$2)+1)*N3</f>
        <v>9.360969216997664E-4</v>
      </c>
      <c r="T3" s="25">
        <f>L3+F3+P3</f>
        <v>4.3242322539337526E-2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4.1418569195246375</v>
      </c>
      <c r="Y3" s="7">
        <f t="shared" ref="Y3:Y66" ca="1" si="3">ABS(C3-V3)</f>
        <v>115.88323533192161</v>
      </c>
      <c r="Z3">
        <v>1</v>
      </c>
      <c r="AA3">
        <v>2</v>
      </c>
      <c r="AB3" s="11">
        <f>100*8.3144*$AA$2*($AA$1+273)*($AE$1/100-B3/100)/(0.018*1000000*C3+8.3144*$AA$2*($AA$1+273)*($AE$1/100-B3/100))</f>
        <v>12.577657569032192</v>
      </c>
      <c r="AC3" s="11"/>
      <c r="AD3" s="7">
        <f t="shared" ref="AD3:AD30" si="4">B3+S3*100</f>
        <v>4.4218936393829571</v>
      </c>
      <c r="AE3">
        <f>($AE$1/100-K3)/(1-K3)/N3-1-$P$2</f>
        <v>31.725567380654809</v>
      </c>
      <c r="AF3" s="25">
        <f>S3+P3+F3</f>
        <v>3.2241241422791013E-3</v>
      </c>
      <c r="AG3">
        <f>100*((O2+P2)*(1+P2-F2)-O2)/(1+O2+P2-F2)</f>
        <v>244.4220430107527</v>
      </c>
      <c r="AL3" s="33"/>
      <c r="AM3" s="27"/>
      <c r="AN3" s="20"/>
      <c r="AO3" s="9"/>
      <c r="AP3" s="9"/>
      <c r="AQ3" s="9"/>
      <c r="AR3" s="9"/>
      <c r="AS3" s="28"/>
      <c r="AT3" s="9"/>
      <c r="AU3" s="33"/>
      <c r="AV3" s="9"/>
      <c r="AW3" s="19"/>
      <c r="AX3" s="7"/>
      <c r="AY3" s="7"/>
      <c r="AZ3" s="23"/>
      <c r="BA3" s="23"/>
      <c r="BB3" s="25"/>
      <c r="BC3" s="25"/>
      <c r="BD3"/>
      <c r="BE3" s="33"/>
      <c r="BF3" s="7"/>
      <c r="BG3" s="17"/>
      <c r="BH3" s="17"/>
      <c r="BI3" s="36"/>
      <c r="BJ3" s="7"/>
      <c r="BK3" s="17"/>
      <c r="BL3" s="24"/>
      <c r="BM3" s="32"/>
    </row>
    <row r="4" spans="1:76" ht="14.25" x14ac:dyDescent="0.2">
      <c r="A4" s="37" t="str">
        <f>Control!B6</f>
        <v>AME 19 A3</v>
      </c>
      <c r="B4" s="27">
        <f t="shared" ref="B4:B30" si="5">100*T4/(1-S4)</f>
        <v>2.3295674046738299</v>
      </c>
      <c r="C4" s="20">
        <v>45.983150937837081</v>
      </c>
      <c r="D4" s="9">
        <f t="shared" ref="D4:D30" si="6">ABS(B4-((354.94*SQRT(C4)+9.623*C4-1.5223*POWER(C4,1.5))/($AA$1+273)+0.0012439*POWER(C4,1.5)))</f>
        <v>6.7005930715069439E-7</v>
      </c>
      <c r="E4">
        <f>Control!C6/100</f>
        <v>0.28572456749383496</v>
      </c>
      <c r="F4">
        <f t="shared" ref="F4:F30" si="7">$F$2*N4</f>
        <v>2.5331987509256274E-5</v>
      </c>
      <c r="G4">
        <f t="shared" si="0"/>
        <v>81.388041640850489</v>
      </c>
      <c r="H4" s="21">
        <f t="shared" si="1"/>
        <v>2.4937134037179085E-14</v>
      </c>
      <c r="I4" s="7">
        <f t="shared" ref="I4:I30" si="8">MIN(J4*$J$2,C4)</f>
        <v>5.489806494960952</v>
      </c>
      <c r="J4">
        <f t="shared" ref="J4:J30" si="9">$I$2+(0.821*SQRT(H4)+1.54)/E4</f>
        <v>5.489806494960952</v>
      </c>
      <c r="K4">
        <f>Control!F6/100*(1+Control!G6/100)</f>
        <v>2.1093918011322047E-2</v>
      </c>
      <c r="L4" s="25">
        <f t="shared" ref="L4:L30" si="10">K4*(1-F4-P4-S4)</f>
        <v>2.1027124152874038E-2</v>
      </c>
      <c r="M4" s="10">
        <f t="shared" si="2"/>
        <v>9.7167025421140032</v>
      </c>
      <c r="N4">
        <f t="shared" ref="N4:N30" si="11">1/((1+$P$2)*(1+(1-E4)/E4*$AA$2/M4)-$O$2)</f>
        <v>4.5597577516661293E-4</v>
      </c>
      <c r="O4">
        <f t="shared" ref="O4:O30" si="12">$O$2*N4</f>
        <v>1.5832492193285171E-3</v>
      </c>
      <c r="P4" s="25">
        <f t="shared" ref="P4:P30" si="13">S4*($P$2-$F$2)</f>
        <v>2.2218006605679401E-3</v>
      </c>
      <c r="Q4" s="7">
        <f t="shared" ref="Q4:Q30" si="14">100/(1+G4/$AA$2*(1/S4-1))</f>
        <v>2.7007730207387408</v>
      </c>
      <c r="R4">
        <f t="shared" ref="R4:R9" si="15">Q4/100*G4+(100-Q4)/100*$AA$2</f>
        <v>2390.8941286116078</v>
      </c>
      <c r="S4" s="25">
        <f t="shared" ref="S4:S30" si="16">($O$2/(1+$P$2-$F$2)+1)*N4</f>
        <v>9.1936579057983739E-4</v>
      </c>
      <c r="T4" s="25">
        <f t="shared" ref="T4:T30" si="17">L4+F4+P4</f>
        <v>2.3274256800951233E-2</v>
      </c>
      <c r="U4" s="10">
        <f ca="1">RANK(C4,$C$3:OFFSET($C$3,Control!$I$5-1,0),1)</f>
        <v>10</v>
      </c>
      <c r="V4" s="10">
        <f t="shared" ref="V4:W19" ca="1" si="18">IF(U4=U3,U3+1,U4)</f>
        <v>10</v>
      </c>
      <c r="W4" s="10">
        <f t="shared" ca="1" si="18"/>
        <v>10</v>
      </c>
      <c r="X4" s="7">
        <f t="shared" ref="X4:X67" si="19">(N4+L4)*100</f>
        <v>2.148309992804065</v>
      </c>
      <c r="Y4" s="7">
        <f t="shared" ca="1" si="3"/>
        <v>35.983150937837081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50.228973200780381</v>
      </c>
      <c r="AC4" s="11"/>
      <c r="AD4" s="7">
        <f t="shared" si="4"/>
        <v>2.4215039837318137</v>
      </c>
      <c r="AE4">
        <f t="shared" ref="AE4:AE30" si="21">($AE$1/100-K4)/(1-K4)/N4-1-$P$2</f>
        <v>76.425276438026572</v>
      </c>
      <c r="AF4" s="25">
        <f t="shared" ref="AF4:AF30" si="22">S4+P4+F4</f>
        <v>3.1664984386570337E-3</v>
      </c>
      <c r="AG4" s="7"/>
      <c r="AL4" s="33"/>
      <c r="AM4" s="27"/>
      <c r="AN4" s="20"/>
      <c r="AO4" s="9"/>
      <c r="AP4" s="9"/>
      <c r="AQ4" s="9"/>
      <c r="AR4" s="9"/>
      <c r="AS4" s="28"/>
      <c r="AT4" s="9"/>
      <c r="AU4" s="33"/>
      <c r="AV4" s="9"/>
      <c r="AW4" s="19"/>
      <c r="AX4" s="7"/>
      <c r="AY4" s="7"/>
      <c r="AZ4" s="23"/>
      <c r="BA4" s="23"/>
      <c r="BB4" s="25"/>
      <c r="BC4" s="25"/>
      <c r="BD4"/>
      <c r="BE4" s="33"/>
      <c r="BF4" s="7"/>
      <c r="BG4" s="17"/>
      <c r="BH4" s="17"/>
      <c r="BI4" s="36"/>
      <c r="BJ4" s="7"/>
      <c r="BK4" s="17"/>
      <c r="BL4" s="24"/>
      <c r="BM4" s="32"/>
    </row>
    <row r="5" spans="1:76" ht="14.25" x14ac:dyDescent="0.2">
      <c r="A5" s="37" t="str">
        <f>Control!B7</f>
        <v>AME 19 A4</v>
      </c>
      <c r="B5" s="27">
        <f t="shared" si="5"/>
        <v>2.0068843567917676</v>
      </c>
      <c r="C5" s="20">
        <v>35.454786537917578</v>
      </c>
      <c r="D5" s="9">
        <f t="shared" si="6"/>
        <v>4.2992052895485244E-7</v>
      </c>
      <c r="E5">
        <f>Control!C7/100</f>
        <v>0.15831191098096212</v>
      </c>
      <c r="F5">
        <f t="shared" si="7"/>
        <v>2.1322673788770726E-5</v>
      </c>
      <c r="G5">
        <f t="shared" si="0"/>
        <v>62.753325604337782</v>
      </c>
      <c r="H5" s="21">
        <f t="shared" si="1"/>
        <v>3.1573851728757004E-15</v>
      </c>
      <c r="I5" s="7">
        <f t="shared" si="8"/>
        <v>9.8276322204062598</v>
      </c>
      <c r="J5">
        <f t="shared" si="9"/>
        <v>9.8276322204062598</v>
      </c>
      <c r="K5">
        <f>Control!F7/100*(1+Control!G7/100)</f>
        <v>1.8210372697004189E-2</v>
      </c>
      <c r="L5" s="25">
        <f t="shared" si="10"/>
        <v>1.8161835967430422E-2</v>
      </c>
      <c r="M5" s="10">
        <f t="shared" si="2"/>
        <v>17.39445262171526</v>
      </c>
      <c r="N5">
        <f t="shared" si="11"/>
        <v>3.8380812819787302E-4</v>
      </c>
      <c r="O5">
        <f t="shared" si="12"/>
        <v>1.3326671117981702E-3</v>
      </c>
      <c r="P5" s="25">
        <f t="shared" si="13"/>
        <v>1.8701545108395002E-3</v>
      </c>
      <c r="Q5" s="7">
        <f t="shared" si="14"/>
        <v>2.9406877286417621</v>
      </c>
      <c r="R5">
        <f t="shared" si="15"/>
        <v>2384.651495607206</v>
      </c>
      <c r="S5" s="25">
        <f t="shared" si="16"/>
        <v>7.7385703896806909E-4</v>
      </c>
      <c r="T5" s="25">
        <f t="shared" si="17"/>
        <v>2.0053313152058695E-2</v>
      </c>
      <c r="U5" s="10">
        <f ca="1">RANK(C5,$C$3:OFFSET($C$3,Control!$I$5-1,0),1)</f>
        <v>7</v>
      </c>
      <c r="V5" s="10">
        <f t="shared" ca="1" si="18"/>
        <v>7</v>
      </c>
      <c r="W5" s="10">
        <f t="shared" ca="1" si="18"/>
        <v>7</v>
      </c>
      <c r="X5" s="7">
        <f t="shared" si="19"/>
        <v>1.8545644095628293</v>
      </c>
      <c r="Y5" s="7">
        <f t="shared" ca="1" si="3"/>
        <v>28.454786537917578</v>
      </c>
      <c r="Z5">
        <v>1</v>
      </c>
      <c r="AA5">
        <v>2</v>
      </c>
      <c r="AB5" s="11">
        <f t="shared" si="20"/>
        <v>58.934058510009947</v>
      </c>
      <c r="AC5" s="11"/>
      <c r="AD5" s="7">
        <f t="shared" si="4"/>
        <v>2.0842700606885747</v>
      </c>
      <c r="AE5">
        <f t="shared" si="21"/>
        <v>98.821999395687641</v>
      </c>
      <c r="AF5" s="25">
        <f t="shared" si="22"/>
        <v>2.6653342235963399E-3</v>
      </c>
      <c r="AG5" s="7" t="e">
        <f>100*MAX(AF3:AF30)</f>
        <v>#DIV/0!</v>
      </c>
      <c r="AL5" s="33"/>
      <c r="AM5" s="27"/>
      <c r="AN5" s="20"/>
      <c r="AO5" s="9"/>
      <c r="AP5" s="9"/>
      <c r="AQ5" s="9"/>
      <c r="AR5" s="9"/>
      <c r="AS5" s="28"/>
      <c r="AT5" s="9"/>
      <c r="AU5" s="33"/>
      <c r="AV5" s="9"/>
      <c r="AW5" s="19"/>
      <c r="AX5" s="7"/>
      <c r="AY5" s="7"/>
      <c r="AZ5" s="23"/>
      <c r="BA5" s="23"/>
      <c r="BB5" s="25"/>
      <c r="BC5" s="25"/>
      <c r="BD5"/>
      <c r="BE5" s="33"/>
      <c r="BF5" s="7"/>
      <c r="BG5" s="17"/>
      <c r="BH5" s="17"/>
      <c r="BI5" s="36"/>
      <c r="BJ5" s="7"/>
      <c r="BK5" s="17"/>
      <c r="BL5" s="24"/>
      <c r="BM5" s="32"/>
    </row>
    <row r="6" spans="1:76" ht="14.25" x14ac:dyDescent="0.2">
      <c r="A6" s="37" t="str">
        <f>Control!B8</f>
        <v>AME 19 A5</v>
      </c>
      <c r="B6" s="27">
        <f t="shared" si="5"/>
        <v>2.4341512848649236</v>
      </c>
      <c r="C6" s="20">
        <v>49.607861492073177</v>
      </c>
      <c r="D6" s="9">
        <f t="shared" si="6"/>
        <v>3.7928891583050017E-8</v>
      </c>
      <c r="E6">
        <f>Control!C8/100</f>
        <v>0.19871320738200793</v>
      </c>
      <c r="F6">
        <f t="shared" si="7"/>
        <v>2.2455936181989516E-5</v>
      </c>
      <c r="G6">
        <f t="shared" si="0"/>
        <v>87.803610985435157</v>
      </c>
      <c r="H6" s="21">
        <f t="shared" si="1"/>
        <v>6.9955773355971863E-15</v>
      </c>
      <c r="I6" s="7">
        <f t="shared" si="8"/>
        <v>7.8498626737355028</v>
      </c>
      <c r="J6">
        <f t="shared" si="9"/>
        <v>7.8498626737355028</v>
      </c>
      <c r="K6">
        <f>Control!F8/100*(1+Control!G8/100)</f>
        <v>2.2392524639240786E-2</v>
      </c>
      <c r="L6" s="25">
        <f t="shared" si="10"/>
        <v>2.2329669001209234E-2</v>
      </c>
      <c r="M6" s="10">
        <f t="shared" si="2"/>
        <v>13.893892374374865</v>
      </c>
      <c r="N6">
        <f t="shared" si="11"/>
        <v>4.0420685127581123E-4</v>
      </c>
      <c r="O6">
        <f t="shared" si="12"/>
        <v>1.4034960113743443E-3</v>
      </c>
      <c r="P6" s="25">
        <f t="shared" si="13"/>
        <v>1.9695499148886407E-3</v>
      </c>
      <c r="Q6" s="7">
        <f t="shared" si="14"/>
        <v>2.2297198859499376</v>
      </c>
      <c r="R6">
        <f t="shared" si="15"/>
        <v>2402.2181513746532</v>
      </c>
      <c r="S6" s="25">
        <f t="shared" si="16"/>
        <v>8.1498617167805835E-4</v>
      </c>
      <c r="T6" s="25">
        <f t="shared" si="17"/>
        <v>2.4321674852279866E-2</v>
      </c>
      <c r="U6" s="10">
        <f ca="1">RANK(C6,$C$3:OFFSET($C$3,Control!$I$5-1,0),1)</f>
        <v>13</v>
      </c>
      <c r="V6" s="10">
        <f t="shared" ca="1" si="18"/>
        <v>13</v>
      </c>
      <c r="W6" s="10">
        <f t="shared" ca="1" si="18"/>
        <v>13</v>
      </c>
      <c r="X6" s="7">
        <f t="shared" si="19"/>
        <v>2.2733875852485044</v>
      </c>
      <c r="Y6" s="7">
        <f t="shared" ca="1" si="3"/>
        <v>36.607861492073177</v>
      </c>
      <c r="Z6">
        <v>1</v>
      </c>
      <c r="AA6">
        <v>2</v>
      </c>
      <c r="AB6" s="11">
        <f t="shared" si="20"/>
        <v>47.54024905429042</v>
      </c>
      <c r="AC6" s="11"/>
      <c r="AD6" s="7">
        <f t="shared" si="4"/>
        <v>2.5156499020327296</v>
      </c>
      <c r="AE6">
        <f t="shared" si="21"/>
        <v>83.491582598377946</v>
      </c>
      <c r="AF6" s="25">
        <f t="shared" si="22"/>
        <v>2.8069920227486883E-3</v>
      </c>
      <c r="AG6" s="7"/>
      <c r="AL6" s="33"/>
      <c r="AM6" s="27"/>
      <c r="AN6" s="9"/>
      <c r="AO6" s="9"/>
      <c r="AP6" s="9"/>
      <c r="AQ6" s="9"/>
      <c r="AR6" s="9"/>
      <c r="AS6" s="28"/>
      <c r="AT6" s="9"/>
      <c r="AU6" s="33"/>
      <c r="AV6" s="9"/>
      <c r="AW6" s="19"/>
      <c r="AX6" s="7"/>
      <c r="AY6" s="7"/>
      <c r="AZ6" s="23"/>
      <c r="BA6" s="23"/>
      <c r="BB6" s="25"/>
      <c r="BC6" s="25"/>
      <c r="BD6"/>
      <c r="BE6" s="33"/>
      <c r="BF6" s="7"/>
      <c r="BG6" s="17"/>
      <c r="BH6" s="17"/>
      <c r="BI6" s="36"/>
      <c r="BJ6" s="7"/>
      <c r="BK6" s="17"/>
      <c r="BL6" s="24"/>
      <c r="BM6" s="32"/>
    </row>
    <row r="7" spans="1:76" ht="14.25" x14ac:dyDescent="0.2">
      <c r="A7" s="37" t="str">
        <f>Control!B9</f>
        <v>MER 13-01-1</v>
      </c>
      <c r="B7" s="27">
        <f t="shared" si="5"/>
        <v>0.82900126106349381</v>
      </c>
      <c r="C7" s="20">
        <v>7.0973327546566063</v>
      </c>
      <c r="D7" s="9">
        <f t="shared" si="6"/>
        <v>6.1863744138523913E-7</v>
      </c>
      <c r="E7">
        <f>Control!C9/100</f>
        <v>0.36347859146227679</v>
      </c>
      <c r="F7">
        <f t="shared" si="7"/>
        <v>2.8567317258185004E-5</v>
      </c>
      <c r="G7">
        <f t="shared" si="0"/>
        <v>12.561949366102628</v>
      </c>
      <c r="H7" s="21">
        <f t="shared" si="1"/>
        <v>5.7903647663585683E-14</v>
      </c>
      <c r="I7" s="7">
        <f t="shared" si="8"/>
        <v>4.3368387952733345</v>
      </c>
      <c r="J7">
        <f t="shared" si="9"/>
        <v>4.3368387952733345</v>
      </c>
      <c r="K7">
        <f>Control!F9/100*(1+Control!G9/100)</f>
        <v>5.7678842056311935E-3</v>
      </c>
      <c r="L7" s="25">
        <f t="shared" si="10"/>
        <v>5.7472875833798507E-3</v>
      </c>
      <c r="M7" s="10">
        <f t="shared" si="2"/>
        <v>7.6760032590312228</v>
      </c>
      <c r="N7">
        <f t="shared" si="11"/>
        <v>5.1421171064733003E-4</v>
      </c>
      <c r="O7">
        <f t="shared" si="12"/>
        <v>1.7854573286365625E-3</v>
      </c>
      <c r="P7" s="25">
        <f t="shared" si="13"/>
        <v>2.5055627526934941E-3</v>
      </c>
      <c r="Q7" s="7">
        <f t="shared" si="14"/>
        <v>16.862774120968005</v>
      </c>
      <c r="R7">
        <f t="shared" si="15"/>
        <v>2043.1371884770322</v>
      </c>
      <c r="S7" s="25">
        <f t="shared" si="16"/>
        <v>1.0367845873214458E-3</v>
      </c>
      <c r="T7" s="25">
        <f t="shared" si="17"/>
        <v>8.2814176533315305E-3</v>
      </c>
      <c r="U7" s="10">
        <f ca="1">RANK(C7,$C$3:OFFSET($C$3,Control!$I$5-1,0),1)</f>
        <v>1</v>
      </c>
      <c r="V7" s="10">
        <f t="shared" ca="1" si="18"/>
        <v>1</v>
      </c>
      <c r="W7" s="10">
        <f t="shared" ca="1" si="18"/>
        <v>1</v>
      </c>
      <c r="X7" s="7">
        <f t="shared" si="19"/>
        <v>0.62614992940271808</v>
      </c>
      <c r="Y7" s="7">
        <f t="shared" ca="1" si="3"/>
        <v>6.0973327546566063</v>
      </c>
      <c r="Z7">
        <v>1</v>
      </c>
      <c r="AA7">
        <v>2</v>
      </c>
      <c r="AB7" s="11">
        <f t="shared" si="20"/>
        <v>90.449600082003869</v>
      </c>
      <c r="AC7" s="11"/>
      <c r="AD7" s="7">
        <f t="shared" si="4"/>
        <v>0.93267971979563835</v>
      </c>
      <c r="AE7">
        <f t="shared" si="21"/>
        <v>96.262345038747853</v>
      </c>
      <c r="AF7" s="25">
        <f t="shared" si="22"/>
        <v>3.5709146572731254E-3</v>
      </c>
      <c r="AG7" s="7"/>
      <c r="AL7" s="33"/>
      <c r="AM7" s="27"/>
      <c r="AN7" s="19"/>
      <c r="AO7" s="9"/>
      <c r="AP7" s="9"/>
      <c r="AQ7" s="9"/>
      <c r="AR7" s="9"/>
      <c r="AS7" s="28"/>
      <c r="AT7" s="9"/>
      <c r="AU7" s="33"/>
      <c r="AV7" s="9"/>
      <c r="AW7" s="19"/>
      <c r="AX7" s="7"/>
      <c r="AY7" s="7"/>
      <c r="AZ7" s="23"/>
      <c r="BA7" s="23"/>
      <c r="BB7" s="25"/>
      <c r="BC7" s="25"/>
      <c r="BD7"/>
      <c r="BE7" s="33"/>
      <c r="BF7" s="7"/>
      <c r="BG7" s="17"/>
      <c r="BH7" s="17"/>
      <c r="BI7" s="36"/>
      <c r="BJ7" s="7"/>
      <c r="BK7" s="17"/>
      <c r="BL7" s="24"/>
      <c r="BM7" s="32"/>
    </row>
    <row r="8" spans="1:76" ht="14.25" x14ac:dyDescent="0.2">
      <c r="A8" s="37" t="str">
        <f>Control!B10</f>
        <v>MER 13-01-3</v>
      </c>
      <c r="B8" s="27">
        <f t="shared" si="5"/>
        <v>1.0545550272538298</v>
      </c>
      <c r="C8" s="20">
        <v>11.106375976476974</v>
      </c>
      <c r="D8" s="9">
        <f t="shared" si="6"/>
        <v>2.7289124870932824E-7</v>
      </c>
      <c r="E8">
        <f>Control!C10/100</f>
        <v>0.44063593598960471</v>
      </c>
      <c r="F8">
        <f t="shared" si="7"/>
        <v>3.2666942192781736E-5</v>
      </c>
      <c r="G8">
        <f t="shared" si="0"/>
        <v>19.657769683387592</v>
      </c>
      <c r="H8" s="21">
        <f t="shared" si="1"/>
        <v>1.1358204701346975E-13</v>
      </c>
      <c r="I8" s="7">
        <f t="shared" si="8"/>
        <v>3.5949493468667595</v>
      </c>
      <c r="J8">
        <f t="shared" si="9"/>
        <v>3.5949493468667595</v>
      </c>
      <c r="K8">
        <f>Control!F10/100*(1+Control!G10/100)</f>
        <v>7.66655634442686E-3</v>
      </c>
      <c r="L8" s="25">
        <f t="shared" si="10"/>
        <v>7.6352509753117234E-3</v>
      </c>
      <c r="M8" s="10">
        <f t="shared" si="2"/>
        <v>6.3628933896912834</v>
      </c>
      <c r="N8">
        <f t="shared" si="11"/>
        <v>5.8800495947007125E-4</v>
      </c>
      <c r="O8">
        <f t="shared" si="12"/>
        <v>2.0416838870488583E-3</v>
      </c>
      <c r="P8" s="25">
        <f t="shared" si="13"/>
        <v>2.8651298567132469E-3</v>
      </c>
      <c r="Q8" s="7">
        <f t="shared" si="14"/>
        <v>12.910053154692271</v>
      </c>
      <c r="R8">
        <f t="shared" si="15"/>
        <v>2140.596023567457</v>
      </c>
      <c r="S8" s="25">
        <f t="shared" si="16"/>
        <v>1.1855709751916884E-3</v>
      </c>
      <c r="T8" s="25">
        <f t="shared" si="17"/>
        <v>1.0533047774217753E-2</v>
      </c>
      <c r="U8" s="10">
        <f ca="1">RANK(C8,$C$3:OFFSET($C$3,Control!$I$5-1,0),1)</f>
        <v>3</v>
      </c>
      <c r="V8" s="10">
        <f t="shared" ca="1" si="18"/>
        <v>3</v>
      </c>
      <c r="W8" s="10">
        <f t="shared" ca="1" si="18"/>
        <v>3</v>
      </c>
      <c r="X8" s="7">
        <f t="shared" si="19"/>
        <v>0.82232559347817946</v>
      </c>
      <c r="Y8" s="7">
        <f t="shared" ca="1" si="3"/>
        <v>8.1063759764769738</v>
      </c>
      <c r="Z8">
        <v>1</v>
      </c>
      <c r="AA8">
        <v>2</v>
      </c>
      <c r="AB8" s="11">
        <f t="shared" si="20"/>
        <v>85.22998144484103</v>
      </c>
      <c r="AC8" s="11"/>
      <c r="AD8" s="7">
        <f t="shared" si="4"/>
        <v>1.1731121247729985</v>
      </c>
      <c r="AE8">
        <f t="shared" si="21"/>
        <v>80.658814174562892</v>
      </c>
      <c r="AF8" s="25">
        <f t="shared" si="22"/>
        <v>4.0833677740977174E-3</v>
      </c>
      <c r="AG8" s="7"/>
      <c r="AL8" s="33"/>
      <c r="AM8" s="27"/>
      <c r="AN8" s="20"/>
      <c r="AO8" s="9"/>
      <c r="AP8" s="9"/>
      <c r="AQ8" s="9"/>
      <c r="AR8" s="9"/>
      <c r="AS8" s="28"/>
      <c r="AT8" s="9"/>
      <c r="AU8" s="33"/>
      <c r="AV8" s="9"/>
      <c r="AW8" s="19"/>
      <c r="AX8" s="7"/>
      <c r="AY8" s="7"/>
      <c r="AZ8" s="23"/>
      <c r="BA8" s="23"/>
      <c r="BB8" s="25"/>
      <c r="BC8" s="25"/>
      <c r="BD8"/>
      <c r="BE8" s="33"/>
      <c r="BF8" s="7"/>
      <c r="BG8" s="17"/>
      <c r="BH8" s="17"/>
      <c r="BI8" s="36"/>
      <c r="BJ8" s="7"/>
      <c r="BK8" s="17"/>
      <c r="BL8" s="24"/>
      <c r="BM8" s="32"/>
    </row>
    <row r="9" spans="1:76" ht="14.25" x14ac:dyDescent="0.2">
      <c r="A9" s="37" t="str">
        <f>Control!B11</f>
        <v>MER 13-01-6</v>
      </c>
      <c r="B9" s="27">
        <f t="shared" si="5"/>
        <v>0.86034410168445896</v>
      </c>
      <c r="C9" s="20">
        <v>7.6079093584259567</v>
      </c>
      <c r="D9" s="9">
        <f t="shared" si="6"/>
        <v>3.171487161779396E-8</v>
      </c>
      <c r="E9">
        <f>Control!C11/100</f>
        <v>0.39946768149646578</v>
      </c>
      <c r="F9">
        <f t="shared" si="7"/>
        <v>3.0348448371756371E-5</v>
      </c>
      <c r="G9">
        <f t="shared" si="0"/>
        <v>13.465646242913015</v>
      </c>
      <c r="H9" s="21">
        <f t="shared" si="1"/>
        <v>8.0577867017476053E-14</v>
      </c>
      <c r="I9" s="7">
        <f t="shared" si="8"/>
        <v>3.9551309765084519</v>
      </c>
      <c r="J9">
        <f t="shared" si="9"/>
        <v>3.9551309765084519</v>
      </c>
      <c r="K9">
        <f>Control!F11/100*(1+Control!G11/100)</f>
        <v>5.9243097265280773E-3</v>
      </c>
      <c r="L9" s="25">
        <f t="shared" si="10"/>
        <v>5.9018355255438483E-3</v>
      </c>
      <c r="M9" s="10">
        <f t="shared" si="2"/>
        <v>7.0003981468397578</v>
      </c>
      <c r="N9">
        <f t="shared" si="11"/>
        <v>5.4627207069161466E-4</v>
      </c>
      <c r="O9">
        <f t="shared" si="12"/>
        <v>1.8967780232347728E-3</v>
      </c>
      <c r="P9" s="25">
        <f t="shared" si="13"/>
        <v>2.6617809840203872E-3</v>
      </c>
      <c r="Q9" s="7">
        <f t="shared" si="14"/>
        <v>16.738055967406233</v>
      </c>
      <c r="R9">
        <f t="shared" si="15"/>
        <v>2046.3346134046885</v>
      </c>
      <c r="S9" s="25">
        <f t="shared" si="16"/>
        <v>1.1014266140774017E-3</v>
      </c>
      <c r="T9" s="25">
        <f t="shared" si="17"/>
        <v>8.5939649579359918E-3</v>
      </c>
      <c r="U9" s="10">
        <f ca="1">RANK(C9,$C$3:OFFSET($C$3,Control!$I$5-1,0),1)</f>
        <v>2</v>
      </c>
      <c r="V9" s="10">
        <f t="shared" ca="1" si="18"/>
        <v>2</v>
      </c>
      <c r="W9" s="10">
        <f t="shared" ca="1" si="18"/>
        <v>2</v>
      </c>
      <c r="X9" s="7">
        <f t="shared" si="19"/>
        <v>0.64481075962354628</v>
      </c>
      <c r="Y9" s="7">
        <f t="shared" ca="1" si="3"/>
        <v>5.6079093584259567</v>
      </c>
      <c r="Z9">
        <v>1</v>
      </c>
      <c r="AA9">
        <v>2</v>
      </c>
      <c r="AB9" s="11">
        <f t="shared" si="20"/>
        <v>89.772995764575299</v>
      </c>
      <c r="AC9" s="11"/>
      <c r="AD9" s="7">
        <f t="shared" si="4"/>
        <v>0.97048676309219917</v>
      </c>
      <c r="AE9">
        <f t="shared" si="21"/>
        <v>90.135702237111246</v>
      </c>
      <c r="AF9" s="25">
        <f t="shared" si="22"/>
        <v>3.7935560464695452E-3</v>
      </c>
      <c r="AG9" s="7"/>
      <c r="AL9" s="33"/>
      <c r="AM9" s="27"/>
      <c r="AN9" s="9"/>
      <c r="AO9" s="9"/>
      <c r="AP9" s="9"/>
      <c r="AQ9" s="9"/>
      <c r="AR9" s="9"/>
      <c r="AS9" s="28"/>
      <c r="AT9" s="9"/>
      <c r="AU9" s="33"/>
      <c r="AV9" s="9"/>
      <c r="AW9" s="19"/>
      <c r="AX9" s="7"/>
      <c r="AY9" s="7"/>
      <c r="AZ9" s="23"/>
      <c r="BA9" s="23"/>
      <c r="BB9" s="25"/>
      <c r="BC9" s="25"/>
      <c r="BD9"/>
      <c r="BE9" s="33"/>
      <c r="BF9" s="7"/>
      <c r="BG9" s="17"/>
      <c r="BH9" s="17"/>
      <c r="BI9" s="36"/>
      <c r="BJ9" s="7"/>
      <c r="BK9" s="17"/>
      <c r="BL9" s="24"/>
      <c r="BM9" s="32"/>
    </row>
    <row r="10" spans="1:76" s="10" customFormat="1" ht="14.25" x14ac:dyDescent="0.2">
      <c r="A10" s="37" t="str">
        <f>Control!B12</f>
        <v>AME_19-Ad</v>
      </c>
      <c r="B10" s="27">
        <f t="shared" si="5"/>
        <v>2.1053243389035674</v>
      </c>
      <c r="C10" s="20">
        <v>38.558173846703333</v>
      </c>
      <c r="D10" s="9">
        <f t="shared" si="6"/>
        <v>1.7843631106018165E-7</v>
      </c>
      <c r="E10">
        <f>Control!C12/100</f>
        <v>0.60762500000000008</v>
      </c>
      <c r="F10">
        <f t="shared" si="7"/>
        <v>4.7060448542827907E-5</v>
      </c>
      <c r="G10">
        <f t="shared" si="0"/>
        <v>68.246177015425161</v>
      </c>
      <c r="H10" s="21">
        <f t="shared" si="1"/>
        <v>3.497475774085942E-13</v>
      </c>
      <c r="I10" s="7">
        <f t="shared" si="8"/>
        <v>2.6344587295370823</v>
      </c>
      <c r="J10">
        <f t="shared" si="9"/>
        <v>2.6344587295370823</v>
      </c>
      <c r="K10">
        <f>Control!F12/100*(1+Control!G12/100)</f>
        <v>1.6942343659310626E-2</v>
      </c>
      <c r="L10" s="25">
        <f t="shared" si="10"/>
        <v>1.684267937281389E-2</v>
      </c>
      <c r="M10" s="10">
        <f t="shared" si="2"/>
        <v>4.6628696034885406</v>
      </c>
      <c r="N10">
        <f t="shared" si="11"/>
        <v>8.4708807377090233E-4</v>
      </c>
      <c r="O10">
        <f t="shared" si="12"/>
        <v>2.9412780339267441E-3</v>
      </c>
      <c r="P10" s="25">
        <f t="shared" si="13"/>
        <v>4.1275456819514422E-3</v>
      </c>
      <c r="Q10" s="7">
        <f t="shared" si="14"/>
        <v>5.7976554764827091</v>
      </c>
      <c r="R10">
        <f t="shared" ref="R10:R30" si="23">Q10/100*G10+(100-Q10)/100*2450</f>
        <v>2311.9141190453988</v>
      </c>
      <c r="S10" s="25">
        <f t="shared" si="16"/>
        <v>1.7079499373592176E-3</v>
      </c>
      <c r="T10" s="25">
        <f t="shared" si="17"/>
        <v>2.1017285503308163E-2</v>
      </c>
      <c r="U10" s="10">
        <f ca="1">RANK(C10,$C$3:OFFSET($C$3,Control!$I$5-1,0),1)</f>
        <v>9</v>
      </c>
      <c r="V10" s="10">
        <f t="shared" ca="1" si="18"/>
        <v>9</v>
      </c>
      <c r="W10" s="10">
        <f t="shared" ca="1" si="18"/>
        <v>9</v>
      </c>
      <c r="X10" s="7">
        <f t="shared" si="19"/>
        <v>1.7689767446584792</v>
      </c>
      <c r="Y10" s="7">
        <f t="shared" ca="1" si="3"/>
        <v>29.558173846703333</v>
      </c>
      <c r="Z10">
        <v>1</v>
      </c>
      <c r="AA10">
        <v>2</v>
      </c>
      <c r="AB10" s="11">
        <f t="shared" si="20"/>
        <v>56.220898071760921</v>
      </c>
      <c r="AC10" s="11"/>
      <c r="AD10" s="7">
        <f t="shared" si="4"/>
        <v>2.2761193326394893</v>
      </c>
      <c r="AE10">
        <f t="shared" si="21"/>
        <v>44.339327853866685</v>
      </c>
      <c r="AF10" s="25">
        <f t="shared" si="22"/>
        <v>5.8825560678534873E-3</v>
      </c>
      <c r="AG10" s="7"/>
      <c r="AH10"/>
      <c r="AI10"/>
      <c r="AJ10"/>
      <c r="AK10"/>
      <c r="AL10" s="33"/>
      <c r="AM10" s="27"/>
      <c r="AN10" s="8"/>
      <c r="AO10" s="9"/>
      <c r="AP10" s="9"/>
      <c r="AQ10" s="9"/>
      <c r="AR10" s="9"/>
      <c r="AS10" s="28"/>
      <c r="AT10" s="9"/>
      <c r="AU10" s="33"/>
      <c r="AV10" s="9"/>
      <c r="AW10" s="19"/>
      <c r="AX10" s="7"/>
      <c r="AY10" s="7"/>
      <c r="AZ10" s="23"/>
      <c r="BA10" s="23"/>
      <c r="BB10" s="25"/>
      <c r="BC10" s="25"/>
      <c r="BD10"/>
      <c r="BE10" s="33"/>
      <c r="BF10" s="7"/>
      <c r="BG10" s="17"/>
      <c r="BH10" s="17"/>
      <c r="BI10" s="36"/>
      <c r="BJ10" s="7"/>
      <c r="BK10" s="17"/>
      <c r="BL10" s="24"/>
      <c r="BM10" s="32"/>
      <c r="BN10"/>
      <c r="BO10"/>
      <c r="BP10"/>
      <c r="BQ10"/>
      <c r="BR10"/>
      <c r="BS10"/>
      <c r="BT10"/>
      <c r="BU10"/>
      <c r="BV10"/>
      <c r="BW10"/>
      <c r="BX10"/>
    </row>
    <row r="11" spans="1:76" ht="14.25" x14ac:dyDescent="0.2">
      <c r="A11" s="37" t="str">
        <f>Control!B13</f>
        <v>AME_19-Af</v>
      </c>
      <c r="B11" s="27">
        <f t="shared" si="5"/>
        <v>2.0155244111668167</v>
      </c>
      <c r="C11" s="20">
        <v>35.723214475497869</v>
      </c>
      <c r="D11" s="9">
        <f t="shared" si="6"/>
        <v>1.850345578979784E-7</v>
      </c>
      <c r="E11">
        <f>Control!C13/100</f>
        <v>0.60762500000000008</v>
      </c>
      <c r="F11">
        <f t="shared" si="7"/>
        <v>4.7060448542827907E-5</v>
      </c>
      <c r="G11">
        <f t="shared" si="0"/>
        <v>63.228430587701951</v>
      </c>
      <c r="H11" s="21">
        <f t="shared" si="1"/>
        <v>3.497475774085942E-13</v>
      </c>
      <c r="I11" s="7">
        <f t="shared" si="8"/>
        <v>2.6344587295370823</v>
      </c>
      <c r="J11">
        <f t="shared" si="9"/>
        <v>2.6344587295370823</v>
      </c>
      <c r="K11">
        <f>Control!F13/100*(1+Control!G13/100)</f>
        <v>1.6040573405675315E-2</v>
      </c>
      <c r="L11" s="25">
        <f t="shared" si="10"/>
        <v>1.5946213833255909E-2</v>
      </c>
      <c r="M11" s="10">
        <f t="shared" si="2"/>
        <v>4.6628696034885406</v>
      </c>
      <c r="N11">
        <f t="shared" si="11"/>
        <v>8.4708807377090233E-4</v>
      </c>
      <c r="O11">
        <f t="shared" si="12"/>
        <v>2.9412780339267441E-3</v>
      </c>
      <c r="P11" s="25">
        <f t="shared" si="13"/>
        <v>4.1275456819514422E-3</v>
      </c>
      <c r="Q11" s="7">
        <f t="shared" si="14"/>
        <v>6.2290919266499074</v>
      </c>
      <c r="R11">
        <f t="shared" si="23"/>
        <v>2301.3258048621633</v>
      </c>
      <c r="S11" s="25">
        <f t="shared" si="16"/>
        <v>1.7079499373592176E-3</v>
      </c>
      <c r="T11" s="25">
        <f t="shared" si="17"/>
        <v>2.0120819963750182E-2</v>
      </c>
      <c r="U11" s="10">
        <f ca="1">RANK(C11,$C$3:OFFSET($C$3,Control!$I$5-1,0),1)</f>
        <v>8</v>
      </c>
      <c r="V11" s="10">
        <f t="shared" ca="1" si="18"/>
        <v>8</v>
      </c>
      <c r="W11" s="10">
        <f t="shared" ca="1" si="18"/>
        <v>8</v>
      </c>
      <c r="X11" s="7">
        <f t="shared" si="19"/>
        <v>1.6793301907026812</v>
      </c>
      <c r="Y11" s="7">
        <f t="shared" ca="1" si="3"/>
        <v>27.723214475497869</v>
      </c>
      <c r="Z11">
        <v>1</v>
      </c>
      <c r="AA11">
        <v>2</v>
      </c>
      <c r="AB11" s="11">
        <f t="shared" si="20"/>
        <v>58.694243798323797</v>
      </c>
      <c r="AC11" s="11"/>
      <c r="AD11" s="7">
        <f t="shared" si="4"/>
        <v>2.1863194049027386</v>
      </c>
      <c r="AE11">
        <f t="shared" si="21"/>
        <v>45.377417495435544</v>
      </c>
      <c r="AF11" s="25">
        <f t="shared" si="22"/>
        <v>5.8825560678534873E-3</v>
      </c>
      <c r="AG11" s="7"/>
      <c r="AL11" s="33"/>
      <c r="AM11" s="27"/>
      <c r="AN11" s="19"/>
      <c r="AO11" s="9"/>
      <c r="AP11" s="9"/>
      <c r="AQ11" s="9"/>
      <c r="AR11" s="9"/>
      <c r="AS11" s="28"/>
      <c r="AT11" s="9"/>
      <c r="AU11" s="33"/>
      <c r="AV11" s="9"/>
      <c r="AW11" s="19"/>
      <c r="AX11" s="7"/>
      <c r="AY11" s="7"/>
      <c r="AZ11" s="23"/>
      <c r="BA11" s="23"/>
      <c r="BB11" s="25"/>
      <c r="BC11" s="25"/>
      <c r="BD11"/>
      <c r="BE11" s="33"/>
      <c r="BF11" s="7"/>
      <c r="BG11" s="17"/>
      <c r="BH11" s="23"/>
      <c r="BI11" s="36"/>
      <c r="BJ11" s="7"/>
      <c r="BK11" s="17"/>
      <c r="BL11" s="24"/>
      <c r="BM11" s="32"/>
      <c r="BP11" s="10"/>
      <c r="BQ11" s="10"/>
      <c r="BR11" s="10"/>
      <c r="BS11" s="10"/>
      <c r="BT11" s="10"/>
      <c r="BU11" s="10"/>
      <c r="BV11" s="10"/>
    </row>
    <row r="12" spans="1:76" ht="14.25" x14ac:dyDescent="0.2">
      <c r="A12" s="37" t="str">
        <f>Control!B14</f>
        <v>AME_19-Ac</v>
      </c>
      <c r="B12" s="27">
        <f t="shared" si="5"/>
        <v>2.3745640504042584</v>
      </c>
      <c r="C12" s="20">
        <v>47.530427517975241</v>
      </c>
      <c r="D12" s="9">
        <f t="shared" si="6"/>
        <v>7.5736609250753872E-7</v>
      </c>
      <c r="E12">
        <f>Control!C14/100</f>
        <v>0.58246750000000003</v>
      </c>
      <c r="F12">
        <f t="shared" si="7"/>
        <v>4.4155420401361258E-5</v>
      </c>
      <c r="G12">
        <f t="shared" si="0"/>
        <v>84.126649330098175</v>
      </c>
      <c r="H12" s="21">
        <f t="shared" si="1"/>
        <v>3.0163444818343382E-13</v>
      </c>
      <c r="I12" s="7">
        <f t="shared" si="8"/>
        <v>2.7439251132527063</v>
      </c>
      <c r="J12">
        <f t="shared" si="9"/>
        <v>2.7439251132527063</v>
      </c>
      <c r="K12">
        <f>Control!F14/100*(1+Control!G14/100)</f>
        <v>1.9900518262471079E-2</v>
      </c>
      <c r="L12" s="25">
        <f t="shared" si="10"/>
        <v>1.979067879371053E-2</v>
      </c>
      <c r="M12" s="10">
        <f t="shared" si="2"/>
        <v>4.8566200188997133</v>
      </c>
      <c r="N12">
        <f t="shared" si="11"/>
        <v>7.9479756722450258E-4</v>
      </c>
      <c r="O12">
        <f t="shared" si="12"/>
        <v>2.7597137750850782E-3</v>
      </c>
      <c r="P12" s="25">
        <f t="shared" si="13"/>
        <v>3.8727534576413428E-3</v>
      </c>
      <c r="Q12" s="7">
        <f t="shared" si="14"/>
        <v>4.4744245481910134</v>
      </c>
      <c r="R12">
        <f t="shared" si="23"/>
        <v>2344.1407820185168</v>
      </c>
      <c r="S12" s="25">
        <f t="shared" si="16"/>
        <v>1.6025186721274523E-3</v>
      </c>
      <c r="T12" s="25">
        <f t="shared" si="17"/>
        <v>2.3707587671753232E-2</v>
      </c>
      <c r="U12" s="10">
        <f ca="1">RANK(C12,$C$3:OFFSET($C$3,Control!$I$5-1,0),1)</f>
        <v>11</v>
      </c>
      <c r="V12" s="10">
        <f t="shared" ca="1" si="18"/>
        <v>11</v>
      </c>
      <c r="W12" s="10">
        <f t="shared" ca="1" si="18"/>
        <v>11</v>
      </c>
      <c r="X12" s="7">
        <f t="shared" si="19"/>
        <v>2.0585476360935036</v>
      </c>
      <c r="Y12" s="7">
        <f t="shared" ca="1" si="3"/>
        <v>36.530427517975241</v>
      </c>
      <c r="Z12">
        <v>1</v>
      </c>
      <c r="AA12">
        <v>2</v>
      </c>
      <c r="AB12" s="11">
        <f t="shared" si="20"/>
        <v>49.063241177807569</v>
      </c>
      <c r="AC12" s="11"/>
      <c r="AD12" s="7">
        <f t="shared" si="4"/>
        <v>2.5348159176170038</v>
      </c>
      <c r="AE12">
        <f t="shared" si="21"/>
        <v>43.841202931146121</v>
      </c>
      <c r="AF12" s="25">
        <f t="shared" si="22"/>
        <v>5.5194275501701563E-3</v>
      </c>
      <c r="AG12" s="7"/>
      <c r="AL12" s="33"/>
      <c r="AM12" s="27"/>
      <c r="AN12" s="19"/>
      <c r="AO12" s="9"/>
      <c r="AP12" s="9"/>
      <c r="AQ12" s="9"/>
      <c r="AR12" s="9"/>
      <c r="AS12" s="28"/>
      <c r="AT12" s="9"/>
      <c r="AU12" s="33"/>
      <c r="AV12" s="9"/>
      <c r="AW12" s="19"/>
      <c r="AX12" s="7"/>
      <c r="AY12" s="7"/>
      <c r="AZ12" s="23"/>
      <c r="BA12" s="23"/>
      <c r="BB12" s="25"/>
      <c r="BC12" s="25"/>
      <c r="BD12"/>
      <c r="BE12" s="33"/>
      <c r="BF12" s="7"/>
      <c r="BG12" s="17"/>
      <c r="BH12" s="17"/>
      <c r="BI12" s="36"/>
      <c r="BJ12" s="7"/>
      <c r="BK12" s="17"/>
      <c r="BL12" s="24"/>
      <c r="BM12" s="32"/>
    </row>
    <row r="13" spans="1:76" ht="14.25" x14ac:dyDescent="0.2">
      <c r="A13" s="37" t="str">
        <f>Control!B15</f>
        <v>AME_19-Ae</v>
      </c>
      <c r="B13" s="27">
        <f t="shared" si="5"/>
        <v>2.3963591380679916</v>
      </c>
      <c r="C13" s="20">
        <v>48.28655125806678</v>
      </c>
      <c r="D13" s="9">
        <f t="shared" si="6"/>
        <v>7.9802946295615129E-7</v>
      </c>
      <c r="E13">
        <f>Control!C15/100</f>
        <v>0.58246750000000003</v>
      </c>
      <c r="F13">
        <f t="shared" si="7"/>
        <v>4.4155420401361258E-5</v>
      </c>
      <c r="G13">
        <f t="shared" si="0"/>
        <v>85.464953234660925</v>
      </c>
      <c r="H13" s="21">
        <f t="shared" si="1"/>
        <v>3.0163444818343382E-13</v>
      </c>
      <c r="I13" s="7">
        <f t="shared" si="8"/>
        <v>2.7439251132527063</v>
      </c>
      <c r="J13">
        <f t="shared" si="9"/>
        <v>2.7439251132527063</v>
      </c>
      <c r="K13">
        <f>Control!F15/100*(1+Control!G15/100)</f>
        <v>2.0119327570884079E-2</v>
      </c>
      <c r="L13" s="25">
        <f t="shared" si="10"/>
        <v>2.0008280399998444E-2</v>
      </c>
      <c r="M13" s="10">
        <f t="shared" si="2"/>
        <v>4.8566200188997133</v>
      </c>
      <c r="N13">
        <f t="shared" si="11"/>
        <v>7.9479756722450258E-4</v>
      </c>
      <c r="O13">
        <f t="shared" si="12"/>
        <v>2.7597137750850782E-3</v>
      </c>
      <c r="P13" s="25">
        <f t="shared" si="13"/>
        <v>3.8727534576413428E-3</v>
      </c>
      <c r="Q13" s="7">
        <f t="shared" si="14"/>
        <v>4.4074472022162174</v>
      </c>
      <c r="R13">
        <f t="shared" si="23"/>
        <v>2345.7843662359192</v>
      </c>
      <c r="S13" s="25">
        <f t="shared" si="16"/>
        <v>1.6025186721274523E-3</v>
      </c>
      <c r="T13" s="25">
        <f t="shared" si="17"/>
        <v>2.3925189278041145E-2</v>
      </c>
      <c r="U13" s="10">
        <f ca="1">RANK(C13,$C$3:OFFSET($C$3,Control!$I$5-1,0),1)</f>
        <v>12</v>
      </c>
      <c r="V13" s="10">
        <f t="shared" ca="1" si="18"/>
        <v>12</v>
      </c>
      <c r="W13" s="10">
        <f t="shared" ca="1" si="18"/>
        <v>12</v>
      </c>
      <c r="X13" s="7">
        <f t="shared" si="19"/>
        <v>2.0803077967222947</v>
      </c>
      <c r="Y13" s="7">
        <f t="shared" ca="1" si="3"/>
        <v>36.28655125806678</v>
      </c>
      <c r="Z13">
        <v>1</v>
      </c>
      <c r="AA13">
        <v>2</v>
      </c>
      <c r="AB13" s="11">
        <f t="shared" si="20"/>
        <v>48.503397904358749</v>
      </c>
      <c r="AC13" s="11"/>
      <c r="AD13" s="7">
        <f t="shared" si="4"/>
        <v>2.5566110052807369</v>
      </c>
      <c r="AE13">
        <f t="shared" si="21"/>
        <v>43.570813561400669</v>
      </c>
      <c r="AF13" s="25">
        <f t="shared" si="22"/>
        <v>5.5194275501701563E-3</v>
      </c>
      <c r="AG13" s="7"/>
      <c r="AL13" s="33"/>
      <c r="AM13" s="27"/>
      <c r="AN13" s="8"/>
      <c r="AO13" s="9"/>
      <c r="AP13" s="9"/>
      <c r="AQ13" s="9"/>
      <c r="AR13" s="9"/>
      <c r="AS13" s="28"/>
      <c r="AT13" s="9"/>
      <c r="AU13" s="33"/>
      <c r="AV13" s="9"/>
      <c r="AW13" s="19"/>
      <c r="AX13" s="7"/>
      <c r="AY13" s="7"/>
      <c r="AZ13" s="23"/>
      <c r="BA13" s="23"/>
      <c r="BB13" s="25"/>
      <c r="BC13" s="25"/>
      <c r="BD13"/>
      <c r="BE13" s="33"/>
      <c r="BF13" s="7"/>
      <c r="BG13" s="17"/>
      <c r="BH13" s="17"/>
      <c r="BI13" s="36"/>
      <c r="BJ13" s="7"/>
      <c r="BK13" s="17"/>
      <c r="BL13" s="24"/>
      <c r="BM13" s="32"/>
    </row>
    <row r="14" spans="1:76" ht="14.25" x14ac:dyDescent="0.2">
      <c r="A14" s="37" t="str">
        <f>Control!B16</f>
        <v>AME_19-Aa</v>
      </c>
      <c r="B14" s="27">
        <f t="shared" si="5"/>
        <v>1.9138394535751864</v>
      </c>
      <c r="C14" s="20">
        <v>32.612864134624942</v>
      </c>
      <c r="D14" s="9">
        <f t="shared" si="6"/>
        <v>3.6552818905022377E-7</v>
      </c>
      <c r="E14">
        <f>Control!C16/100</f>
        <v>0.51727750000000006</v>
      </c>
      <c r="F14">
        <f t="shared" si="7"/>
        <v>3.8036601192276734E-5</v>
      </c>
      <c r="G14" s="10">
        <f t="shared" si="0"/>
        <v>57.723254933192834</v>
      </c>
      <c r="H14" s="21">
        <f t="shared" si="1"/>
        <v>1.9909600918200958E-13</v>
      </c>
      <c r="I14" s="7">
        <f t="shared" si="8"/>
        <v>3.0771261389324756</v>
      </c>
      <c r="J14">
        <f t="shared" si="9"/>
        <v>3.0771261389324756</v>
      </c>
      <c r="K14">
        <f>Control!F16/100*(1+Control!G16/100)</f>
        <v>1.5813034350952347E-2</v>
      </c>
      <c r="L14" s="25">
        <f t="shared" si="10"/>
        <v>1.5737850090796479E-2</v>
      </c>
      <c r="M14" s="10">
        <f t="shared" si="2"/>
        <v>5.4463703600509694</v>
      </c>
      <c r="N14">
        <f t="shared" si="11"/>
        <v>6.8465882146098115E-4</v>
      </c>
      <c r="O14">
        <f t="shared" si="12"/>
        <v>2.3772875745172953E-3</v>
      </c>
      <c r="P14" s="25">
        <f t="shared" si="13"/>
        <v>3.3360882411567591E-3</v>
      </c>
      <c r="Q14" s="7">
        <f t="shared" si="14"/>
        <v>5.5527813268368886</v>
      </c>
      <c r="R14">
        <f t="shared" si="23"/>
        <v>2317.1621036136689</v>
      </c>
      <c r="S14" s="25">
        <f t="shared" si="16"/>
        <v>1.3804503066855555E-3</v>
      </c>
      <c r="T14" s="25">
        <f t="shared" si="17"/>
        <v>1.9111974933145516E-2</v>
      </c>
      <c r="U14" s="10">
        <f ca="1">RANK(C14,$C$3:OFFSET($C$3,Control!$I$5-1,0),1)</f>
        <v>6</v>
      </c>
      <c r="V14" s="10">
        <f t="shared" ca="1" si="18"/>
        <v>6</v>
      </c>
      <c r="W14" s="10">
        <f t="shared" ca="1" si="18"/>
        <v>6</v>
      </c>
      <c r="X14" s="7">
        <f t="shared" si="19"/>
        <v>1.6422508912257459</v>
      </c>
      <c r="Y14" s="13">
        <f t="shared" ca="1" si="3"/>
        <v>26.612864134624942</v>
      </c>
      <c r="Z14" s="10">
        <v>1</v>
      </c>
      <c r="AA14" s="10">
        <v>2</v>
      </c>
      <c r="AB14" s="11">
        <f t="shared" si="20"/>
        <v>61.534504255326844</v>
      </c>
      <c r="AC14" s="11"/>
      <c r="AD14" s="7">
        <f t="shared" si="4"/>
        <v>2.0518844842437418</v>
      </c>
      <c r="AE14">
        <f t="shared" si="21"/>
        <v>57.290268557760676</v>
      </c>
      <c r="AF14" s="25">
        <f t="shared" si="22"/>
        <v>4.7545751490345907E-3</v>
      </c>
      <c r="AG14" s="7"/>
      <c r="AL14" s="33"/>
      <c r="AM14" s="27"/>
      <c r="AN14" s="19"/>
      <c r="AO14" s="9"/>
      <c r="AP14" s="9"/>
      <c r="AQ14" s="9"/>
      <c r="AR14" s="9"/>
      <c r="AS14" s="28"/>
      <c r="AT14" s="9"/>
      <c r="AU14" s="33"/>
      <c r="AV14" s="9"/>
      <c r="AW14" s="19"/>
      <c r="AX14" s="7"/>
      <c r="AY14" s="7"/>
      <c r="AZ14" s="23"/>
      <c r="BA14" s="23"/>
      <c r="BB14" s="25"/>
      <c r="BC14" s="25"/>
      <c r="BD14"/>
      <c r="BE14" s="33"/>
      <c r="BF14" s="7"/>
      <c r="BG14" s="17"/>
      <c r="BH14" s="17"/>
      <c r="BI14" s="36"/>
      <c r="BJ14" s="7"/>
      <c r="BK14" s="17"/>
      <c r="BL14" s="24"/>
      <c r="BM14" s="32"/>
    </row>
    <row r="15" spans="1:76" ht="14.25" x14ac:dyDescent="0.2">
      <c r="A15" s="37" t="str">
        <f>Control!B17</f>
        <v>AME_19-Ab</v>
      </c>
      <c r="B15" s="27">
        <f t="shared" si="5"/>
        <v>1.5983376169174455</v>
      </c>
      <c r="C15" s="20">
        <v>23.675604430351257</v>
      </c>
      <c r="D15" s="9">
        <f t="shared" si="6"/>
        <v>5.5407394694562129E-7</v>
      </c>
      <c r="E15">
        <f>Control!C17/100</f>
        <v>0.51727750000000006</v>
      </c>
      <c r="F15">
        <f t="shared" si="7"/>
        <v>3.8036601192276734E-5</v>
      </c>
      <c r="G15">
        <f t="shared" si="0"/>
        <v>41.904720314939972</v>
      </c>
      <c r="H15" s="21">
        <f t="shared" si="1"/>
        <v>1.9909600918200958E-13</v>
      </c>
      <c r="I15" s="7">
        <f t="shared" si="8"/>
        <v>3.0771261389324756</v>
      </c>
      <c r="J15">
        <f t="shared" si="9"/>
        <v>3.0771261389324756</v>
      </c>
      <c r="K15">
        <f>Control!F17/100*(1+Control!G17/100)</f>
        <v>1.2647319702249022E-2</v>
      </c>
      <c r="L15" s="25">
        <f t="shared" si="10"/>
        <v>1.2587187070290813E-2</v>
      </c>
      <c r="M15" s="10">
        <f t="shared" si="2"/>
        <v>5.4463703600509694</v>
      </c>
      <c r="N15">
        <f t="shared" si="11"/>
        <v>6.8465882146098115E-4</v>
      </c>
      <c r="O15">
        <f t="shared" si="12"/>
        <v>2.3772875745172953E-3</v>
      </c>
      <c r="P15" s="25">
        <f t="shared" si="13"/>
        <v>3.3360882411567591E-3</v>
      </c>
      <c r="Q15" s="7">
        <f t="shared" si="14"/>
        <v>7.491852972125761</v>
      </c>
      <c r="R15">
        <f t="shared" si="23"/>
        <v>2269.5890422172947</v>
      </c>
      <c r="S15" s="25">
        <f t="shared" si="16"/>
        <v>1.3804503066855555E-3</v>
      </c>
      <c r="T15" s="25">
        <f t="shared" si="17"/>
        <v>1.5961311912639848E-2</v>
      </c>
      <c r="U15" s="10">
        <f ca="1">RANK(C15,$C$3:OFFSET($C$3,Control!$I$5-1,0),1)</f>
        <v>5</v>
      </c>
      <c r="V15" s="10">
        <f t="shared" ca="1" si="18"/>
        <v>5</v>
      </c>
      <c r="W15" s="10">
        <f t="shared" ca="1" si="18"/>
        <v>5</v>
      </c>
      <c r="X15" s="7">
        <f t="shared" si="19"/>
        <v>1.3271845891751795</v>
      </c>
      <c r="Y15" s="7">
        <f t="shared" ca="1" si="3"/>
        <v>18.675604430351257</v>
      </c>
      <c r="Z15">
        <v>1</v>
      </c>
      <c r="AA15">
        <v>2</v>
      </c>
      <c r="AB15" s="11">
        <f t="shared" si="20"/>
        <v>70.487785603470016</v>
      </c>
      <c r="AC15" s="11"/>
      <c r="AD15" s="7">
        <f t="shared" si="4"/>
        <v>1.7363826475860011</v>
      </c>
      <c r="AE15">
        <f t="shared" si="21"/>
        <v>61.778459649388289</v>
      </c>
      <c r="AF15" s="25">
        <f t="shared" si="22"/>
        <v>4.7545751490345907E-3</v>
      </c>
      <c r="AG15" s="7"/>
      <c r="AL15" s="33"/>
      <c r="AM15" s="27"/>
      <c r="AN15" s="8"/>
      <c r="AO15" s="9"/>
      <c r="AP15" s="9"/>
      <c r="AQ15" s="9"/>
      <c r="AR15" s="9"/>
      <c r="AS15" s="28"/>
      <c r="AT15" s="9"/>
      <c r="AU15" s="33"/>
      <c r="AV15" s="9"/>
      <c r="AW15" s="19"/>
      <c r="AX15" s="7"/>
      <c r="AY15" s="7"/>
      <c r="AZ15" s="23"/>
      <c r="BA15" s="23"/>
      <c r="BB15" s="25"/>
      <c r="BC15" s="25"/>
      <c r="BD15"/>
      <c r="BE15" s="33"/>
      <c r="BF15" s="7"/>
      <c r="BG15" s="17"/>
      <c r="BH15" s="17"/>
      <c r="BI15" s="36"/>
      <c r="BJ15" s="7"/>
      <c r="BK15" s="17"/>
      <c r="BL15" s="24"/>
      <c r="BM15" s="32"/>
    </row>
    <row r="16" spans="1:76" ht="14.25" x14ac:dyDescent="0.2">
      <c r="A16" s="37" t="str">
        <f>Control!B18</f>
        <v>AME_19-Ag</v>
      </c>
      <c r="B16" s="27">
        <f t="shared" si="5"/>
        <v>1.4791460464808235</v>
      </c>
      <c r="C16" s="20">
        <v>20.597576616734244</v>
      </c>
      <c r="D16" s="9">
        <f t="shared" si="6"/>
        <v>2.0502741127081947E-7</v>
      </c>
      <c r="E16">
        <f>Control!C18/100</f>
        <v>0.51727750000000006</v>
      </c>
      <c r="F16">
        <f t="shared" si="7"/>
        <v>3.8036601192276734E-5</v>
      </c>
      <c r="G16">
        <f t="shared" si="0"/>
        <v>36.456754032572356</v>
      </c>
      <c r="H16" s="21">
        <f t="shared" si="1"/>
        <v>1.9909600918200958E-13</v>
      </c>
      <c r="I16" s="7">
        <f t="shared" si="8"/>
        <v>3.0771261389324756</v>
      </c>
      <c r="J16">
        <f t="shared" si="9"/>
        <v>3.0771261389324756</v>
      </c>
      <c r="K16">
        <f>Control!F18/100*(1+Control!G18/100)</f>
        <v>1.1451363112802931E-2</v>
      </c>
      <c r="L16" s="25">
        <f t="shared" si="10"/>
        <v>1.1396916746324228E-2</v>
      </c>
      <c r="M16" s="10">
        <f t="shared" si="2"/>
        <v>5.4463703600509694</v>
      </c>
      <c r="N16">
        <f t="shared" si="11"/>
        <v>6.8465882146098115E-4</v>
      </c>
      <c r="O16">
        <f t="shared" si="12"/>
        <v>2.3772875745172953E-3</v>
      </c>
      <c r="P16" s="25">
        <f t="shared" si="13"/>
        <v>3.3360882411567591E-3</v>
      </c>
      <c r="Q16" s="7">
        <f t="shared" si="14"/>
        <v>8.5160664544055322</v>
      </c>
      <c r="R16">
        <f t="shared" si="23"/>
        <v>2244.4610532675974</v>
      </c>
      <c r="S16" s="25">
        <f t="shared" si="16"/>
        <v>1.3804503066855555E-3</v>
      </c>
      <c r="T16" s="25">
        <f t="shared" si="17"/>
        <v>1.4771041588673263E-2</v>
      </c>
      <c r="U16" s="10">
        <f ca="1">RANK(C16,$C$3:OFFSET($C$3,Control!$I$5-1,0),1)</f>
        <v>4</v>
      </c>
      <c r="V16" s="10">
        <f t="shared" ca="1" si="18"/>
        <v>4</v>
      </c>
      <c r="W16" s="10">
        <f t="shared" ca="1" si="18"/>
        <v>4</v>
      </c>
      <c r="X16" s="7">
        <f t="shared" si="19"/>
        <v>1.2081575567785208</v>
      </c>
      <c r="Y16" s="7">
        <f t="shared" ca="1" si="3"/>
        <v>16.597576616734244</v>
      </c>
      <c r="Z16">
        <v>1</v>
      </c>
      <c r="AA16">
        <v>2</v>
      </c>
      <c r="AB16" s="11">
        <f t="shared" si="20"/>
        <v>73.86030537633134</v>
      </c>
      <c r="AC16" s="11"/>
      <c r="AD16" s="7">
        <f t="shared" si="4"/>
        <v>1.6171910771493789</v>
      </c>
      <c r="AE16">
        <f t="shared" si="21"/>
        <v>63.466545606305495</v>
      </c>
      <c r="AF16" s="25">
        <f t="shared" si="22"/>
        <v>4.7545751490345907E-3</v>
      </c>
      <c r="AG16" s="7"/>
      <c r="AL16" s="33"/>
      <c r="AM16" s="27"/>
      <c r="AN16" s="19"/>
      <c r="AO16" s="9"/>
      <c r="AP16" s="9"/>
      <c r="AQ16" s="9"/>
      <c r="AR16" s="9"/>
      <c r="AS16" s="28"/>
      <c r="AT16" s="9"/>
      <c r="AU16" s="33"/>
      <c r="AV16" s="9"/>
      <c r="AW16" s="19"/>
      <c r="AX16" s="7"/>
      <c r="AY16" s="7"/>
      <c r="AZ16" s="23"/>
      <c r="BA16" s="23"/>
      <c r="BB16" s="25"/>
      <c r="BC16" s="25"/>
      <c r="BD16"/>
      <c r="BE16" s="33"/>
      <c r="BF16" s="7"/>
      <c r="BG16" s="17"/>
      <c r="BH16" s="17"/>
      <c r="BI16" s="36"/>
      <c r="BJ16" s="7"/>
      <c r="BK16" s="17"/>
      <c r="BL16" s="24"/>
      <c r="BM16" s="32"/>
    </row>
    <row r="17" spans="1:74" ht="14.25" x14ac:dyDescent="0.2">
      <c r="A17" s="37">
        <f>Control!B19</f>
        <v>0</v>
      </c>
      <c r="B17" s="27" t="e">
        <f t="shared" si="5"/>
        <v>#DIV/0!</v>
      </c>
      <c r="C17" s="20">
        <v>132.84222732922925</v>
      </c>
      <c r="D17" s="9" t="e">
        <f t="shared" si="6"/>
        <v>#DIV/0!</v>
      </c>
      <c r="E17">
        <f>Control!C19/100</f>
        <v>0</v>
      </c>
      <c r="F17" t="e">
        <f t="shared" si="7"/>
        <v>#DIV/0!</v>
      </c>
      <c r="G17">
        <f t="shared" si="0"/>
        <v>235.12457300176465</v>
      </c>
      <c r="H17" s="21">
        <f t="shared" si="1"/>
        <v>0</v>
      </c>
      <c r="I17" s="7" t="e">
        <f t="shared" si="8"/>
        <v>#DIV/0!</v>
      </c>
      <c r="J17" t="e">
        <f t="shared" si="9"/>
        <v>#DIV/0!</v>
      </c>
      <c r="K17">
        <f>Control!F19/100*(1+Control!G19/100)</f>
        <v>0</v>
      </c>
      <c r="L17" s="25" t="e">
        <f t="shared" si="10"/>
        <v>#DIV/0!</v>
      </c>
      <c r="M17" s="10" t="e">
        <f t="shared" si="2"/>
        <v>#DIV/0!</v>
      </c>
      <c r="N17" t="e">
        <f t="shared" si="11"/>
        <v>#DIV/0!</v>
      </c>
      <c r="O17" t="e">
        <f t="shared" si="12"/>
        <v>#DIV/0!</v>
      </c>
      <c r="P17" s="25" t="e">
        <f t="shared" si="13"/>
        <v>#DIV/0!</v>
      </c>
      <c r="Q17" s="7" t="e">
        <f t="shared" si="14"/>
        <v>#DIV/0!</v>
      </c>
      <c r="R17" t="e">
        <f t="shared" si="23"/>
        <v>#DIV/0!</v>
      </c>
      <c r="S17" s="25" t="e">
        <f t="shared" si="16"/>
        <v>#DIV/0!</v>
      </c>
      <c r="T17" s="25" t="e">
        <f t="shared" si="17"/>
        <v>#DIV/0!</v>
      </c>
      <c r="U17" s="10" t="e">
        <f ca="1">RANK(C17,$C$3:OFFSET($C$3,Control!$I$5-1,0),1)</f>
        <v>#N/A</v>
      </c>
      <c r="V17" s="10" t="e">
        <f t="shared" ca="1" si="18"/>
        <v>#N/A</v>
      </c>
      <c r="W17" s="10" t="e">
        <f t="shared" ca="1" si="18"/>
        <v>#N/A</v>
      </c>
      <c r="X17" s="7" t="e">
        <f t="shared" si="19"/>
        <v>#DIV/0!</v>
      </c>
      <c r="Y17" s="7" t="e">
        <f t="shared" ca="1" si="3"/>
        <v>#N/A</v>
      </c>
      <c r="Z17">
        <v>1</v>
      </c>
      <c r="AA17">
        <v>2</v>
      </c>
      <c r="AB17" s="11" t="e">
        <f t="shared" si="20"/>
        <v>#DIV/0!</v>
      </c>
      <c r="AC17" s="11"/>
      <c r="AD17" s="7" t="e">
        <f t="shared" si="4"/>
        <v>#DIV/0!</v>
      </c>
      <c r="AE17" t="e">
        <f t="shared" si="21"/>
        <v>#DIV/0!</v>
      </c>
      <c r="AF17" s="25" t="e">
        <f t="shared" si="22"/>
        <v>#DIV/0!</v>
      </c>
      <c r="AG17" s="7"/>
      <c r="AL17" s="33"/>
      <c r="AM17" s="27"/>
      <c r="AN17" s="8"/>
      <c r="AO17" s="9"/>
      <c r="AP17" s="9"/>
      <c r="AQ17" s="9"/>
      <c r="AR17" s="9"/>
      <c r="AS17" s="28"/>
      <c r="AT17" s="9"/>
      <c r="AU17" s="33"/>
      <c r="AV17" s="9"/>
      <c r="AW17" s="19"/>
      <c r="AX17" s="7"/>
      <c r="AY17" s="7"/>
      <c r="AZ17" s="23"/>
      <c r="BA17" s="23"/>
      <c r="BB17" s="25"/>
      <c r="BC17" s="25"/>
      <c r="BD17"/>
      <c r="BE17" s="33"/>
      <c r="BF17" s="7"/>
      <c r="BG17" s="17"/>
      <c r="BH17" s="17"/>
      <c r="BI17" s="36"/>
      <c r="BJ17" s="7"/>
      <c r="BK17" s="17"/>
      <c r="BL17" s="24"/>
      <c r="BM17" s="32"/>
    </row>
    <row r="18" spans="1:74" ht="14.25" x14ac:dyDescent="0.2">
      <c r="A18" s="37">
        <f>Control!B20</f>
        <v>0</v>
      </c>
      <c r="B18" s="27" t="e">
        <f t="shared" si="5"/>
        <v>#DIV/0!</v>
      </c>
      <c r="C18" s="20">
        <v>127.60717141347645</v>
      </c>
      <c r="D18" s="9" t="e">
        <f t="shared" si="6"/>
        <v>#DIV/0!</v>
      </c>
      <c r="E18">
        <f>Control!C20/100</f>
        <v>0</v>
      </c>
      <c r="F18" t="e">
        <f t="shared" si="7"/>
        <v>#DIV/0!</v>
      </c>
      <c r="G18">
        <f t="shared" si="0"/>
        <v>225.85876715389099</v>
      </c>
      <c r="H18" s="21">
        <f t="shared" si="1"/>
        <v>0</v>
      </c>
      <c r="I18" s="7" t="e">
        <f t="shared" si="8"/>
        <v>#DIV/0!</v>
      </c>
      <c r="J18" t="e">
        <f t="shared" si="9"/>
        <v>#DIV/0!</v>
      </c>
      <c r="K18">
        <f>Control!F20/100*(1+Control!G20/100)</f>
        <v>0</v>
      </c>
      <c r="L18" s="25" t="e">
        <f t="shared" si="10"/>
        <v>#DIV/0!</v>
      </c>
      <c r="M18" s="10" t="e">
        <f t="shared" si="2"/>
        <v>#DIV/0!</v>
      </c>
      <c r="N18" t="e">
        <f t="shared" si="11"/>
        <v>#DIV/0!</v>
      </c>
      <c r="O18" t="e">
        <f t="shared" si="12"/>
        <v>#DIV/0!</v>
      </c>
      <c r="P18" s="25" t="e">
        <f t="shared" si="13"/>
        <v>#DIV/0!</v>
      </c>
      <c r="Q18" s="7" t="e">
        <f t="shared" si="14"/>
        <v>#DIV/0!</v>
      </c>
      <c r="R18" t="e">
        <f t="shared" si="23"/>
        <v>#DIV/0!</v>
      </c>
      <c r="S18" s="25" t="e">
        <f t="shared" si="16"/>
        <v>#DIV/0!</v>
      </c>
      <c r="T18" s="25" t="e">
        <f t="shared" si="17"/>
        <v>#DIV/0!</v>
      </c>
      <c r="U18" s="10" t="e">
        <f ca="1">RANK(C18,$C$3:OFFSET($C$3,Control!$I$5-1,0),1)</f>
        <v>#N/A</v>
      </c>
      <c r="V18" s="10" t="e">
        <f t="shared" ca="1" si="18"/>
        <v>#N/A</v>
      </c>
      <c r="W18" s="10" t="e">
        <f t="shared" ca="1" si="18"/>
        <v>#N/A</v>
      </c>
      <c r="X18" s="7" t="e">
        <f t="shared" si="19"/>
        <v>#DIV/0!</v>
      </c>
      <c r="Y18" s="7" t="e">
        <f t="shared" ca="1" si="3"/>
        <v>#N/A</v>
      </c>
      <c r="Z18">
        <v>1</v>
      </c>
      <c r="AA18">
        <v>2</v>
      </c>
      <c r="AB18" s="11" t="e">
        <f t="shared" si="20"/>
        <v>#DIV/0!</v>
      </c>
      <c r="AC18" s="11"/>
      <c r="AD18" s="7" t="e">
        <f t="shared" si="4"/>
        <v>#DIV/0!</v>
      </c>
      <c r="AE18" t="e">
        <f t="shared" si="21"/>
        <v>#DIV/0!</v>
      </c>
      <c r="AF18" s="25" t="e">
        <f t="shared" si="22"/>
        <v>#DIV/0!</v>
      </c>
      <c r="AG18" s="7"/>
      <c r="AL18" s="33"/>
      <c r="AM18" s="27"/>
      <c r="AN18" s="19"/>
      <c r="AO18" s="9"/>
      <c r="AP18" s="9"/>
      <c r="AQ18" s="9"/>
      <c r="AR18" s="9"/>
      <c r="AS18" s="28"/>
      <c r="AT18" s="9"/>
      <c r="AU18" s="33"/>
      <c r="AV18" s="9"/>
      <c r="AW18" s="19"/>
      <c r="AX18" s="7"/>
      <c r="AY18" s="7"/>
      <c r="AZ18" s="23"/>
      <c r="BA18" s="23"/>
      <c r="BB18" s="25"/>
      <c r="BC18" s="25"/>
      <c r="BD18"/>
      <c r="BE18" s="33"/>
      <c r="BF18" s="7"/>
      <c r="BG18" s="17"/>
      <c r="BH18" s="17"/>
      <c r="BI18" s="36"/>
      <c r="BJ18" s="7"/>
      <c r="BK18" s="17"/>
      <c r="BL18" s="24"/>
      <c r="BM18" s="32"/>
    </row>
    <row r="19" spans="1:74" ht="14.25" x14ac:dyDescent="0.2">
      <c r="A19" s="37">
        <f>Control!B21</f>
        <v>0</v>
      </c>
      <c r="B19" s="27" t="e">
        <f t="shared" si="5"/>
        <v>#DIV/0!</v>
      </c>
      <c r="C19" s="20">
        <v>110.94622877854503</v>
      </c>
      <c r="D19" s="9" t="e">
        <f t="shared" si="6"/>
        <v>#DIV/0!</v>
      </c>
      <c r="E19">
        <f>Control!C21/100</f>
        <v>0</v>
      </c>
      <c r="F19" t="e">
        <f t="shared" si="7"/>
        <v>#DIV/0!</v>
      </c>
      <c r="G19">
        <f t="shared" si="0"/>
        <v>196.36967244655463</v>
      </c>
      <c r="H19" s="21">
        <f t="shared" si="1"/>
        <v>0</v>
      </c>
      <c r="I19" s="7" t="e">
        <f t="shared" si="8"/>
        <v>#DIV/0!</v>
      </c>
      <c r="J19" t="e">
        <f t="shared" si="9"/>
        <v>#DIV/0!</v>
      </c>
      <c r="K19">
        <f>Control!F21/100*(1+Control!G21/100)</f>
        <v>0</v>
      </c>
      <c r="L19" s="25" t="e">
        <f t="shared" si="10"/>
        <v>#DIV/0!</v>
      </c>
      <c r="M19" s="10" t="e">
        <f t="shared" si="2"/>
        <v>#DIV/0!</v>
      </c>
      <c r="N19" t="e">
        <f t="shared" si="11"/>
        <v>#DIV/0!</v>
      </c>
      <c r="O19" t="e">
        <f t="shared" si="12"/>
        <v>#DIV/0!</v>
      </c>
      <c r="P19" s="25" t="e">
        <f t="shared" si="13"/>
        <v>#DIV/0!</v>
      </c>
      <c r="Q19" s="7" t="e">
        <f t="shared" si="14"/>
        <v>#DIV/0!</v>
      </c>
      <c r="R19" t="e">
        <f t="shared" si="23"/>
        <v>#DIV/0!</v>
      </c>
      <c r="S19" s="25" t="e">
        <f t="shared" si="16"/>
        <v>#DIV/0!</v>
      </c>
      <c r="T19" s="25" t="e">
        <f t="shared" si="17"/>
        <v>#DIV/0!</v>
      </c>
      <c r="U19" s="10" t="e">
        <f ca="1">RANK(C19,$C$3:OFFSET($C$3,Control!$I$5-1,0),1)</f>
        <v>#N/A</v>
      </c>
      <c r="V19" s="10" t="e">
        <f t="shared" ca="1" si="18"/>
        <v>#N/A</v>
      </c>
      <c r="W19" s="10" t="e">
        <f t="shared" ca="1" si="18"/>
        <v>#N/A</v>
      </c>
      <c r="X19" s="7" t="e">
        <f t="shared" si="19"/>
        <v>#DIV/0!</v>
      </c>
      <c r="Y19" s="7" t="e">
        <f t="shared" ca="1" si="3"/>
        <v>#N/A</v>
      </c>
      <c r="Z19">
        <v>1</v>
      </c>
      <c r="AA19">
        <v>2</v>
      </c>
      <c r="AB19" s="11" t="e">
        <f t="shared" si="20"/>
        <v>#DIV/0!</v>
      </c>
      <c r="AC19" s="11"/>
      <c r="AD19" s="7" t="e">
        <f t="shared" si="4"/>
        <v>#DIV/0!</v>
      </c>
      <c r="AE19" t="e">
        <f t="shared" si="21"/>
        <v>#DIV/0!</v>
      </c>
      <c r="AF19" s="25" t="e">
        <f t="shared" si="22"/>
        <v>#DIV/0!</v>
      </c>
      <c r="AG19" s="7"/>
      <c r="AL19" s="33"/>
      <c r="AM19" s="27"/>
      <c r="AN19" s="9"/>
      <c r="AO19" s="9"/>
      <c r="AP19" s="9"/>
      <c r="AQ19" s="9"/>
      <c r="AR19" s="9"/>
      <c r="AS19" s="28"/>
      <c r="AT19" s="9"/>
      <c r="AU19" s="33"/>
      <c r="AV19" s="9"/>
      <c r="AW19" s="19"/>
      <c r="AX19" s="7"/>
      <c r="AY19" s="7"/>
      <c r="AZ19" s="23"/>
      <c r="BA19" s="23"/>
      <c r="BB19" s="25"/>
      <c r="BC19" s="25"/>
      <c r="BD19"/>
      <c r="BE19" s="33"/>
      <c r="BF19" s="7"/>
      <c r="BG19" s="17"/>
      <c r="BH19" s="17"/>
      <c r="BI19" s="36"/>
      <c r="BJ19" s="7"/>
      <c r="BK19" s="17"/>
      <c r="BL19" s="24"/>
      <c r="BM19" s="32"/>
    </row>
    <row r="20" spans="1:74" ht="14.25" x14ac:dyDescent="0.2">
      <c r="A20" s="37">
        <f>Control!B22</f>
        <v>0</v>
      </c>
      <c r="B20" s="27" t="e">
        <f t="shared" si="5"/>
        <v>#DIV/0!</v>
      </c>
      <c r="C20" s="20">
        <v>79.800247886950373</v>
      </c>
      <c r="D20" s="9" t="e">
        <f t="shared" si="6"/>
        <v>#DIV/0!</v>
      </c>
      <c r="E20">
        <f>Control!C22/100</f>
        <v>0</v>
      </c>
      <c r="F20" t="e">
        <f t="shared" si="7"/>
        <v>#DIV/0!</v>
      </c>
      <c r="G20">
        <f t="shared" si="0"/>
        <v>141.24273272950279</v>
      </c>
      <c r="H20" s="21">
        <f t="shared" si="1"/>
        <v>0</v>
      </c>
      <c r="I20" s="7" t="e">
        <f t="shared" si="8"/>
        <v>#DIV/0!</v>
      </c>
      <c r="J20" t="e">
        <f t="shared" si="9"/>
        <v>#DIV/0!</v>
      </c>
      <c r="K20">
        <f>Control!F22/100*(1+Control!G22/100)</f>
        <v>0</v>
      </c>
      <c r="L20" s="25" t="e">
        <f t="shared" si="10"/>
        <v>#DIV/0!</v>
      </c>
      <c r="M20" s="10" t="e">
        <f t="shared" si="2"/>
        <v>#DIV/0!</v>
      </c>
      <c r="N20" t="e">
        <f t="shared" si="11"/>
        <v>#DIV/0!</v>
      </c>
      <c r="O20" t="e">
        <f t="shared" si="12"/>
        <v>#DIV/0!</v>
      </c>
      <c r="P20" s="25" t="e">
        <f t="shared" si="13"/>
        <v>#DIV/0!</v>
      </c>
      <c r="Q20" s="7" t="e">
        <f t="shared" si="14"/>
        <v>#DIV/0!</v>
      </c>
      <c r="R20" t="e">
        <f t="shared" si="23"/>
        <v>#DIV/0!</v>
      </c>
      <c r="S20" s="25" t="e">
        <f t="shared" si="16"/>
        <v>#DIV/0!</v>
      </c>
      <c r="T20" s="25" t="e">
        <f t="shared" si="17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19"/>
        <v>#DIV/0!</v>
      </c>
      <c r="Y20" s="7" t="e">
        <f t="shared" ca="1" si="3"/>
        <v>#N/A</v>
      </c>
      <c r="Z20">
        <v>1</v>
      </c>
      <c r="AA20">
        <v>2</v>
      </c>
      <c r="AB20" s="11" t="e">
        <f t="shared" si="20"/>
        <v>#DIV/0!</v>
      </c>
      <c r="AC20" s="11"/>
      <c r="AD20" s="7" t="e">
        <f t="shared" si="4"/>
        <v>#DIV/0!</v>
      </c>
      <c r="AE20" t="e">
        <f t="shared" si="21"/>
        <v>#DIV/0!</v>
      </c>
      <c r="AF20" s="25" t="e">
        <f t="shared" si="22"/>
        <v>#DIV/0!</v>
      </c>
      <c r="AG20" s="7"/>
      <c r="AL20" s="33"/>
      <c r="AM20" s="27"/>
      <c r="AN20" s="9"/>
      <c r="AO20" s="9"/>
      <c r="AP20" s="9"/>
      <c r="AQ20" s="9"/>
      <c r="AR20" s="9"/>
      <c r="AS20" s="28"/>
      <c r="AT20" s="9"/>
      <c r="AU20" s="33"/>
      <c r="AV20" s="9"/>
      <c r="AW20" s="19"/>
      <c r="AX20" s="7"/>
      <c r="AY20" s="7"/>
      <c r="AZ20" s="23"/>
      <c r="BA20" s="23"/>
      <c r="BB20" s="25"/>
      <c r="BC20" s="25"/>
      <c r="BD20"/>
      <c r="BE20" s="33"/>
      <c r="BF20" s="7"/>
      <c r="BG20" s="17"/>
      <c r="BH20" s="17"/>
      <c r="BI20" s="36"/>
      <c r="BJ20" s="7"/>
      <c r="BK20" s="17"/>
      <c r="BL20" s="24"/>
      <c r="BM20" s="32"/>
    </row>
    <row r="21" spans="1:74" ht="14.25" x14ac:dyDescent="0.2">
      <c r="A21" s="37">
        <f>Control!B23</f>
        <v>0</v>
      </c>
      <c r="B21" s="27" t="e">
        <f t="shared" si="5"/>
        <v>#DIV/0!</v>
      </c>
      <c r="C21" s="20">
        <v>100.17107564002454</v>
      </c>
      <c r="D21" s="9" t="e">
        <f t="shared" si="6"/>
        <v>#DIV/0!</v>
      </c>
      <c r="E21">
        <f>Control!C23/100</f>
        <v>0</v>
      </c>
      <c r="F21" t="e">
        <f t="shared" si="7"/>
        <v>#DIV/0!</v>
      </c>
      <c r="G21">
        <f t="shared" si="0"/>
        <v>177.29815180391776</v>
      </c>
      <c r="H21" s="21">
        <f t="shared" si="1"/>
        <v>0</v>
      </c>
      <c r="I21" s="7" t="e">
        <f t="shared" si="8"/>
        <v>#DIV/0!</v>
      </c>
      <c r="J21" t="e">
        <f t="shared" si="9"/>
        <v>#DIV/0!</v>
      </c>
      <c r="K21">
        <f>Control!F23/100*(1+Control!G23/100)</f>
        <v>0</v>
      </c>
      <c r="L21" s="25" t="e">
        <f t="shared" si="10"/>
        <v>#DIV/0!</v>
      </c>
      <c r="M21" s="10" t="e">
        <f t="shared" si="2"/>
        <v>#DIV/0!</v>
      </c>
      <c r="N21" t="e">
        <f t="shared" si="11"/>
        <v>#DIV/0!</v>
      </c>
      <c r="O21" t="e">
        <f t="shared" si="12"/>
        <v>#DIV/0!</v>
      </c>
      <c r="P21" s="25" t="e">
        <f t="shared" si="13"/>
        <v>#DIV/0!</v>
      </c>
      <c r="Q21" s="7" t="e">
        <f t="shared" si="14"/>
        <v>#DIV/0!</v>
      </c>
      <c r="R21" t="e">
        <f t="shared" si="23"/>
        <v>#DIV/0!</v>
      </c>
      <c r="S21" s="25" t="e">
        <f t="shared" si="16"/>
        <v>#DIV/0!</v>
      </c>
      <c r="T21" s="25" t="e">
        <f t="shared" si="17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19"/>
        <v>#DIV/0!</v>
      </c>
      <c r="Y21" s="7" t="e">
        <f t="shared" ca="1" si="3"/>
        <v>#N/A</v>
      </c>
      <c r="Z21">
        <v>1</v>
      </c>
      <c r="AA21">
        <v>2</v>
      </c>
      <c r="AB21" s="11" t="e">
        <f t="shared" si="20"/>
        <v>#DIV/0!</v>
      </c>
      <c r="AC21" s="11"/>
      <c r="AD21" s="7" t="e">
        <f t="shared" si="4"/>
        <v>#DIV/0!</v>
      </c>
      <c r="AE21" t="e">
        <f t="shared" si="21"/>
        <v>#DIV/0!</v>
      </c>
      <c r="AF21" s="25" t="e">
        <f t="shared" si="22"/>
        <v>#DIV/0!</v>
      </c>
      <c r="AG21" s="7"/>
      <c r="AL21" s="33"/>
      <c r="AM21" s="27"/>
      <c r="AN21" s="9"/>
      <c r="AO21" s="9"/>
      <c r="AP21" s="9"/>
      <c r="AQ21" s="9"/>
      <c r="AR21" s="9"/>
      <c r="AS21" s="28"/>
      <c r="AT21" s="9"/>
      <c r="AU21" s="33"/>
      <c r="AV21" s="9"/>
      <c r="AW21" s="19"/>
      <c r="AX21" s="7"/>
      <c r="AY21" s="7"/>
      <c r="AZ21" s="23"/>
      <c r="BA21" s="23"/>
      <c r="BB21" s="25"/>
      <c r="BC21" s="25"/>
      <c r="BD21"/>
      <c r="BE21" s="33"/>
      <c r="BF21" s="7"/>
      <c r="BG21" s="17"/>
      <c r="BH21" s="17"/>
      <c r="BI21" s="36"/>
      <c r="BJ21" s="7"/>
      <c r="BK21" s="17"/>
      <c r="BL21" s="24"/>
      <c r="BM21" s="32"/>
    </row>
    <row r="22" spans="1:74" ht="14.25" x14ac:dyDescent="0.2">
      <c r="A22" s="37">
        <f>Control!B24</f>
        <v>0</v>
      </c>
      <c r="B22" s="27" t="e">
        <f t="shared" si="5"/>
        <v>#DIV/0!</v>
      </c>
      <c r="C22" s="20">
        <v>275.0424246072148</v>
      </c>
      <c r="D22" s="9" t="e">
        <f t="shared" si="6"/>
        <v>#DIV/0!</v>
      </c>
      <c r="E22">
        <f>Control!C24/100</f>
        <v>0</v>
      </c>
      <c r="F22" t="e">
        <f t="shared" si="7"/>
        <v>#DIV/0!</v>
      </c>
      <c r="G22">
        <f t="shared" si="0"/>
        <v>486.8123182161691</v>
      </c>
      <c r="H22" s="21">
        <f t="shared" si="1"/>
        <v>0</v>
      </c>
      <c r="I22" s="7" t="e">
        <f t="shared" si="8"/>
        <v>#DIV/0!</v>
      </c>
      <c r="J22" t="e">
        <f t="shared" si="9"/>
        <v>#DIV/0!</v>
      </c>
      <c r="K22">
        <f>Control!F24/100*(1+Control!G24/100)</f>
        <v>0</v>
      </c>
      <c r="L22" s="25" t="e">
        <f t="shared" si="10"/>
        <v>#DIV/0!</v>
      </c>
      <c r="M22" s="10" t="e">
        <f t="shared" si="2"/>
        <v>#DIV/0!</v>
      </c>
      <c r="N22" t="e">
        <f t="shared" si="11"/>
        <v>#DIV/0!</v>
      </c>
      <c r="O22" t="e">
        <f t="shared" si="12"/>
        <v>#DIV/0!</v>
      </c>
      <c r="P22" s="25" t="e">
        <f t="shared" si="13"/>
        <v>#DIV/0!</v>
      </c>
      <c r="Q22" s="7" t="e">
        <f t="shared" si="14"/>
        <v>#DIV/0!</v>
      </c>
      <c r="R22" t="e">
        <f t="shared" si="23"/>
        <v>#DIV/0!</v>
      </c>
      <c r="S22" s="25" t="e">
        <f t="shared" si="16"/>
        <v>#DIV/0!</v>
      </c>
      <c r="T22" s="25" t="e">
        <f t="shared" si="17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19"/>
        <v>#DIV/0!</v>
      </c>
      <c r="Y22" s="7" t="e">
        <f t="shared" ca="1" si="3"/>
        <v>#N/A</v>
      </c>
      <c r="Z22">
        <v>1</v>
      </c>
      <c r="AA22">
        <v>2</v>
      </c>
      <c r="AB22" s="11" t="e">
        <f t="shared" si="20"/>
        <v>#DIV/0!</v>
      </c>
      <c r="AC22" s="11"/>
      <c r="AD22" s="7" t="e">
        <f t="shared" si="4"/>
        <v>#DIV/0!</v>
      </c>
      <c r="AE22" t="e">
        <f t="shared" si="21"/>
        <v>#DIV/0!</v>
      </c>
      <c r="AF22" s="25" t="e">
        <f t="shared" si="22"/>
        <v>#DIV/0!</v>
      </c>
      <c r="AG22" s="7"/>
      <c r="AL22" s="33"/>
      <c r="AM22" s="27"/>
      <c r="AN22" s="9"/>
      <c r="AO22" s="9"/>
      <c r="AP22" s="9"/>
      <c r="AQ22" s="9"/>
      <c r="AR22" s="9"/>
      <c r="AS22" s="28"/>
      <c r="AT22" s="9"/>
      <c r="AU22" s="33"/>
      <c r="AV22" s="9"/>
      <c r="AW22" s="19"/>
      <c r="AX22" s="7"/>
      <c r="AY22" s="7"/>
      <c r="AZ22" s="23"/>
      <c r="BA22" s="23"/>
      <c r="BB22" s="25"/>
      <c r="BC22" s="25"/>
      <c r="BD22"/>
      <c r="BE22" s="33"/>
      <c r="BF22" s="7"/>
      <c r="BG22" s="17"/>
      <c r="BH22" s="17"/>
      <c r="BI22" s="36"/>
      <c r="BJ22" s="7"/>
      <c r="BK22" s="17"/>
      <c r="BL22" s="24"/>
      <c r="BM22" s="32"/>
    </row>
    <row r="23" spans="1:74" ht="14.25" x14ac:dyDescent="0.2">
      <c r="A23" s="37">
        <f>Control!B25</f>
        <v>0</v>
      </c>
      <c r="B23" s="27" t="e">
        <f t="shared" si="5"/>
        <v>#DIV/0!</v>
      </c>
      <c r="C23" s="20">
        <v>71.434939610101637</v>
      </c>
      <c r="D23" s="9" t="e">
        <f t="shared" si="6"/>
        <v>#DIV/0!</v>
      </c>
      <c r="E23">
        <f>Control!C25/100</f>
        <v>0</v>
      </c>
      <c r="F23" t="e">
        <f t="shared" si="7"/>
        <v>#DIV/0!</v>
      </c>
      <c r="G23">
        <f t="shared" si="0"/>
        <v>126.43652557560172</v>
      </c>
      <c r="H23" s="21">
        <f t="shared" si="1"/>
        <v>0</v>
      </c>
      <c r="I23" s="7" t="e">
        <f t="shared" si="8"/>
        <v>#DIV/0!</v>
      </c>
      <c r="J23" t="e">
        <f t="shared" si="9"/>
        <v>#DIV/0!</v>
      </c>
      <c r="K23">
        <f>Control!F25/100*(1+Control!G25/100)</f>
        <v>0</v>
      </c>
      <c r="L23" s="25" t="e">
        <f t="shared" si="10"/>
        <v>#DIV/0!</v>
      </c>
      <c r="M23" s="10" t="e">
        <f t="shared" si="2"/>
        <v>#DIV/0!</v>
      </c>
      <c r="N23" t="e">
        <f t="shared" si="11"/>
        <v>#DIV/0!</v>
      </c>
      <c r="O23" t="e">
        <f t="shared" si="12"/>
        <v>#DIV/0!</v>
      </c>
      <c r="P23" s="25" t="e">
        <f t="shared" si="13"/>
        <v>#DIV/0!</v>
      </c>
      <c r="Q23" s="7" t="e">
        <f t="shared" si="14"/>
        <v>#DIV/0!</v>
      </c>
      <c r="R23" t="e">
        <f t="shared" si="23"/>
        <v>#DIV/0!</v>
      </c>
      <c r="S23" s="25" t="e">
        <f t="shared" si="16"/>
        <v>#DIV/0!</v>
      </c>
      <c r="T23" s="25" t="e">
        <f t="shared" si="17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19"/>
        <v>#DIV/0!</v>
      </c>
      <c r="Y23" s="7" t="e">
        <f t="shared" ca="1" si="3"/>
        <v>#N/A</v>
      </c>
      <c r="Z23">
        <v>1</v>
      </c>
      <c r="AA23">
        <v>2</v>
      </c>
      <c r="AB23" s="11" t="e">
        <f t="shared" si="20"/>
        <v>#DIV/0!</v>
      </c>
      <c r="AC23" s="11"/>
      <c r="AD23" s="7" t="e">
        <f t="shared" si="4"/>
        <v>#DIV/0!</v>
      </c>
      <c r="AE23" t="e">
        <f t="shared" si="21"/>
        <v>#DIV/0!</v>
      </c>
      <c r="AF23" s="25" t="e">
        <f t="shared" si="22"/>
        <v>#DIV/0!</v>
      </c>
      <c r="AG23" s="7"/>
      <c r="AL23" s="33"/>
      <c r="AM23" s="27"/>
      <c r="AN23" s="20"/>
      <c r="AO23" s="9"/>
      <c r="AP23" s="9"/>
      <c r="AQ23" s="9"/>
      <c r="AR23" s="9"/>
      <c r="AS23" s="28"/>
      <c r="AT23" s="9"/>
      <c r="AU23" s="33"/>
      <c r="AV23" s="9"/>
      <c r="AW23" s="19"/>
      <c r="AX23" s="7"/>
      <c r="AY23" s="7"/>
      <c r="AZ23" s="23"/>
      <c r="BA23" s="23"/>
      <c r="BB23" s="25"/>
      <c r="BC23" s="25"/>
      <c r="BD23"/>
      <c r="BE23" s="33"/>
      <c r="BF23" s="7"/>
      <c r="BG23" s="17"/>
      <c r="BH23" s="23"/>
      <c r="BI23" s="36"/>
      <c r="BJ23" s="7"/>
      <c r="BK23" s="17"/>
      <c r="BL23" s="24"/>
      <c r="BM23" s="32"/>
      <c r="BP23" s="10"/>
      <c r="BQ23" s="10"/>
      <c r="BR23" s="10"/>
      <c r="BS23" s="10"/>
      <c r="BT23" s="10"/>
      <c r="BU23" s="10"/>
      <c r="BV23" s="10"/>
    </row>
    <row r="24" spans="1:74" ht="14.25" x14ac:dyDescent="0.2">
      <c r="A24" s="37">
        <f>Control!B26</f>
        <v>0</v>
      </c>
      <c r="B24" s="27" t="e">
        <f t="shared" si="5"/>
        <v>#DIV/0!</v>
      </c>
      <c r="C24" s="20">
        <v>93.161866434970221</v>
      </c>
      <c r="D24" s="9" t="e">
        <f t="shared" si="6"/>
        <v>#DIV/0!</v>
      </c>
      <c r="E24">
        <f>Control!C26/100</f>
        <v>0</v>
      </c>
      <c r="F24" t="e">
        <f t="shared" si="7"/>
        <v>#DIV/0!</v>
      </c>
      <c r="G24">
        <f t="shared" si="0"/>
        <v>164.89217702803549</v>
      </c>
      <c r="H24" s="21">
        <f t="shared" si="1"/>
        <v>0</v>
      </c>
      <c r="I24" s="7" t="e">
        <f t="shared" si="8"/>
        <v>#DIV/0!</v>
      </c>
      <c r="J24" t="e">
        <f t="shared" si="9"/>
        <v>#DIV/0!</v>
      </c>
      <c r="K24">
        <f>Control!F26/100*(1+Control!G26/100)</f>
        <v>0</v>
      </c>
      <c r="L24" s="25" t="e">
        <f t="shared" si="10"/>
        <v>#DIV/0!</v>
      </c>
      <c r="M24" s="10" t="e">
        <f t="shared" si="2"/>
        <v>#DIV/0!</v>
      </c>
      <c r="N24" t="e">
        <f t="shared" si="11"/>
        <v>#DIV/0!</v>
      </c>
      <c r="O24" t="e">
        <f t="shared" si="12"/>
        <v>#DIV/0!</v>
      </c>
      <c r="P24" s="25" t="e">
        <f t="shared" si="13"/>
        <v>#DIV/0!</v>
      </c>
      <c r="Q24" s="7" t="e">
        <f t="shared" si="14"/>
        <v>#DIV/0!</v>
      </c>
      <c r="R24" t="e">
        <f t="shared" si="23"/>
        <v>#DIV/0!</v>
      </c>
      <c r="S24" s="25" t="e">
        <f t="shared" si="16"/>
        <v>#DIV/0!</v>
      </c>
      <c r="T24" s="25" t="e">
        <f t="shared" si="17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19"/>
        <v>#DIV/0!</v>
      </c>
      <c r="Y24" s="7" t="e">
        <f t="shared" ca="1" si="3"/>
        <v>#N/A</v>
      </c>
      <c r="Z24">
        <v>1</v>
      </c>
      <c r="AA24">
        <v>2</v>
      </c>
      <c r="AB24" s="11" t="e">
        <f t="shared" si="20"/>
        <v>#DIV/0!</v>
      </c>
      <c r="AC24" s="11"/>
      <c r="AD24" s="7" t="e">
        <f t="shared" si="4"/>
        <v>#DIV/0!</v>
      </c>
      <c r="AE24" t="e">
        <f t="shared" si="21"/>
        <v>#DIV/0!</v>
      </c>
      <c r="AF24" s="25" t="e">
        <f t="shared" si="22"/>
        <v>#DIV/0!</v>
      </c>
      <c r="AG24" s="7"/>
      <c r="AL24" s="33"/>
      <c r="AM24" s="27"/>
      <c r="AN24" s="9"/>
      <c r="AO24" s="9"/>
      <c r="AP24" s="9"/>
      <c r="AQ24" s="9"/>
      <c r="AR24" s="9"/>
      <c r="AS24" s="28"/>
      <c r="AT24" s="9"/>
      <c r="AU24" s="33"/>
      <c r="AV24" s="9"/>
      <c r="AW24" s="19"/>
      <c r="AX24" s="7"/>
      <c r="AY24" s="7"/>
      <c r="AZ24" s="23"/>
      <c r="BA24" s="23"/>
      <c r="BB24" s="25"/>
      <c r="BC24" s="25"/>
      <c r="BD24"/>
      <c r="BE24" s="33"/>
      <c r="BF24" s="7"/>
      <c r="BG24" s="17"/>
      <c r="BH24" s="17"/>
      <c r="BI24" s="36"/>
      <c r="BJ24" s="7"/>
      <c r="BK24" s="17"/>
      <c r="BL24" s="24"/>
      <c r="BM24" s="32"/>
    </row>
    <row r="25" spans="1:74" ht="14.25" x14ac:dyDescent="0.2">
      <c r="A25" s="37">
        <f>Control!B27</f>
        <v>0</v>
      </c>
      <c r="B25" s="27" t="e">
        <f t="shared" si="5"/>
        <v>#DIV/0!</v>
      </c>
      <c r="C25" s="20">
        <v>313.18706674746232</v>
      </c>
      <c r="D25" s="9" t="e">
        <f t="shared" si="6"/>
        <v>#DIV/0!</v>
      </c>
      <c r="E25">
        <f>Control!C27/100</f>
        <v>0</v>
      </c>
      <c r="F25" t="e">
        <f t="shared" si="7"/>
        <v>#DIV/0!</v>
      </c>
      <c r="G25">
        <f t="shared" si="0"/>
        <v>554.32656331613384</v>
      </c>
      <c r="H25" s="21">
        <f t="shared" si="1"/>
        <v>0</v>
      </c>
      <c r="I25" s="7" t="e">
        <f t="shared" si="8"/>
        <v>#DIV/0!</v>
      </c>
      <c r="J25" t="e">
        <f t="shared" si="9"/>
        <v>#DIV/0!</v>
      </c>
      <c r="K25">
        <f>Control!F27/100*(1+Control!G27/100)</f>
        <v>0</v>
      </c>
      <c r="L25" s="25" t="e">
        <f t="shared" si="10"/>
        <v>#DIV/0!</v>
      </c>
      <c r="M25" s="10" t="e">
        <f t="shared" si="2"/>
        <v>#DIV/0!</v>
      </c>
      <c r="N25" t="e">
        <f t="shared" si="11"/>
        <v>#DIV/0!</v>
      </c>
      <c r="O25" t="e">
        <f t="shared" si="12"/>
        <v>#DIV/0!</v>
      </c>
      <c r="P25" s="25" t="e">
        <f t="shared" si="13"/>
        <v>#DIV/0!</v>
      </c>
      <c r="Q25" s="7" t="e">
        <f t="shared" si="14"/>
        <v>#DIV/0!</v>
      </c>
      <c r="R25" t="e">
        <f t="shared" si="23"/>
        <v>#DIV/0!</v>
      </c>
      <c r="S25" s="25" t="e">
        <f t="shared" si="16"/>
        <v>#DIV/0!</v>
      </c>
      <c r="T25" s="25" t="e">
        <f t="shared" si="17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19"/>
        <v>#DIV/0!</v>
      </c>
      <c r="Y25" s="7" t="e">
        <f t="shared" ca="1" si="3"/>
        <v>#N/A</v>
      </c>
      <c r="Z25">
        <v>1</v>
      </c>
      <c r="AA25">
        <v>2</v>
      </c>
      <c r="AB25" s="11" t="e">
        <f t="shared" si="20"/>
        <v>#DIV/0!</v>
      </c>
      <c r="AC25" s="11"/>
      <c r="AD25" s="7" t="e">
        <f t="shared" si="4"/>
        <v>#DIV/0!</v>
      </c>
      <c r="AE25" t="e">
        <f t="shared" si="21"/>
        <v>#DIV/0!</v>
      </c>
      <c r="AF25" s="25" t="e">
        <f t="shared" si="22"/>
        <v>#DIV/0!</v>
      </c>
      <c r="AG25" s="7"/>
      <c r="AL25" s="33"/>
      <c r="AM25" s="27"/>
      <c r="AN25" s="19"/>
      <c r="AO25" s="9"/>
      <c r="AP25" s="9"/>
      <c r="AQ25" s="9"/>
      <c r="AR25" s="9"/>
      <c r="AS25" s="28"/>
      <c r="AT25" s="9"/>
      <c r="AU25" s="33"/>
      <c r="AV25" s="9"/>
      <c r="AW25" s="19"/>
      <c r="AX25" s="7"/>
      <c r="AY25" s="7"/>
      <c r="AZ25" s="23"/>
      <c r="BA25" s="23"/>
      <c r="BB25" s="25"/>
      <c r="BC25" s="25"/>
      <c r="BD25"/>
      <c r="BE25" s="33"/>
      <c r="BF25" s="7"/>
      <c r="BG25" s="17"/>
      <c r="BH25" s="17"/>
      <c r="BI25" s="36"/>
      <c r="BJ25" s="7"/>
      <c r="BK25" s="17"/>
      <c r="BL25" s="24"/>
      <c r="BM25" s="32"/>
    </row>
    <row r="26" spans="1:74" ht="14.25" x14ac:dyDescent="0.2">
      <c r="A26" s="37">
        <f>Control!B28</f>
        <v>0</v>
      </c>
      <c r="B26" s="27" t="e">
        <f t="shared" si="5"/>
        <v>#DIV/0!</v>
      </c>
      <c r="C26" s="20">
        <v>15.716740541446795</v>
      </c>
      <c r="D26" s="9" t="e">
        <f t="shared" si="6"/>
        <v>#DIV/0!</v>
      </c>
      <c r="E26">
        <f>Control!C28/100</f>
        <v>0</v>
      </c>
      <c r="F26" t="e">
        <f t="shared" si="7"/>
        <v>#DIV/0!</v>
      </c>
      <c r="G26">
        <f t="shared" si="0"/>
        <v>27.817900851878477</v>
      </c>
      <c r="H26" s="21">
        <f t="shared" si="1"/>
        <v>0</v>
      </c>
      <c r="I26" s="7" t="e">
        <f t="shared" si="8"/>
        <v>#DIV/0!</v>
      </c>
      <c r="J26" t="e">
        <f t="shared" si="9"/>
        <v>#DIV/0!</v>
      </c>
      <c r="K26">
        <f>Control!F28/100*(1+Control!G28/100)</f>
        <v>0</v>
      </c>
      <c r="L26" s="25" t="e">
        <f t="shared" si="10"/>
        <v>#DIV/0!</v>
      </c>
      <c r="M26" s="10" t="e">
        <f t="shared" si="2"/>
        <v>#DIV/0!</v>
      </c>
      <c r="N26" t="e">
        <f t="shared" si="11"/>
        <v>#DIV/0!</v>
      </c>
      <c r="O26" t="e">
        <f t="shared" si="12"/>
        <v>#DIV/0!</v>
      </c>
      <c r="P26" s="25" t="e">
        <f t="shared" si="13"/>
        <v>#DIV/0!</v>
      </c>
      <c r="Q26" s="7" t="e">
        <f t="shared" si="14"/>
        <v>#DIV/0!</v>
      </c>
      <c r="R26" t="e">
        <f t="shared" si="23"/>
        <v>#DIV/0!</v>
      </c>
      <c r="S26" s="25" t="e">
        <f t="shared" si="16"/>
        <v>#DIV/0!</v>
      </c>
      <c r="T26" s="25" t="e">
        <f t="shared" si="17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19"/>
        <v>#DIV/0!</v>
      </c>
      <c r="Y26" s="7" t="e">
        <f t="shared" ca="1" si="3"/>
        <v>#N/A</v>
      </c>
      <c r="Z26">
        <v>1</v>
      </c>
      <c r="AA26">
        <v>2</v>
      </c>
      <c r="AB26" s="11" t="e">
        <f t="shared" si="20"/>
        <v>#DIV/0!</v>
      </c>
      <c r="AC26" s="11"/>
      <c r="AD26" s="7" t="e">
        <f t="shared" si="4"/>
        <v>#DIV/0!</v>
      </c>
      <c r="AE26" t="e">
        <f t="shared" si="21"/>
        <v>#DIV/0!</v>
      </c>
      <c r="AF26" s="25" t="e">
        <f t="shared" si="22"/>
        <v>#DIV/0!</v>
      </c>
      <c r="AG26" s="7"/>
      <c r="AL26" s="33"/>
      <c r="AM26" s="27"/>
      <c r="AN26" s="9"/>
      <c r="AO26" s="9"/>
      <c r="AP26" s="9"/>
      <c r="AQ26" s="9"/>
      <c r="AR26" s="9"/>
      <c r="AS26" s="28"/>
      <c r="AT26" s="9"/>
      <c r="AU26" s="33"/>
      <c r="AV26" s="9"/>
      <c r="AW26" s="19"/>
      <c r="AX26" s="7"/>
      <c r="AY26" s="7"/>
      <c r="AZ26" s="23"/>
      <c r="BA26" s="23"/>
      <c r="BB26" s="25"/>
      <c r="BC26" s="25"/>
      <c r="BD26"/>
      <c r="BL26" s="36"/>
      <c r="BM26" s="32"/>
    </row>
    <row r="27" spans="1:74" ht="14.25" x14ac:dyDescent="0.2">
      <c r="A27" s="37">
        <f>Control!B29</f>
        <v>0</v>
      </c>
      <c r="B27" s="27" t="e">
        <f t="shared" si="5"/>
        <v>#DIV/0!</v>
      </c>
      <c r="C27" s="20">
        <v>121.37969933416367</v>
      </c>
      <c r="D27" s="9" t="e">
        <f t="shared" si="6"/>
        <v>#DIV/0!</v>
      </c>
      <c r="E27">
        <f>Control!C29/100</f>
        <v>0</v>
      </c>
      <c r="F27" t="e">
        <f t="shared" si="7"/>
        <v>#DIV/0!</v>
      </c>
      <c r="G27">
        <f t="shared" si="0"/>
        <v>214.836430785652</v>
      </c>
      <c r="H27" s="21">
        <f t="shared" si="1"/>
        <v>0</v>
      </c>
      <c r="I27" s="7" t="e">
        <f t="shared" si="8"/>
        <v>#DIV/0!</v>
      </c>
      <c r="J27" t="e">
        <f t="shared" si="9"/>
        <v>#DIV/0!</v>
      </c>
      <c r="K27">
        <f>Control!F29/100*(1+Control!G29/100)</f>
        <v>0</v>
      </c>
      <c r="L27" s="25" t="e">
        <f t="shared" si="10"/>
        <v>#DIV/0!</v>
      </c>
      <c r="M27" s="10" t="e">
        <f t="shared" si="2"/>
        <v>#DIV/0!</v>
      </c>
      <c r="N27" t="e">
        <f t="shared" si="11"/>
        <v>#DIV/0!</v>
      </c>
      <c r="O27" t="e">
        <f t="shared" si="12"/>
        <v>#DIV/0!</v>
      </c>
      <c r="P27" s="25" t="e">
        <f t="shared" si="13"/>
        <v>#DIV/0!</v>
      </c>
      <c r="Q27" s="7" t="e">
        <f t="shared" si="14"/>
        <v>#DIV/0!</v>
      </c>
      <c r="R27" t="e">
        <f t="shared" si="23"/>
        <v>#DIV/0!</v>
      </c>
      <c r="S27" s="25" t="e">
        <f t="shared" si="16"/>
        <v>#DIV/0!</v>
      </c>
      <c r="T27" s="25" t="e">
        <f t="shared" si="17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19"/>
        <v>#DIV/0!</v>
      </c>
      <c r="Y27" s="7" t="e">
        <f t="shared" ca="1" si="3"/>
        <v>#N/A</v>
      </c>
      <c r="Z27">
        <v>1</v>
      </c>
      <c r="AA27">
        <v>2</v>
      </c>
      <c r="AB27" s="11" t="e">
        <f t="shared" si="20"/>
        <v>#DIV/0!</v>
      </c>
      <c r="AC27" s="11"/>
      <c r="AD27" s="7" t="e">
        <f t="shared" si="4"/>
        <v>#DIV/0!</v>
      </c>
      <c r="AE27" t="e">
        <f t="shared" si="21"/>
        <v>#DIV/0!</v>
      </c>
      <c r="AF27" s="25" t="e">
        <f t="shared" si="22"/>
        <v>#DIV/0!</v>
      </c>
      <c r="AG27" s="7"/>
      <c r="AL27" s="33"/>
      <c r="AM27" s="27"/>
      <c r="AN27" s="19"/>
      <c r="AO27" s="9"/>
      <c r="AP27" s="9"/>
      <c r="AQ27" s="9"/>
      <c r="AR27" s="9"/>
      <c r="AS27" s="28"/>
      <c r="AT27" s="9"/>
      <c r="AU27" s="33"/>
      <c r="AV27" s="9"/>
      <c r="AW27" s="19"/>
      <c r="AX27" s="7"/>
      <c r="AY27" s="7"/>
      <c r="AZ27" s="23"/>
      <c r="BA27" s="23"/>
      <c r="BB27" s="25"/>
      <c r="BC27" s="25"/>
      <c r="BD27"/>
      <c r="BE27" s="33"/>
      <c r="BF27" s="7"/>
      <c r="BG27" s="17"/>
      <c r="BH27" s="17"/>
      <c r="BI27" s="36"/>
      <c r="BJ27" s="7"/>
      <c r="BK27" s="17"/>
      <c r="BL27" s="24"/>
      <c r="BM27" s="32"/>
    </row>
    <row r="28" spans="1:74" ht="14.25" x14ac:dyDescent="0.2">
      <c r="A28" s="37">
        <f>Control!B30</f>
        <v>0</v>
      </c>
      <c r="B28" s="27" t="e">
        <f t="shared" si="5"/>
        <v>#DIV/0!</v>
      </c>
      <c r="C28" s="20">
        <v>285.16445647398695</v>
      </c>
      <c r="D28" s="9" t="e">
        <f t="shared" si="6"/>
        <v>#DIV/0!</v>
      </c>
      <c r="E28">
        <f>Control!C30/100</f>
        <v>0</v>
      </c>
      <c r="F28" t="e">
        <f t="shared" si="7"/>
        <v>#DIV/0!</v>
      </c>
      <c r="G28">
        <f t="shared" si="0"/>
        <v>504.72784453963806</v>
      </c>
      <c r="H28" s="21">
        <f t="shared" si="1"/>
        <v>0</v>
      </c>
      <c r="I28" s="7" t="e">
        <f t="shared" si="8"/>
        <v>#DIV/0!</v>
      </c>
      <c r="J28" t="e">
        <f t="shared" si="9"/>
        <v>#DIV/0!</v>
      </c>
      <c r="K28">
        <f>Control!F30/100*(1+Control!G30/100)</f>
        <v>0</v>
      </c>
      <c r="L28" s="25" t="e">
        <f t="shared" si="10"/>
        <v>#DIV/0!</v>
      </c>
      <c r="M28" s="10" t="e">
        <f t="shared" si="2"/>
        <v>#DIV/0!</v>
      </c>
      <c r="N28" t="e">
        <f t="shared" si="11"/>
        <v>#DIV/0!</v>
      </c>
      <c r="O28" t="e">
        <f t="shared" si="12"/>
        <v>#DIV/0!</v>
      </c>
      <c r="P28" s="25" t="e">
        <f t="shared" si="13"/>
        <v>#DIV/0!</v>
      </c>
      <c r="Q28" s="7" t="e">
        <f t="shared" si="14"/>
        <v>#DIV/0!</v>
      </c>
      <c r="R28" t="e">
        <f t="shared" si="23"/>
        <v>#DIV/0!</v>
      </c>
      <c r="S28" s="25" t="e">
        <f t="shared" si="16"/>
        <v>#DIV/0!</v>
      </c>
      <c r="T28" s="25" t="e">
        <f t="shared" si="17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19"/>
        <v>#DIV/0!</v>
      </c>
      <c r="Y28" s="7" t="e">
        <f t="shared" ca="1" si="3"/>
        <v>#N/A</v>
      </c>
      <c r="Z28">
        <v>1</v>
      </c>
      <c r="AA28">
        <v>2</v>
      </c>
      <c r="AB28" s="11" t="e">
        <f t="shared" si="20"/>
        <v>#DIV/0!</v>
      </c>
      <c r="AC28" s="11"/>
      <c r="AD28" s="7" t="e">
        <f t="shared" si="4"/>
        <v>#DIV/0!</v>
      </c>
      <c r="AE28" t="e">
        <f t="shared" si="21"/>
        <v>#DIV/0!</v>
      </c>
      <c r="AF28" s="25" t="e">
        <f t="shared" si="22"/>
        <v>#DIV/0!</v>
      </c>
      <c r="AG28" s="7"/>
      <c r="AL28" s="33"/>
      <c r="AM28" s="27"/>
      <c r="AN28" s="19"/>
      <c r="AO28" s="9"/>
      <c r="AP28" s="9"/>
      <c r="AQ28" s="9"/>
      <c r="AR28" s="9"/>
      <c r="AS28" s="28"/>
      <c r="AT28" s="9"/>
      <c r="AU28" s="33"/>
      <c r="AV28" s="9"/>
      <c r="AW28" s="19"/>
      <c r="AX28" s="7"/>
      <c r="AY28" s="7"/>
      <c r="AZ28" s="23"/>
      <c r="BA28" s="23"/>
      <c r="BB28" s="25"/>
      <c r="BC28" s="25"/>
      <c r="BD28"/>
      <c r="BE28" s="33"/>
      <c r="BF28" s="7"/>
      <c r="BG28" s="17"/>
      <c r="BH28" s="17"/>
      <c r="BI28" s="36"/>
      <c r="BJ28" s="7"/>
      <c r="BK28" s="17"/>
      <c r="BL28" s="24"/>
      <c r="BM28" s="32"/>
    </row>
    <row r="29" spans="1:74" ht="14.25" x14ac:dyDescent="0.2">
      <c r="A29" s="37">
        <f>Control!B31</f>
        <v>0</v>
      </c>
      <c r="B29" s="27" t="e">
        <f t="shared" si="5"/>
        <v>#DIV/0!</v>
      </c>
      <c r="C29" s="20">
        <v>60.416088039393451</v>
      </c>
      <c r="D29" s="9" t="e">
        <f t="shared" si="6"/>
        <v>#DIV/0!</v>
      </c>
      <c r="E29">
        <f>Control!C31/100</f>
        <v>0</v>
      </c>
      <c r="F29" t="e">
        <f t="shared" si="7"/>
        <v>#DIV/0!</v>
      </c>
      <c r="G29">
        <f t="shared" si="0"/>
        <v>106.93367002567425</v>
      </c>
      <c r="H29" s="21">
        <f t="shared" si="1"/>
        <v>0</v>
      </c>
      <c r="I29" s="7" t="e">
        <f t="shared" si="8"/>
        <v>#DIV/0!</v>
      </c>
      <c r="J29" t="e">
        <f t="shared" si="9"/>
        <v>#DIV/0!</v>
      </c>
      <c r="K29">
        <f>Control!F31/100*(1+Control!G31/100)</f>
        <v>0</v>
      </c>
      <c r="L29" s="25" t="e">
        <f t="shared" si="10"/>
        <v>#DIV/0!</v>
      </c>
      <c r="M29" s="10" t="e">
        <f t="shared" si="2"/>
        <v>#DIV/0!</v>
      </c>
      <c r="N29" t="e">
        <f t="shared" si="11"/>
        <v>#DIV/0!</v>
      </c>
      <c r="O29" t="e">
        <f t="shared" si="12"/>
        <v>#DIV/0!</v>
      </c>
      <c r="P29" s="25" t="e">
        <f t="shared" si="13"/>
        <v>#DIV/0!</v>
      </c>
      <c r="Q29" s="7" t="e">
        <f t="shared" si="14"/>
        <v>#DIV/0!</v>
      </c>
      <c r="R29" t="e">
        <f t="shared" si="23"/>
        <v>#DIV/0!</v>
      </c>
      <c r="S29" s="25" t="e">
        <f t="shared" si="16"/>
        <v>#DIV/0!</v>
      </c>
      <c r="T29" s="25" t="e">
        <f t="shared" si="17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19"/>
        <v>#DIV/0!</v>
      </c>
      <c r="Y29" s="7" t="e">
        <f t="shared" ca="1" si="3"/>
        <v>#N/A</v>
      </c>
      <c r="Z29">
        <v>1</v>
      </c>
      <c r="AA29">
        <v>2</v>
      </c>
      <c r="AB29" s="11" t="e">
        <f t="shared" si="20"/>
        <v>#DIV/0!</v>
      </c>
      <c r="AC29" s="11"/>
      <c r="AD29" s="7" t="e">
        <f t="shared" si="4"/>
        <v>#DIV/0!</v>
      </c>
      <c r="AE29" t="e">
        <f t="shared" si="21"/>
        <v>#DIV/0!</v>
      </c>
      <c r="AF29" s="25" t="e">
        <f t="shared" si="22"/>
        <v>#DIV/0!</v>
      </c>
      <c r="AG29" s="7"/>
      <c r="AL29" s="33"/>
      <c r="AM29" s="27"/>
      <c r="AN29" s="8"/>
      <c r="AO29" s="9"/>
      <c r="AP29" s="9"/>
      <c r="AQ29" s="9"/>
      <c r="AR29" s="9"/>
      <c r="AS29" s="28"/>
      <c r="AT29" s="9"/>
      <c r="AU29" s="33"/>
      <c r="AV29" s="9"/>
      <c r="AW29" s="19"/>
      <c r="AX29" s="7"/>
      <c r="AY29" s="7"/>
      <c r="AZ29" s="23"/>
      <c r="BA29" s="23"/>
      <c r="BB29" s="25"/>
      <c r="BC29" s="25"/>
      <c r="BD29"/>
      <c r="BE29" s="33"/>
      <c r="BF29" s="7"/>
      <c r="BG29" s="17"/>
      <c r="BH29" s="17"/>
      <c r="BI29" s="36"/>
      <c r="BJ29" s="7"/>
      <c r="BK29" s="17"/>
      <c r="BL29" s="24"/>
      <c r="BM29" s="32"/>
    </row>
    <row r="30" spans="1:74" ht="14.25" x14ac:dyDescent="0.2">
      <c r="A30" s="37">
        <f>Control!B32</f>
        <v>0</v>
      </c>
      <c r="B30" s="27" t="e">
        <f t="shared" si="5"/>
        <v>#DIV/0!</v>
      </c>
      <c r="C30" s="20">
        <v>149.33986906762766</v>
      </c>
      <c r="D30" s="9" t="e">
        <f t="shared" si="6"/>
        <v>#DIV/0!</v>
      </c>
      <c r="E30">
        <f>Control!C32/100</f>
        <v>0</v>
      </c>
      <c r="F30" t="e">
        <f t="shared" si="7"/>
        <v>#DIV/0!</v>
      </c>
      <c r="G30">
        <f t="shared" si="0"/>
        <v>264.32463270614994</v>
      </c>
      <c r="H30" s="21">
        <f t="shared" si="1"/>
        <v>0</v>
      </c>
      <c r="I30" s="7" t="e">
        <f t="shared" si="8"/>
        <v>#DIV/0!</v>
      </c>
      <c r="J30" t="e">
        <f t="shared" si="9"/>
        <v>#DIV/0!</v>
      </c>
      <c r="K30">
        <f>Control!F32/100*(1+Control!G32/100)</f>
        <v>0</v>
      </c>
      <c r="L30" s="25" t="e">
        <f t="shared" si="10"/>
        <v>#DIV/0!</v>
      </c>
      <c r="M30" s="10" t="e">
        <f t="shared" si="2"/>
        <v>#DIV/0!</v>
      </c>
      <c r="N30" t="e">
        <f t="shared" si="11"/>
        <v>#DIV/0!</v>
      </c>
      <c r="O30" t="e">
        <f t="shared" si="12"/>
        <v>#DIV/0!</v>
      </c>
      <c r="P30" s="25" t="e">
        <f t="shared" si="13"/>
        <v>#DIV/0!</v>
      </c>
      <c r="Q30" s="7" t="e">
        <f t="shared" si="14"/>
        <v>#DIV/0!</v>
      </c>
      <c r="R30" t="e">
        <f t="shared" si="23"/>
        <v>#DIV/0!</v>
      </c>
      <c r="S30" s="25" t="e">
        <f t="shared" si="16"/>
        <v>#DIV/0!</v>
      </c>
      <c r="T30" s="25" t="e">
        <f t="shared" si="17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19"/>
        <v>#DIV/0!</v>
      </c>
      <c r="Y30" s="7" t="e">
        <f t="shared" ca="1" si="3"/>
        <v>#N/A</v>
      </c>
      <c r="Z30">
        <v>1</v>
      </c>
      <c r="AA30">
        <v>2</v>
      </c>
      <c r="AB30" s="11" t="e">
        <f t="shared" si="20"/>
        <v>#DIV/0!</v>
      </c>
      <c r="AC30" s="11"/>
      <c r="AD30" s="7" t="e">
        <f t="shared" si="4"/>
        <v>#DIV/0!</v>
      </c>
      <c r="AE30" t="e">
        <f t="shared" si="21"/>
        <v>#DIV/0!</v>
      </c>
      <c r="AF30" s="25" t="e">
        <f t="shared" si="22"/>
        <v>#DIV/0!</v>
      </c>
      <c r="AG30" s="7"/>
      <c r="AL30" s="33"/>
      <c r="AM30" s="27"/>
      <c r="AN30" s="20"/>
      <c r="AO30" s="9"/>
      <c r="AP30" s="9"/>
      <c r="AQ30" s="9"/>
      <c r="AR30" s="9"/>
      <c r="AS30" s="28"/>
      <c r="AT30" s="9"/>
      <c r="AU30" s="33"/>
      <c r="AV30" s="9"/>
      <c r="AW30" s="19"/>
      <c r="AX30" s="7"/>
      <c r="AY30" s="7"/>
      <c r="AZ30" s="23"/>
      <c r="BA30" s="23"/>
      <c r="BB30" s="25"/>
      <c r="BC30" s="25"/>
      <c r="BD30"/>
      <c r="BE30" s="33"/>
      <c r="BF30" s="7"/>
      <c r="BG30" s="17"/>
      <c r="BH30" s="17"/>
      <c r="BI30" s="36"/>
      <c r="BJ30" s="7"/>
      <c r="BK30" s="17"/>
      <c r="BL30" s="24"/>
      <c r="BM30" s="32"/>
    </row>
    <row r="31" spans="1:74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69.326835788076323</v>
      </c>
      <c r="D31" s="9" t="e">
        <f t="shared" ref="D31:D94" si="26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7">$F$2*N31</f>
        <v>#DIV/0!</v>
      </c>
      <c r="G31">
        <f t="shared" ref="G31:G94" si="28">0.018*C31*1000000/8.3144/($AA$1+273.15)</f>
        <v>122.70527971378208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Control!F33/100*(1+Control!G33/100)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19"/>
        <v>#DIV/0!</v>
      </c>
      <c r="Y31" s="7" t="e">
        <f t="shared" ca="1" si="3"/>
        <v>#N/A</v>
      </c>
      <c r="Z31">
        <v>1</v>
      </c>
      <c r="AA31">
        <v>2</v>
      </c>
      <c r="AB31" s="11" t="e">
        <f t="shared" si="20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  <c r="AM31" s="1"/>
      <c r="AN31" s="1"/>
      <c r="AO31" s="29"/>
      <c r="AP31" s="29"/>
      <c r="AQ31" s="29"/>
      <c r="AR31" s="29"/>
      <c r="AS31" s="29"/>
      <c r="AT31" s="29"/>
      <c r="AU31" s="29"/>
      <c r="AV31" s="29"/>
      <c r="AW31" s="29"/>
      <c r="AZ31" s="23"/>
      <c r="BA31" s="23"/>
      <c r="BD31" s="26"/>
      <c r="BE31" s="33"/>
      <c r="BF31" s="7"/>
      <c r="BG31" s="17"/>
      <c r="BH31" s="17"/>
      <c r="BI31" s="36"/>
      <c r="BJ31" s="7"/>
      <c r="BK31" s="17"/>
      <c r="BL31" s="24"/>
      <c r="BM31" s="32"/>
    </row>
    <row r="32" spans="1:74" ht="14.25" x14ac:dyDescent="0.2">
      <c r="A32" s="37">
        <f>Control!B34</f>
        <v>0</v>
      </c>
      <c r="B32" s="27" t="e">
        <f t="shared" si="25"/>
        <v>#DIV/0!</v>
      </c>
      <c r="C32" s="20">
        <v>129.88323533192161</v>
      </c>
      <c r="D32" s="9" t="e">
        <f t="shared" si="26"/>
        <v>#DIV/0!</v>
      </c>
      <c r="E32">
        <f>Control!C34/100</f>
        <v>0</v>
      </c>
      <c r="F32" t="e">
        <f t="shared" si="27"/>
        <v>#DIV/0!</v>
      </c>
      <c r="G32">
        <f t="shared" si="28"/>
        <v>229.88729458608188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Control!F34/100*(1+Control!G34/100)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>
        <f ca="1">RANK(C32,$C$3:OFFSET($C$3,Control!$I$5-1,0),1)</f>
        <v>14</v>
      </c>
      <c r="V32" s="10" t="e">
        <f t="shared" ca="1" si="24"/>
        <v>#N/A</v>
      </c>
      <c r="W32" s="10" t="e">
        <f t="shared" ca="1" si="24"/>
        <v>#N/A</v>
      </c>
      <c r="X32" s="7" t="e">
        <f t="shared" si="19"/>
        <v>#DIV/0!</v>
      </c>
      <c r="Y32" s="7" t="e">
        <f t="shared" ca="1" si="3"/>
        <v>#N/A</v>
      </c>
      <c r="Z32">
        <v>1</v>
      </c>
      <c r="AA32">
        <v>2</v>
      </c>
      <c r="AB32" s="11" t="e">
        <f t="shared" si="20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  <c r="BD32" s="26"/>
      <c r="BE32" s="33"/>
      <c r="BF32" s="7"/>
      <c r="BG32" s="17"/>
      <c r="BH32" s="17"/>
      <c r="BI32" s="36"/>
      <c r="BJ32" s="7"/>
      <c r="BK32" s="17"/>
      <c r="BL32" s="24"/>
      <c r="BM32" s="32"/>
    </row>
    <row r="33" spans="1:65" ht="14.25" x14ac:dyDescent="0.2">
      <c r="A33" s="37">
        <f>Control!B35</f>
        <v>0</v>
      </c>
      <c r="B33" s="27" t="e">
        <f t="shared" si="25"/>
        <v>#DIV/0!</v>
      </c>
      <c r="C33" s="20">
        <v>45.983150937837081</v>
      </c>
      <c r="D33" s="9" t="e">
        <f t="shared" si="26"/>
        <v>#DIV/0!</v>
      </c>
      <c r="E33">
        <f>Control!C35/100</f>
        <v>0</v>
      </c>
      <c r="F33" t="e">
        <f t="shared" si="27"/>
        <v>#DIV/0!</v>
      </c>
      <c r="G33">
        <f t="shared" si="28"/>
        <v>81.388041640850489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Control!F35/100*(1+Control!G35/100)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>
        <f ca="1">RANK(C33,$C$3:OFFSET($C$3,Control!$I$5-1,0),1)</f>
        <v>10</v>
      </c>
      <c r="V33" s="10">
        <f t="shared" ca="1" si="24"/>
        <v>10</v>
      </c>
      <c r="W33" s="10" t="e">
        <f t="shared" ca="1" si="24"/>
        <v>#N/A</v>
      </c>
      <c r="X33" s="7" t="e">
        <f t="shared" si="19"/>
        <v>#DIV/0!</v>
      </c>
      <c r="Y33" s="7">
        <f t="shared" ca="1" si="3"/>
        <v>35.983150937837081</v>
      </c>
      <c r="Z33">
        <v>1</v>
      </c>
      <c r="AA33">
        <v>2</v>
      </c>
      <c r="AB33" s="11" t="e">
        <f t="shared" si="20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  <c r="BD33" s="26"/>
      <c r="BE33" s="33"/>
      <c r="BF33" s="7"/>
      <c r="BG33" s="17"/>
      <c r="BH33" s="17"/>
      <c r="BI33" s="36"/>
      <c r="BJ33" s="7"/>
      <c r="BK33" s="17"/>
      <c r="BL33" s="24"/>
      <c r="BM33" s="32"/>
    </row>
    <row r="34" spans="1:65" ht="14.25" x14ac:dyDescent="0.2">
      <c r="A34" s="37">
        <f>Control!B36</f>
        <v>0</v>
      </c>
      <c r="B34" s="27" t="e">
        <f t="shared" si="25"/>
        <v>#DIV/0!</v>
      </c>
      <c r="C34" s="20">
        <v>35.454786537917578</v>
      </c>
      <c r="D34" s="9" t="e">
        <f t="shared" si="26"/>
        <v>#DIV/0!</v>
      </c>
      <c r="E34">
        <f>Control!C36/100</f>
        <v>0</v>
      </c>
      <c r="F34" t="e">
        <f t="shared" si="27"/>
        <v>#DIV/0!</v>
      </c>
      <c r="G34">
        <f t="shared" si="28"/>
        <v>62.753325604337782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Control!F36/100*(1+Control!G36/100)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>
        <f ca="1">RANK(C34,$C$3:OFFSET($C$3,Control!$I$5-1,0),1)</f>
        <v>7</v>
      </c>
      <c r="V34" s="10">
        <f t="shared" ca="1" si="24"/>
        <v>7</v>
      </c>
      <c r="W34" s="10">
        <f t="shared" ca="1" si="24"/>
        <v>7</v>
      </c>
      <c r="X34" s="7" t="e">
        <f t="shared" si="19"/>
        <v>#DIV/0!</v>
      </c>
      <c r="Y34" s="7">
        <f t="shared" ca="1" si="3"/>
        <v>28.454786537917578</v>
      </c>
      <c r="Z34">
        <v>1</v>
      </c>
      <c r="AA34">
        <v>2</v>
      </c>
      <c r="AB34" s="11" t="e">
        <f t="shared" si="20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  <c r="BD34" s="26"/>
      <c r="BE34" s="33"/>
      <c r="BF34" s="7"/>
      <c r="BG34" s="17"/>
      <c r="BH34" s="17"/>
      <c r="BI34" s="36"/>
      <c r="BJ34" s="7"/>
      <c r="BK34" s="17"/>
      <c r="BL34" s="24"/>
      <c r="BM34" s="32"/>
    </row>
    <row r="35" spans="1:65" ht="14.25" x14ac:dyDescent="0.2">
      <c r="A35" s="37">
        <f>Control!B37</f>
        <v>0</v>
      </c>
      <c r="B35" s="27" t="e">
        <f t="shared" si="25"/>
        <v>#DIV/0!</v>
      </c>
      <c r="C35" s="20">
        <v>49.607861492073177</v>
      </c>
      <c r="D35" s="9" t="e">
        <f t="shared" si="26"/>
        <v>#DIV/0!</v>
      </c>
      <c r="E35">
        <f>Control!C37/100</f>
        <v>0</v>
      </c>
      <c r="F35" t="e">
        <f t="shared" si="27"/>
        <v>#DIV/0!</v>
      </c>
      <c r="G35">
        <f t="shared" si="28"/>
        <v>87.803610985435157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Control!F37/100*(1+Control!G37/100)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>
        <f ca="1">RANK(C35,$C$3:OFFSET($C$3,Control!$I$5-1,0),1)</f>
        <v>13</v>
      </c>
      <c r="V35" s="10">
        <f t="shared" ca="1" si="24"/>
        <v>13</v>
      </c>
      <c r="W35" s="10">
        <f t="shared" ca="1" si="24"/>
        <v>13</v>
      </c>
      <c r="X35" s="7" t="e">
        <f t="shared" si="19"/>
        <v>#DIV/0!</v>
      </c>
      <c r="Y35" s="7">
        <f t="shared" ca="1" si="3"/>
        <v>36.607861492073177</v>
      </c>
      <c r="Z35">
        <v>1</v>
      </c>
      <c r="AA35">
        <v>2</v>
      </c>
      <c r="AB35" s="11" t="e">
        <f t="shared" si="20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  <c r="BD35" s="26"/>
      <c r="BE35" s="33"/>
      <c r="BF35" s="7"/>
      <c r="BG35" s="17"/>
      <c r="BH35" s="17"/>
      <c r="BI35" s="36"/>
      <c r="BJ35" s="7"/>
      <c r="BK35" s="17"/>
      <c r="BL35" s="24"/>
      <c r="BM35" s="32"/>
    </row>
    <row r="36" spans="1:65" ht="14.25" x14ac:dyDescent="0.2">
      <c r="A36" s="37">
        <f>Control!B38</f>
        <v>0</v>
      </c>
      <c r="B36" s="27" t="e">
        <f t="shared" si="25"/>
        <v>#DIV/0!</v>
      </c>
      <c r="C36" s="20">
        <v>7.0973327566343594</v>
      </c>
      <c r="D36" s="9" t="e">
        <f t="shared" si="26"/>
        <v>#DIV/0!</v>
      </c>
      <c r="E36">
        <f>Control!C38/100</f>
        <v>0</v>
      </c>
      <c r="F36" t="e">
        <f t="shared" si="27"/>
        <v>#DIV/0!</v>
      </c>
      <c r="G36">
        <f t="shared" si="28"/>
        <v>12.561949369603161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Control!F38/100*(1+Control!G38/100)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19"/>
        <v>#DIV/0!</v>
      </c>
      <c r="Y36" s="7" t="e">
        <f t="shared" ca="1" si="3"/>
        <v>#N/A</v>
      </c>
      <c r="Z36">
        <v>1</v>
      </c>
      <c r="AA36">
        <v>2</v>
      </c>
      <c r="AB36" s="11" t="e">
        <f t="shared" si="20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  <c r="BL36" s="32"/>
    </row>
    <row r="37" spans="1:65" ht="14.25" x14ac:dyDescent="0.2">
      <c r="A37" s="37">
        <f>Control!B39</f>
        <v>0</v>
      </c>
      <c r="B37" s="27" t="e">
        <f t="shared" si="25"/>
        <v>#DIV/0!</v>
      </c>
      <c r="C37" s="20">
        <v>11.106375976305019</v>
      </c>
      <c r="D37" s="9" t="e">
        <f t="shared" si="26"/>
        <v>#DIV/0!</v>
      </c>
      <c r="E37">
        <f>Control!C39/100</f>
        <v>0</v>
      </c>
      <c r="F37" t="e">
        <f t="shared" si="27"/>
        <v>#DIV/0!</v>
      </c>
      <c r="G37">
        <f t="shared" si="28"/>
        <v>19.657769683083242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Control!F39/100*(1+Control!G39/100)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19"/>
        <v>#DIV/0!</v>
      </c>
      <c r="Y37" s="7" t="e">
        <f t="shared" ca="1" si="3"/>
        <v>#N/A</v>
      </c>
      <c r="Z37">
        <v>1</v>
      </c>
      <c r="AA37">
        <v>2</v>
      </c>
      <c r="AB37" s="11" t="e">
        <f t="shared" si="20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65" ht="14.25" x14ac:dyDescent="0.2">
      <c r="A38" s="37">
        <f>Control!B40</f>
        <v>0</v>
      </c>
      <c r="B38" s="27" t="e">
        <f t="shared" si="25"/>
        <v>#DIV/0!</v>
      </c>
      <c r="C38" s="20">
        <v>7.6079093585048838</v>
      </c>
      <c r="D38" s="9" t="e">
        <f t="shared" si="26"/>
        <v>#DIV/0!</v>
      </c>
      <c r="E38">
        <f>Control!C40/100</f>
        <v>0</v>
      </c>
      <c r="F38" t="e">
        <f t="shared" si="27"/>
        <v>#DIV/0!</v>
      </c>
      <c r="G38">
        <f t="shared" si="28"/>
        <v>13.465646243052712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Control!F40/100*(1+Control!G40/100)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7" t="e">
        <f t="shared" si="37"/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 t="e">
        <f ca="1">RANK(C38,$C$3:OFFSET($C$3,Control!$I$5-1,0),1)</f>
        <v>#N/A</v>
      </c>
      <c r="V38" s="10" t="e">
        <f t="shared" ca="1" si="44"/>
        <v>#N/A</v>
      </c>
      <c r="W38" s="10" t="e">
        <f t="shared" ca="1" si="44"/>
        <v>#N/A</v>
      </c>
      <c r="X38" s="7" t="e">
        <f t="shared" si="19"/>
        <v>#DIV/0!</v>
      </c>
      <c r="Y38" s="7" t="e">
        <f t="shared" ca="1" si="3"/>
        <v>#N/A</v>
      </c>
      <c r="Z38">
        <v>1</v>
      </c>
      <c r="AA38">
        <v>2</v>
      </c>
      <c r="AB38" s="11" t="e">
        <f t="shared" si="20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65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Control!F41/100*(1+Control!G41/100)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19"/>
        <v>#DIV/0!</v>
      </c>
      <c r="Y39" s="7" t="e">
        <f t="shared" ca="1" si="3"/>
        <v>#N/A</v>
      </c>
      <c r="Z39">
        <v>1</v>
      </c>
      <c r="AA39">
        <v>2</v>
      </c>
      <c r="AB39" s="11" t="e">
        <f t="shared" si="20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65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Control!F42/100*(1+Control!G42/100)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19"/>
        <v>#DIV/0!</v>
      </c>
      <c r="Y40" s="7" t="e">
        <f t="shared" ca="1" si="3"/>
        <v>#N/A</v>
      </c>
      <c r="Z40">
        <v>1</v>
      </c>
      <c r="AA40">
        <v>2</v>
      </c>
      <c r="AB40" s="11" t="e">
        <f t="shared" si="20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65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Control!F43/100*(1+Control!G43/100)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19"/>
        <v>#DIV/0!</v>
      </c>
      <c r="Y41" s="7" t="e">
        <f t="shared" ca="1" si="3"/>
        <v>#N/A</v>
      </c>
      <c r="Z41">
        <v>1</v>
      </c>
      <c r="AA41">
        <v>2</v>
      </c>
      <c r="AB41" s="11" t="e">
        <f t="shared" si="20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65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Control!F44/100*(1+Control!G44/100)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19"/>
        <v>#DIV/0!</v>
      </c>
      <c r="Y42" s="7" t="e">
        <f t="shared" ca="1" si="3"/>
        <v>#N/A</v>
      </c>
      <c r="Z42">
        <v>1</v>
      </c>
      <c r="AA42">
        <v>2</v>
      </c>
      <c r="AB42" s="11" t="e">
        <f t="shared" si="20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65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Control!F45/100*(1+Control!G45/100)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19"/>
        <v>#DIV/0!</v>
      </c>
      <c r="Y43" s="7" t="e">
        <f t="shared" ca="1" si="3"/>
        <v>#N/A</v>
      </c>
      <c r="Z43">
        <v>1</v>
      </c>
      <c r="AA43">
        <v>2</v>
      </c>
      <c r="AB43" s="11" t="e">
        <f t="shared" si="20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65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Control!F46/100*(1+Control!G46/100)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19"/>
        <v>#DIV/0!</v>
      </c>
      <c r="Y44" s="7" t="e">
        <f t="shared" ca="1" si="3"/>
        <v>#N/A</v>
      </c>
      <c r="Z44">
        <v>1</v>
      </c>
      <c r="AA44">
        <v>2</v>
      </c>
      <c r="AB44" s="11" t="e">
        <f t="shared" si="20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65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Control!F47/100*(1+Control!G47/100)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19"/>
        <v>#DIV/0!</v>
      </c>
      <c r="Y45" s="7" t="e">
        <f t="shared" ca="1" si="3"/>
        <v>#N/A</v>
      </c>
      <c r="Z45">
        <v>1</v>
      </c>
      <c r="AA45">
        <v>2</v>
      </c>
      <c r="AB45" s="11" t="e">
        <f t="shared" si="20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65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Control!F48/100*(1+Control!G48/100)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19"/>
        <v>#DIV/0!</v>
      </c>
      <c r="Y46" s="7" t="e">
        <f t="shared" ca="1" si="3"/>
        <v>#N/A</v>
      </c>
      <c r="Z46">
        <v>1</v>
      </c>
      <c r="AA46">
        <v>2</v>
      </c>
      <c r="AB46" s="11" t="e">
        <f t="shared" si="20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65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Control!F49/100*(1+Control!G49/100)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19"/>
        <v>#DIV/0!</v>
      </c>
      <c r="Y47" s="7" t="e">
        <f t="shared" ca="1" si="3"/>
        <v>#N/A</v>
      </c>
      <c r="Z47">
        <v>1</v>
      </c>
      <c r="AA47">
        <v>2</v>
      </c>
      <c r="AB47" s="11" t="e">
        <f t="shared" si="20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</row>
    <row r="48" spans="1:65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Control!F50/100*(1+Control!G50/100)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19"/>
        <v>#DIV/0!</v>
      </c>
      <c r="Y48" s="7" t="e">
        <f t="shared" ca="1" si="3"/>
        <v>#N/A</v>
      </c>
      <c r="Z48">
        <v>1</v>
      </c>
      <c r="AA48">
        <v>2</v>
      </c>
      <c r="AB48" s="11" t="e">
        <f t="shared" si="20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Control!F51/100*(1+Control!G51/100)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19"/>
        <v>#DIV/0!</v>
      </c>
      <c r="Y49" s="7" t="e">
        <f t="shared" ca="1" si="3"/>
        <v>#N/A</v>
      </c>
      <c r="Z49">
        <v>1</v>
      </c>
      <c r="AA49">
        <v>2</v>
      </c>
      <c r="AB49" s="11" t="e">
        <f t="shared" si="20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Control!F52/100*(1+Control!G52/100)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19"/>
        <v>#DIV/0!</v>
      </c>
      <c r="Y50" s="7" t="e">
        <f t="shared" ca="1" si="3"/>
        <v>#N/A</v>
      </c>
      <c r="Z50">
        <v>1</v>
      </c>
      <c r="AA50">
        <v>2</v>
      </c>
      <c r="AB50" s="11" t="e">
        <f t="shared" si="20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Control!F53/100*(1+Control!G53/100)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9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Control!F54/100*(1+Control!G54/100)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9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Control!F55/100*(1+Control!G55/100)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9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Control!F56/100*(1+Control!G56/100)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9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Control!F57/100*(1+Control!G57/100)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9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Control!F58/100*(1+Control!G58/100)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9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Control!F59/100*(1+Control!G59/100)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9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Control!F60/100*(1+Control!G60/100)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9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Control!F61/100*(1+Control!G61/100)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9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Control!F62/100*(1+Control!G62/100)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9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Control!F63/100*(1+Control!G63/100)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9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Control!F64/100*(1+Control!G64/100)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9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Control!F65/100*(1+Control!G65/100)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9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Control!F66/100*(1+Control!G66/100)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9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Control!F67/100*(1+Control!G67/100)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9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Control!F68/100*(1+Control!G68/100)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9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Control!F69/100*(1+Control!G69/100)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9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Control!F70/100*(1+Control!G70/100)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Control!F71/100*(1+Control!G71/100)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Control!F72/100*(1+Control!G72/100)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Control!F73/100*(1+Control!G73/100)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Control!F74/100*(1+Control!G74/100)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Control!F75/100*(1+Control!G75/100)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Control!F76/100*(1+Control!G76/100)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Control!F77/100*(1+Control!G77/100)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Control!F78/100*(1+Control!G78/100)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Control!F79/100*(1+Control!G79/100)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Control!F80/100*(1+Control!G80/100)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Control!F81/100*(1+Control!G81/100)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Control!F82/100*(1+Control!G82/100)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Control!F83/100*(1+Control!G83/100)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Control!F84/100*(1+Control!G84/100)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Control!F85/100*(1+Control!G85/100)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Control!F86/100*(1+Control!G86/100)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Control!F87/100*(1+Control!G87/100)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Control!F88/100*(1+Control!G88/100)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Control!F89/100*(1+Control!G89/100)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Control!F90/100*(1+Control!G90/100)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Control!F91/100*(1+Control!G91/100)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Control!F92/100*(1+Control!G92/100)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Control!F93/100*(1+Control!G93/100)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Control!F94/100*(1+Control!G94/100)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Control!F95/100*(1+Control!G95/100)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Control!F96/100*(1+Control!G96/100)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Control!F97/100*(1+Control!G97/100)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Control!F98/100*(1+Control!G98/100)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Control!F99/100*(1+Control!G99/100)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Control!F100/100*(1+Control!G100/100)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Control!F101/100*(1+Control!G101/100)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Control!F102/100*(1+Control!G102/100)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BX530"/>
  <sheetViews>
    <sheetView workbookViewId="0">
      <selection activeCell="F2" sqref="F2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85546875" style="1" bestFit="1" customWidth="1"/>
    <col min="5" max="5" width="10.140625" style="1" customWidth="1"/>
    <col min="6" max="6" width="7.570312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5" customWidth="1"/>
    <col min="18" max="18" width="10.5703125" style="16" customWidth="1"/>
    <col min="19" max="19" width="12.5703125" style="1" customWidth="1"/>
    <col min="20" max="20" width="12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55" width="11.42578125" customWidth="1"/>
    <col min="56" max="56" width="11.42578125" style="33" customWidth="1"/>
    <col min="57" max="59" width="11.42578125" customWidth="1"/>
    <col min="60" max="60" width="11.42578125" style="33" customWidth="1"/>
    <col min="61" max="63" width="11.42578125" customWidth="1"/>
    <col min="64" max="65" width="9.140625" customWidth="1"/>
    <col min="66" max="74" width="11.42578125" customWidth="1"/>
    <col min="75" max="75" width="9.140625" customWidth="1"/>
  </cols>
  <sheetData>
    <row r="1" spans="1:76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5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109.14970131390318</v>
      </c>
      <c r="AH1" s="31" t="s">
        <v>86</v>
      </c>
      <c r="AI1">
        <f ca="1">MAX(AD3:OFFSET(AD3,Control!$I$5-1,0))</f>
        <v>3.4481345699947332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0"/>
      <c r="BA1" s="10"/>
      <c r="BD1"/>
      <c r="BE1" s="33"/>
      <c r="BH1"/>
      <c r="BI1" s="33"/>
    </row>
    <row r="2" spans="1:76" x14ac:dyDescent="0.2">
      <c r="C2" s="2" t="s">
        <v>9</v>
      </c>
      <c r="D2" s="96">
        <f ca="1">SUM(D3:OFFSET(D3,Control!$I$5-1,0))</f>
        <v>7.0735544460687194E-6</v>
      </c>
      <c r="E2" s="18" t="s">
        <v>29</v>
      </c>
      <c r="F2" s="3">
        <f>Control!Q17</f>
        <v>5.5555555555555559E-2</v>
      </c>
      <c r="H2" s="3" t="s">
        <v>33</v>
      </c>
      <c r="I2" s="4">
        <v>0.1</v>
      </c>
      <c r="J2" s="4">
        <f>Control!S17</f>
        <v>1</v>
      </c>
      <c r="K2" s="4" t="s">
        <v>49</v>
      </c>
      <c r="N2" s="4" t="s">
        <v>34</v>
      </c>
      <c r="O2" s="4">
        <f>Control!R17</f>
        <v>3.4722222222222219</v>
      </c>
      <c r="P2" s="18">
        <f>Control!P17</f>
        <v>2.4722222222222219</v>
      </c>
      <c r="Q2" s="34" t="s">
        <v>35</v>
      </c>
      <c r="R2" s="14" t="s">
        <v>38</v>
      </c>
      <c r="S2" s="8">
        <f ca="1">100*MAX(S3:OFFSET(S3,Control!$I$5-1,0))</f>
        <v>0.15015948333935653</v>
      </c>
      <c r="T2" s="8">
        <f ca="1">S2*(1+AG3/100)</f>
        <v>0.51718236029180253</v>
      </c>
      <c r="U2" s="2"/>
      <c r="V2" t="s">
        <v>44</v>
      </c>
      <c r="W2">
        <f>O2/(1+P2-F2)</f>
        <v>1.0162601626016259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M2" s="10"/>
      <c r="AN2" s="31"/>
      <c r="AO2" s="1"/>
      <c r="AP2" s="1"/>
      <c r="AQ2" s="3"/>
      <c r="AR2" s="1"/>
      <c r="AT2" s="1"/>
      <c r="AV2" s="1"/>
      <c r="AW2" s="35"/>
      <c r="BD2"/>
      <c r="BE2" s="33"/>
      <c r="BH2"/>
      <c r="BI2" s="33"/>
    </row>
    <row r="3" spans="1:76" ht="14.25" x14ac:dyDescent="0.2">
      <c r="A3" s="37" t="str">
        <f>Control!B5</f>
        <v>AME 19 A2</v>
      </c>
      <c r="B3" s="27">
        <f>100*T3/(1-S3)</f>
        <v>3.3586809862526446</v>
      </c>
      <c r="C3" s="20">
        <v>85.628610001895865</v>
      </c>
      <c r="D3" s="9">
        <f>ABS(B3-((354.94*SQRT(C3)+9.623*C3-1.5223*POWER(C3,1.5))/($AA$1+273)+0.0012439*POWER(C3,1.5)))</f>
        <v>1.0312444054250136E-7</v>
      </c>
      <c r="E3">
        <f>Control!C5/100*(1-Control!D5/100)</f>
        <v>0.26678457756478863</v>
      </c>
      <c r="F3">
        <f>$F$2*N3</f>
        <v>2.4647828853666968E-5</v>
      </c>
      <c r="G3">
        <f t="shared" ref="G3:G30" si="0">0.018*C3*1000000/8.3144/($AA$1+273.15)</f>
        <v>151.55866299601297</v>
      </c>
      <c r="H3" s="21">
        <f t="shared" ref="H3:H30" si="1">2*0.0000000000000000001*(E3*100)^3.5</f>
        <v>1.9615189843469761E-14</v>
      </c>
      <c r="I3" s="7">
        <f>MIN(J3*$J$2,C3)</f>
        <v>5.8724480516889743</v>
      </c>
      <c r="J3">
        <f>$I$2+(0.821*SQRT(H3)+1.54)/E3</f>
        <v>5.8724480516889743</v>
      </c>
      <c r="K3">
        <f>Control!F5/100</f>
        <v>3.1467272481479187E-2</v>
      </c>
      <c r="L3" s="25">
        <f>K3*(1-F3-P3-S3)</f>
        <v>3.1370322488152289E-2</v>
      </c>
      <c r="M3" s="10">
        <f t="shared" ref="M3:M30" si="2">0.018*I3*1000000/8.3144/($AA$1+273.15)</f>
        <v>10.393960327136185</v>
      </c>
      <c r="N3">
        <f>1/((1+$P$2)*(1+(1-E3)/E3*$AA$2/M3)-$O$2)</f>
        <v>4.4366091936600538E-4</v>
      </c>
      <c r="O3">
        <f>$O$2*N3</f>
        <v>1.5404893033541852E-3</v>
      </c>
      <c r="P3" s="25">
        <f>S3*($P$2-$F$2)</f>
        <v>2.1617949404338145E-3</v>
      </c>
      <c r="Q3" s="7">
        <f>100/(1+G3/$AA$2*(1/S3-1))</f>
        <v>1.4295646996657203</v>
      </c>
      <c r="R3">
        <f>Q3/100*G3+(100-Q3)/100*$AA$2</f>
        <v>2422.0708157686827</v>
      </c>
      <c r="S3" s="25">
        <f>($O$2/(1+$P$2-$F$2)+1)*N3</f>
        <v>8.9453583742088883E-4</v>
      </c>
      <c r="T3" s="25">
        <f>L3+F3+P3</f>
        <v>3.3556765257439773E-2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3.1813983407518296</v>
      </c>
      <c r="Y3" s="7">
        <f t="shared" ref="Y3:Y66" ca="1" si="3">ABS(C3-V3)</f>
        <v>71.628610001895865</v>
      </c>
      <c r="Z3">
        <v>1</v>
      </c>
      <c r="AA3">
        <v>2</v>
      </c>
      <c r="AB3" s="11">
        <f>100*8.3144*$AA$2*($AA$1+273)*($AE$1/100-B3/100)/(0.018*1000000*C3+8.3144*$AA$2*($AA$1+273)*($AE$1/100-B3/100))</f>
        <v>27.286949172762942</v>
      </c>
      <c r="AC3" s="11"/>
      <c r="AD3" s="7">
        <f t="shared" ref="AD3:AD30" si="4">B3+S3*100</f>
        <v>3.4481345699947332</v>
      </c>
      <c r="AE3">
        <f>($AE$1/100-K3)/(1-K3)/N3-1-$P$2</f>
        <v>55.381589680361856</v>
      </c>
      <c r="AF3" s="25">
        <f>S3+P3+F3</f>
        <v>3.0809786067083705E-3</v>
      </c>
      <c r="AG3">
        <f>100*((O2+P2)*(1+P2-F2)-O2)/(1+O2+P2-F2)</f>
        <v>244.4220430107527</v>
      </c>
      <c r="AL3" s="33"/>
      <c r="AN3" s="38"/>
      <c r="AO3" s="9"/>
      <c r="AP3" s="9"/>
      <c r="AQ3" s="9"/>
      <c r="AR3" s="9"/>
      <c r="AS3" s="28"/>
      <c r="AT3" s="9"/>
      <c r="AU3" s="33"/>
      <c r="AV3" s="9"/>
      <c r="AW3" s="19"/>
      <c r="AX3" s="7"/>
      <c r="AY3" s="7"/>
      <c r="AZ3" s="23"/>
      <c r="BA3" s="23"/>
      <c r="BB3" s="25"/>
      <c r="BC3" s="25"/>
      <c r="BD3"/>
      <c r="BE3" s="33"/>
      <c r="BF3" s="7"/>
      <c r="BG3" s="17"/>
      <c r="BH3" s="17"/>
      <c r="BI3" s="36"/>
      <c r="BJ3" s="7"/>
      <c r="BK3" s="17"/>
      <c r="BL3" s="24"/>
      <c r="BM3" s="32"/>
    </row>
    <row r="4" spans="1:76" ht="14.25" x14ac:dyDescent="0.2">
      <c r="A4" s="37" t="str">
        <f>Control!B6</f>
        <v>AME 19 A3</v>
      </c>
      <c r="B4" s="27">
        <f t="shared" ref="B4:B30" si="5">100*T4/(1-S4)</f>
        <v>2.0806340386128164</v>
      </c>
      <c r="C4" s="20">
        <v>37.770645357370078</v>
      </c>
      <c r="D4" s="9">
        <f t="shared" ref="D4:D30" si="6">ABS(B4-((354.94*SQRT(C4)+9.623*C4-1.5223*POWER(C4,1.5))/($AA$1+273)+0.0012439*POWER(C4,1.5)))</f>
        <v>8.9281594517487406E-7</v>
      </c>
      <c r="E4">
        <f>Control!C6/100*(1-Control!D6/100)</f>
        <v>0.25302300007725986</v>
      </c>
      <c r="F4">
        <f t="shared" ref="F4:F30" si="7">$F$2*N4</f>
        <v>2.4172489492360553E-5</v>
      </c>
      <c r="G4">
        <f t="shared" si="0"/>
        <v>66.852288163183189</v>
      </c>
      <c r="H4" s="21">
        <f t="shared" si="1"/>
        <v>1.6296337056120581E-14</v>
      </c>
      <c r="I4" s="7">
        <f t="shared" ref="I4:I30" si="8">MIN(J4*$J$2,C4)</f>
        <v>6.1864036247149476</v>
      </c>
      <c r="J4">
        <f t="shared" ref="J4:J30" si="9">$I$2+(0.821*SQRT(H4)+1.54)/E4</f>
        <v>6.1864036247149476</v>
      </c>
      <c r="K4">
        <f>Control!F6/100</f>
        <v>1.8700314761687761E-2</v>
      </c>
      <c r="L4" s="25">
        <f t="shared" ref="L4:L30" si="10">K4*(1-F4-P4-S4)</f>
        <v>1.864381061642767E-2</v>
      </c>
      <c r="M4" s="10">
        <f t="shared" si="2"/>
        <v>10.949647110874821</v>
      </c>
      <c r="N4">
        <f t="shared" ref="N4:N30" si="11">1/((1+$P$2)*(1+(1-E4)/E4*$AA$2/M4)-$O$2)</f>
        <v>4.3510481086248991E-4</v>
      </c>
      <c r="O4">
        <f t="shared" ref="O4:O30" si="12">$O$2*N4</f>
        <v>1.5107805932725342E-3</v>
      </c>
      <c r="P4" s="25">
        <f t="shared" ref="P4:P30" si="13">S4*($P$2-$F$2)</f>
        <v>2.1201042003543545E-3</v>
      </c>
      <c r="Q4" s="7">
        <f t="shared" ref="Q4:Q30" si="14">100/(1+G4/$AA$2*(1/S4-1))</f>
        <v>3.1237353095957796</v>
      </c>
      <c r="R4">
        <f t="shared" ref="R4:R9" si="15">Q4/100*G4+(100-Q4)/100*$AA$2</f>
        <v>2380.4005866800499</v>
      </c>
      <c r="S4" s="25">
        <f t="shared" ref="S4:S30" si="16">($O$2/(1+$P$2-$F$2)+1)*N4</f>
        <v>8.7728449669835355E-4</v>
      </c>
      <c r="T4" s="25">
        <f t="shared" ref="T4:T30" si="17">L4+F4+P4</f>
        <v>2.0788087306274385E-2</v>
      </c>
      <c r="U4" s="10">
        <f ca="1">RANK(C4,$C$3:OFFSET($C$3,Control!$I$5-1,0),1)</f>
        <v>13</v>
      </c>
      <c r="V4" s="10">
        <f t="shared" ref="V4:W19" ca="1" si="18">IF(U4=U3,U3+1,U4)</f>
        <v>13</v>
      </c>
      <c r="W4" s="10">
        <f t="shared" ca="1" si="18"/>
        <v>13</v>
      </c>
      <c r="X4" s="7">
        <f t="shared" ref="X4:X67" si="19">(N4+L4)*100</f>
        <v>1.907891542729016</v>
      </c>
      <c r="Y4" s="7">
        <f t="shared" ca="1" si="3"/>
        <v>24.770645357370078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56.897230520880861</v>
      </c>
      <c r="AC4" s="11"/>
      <c r="AD4" s="7">
        <f t="shared" si="4"/>
        <v>2.1683624882826518</v>
      </c>
      <c r="AE4">
        <f t="shared" ref="AE4:AE30" si="21">($AE$1/100-K4)/(1-K4)/N4-1-$P$2</f>
        <v>85.659583221565185</v>
      </c>
      <c r="AF4" s="25">
        <f t="shared" ref="AF4:AF30" si="22">S4+P4+F4</f>
        <v>3.0215611865450688E-3</v>
      </c>
      <c r="AG4" s="7"/>
      <c r="AL4" s="33"/>
      <c r="AN4" s="38"/>
      <c r="AO4" s="9"/>
      <c r="AP4" s="9"/>
      <c r="AQ4" s="9"/>
      <c r="AR4" s="9"/>
      <c r="AS4" s="28"/>
      <c r="AT4" s="9"/>
      <c r="AU4" s="33"/>
      <c r="AV4" s="9"/>
      <c r="AW4" s="19"/>
      <c r="AX4" s="7"/>
      <c r="AY4" s="7"/>
      <c r="AZ4" s="23"/>
      <c r="BA4" s="23"/>
      <c r="BB4" s="25"/>
      <c r="BC4" s="25"/>
      <c r="BD4"/>
      <c r="BE4" s="33"/>
      <c r="BF4" s="7"/>
      <c r="BG4" s="17"/>
      <c r="BH4" s="17"/>
      <c r="BI4" s="36"/>
      <c r="BJ4" s="7"/>
      <c r="BK4" s="17"/>
      <c r="BL4" s="24"/>
      <c r="BM4" s="32"/>
    </row>
    <row r="5" spans="1:76" ht="14.25" x14ac:dyDescent="0.2">
      <c r="A5" s="37" t="str">
        <f>Control!B7</f>
        <v>AME 19 A4</v>
      </c>
      <c r="B5" s="27">
        <f t="shared" si="5"/>
        <v>1.6773347028115515</v>
      </c>
      <c r="C5" s="20">
        <v>25.80823950643579</v>
      </c>
      <c r="D5" s="9">
        <f t="shared" si="6"/>
        <v>5.3283011225424559E-7</v>
      </c>
      <c r="E5">
        <f>Control!C7/100*(1-Control!D7/100)</f>
        <v>0.14372149497681908</v>
      </c>
      <c r="F5">
        <f t="shared" si="7"/>
        <v>2.0939694067678687E-5</v>
      </c>
      <c r="G5">
        <f t="shared" si="0"/>
        <v>45.679385357180131</v>
      </c>
      <c r="H5" s="21">
        <f t="shared" si="1"/>
        <v>2.2508991481916075E-15</v>
      </c>
      <c r="I5" s="7">
        <f t="shared" si="8"/>
        <v>10.815168522284141</v>
      </c>
      <c r="J5">
        <f t="shared" si="9"/>
        <v>10.815168522284141</v>
      </c>
      <c r="K5">
        <f>Control!F7/100</f>
        <v>1.4942206567466677E-2</v>
      </c>
      <c r="L5" s="25">
        <f t="shared" si="10"/>
        <v>1.4903095913189326E-2</v>
      </c>
      <c r="M5" s="10">
        <f t="shared" si="2"/>
        <v>19.142346013530506</v>
      </c>
      <c r="N5">
        <f t="shared" si="11"/>
        <v>3.7691449321821633E-4</v>
      </c>
      <c r="O5">
        <f t="shared" si="12"/>
        <v>1.3087308792299177E-3</v>
      </c>
      <c r="P5" s="25">
        <f t="shared" si="13"/>
        <v>1.8365643870090862E-3</v>
      </c>
      <c r="Q5" s="7">
        <f t="shared" si="14"/>
        <v>3.9269241927637086</v>
      </c>
      <c r="R5">
        <f t="shared" si="15"/>
        <v>2360.3878059023477</v>
      </c>
      <c r="S5" s="25">
        <f t="shared" si="16"/>
        <v>7.5995767738307022E-4</v>
      </c>
      <c r="T5" s="25">
        <f t="shared" si="17"/>
        <v>1.6760599994266091E-2</v>
      </c>
      <c r="U5" s="10">
        <f ca="1">RANK(C5,$C$3:OFFSET($C$3,Control!$I$5-1,0),1)</f>
        <v>9</v>
      </c>
      <c r="V5" s="10">
        <f t="shared" ca="1" si="18"/>
        <v>9</v>
      </c>
      <c r="W5" s="10">
        <f t="shared" ca="1" si="18"/>
        <v>9</v>
      </c>
      <c r="X5" s="7">
        <f t="shared" si="19"/>
        <v>1.5280010406407543</v>
      </c>
      <c r="Y5" s="7">
        <f t="shared" ca="1" si="3"/>
        <v>16.80823950643579</v>
      </c>
      <c r="Z5">
        <v>1</v>
      </c>
      <c r="AA5">
        <v>2</v>
      </c>
      <c r="AB5" s="11">
        <f t="shared" si="20"/>
        <v>68.239967463670624</v>
      </c>
      <c r="AC5" s="11"/>
      <c r="AD5" s="7">
        <f t="shared" si="4"/>
        <v>1.7533304705498585</v>
      </c>
      <c r="AE5">
        <f t="shared" si="21"/>
        <v>109.14970131390318</v>
      </c>
      <c r="AF5" s="25">
        <f t="shared" si="22"/>
        <v>2.617461758459835E-3</v>
      </c>
      <c r="AG5" s="7" t="e">
        <f>100*MAX(AF3:AF30)</f>
        <v>#DIV/0!</v>
      </c>
      <c r="AL5" s="33"/>
      <c r="AN5" s="38"/>
      <c r="AO5" s="9"/>
      <c r="AP5" s="9"/>
      <c r="AQ5" s="9"/>
      <c r="AR5" s="9"/>
      <c r="AS5" s="28"/>
      <c r="AT5" s="9"/>
      <c r="AU5" s="33"/>
      <c r="AV5" s="9"/>
      <c r="AW5" s="19"/>
      <c r="AX5" s="7"/>
      <c r="AY5" s="7"/>
      <c r="AZ5" s="23"/>
      <c r="BA5" s="23"/>
      <c r="BB5" s="25"/>
      <c r="BC5" s="25"/>
      <c r="BD5"/>
      <c r="BE5" s="33"/>
      <c r="BF5" s="7"/>
      <c r="BG5" s="17"/>
      <c r="BH5" s="17"/>
      <c r="BI5" s="36"/>
      <c r="BJ5" s="7"/>
      <c r="BK5" s="17"/>
      <c r="BL5" s="24"/>
      <c r="BM5" s="32"/>
    </row>
    <row r="6" spans="1:76" ht="14.25" x14ac:dyDescent="0.2">
      <c r="A6" s="37" t="str">
        <f>Control!B8</f>
        <v>AME 19 A5</v>
      </c>
      <c r="B6" s="27">
        <f t="shared" si="5"/>
        <v>2.0616831518378622</v>
      </c>
      <c r="C6" s="20">
        <v>37.1702735293551</v>
      </c>
      <c r="D6" s="9">
        <f t="shared" si="6"/>
        <v>5.9436580102101289E-9</v>
      </c>
      <c r="E6">
        <f>Control!C8/100*(1-Control!D8/100)</f>
        <v>0.15588242889067672</v>
      </c>
      <c r="F6">
        <f t="shared" si="7"/>
        <v>2.1257984271474702E-5</v>
      </c>
      <c r="G6">
        <f t="shared" si="0"/>
        <v>65.789657909668534</v>
      </c>
      <c r="H6" s="21">
        <f t="shared" si="1"/>
        <v>2.9910251872326756E-15</v>
      </c>
      <c r="I6" s="7">
        <f t="shared" si="8"/>
        <v>9.979240757665762</v>
      </c>
      <c r="J6">
        <f t="shared" si="9"/>
        <v>9.979240757665762</v>
      </c>
      <c r="K6">
        <f>Control!F8/100</f>
        <v>1.8765050082812738E-2</v>
      </c>
      <c r="L6" s="25">
        <f t="shared" si="10"/>
        <v>1.8715186690373507E-2</v>
      </c>
      <c r="M6" s="10">
        <f t="shared" si="2"/>
        <v>17.662792691761034</v>
      </c>
      <c r="N6">
        <f t="shared" si="11"/>
        <v>3.826437168865446E-4</v>
      </c>
      <c r="O6">
        <f t="shared" si="12"/>
        <v>1.3286240169671686E-3</v>
      </c>
      <c r="P6" s="25">
        <f t="shared" si="13"/>
        <v>1.8644807668347075E-3</v>
      </c>
      <c r="Q6" s="7">
        <f t="shared" si="14"/>
        <v>2.8004916612865562</v>
      </c>
      <c r="R6">
        <f t="shared" si="15"/>
        <v>2388.0903635991644</v>
      </c>
      <c r="S6" s="25">
        <f t="shared" si="16"/>
        <v>7.7150928282815486E-4</v>
      </c>
      <c r="T6" s="25">
        <f t="shared" si="17"/>
        <v>2.0600925441479689E-2</v>
      </c>
      <c r="U6" s="10">
        <f ca="1">RANK(C6,$C$3:OFFSET($C$3,Control!$I$5-1,0),1)</f>
        <v>12</v>
      </c>
      <c r="V6" s="10">
        <f t="shared" ca="1" si="18"/>
        <v>12</v>
      </c>
      <c r="W6" s="10">
        <f t="shared" ca="1" si="18"/>
        <v>12</v>
      </c>
      <c r="X6" s="7">
        <f t="shared" si="19"/>
        <v>1.9097830407260052</v>
      </c>
      <c r="Y6" s="7">
        <f t="shared" ca="1" si="3"/>
        <v>25.1702735293551</v>
      </c>
      <c r="Z6">
        <v>1</v>
      </c>
      <c r="AA6">
        <v>2</v>
      </c>
      <c r="AB6" s="11">
        <f t="shared" si="20"/>
        <v>57.418333259314629</v>
      </c>
      <c r="AC6" s="11"/>
      <c r="AD6" s="7">
        <f t="shared" si="4"/>
        <v>2.1388340801206778</v>
      </c>
      <c r="AE6">
        <f t="shared" si="21"/>
        <v>97.713974970806774</v>
      </c>
      <c r="AF6" s="25">
        <f t="shared" si="22"/>
        <v>2.6572480339343372E-3</v>
      </c>
      <c r="AG6" s="7"/>
      <c r="AL6" s="33"/>
      <c r="AN6" s="21"/>
      <c r="AO6" s="9"/>
      <c r="AP6" s="9"/>
      <c r="AQ6" s="9"/>
      <c r="AR6" s="9"/>
      <c r="AS6" s="28"/>
      <c r="AT6" s="9"/>
      <c r="AU6" s="33"/>
      <c r="AV6" s="9"/>
      <c r="AW6" s="19"/>
      <c r="AX6" s="7"/>
      <c r="AY6" s="7"/>
      <c r="AZ6" s="23"/>
      <c r="BA6" s="23"/>
      <c r="BB6" s="25"/>
      <c r="BC6" s="25"/>
      <c r="BD6"/>
      <c r="BE6" s="33"/>
      <c r="BF6" s="7"/>
      <c r="BG6" s="17"/>
      <c r="BH6" s="17"/>
      <c r="BI6" s="36"/>
      <c r="BJ6" s="7"/>
      <c r="BK6" s="17"/>
      <c r="BL6" s="24"/>
      <c r="BM6" s="32"/>
    </row>
    <row r="7" spans="1:76" ht="14.25" x14ac:dyDescent="0.2">
      <c r="A7" s="37" t="str">
        <f>Control!B9</f>
        <v>MER 13-01-1</v>
      </c>
      <c r="B7" s="27">
        <f t="shared" si="5"/>
        <v>0.73783518515522628</v>
      </c>
      <c r="C7" s="20">
        <v>5.7015232834697782</v>
      </c>
      <c r="D7" s="9">
        <f t="shared" si="6"/>
        <v>3.53601197544684E-7</v>
      </c>
      <c r="E7">
        <f>Control!C9/100*(1-Control!D9/100)</f>
        <v>0.33779747023134055</v>
      </c>
      <c r="F7">
        <f t="shared" si="7"/>
        <v>2.7414701523103675E-5</v>
      </c>
      <c r="G7">
        <f t="shared" si="0"/>
        <v>10.091431425363385</v>
      </c>
      <c r="H7" s="21">
        <f t="shared" si="1"/>
        <v>4.4805091699764936E-14</v>
      </c>
      <c r="I7" s="7">
        <f t="shared" si="8"/>
        <v>4.6589452541730161</v>
      </c>
      <c r="J7">
        <f t="shared" si="9"/>
        <v>4.6589452541730161</v>
      </c>
      <c r="K7">
        <f>Control!F9/100</f>
        <v>4.9561099014584012E-3</v>
      </c>
      <c r="L7" s="25">
        <f t="shared" si="10"/>
        <v>4.9391261172503781E-3</v>
      </c>
      <c r="M7" s="10">
        <f t="shared" si="2"/>
        <v>8.2461167322282662</v>
      </c>
      <c r="N7">
        <f t="shared" si="11"/>
        <v>4.934646274158661E-4</v>
      </c>
      <c r="O7">
        <f t="shared" si="12"/>
        <v>1.7134188451939794E-3</v>
      </c>
      <c r="P7" s="25">
        <f t="shared" si="13"/>
        <v>2.4044699189531902E-3</v>
      </c>
      <c r="Q7" s="7">
        <f t="shared" si="14"/>
        <v>19.503430596465382</v>
      </c>
      <c r="R7">
        <f t="shared" si="15"/>
        <v>1978.1589541810108</v>
      </c>
      <c r="S7" s="25">
        <f t="shared" si="16"/>
        <v>9.9495306991166503E-4</v>
      </c>
      <c r="T7" s="25">
        <f t="shared" si="17"/>
        <v>7.3710107377266722E-3</v>
      </c>
      <c r="U7" s="10">
        <f ca="1">RANK(C7,$C$3:OFFSET($C$3,Control!$I$5-1,0),1)</f>
        <v>1</v>
      </c>
      <c r="V7" s="10">
        <f t="shared" ca="1" si="18"/>
        <v>1</v>
      </c>
      <c r="W7" s="10">
        <f t="shared" ca="1" si="18"/>
        <v>1</v>
      </c>
      <c r="X7" s="7">
        <f t="shared" si="19"/>
        <v>0.54325907446662447</v>
      </c>
      <c r="Y7" s="7">
        <f t="shared" ca="1" si="3"/>
        <v>4.7015232834697782</v>
      </c>
      <c r="Z7">
        <v>1</v>
      </c>
      <c r="AA7">
        <v>2</v>
      </c>
      <c r="AB7" s="11">
        <f t="shared" si="20"/>
        <v>92.314251241657431</v>
      </c>
      <c r="AC7" s="11"/>
      <c r="AD7" s="7">
        <f t="shared" si="4"/>
        <v>0.83733049214639277</v>
      </c>
      <c r="AE7">
        <f t="shared" si="21"/>
        <v>102.02401436624586</v>
      </c>
      <c r="AF7" s="25">
        <f t="shared" si="22"/>
        <v>3.4268376903879593E-3</v>
      </c>
      <c r="AG7" s="7"/>
      <c r="AL7" s="33"/>
      <c r="AN7" s="21"/>
      <c r="AO7" s="9"/>
      <c r="AP7" s="9"/>
      <c r="AQ7" s="9"/>
      <c r="AR7" s="9"/>
      <c r="AS7" s="28"/>
      <c r="AT7" s="9"/>
      <c r="AU7" s="33"/>
      <c r="AV7" s="9"/>
      <c r="AW7" s="19"/>
      <c r="AX7" s="7"/>
      <c r="AY7" s="7"/>
      <c r="AZ7" s="23"/>
      <c r="BA7" s="23"/>
      <c r="BB7" s="25"/>
      <c r="BC7" s="25"/>
      <c r="BD7"/>
      <c r="BE7" s="33"/>
      <c r="BF7" s="7"/>
      <c r="BG7" s="17"/>
      <c r="BH7" s="17"/>
      <c r="BI7" s="36"/>
      <c r="BJ7" s="7"/>
      <c r="BK7" s="17"/>
      <c r="BL7" s="24"/>
      <c r="BM7" s="32"/>
    </row>
    <row r="8" spans="1:76" ht="14.25" x14ac:dyDescent="0.2">
      <c r="A8" s="37" t="str">
        <f>Control!B10</f>
        <v>MER 13-01-3</v>
      </c>
      <c r="B8" s="27">
        <f t="shared" si="5"/>
        <v>0.9066756741367904</v>
      </c>
      <c r="C8" s="20">
        <v>8.3907014569725895</v>
      </c>
      <c r="D8" s="9">
        <f t="shared" si="6"/>
        <v>7.0921720618510875E-7</v>
      </c>
      <c r="E8">
        <f>Control!C10/100*(1-Control!D10/100)</f>
        <v>0.42599579420022715</v>
      </c>
      <c r="F8">
        <f t="shared" si="7"/>
        <v>3.1804340937497326E-5</v>
      </c>
      <c r="G8">
        <f t="shared" si="0"/>
        <v>14.851151903426995</v>
      </c>
      <c r="H8" s="21">
        <f t="shared" si="1"/>
        <v>1.0091334115588734E-13</v>
      </c>
      <c r="I8" s="7">
        <f t="shared" si="8"/>
        <v>3.7150597770504978</v>
      </c>
      <c r="J8">
        <f t="shared" si="9"/>
        <v>3.7150597770504978</v>
      </c>
      <c r="K8">
        <f>Control!F10/100</f>
        <v>6.2599000462223017E-3</v>
      </c>
      <c r="L8" s="25">
        <f t="shared" si="10"/>
        <v>6.2350135468092127E-3</v>
      </c>
      <c r="M8" s="10">
        <f t="shared" si="2"/>
        <v>6.5754832730272419</v>
      </c>
      <c r="N8">
        <f t="shared" si="11"/>
        <v>5.7247813687495187E-4</v>
      </c>
      <c r="O8">
        <f t="shared" si="12"/>
        <v>1.9877713085935827E-3</v>
      </c>
      <c r="P8" s="25">
        <f t="shared" si="13"/>
        <v>2.7894734149083019E-3</v>
      </c>
      <c r="Q8" s="7">
        <f t="shared" si="14"/>
        <v>16.038960514827366</v>
      </c>
      <c r="R8">
        <f t="shared" si="15"/>
        <v>2063.6254897507756</v>
      </c>
      <c r="S8" s="25">
        <f t="shared" si="16"/>
        <v>1.1542648613413664E-3</v>
      </c>
      <c r="T8" s="25">
        <f t="shared" si="17"/>
        <v>9.0562913026550132E-3</v>
      </c>
      <c r="U8" s="10">
        <f ca="1">RANK(C8,$C$3:OFFSET($C$3,Control!$I$5-1,0),1)</f>
        <v>3</v>
      </c>
      <c r="V8" s="10">
        <f t="shared" ca="1" si="18"/>
        <v>3</v>
      </c>
      <c r="W8" s="10">
        <f t="shared" ca="1" si="18"/>
        <v>3</v>
      </c>
      <c r="X8" s="7">
        <f t="shared" si="19"/>
        <v>0.68074916836841648</v>
      </c>
      <c r="Y8" s="7">
        <f t="shared" ca="1" si="3"/>
        <v>5.3907014569725895</v>
      </c>
      <c r="Z8">
        <v>1</v>
      </c>
      <c r="AA8">
        <v>2</v>
      </c>
      <c r="AB8" s="11">
        <f t="shared" si="20"/>
        <v>88.741942509072146</v>
      </c>
      <c r="AC8" s="11"/>
      <c r="AD8" s="7">
        <f t="shared" si="4"/>
        <v>1.022102160270927</v>
      </c>
      <c r="AE8">
        <f t="shared" si="21"/>
        <v>85.290921351135268</v>
      </c>
      <c r="AF8" s="25">
        <f t="shared" si="22"/>
        <v>3.9755426171871663E-3</v>
      </c>
      <c r="AG8" s="7"/>
      <c r="AL8" s="33"/>
      <c r="AN8" s="21"/>
      <c r="AO8" s="9"/>
      <c r="AP8" s="9"/>
      <c r="AQ8" s="9"/>
      <c r="AR8" s="9"/>
      <c r="AS8" s="28"/>
      <c r="AT8" s="9"/>
      <c r="AU8" s="33"/>
      <c r="AV8" s="9"/>
      <c r="AW8" s="19"/>
      <c r="AX8" s="7"/>
      <c r="AY8" s="7"/>
      <c r="AZ8" s="23"/>
      <c r="BA8" s="23"/>
      <c r="BB8" s="25"/>
      <c r="BC8" s="25"/>
      <c r="BD8"/>
      <c r="BE8" s="33"/>
      <c r="BF8" s="7"/>
      <c r="BG8" s="17"/>
      <c r="BH8" s="17"/>
      <c r="BI8" s="36"/>
      <c r="BJ8" s="7"/>
      <c r="BK8" s="17"/>
      <c r="BL8" s="24"/>
      <c r="BM8" s="32"/>
    </row>
    <row r="9" spans="1:76" ht="14.25" x14ac:dyDescent="0.2">
      <c r="A9" s="37" t="str">
        <f>Control!B11</f>
        <v>MER 13-01-6</v>
      </c>
      <c r="B9" s="27">
        <f t="shared" si="5"/>
        <v>0.80247613980646904</v>
      </c>
      <c r="C9" s="20">
        <v>6.6774116078639034</v>
      </c>
      <c r="D9" s="9">
        <f t="shared" si="6"/>
        <v>2.9701287662664555E-7</v>
      </c>
      <c r="E9">
        <f>Control!C11/100*(1-Control!D11/100)</f>
        <v>0.3628927651444292</v>
      </c>
      <c r="F9">
        <f t="shared" si="7"/>
        <v>2.8539988635527426E-5</v>
      </c>
      <c r="G9">
        <f t="shared" si="0"/>
        <v>11.81870843798006</v>
      </c>
      <c r="H9" s="21">
        <f t="shared" si="1"/>
        <v>5.7577669220795026E-14</v>
      </c>
      <c r="I9" s="7">
        <f t="shared" si="8"/>
        <v>4.3436784221611315</v>
      </c>
      <c r="J9">
        <f t="shared" si="9"/>
        <v>4.3436784221611315</v>
      </c>
      <c r="K9">
        <f>Control!F11/100</f>
        <v>5.5043804566249042E-3</v>
      </c>
      <c r="L9" s="25">
        <f t="shared" si="10"/>
        <v>5.4847435871651935E-3</v>
      </c>
      <c r="M9" s="10">
        <f t="shared" si="2"/>
        <v>7.6881090809811896</v>
      </c>
      <c r="N9">
        <f t="shared" si="11"/>
        <v>5.1371979543949362E-4</v>
      </c>
      <c r="O9">
        <f t="shared" si="12"/>
        <v>1.7837492897204638E-3</v>
      </c>
      <c r="P9" s="25">
        <f t="shared" si="13"/>
        <v>2.5031658325208928E-3</v>
      </c>
      <c r="Q9" s="7">
        <f t="shared" si="14"/>
        <v>17.721174555458145</v>
      </c>
      <c r="R9">
        <f t="shared" si="15"/>
        <v>2022.0395786159975</v>
      </c>
      <c r="S9" s="25">
        <f t="shared" si="16"/>
        <v>1.0357927582845075E-3</v>
      </c>
      <c r="T9" s="25">
        <f t="shared" si="17"/>
        <v>8.0164494083216145E-3</v>
      </c>
      <c r="U9" s="10">
        <f ca="1">RANK(C9,$C$3:OFFSET($C$3,Control!$I$5-1,0),1)</f>
        <v>2</v>
      </c>
      <c r="V9" s="10">
        <f t="shared" ca="1" si="18"/>
        <v>2</v>
      </c>
      <c r="W9" s="10">
        <f t="shared" ca="1" si="18"/>
        <v>2</v>
      </c>
      <c r="X9" s="7">
        <f t="shared" si="19"/>
        <v>0.59984633826046874</v>
      </c>
      <c r="Y9" s="7">
        <f t="shared" ca="1" si="3"/>
        <v>4.6774116078639034</v>
      </c>
      <c r="Z9">
        <v>1</v>
      </c>
      <c r="AA9">
        <v>2</v>
      </c>
      <c r="AB9" s="11">
        <f t="shared" si="20"/>
        <v>91.008361562610162</v>
      </c>
      <c r="AC9" s="11"/>
      <c r="AD9" s="7">
        <f t="shared" si="4"/>
        <v>0.90605541563491976</v>
      </c>
      <c r="AE9">
        <f t="shared" si="21"/>
        <v>96.847167061267214</v>
      </c>
      <c r="AF9" s="25">
        <f t="shared" si="22"/>
        <v>3.5674985794409276E-3</v>
      </c>
      <c r="AG9" s="7"/>
      <c r="AL9" s="33"/>
      <c r="AN9" s="21"/>
      <c r="AO9" s="9"/>
      <c r="AP9" s="9"/>
      <c r="AQ9" s="9"/>
      <c r="AR9" s="9"/>
      <c r="AS9" s="28"/>
      <c r="AT9" s="9"/>
      <c r="AU9" s="33"/>
      <c r="AV9" s="9"/>
      <c r="AW9" s="19"/>
      <c r="AX9" s="7"/>
      <c r="AY9" s="7"/>
      <c r="AZ9" s="23"/>
      <c r="BA9" s="23"/>
      <c r="BB9" s="25"/>
      <c r="BC9" s="25"/>
      <c r="BD9"/>
      <c r="BE9" s="33"/>
      <c r="BF9" s="7"/>
      <c r="BG9" s="17"/>
      <c r="BH9" s="17"/>
      <c r="BI9" s="36"/>
      <c r="BJ9" s="7"/>
      <c r="BK9" s="17"/>
      <c r="BL9" s="24"/>
      <c r="BM9" s="32"/>
    </row>
    <row r="10" spans="1:76" s="10" customFormat="1" ht="14.25" x14ac:dyDescent="0.2">
      <c r="A10" s="37" t="str">
        <f>Control!B12</f>
        <v>AME_19-Ad</v>
      </c>
      <c r="B10" s="27">
        <f t="shared" si="5"/>
        <v>1.6628629904690222</v>
      </c>
      <c r="C10" s="20">
        <v>25.412185001514299</v>
      </c>
      <c r="D10" s="9">
        <f t="shared" si="6"/>
        <v>7.1856388750290989E-7</v>
      </c>
      <c r="E10">
        <f>Control!C12/100*(1-Control!D12/100)</f>
        <v>0.53933433177463652</v>
      </c>
      <c r="F10">
        <f t="shared" si="7"/>
        <v>3.9913039131232843E-5</v>
      </c>
      <c r="G10">
        <f t="shared" si="0"/>
        <v>44.978387276770789</v>
      </c>
      <c r="H10" s="21">
        <f t="shared" si="1"/>
        <v>2.3042692726503362E-13</v>
      </c>
      <c r="I10" s="7">
        <f t="shared" si="8"/>
        <v>2.9553724533644643</v>
      </c>
      <c r="J10">
        <f t="shared" si="9"/>
        <v>2.9553724533644643</v>
      </c>
      <c r="K10">
        <f>Control!F12/100</f>
        <v>1.3129468487782136E-2</v>
      </c>
      <c r="L10" s="25">
        <f t="shared" si="10"/>
        <v>1.3063963864091496E-2</v>
      </c>
      <c r="M10" s="10">
        <f t="shared" si="2"/>
        <v>5.2308719909998285</v>
      </c>
      <c r="N10">
        <f t="shared" si="11"/>
        <v>7.1843470436219108E-4</v>
      </c>
      <c r="O10">
        <f t="shared" si="12"/>
        <v>2.4945649457020522E-3</v>
      </c>
      <c r="P10" s="25">
        <f t="shared" si="13"/>
        <v>3.5006655784369086E-3</v>
      </c>
      <c r="Q10" s="7">
        <f t="shared" si="14"/>
        <v>7.3369824775917056</v>
      </c>
      <c r="R10">
        <f t="shared" ref="R10:R30" si="23">Q10/100*G10+(100-Q10)/100*2450</f>
        <v>2273.5439856922035</v>
      </c>
      <c r="S10" s="25">
        <f t="shared" si="16"/>
        <v>1.4485512738359623E-3</v>
      </c>
      <c r="T10" s="25">
        <f t="shared" si="17"/>
        <v>1.6604542481659636E-2</v>
      </c>
      <c r="U10" s="10">
        <f ca="1">RANK(C10,$C$3:OFFSET($C$3,Control!$I$5-1,0),1)</f>
        <v>8</v>
      </c>
      <c r="V10" s="10">
        <f t="shared" ca="1" si="18"/>
        <v>8</v>
      </c>
      <c r="W10" s="10">
        <f t="shared" ca="1" si="18"/>
        <v>8</v>
      </c>
      <c r="X10" s="7">
        <f t="shared" si="19"/>
        <v>1.3782398568453686</v>
      </c>
      <c r="Y10" s="7">
        <f t="shared" ca="1" si="3"/>
        <v>17.412185001514299</v>
      </c>
      <c r="Z10">
        <v>1</v>
      </c>
      <c r="AA10">
        <v>2</v>
      </c>
      <c r="AB10" s="11">
        <f t="shared" si="20"/>
        <v>68.651997466006151</v>
      </c>
      <c r="AC10" s="11"/>
      <c r="AD10" s="7">
        <f t="shared" si="4"/>
        <v>1.8077181178526185</v>
      </c>
      <c r="AE10">
        <f t="shared" si="21"/>
        <v>58.061160868063382</v>
      </c>
      <c r="AF10" s="25">
        <f t="shared" si="22"/>
        <v>4.9891298914041043E-3</v>
      </c>
      <c r="AG10" s="7"/>
      <c r="AH10"/>
      <c r="AI10"/>
      <c r="AJ10"/>
      <c r="AK10"/>
      <c r="AL10" s="33"/>
      <c r="AN10" s="21"/>
      <c r="AO10" s="9"/>
      <c r="AP10" s="9"/>
      <c r="AQ10" s="9"/>
      <c r="AR10" s="9"/>
      <c r="AS10" s="28"/>
      <c r="AT10" s="9"/>
      <c r="AU10" s="33"/>
      <c r="AV10" s="9"/>
      <c r="AW10" s="19"/>
      <c r="AX10" s="7"/>
      <c r="AY10" s="7"/>
      <c r="AZ10" s="23"/>
      <c r="BA10" s="23"/>
      <c r="BB10" s="25"/>
      <c r="BC10" s="25"/>
      <c r="BD10"/>
      <c r="BE10" s="33"/>
      <c r="BF10" s="7"/>
      <c r="BG10" s="17"/>
      <c r="BH10" s="17"/>
      <c r="BI10" s="36"/>
      <c r="BJ10" s="7"/>
      <c r="BK10" s="17"/>
      <c r="BL10" s="24"/>
      <c r="BM10" s="32"/>
      <c r="BN10"/>
      <c r="BO10"/>
      <c r="BP10"/>
      <c r="BQ10"/>
      <c r="BR10"/>
      <c r="BS10"/>
      <c r="BT10"/>
      <c r="BU10"/>
      <c r="BV10"/>
      <c r="BW10"/>
      <c r="BX10"/>
    </row>
    <row r="11" spans="1:76" ht="14.25" x14ac:dyDescent="0.2">
      <c r="A11" s="37" t="str">
        <f>Control!B13</f>
        <v>AME_19-Af</v>
      </c>
      <c r="B11" s="27">
        <f t="shared" si="5"/>
        <v>1.609344359488889</v>
      </c>
      <c r="C11" s="20">
        <v>23.96838628166639</v>
      </c>
      <c r="D11" s="9">
        <f t="shared" si="6"/>
        <v>6.1891472102892919E-7</v>
      </c>
      <c r="E11">
        <f>Control!C13/100*(1-Control!D13/100)</f>
        <v>0.53933433177463652</v>
      </c>
      <c r="F11">
        <f t="shared" si="7"/>
        <v>3.9913039131232843E-5</v>
      </c>
      <c r="G11">
        <f t="shared" si="0"/>
        <v>42.422930594586425</v>
      </c>
      <c r="H11" s="21">
        <f t="shared" si="1"/>
        <v>2.3042692726503362E-13</v>
      </c>
      <c r="I11" s="7">
        <f t="shared" si="8"/>
        <v>2.9553724533644643</v>
      </c>
      <c r="J11">
        <f t="shared" si="9"/>
        <v>2.9553724533644643</v>
      </c>
      <c r="K11">
        <f>Control!F13/100</f>
        <v>1.2592377807624839E-2</v>
      </c>
      <c r="L11" s="25">
        <f t="shared" si="10"/>
        <v>1.2529552799100965E-2</v>
      </c>
      <c r="M11" s="10">
        <f t="shared" si="2"/>
        <v>5.2308719909998285</v>
      </c>
      <c r="N11">
        <f t="shared" si="11"/>
        <v>7.1843470436219108E-4</v>
      </c>
      <c r="O11">
        <f t="shared" si="12"/>
        <v>2.4945649457020522E-3</v>
      </c>
      <c r="P11" s="25">
        <f t="shared" si="13"/>
        <v>3.5006655784369086E-3</v>
      </c>
      <c r="Q11" s="7">
        <f t="shared" si="14"/>
        <v>7.7447161589443283</v>
      </c>
      <c r="R11">
        <f t="shared" si="23"/>
        <v>2263.5399896667204</v>
      </c>
      <c r="S11" s="25">
        <f t="shared" si="16"/>
        <v>1.4485512738359623E-3</v>
      </c>
      <c r="T11" s="25">
        <f t="shared" si="17"/>
        <v>1.6070131416669107E-2</v>
      </c>
      <c r="U11" s="10">
        <f ca="1">RANK(C11,$C$3:OFFSET($C$3,Control!$I$5-1,0),1)</f>
        <v>7</v>
      </c>
      <c r="V11" s="10">
        <f t="shared" ca="1" si="18"/>
        <v>7</v>
      </c>
      <c r="W11" s="10">
        <f t="shared" ca="1" si="18"/>
        <v>7</v>
      </c>
      <c r="X11" s="7">
        <f t="shared" si="19"/>
        <v>1.3247987503463157</v>
      </c>
      <c r="Y11" s="7">
        <f t="shared" ca="1" si="3"/>
        <v>16.96838628166639</v>
      </c>
      <c r="Z11">
        <v>1</v>
      </c>
      <c r="AA11">
        <v>2</v>
      </c>
      <c r="AB11" s="11">
        <f t="shared" si="20"/>
        <v>70.174923918811274</v>
      </c>
      <c r="AC11" s="11"/>
      <c r="AD11" s="7">
        <f t="shared" si="4"/>
        <v>1.7541994868724853</v>
      </c>
      <c r="AE11">
        <f t="shared" si="21"/>
        <v>58.784808853347165</v>
      </c>
      <c r="AF11" s="25">
        <f t="shared" si="22"/>
        <v>4.9891298914041043E-3</v>
      </c>
      <c r="AG11" s="7"/>
      <c r="AL11" s="33"/>
      <c r="AN11" s="21"/>
      <c r="AO11" s="9"/>
      <c r="AP11" s="9"/>
      <c r="AQ11" s="9"/>
      <c r="AR11" s="9"/>
      <c r="AS11" s="28"/>
      <c r="AT11" s="9"/>
      <c r="AU11" s="33"/>
      <c r="AV11" s="9"/>
      <c r="AW11" s="19"/>
      <c r="AX11" s="7"/>
      <c r="AY11" s="7"/>
      <c r="AZ11" s="23"/>
      <c r="BA11" s="23"/>
      <c r="BB11" s="25"/>
      <c r="BC11" s="25"/>
      <c r="BD11"/>
      <c r="BE11" s="33"/>
      <c r="BF11" s="7"/>
      <c r="BG11" s="17"/>
      <c r="BH11" s="23"/>
      <c r="BI11" s="36"/>
      <c r="BJ11" s="7"/>
      <c r="BK11" s="17"/>
      <c r="BL11" s="24"/>
      <c r="BM11" s="32"/>
      <c r="BP11" s="10"/>
      <c r="BQ11" s="10"/>
      <c r="BR11" s="10"/>
      <c r="BS11" s="10"/>
      <c r="BT11" s="10"/>
      <c r="BU11" s="10"/>
      <c r="BV11" s="10"/>
    </row>
    <row r="12" spans="1:76" ht="14.25" x14ac:dyDescent="0.2">
      <c r="A12" s="37" t="str">
        <f>Control!B14</f>
        <v>AME_19-Ac</v>
      </c>
      <c r="B12" s="27">
        <f t="shared" si="5"/>
        <v>1.979823038464358</v>
      </c>
      <c r="C12" s="20">
        <v>34.618976163480163</v>
      </c>
      <c r="D12" s="9">
        <f t="shared" si="6"/>
        <v>9.8608952381340487E-7</v>
      </c>
      <c r="E12">
        <f>Control!C14/100*(1-Control!D14/100)</f>
        <v>0.5551658683332541</v>
      </c>
      <c r="F12">
        <f t="shared" si="7"/>
        <v>4.137458882334421E-5</v>
      </c>
      <c r="G12">
        <f t="shared" si="0"/>
        <v>61.273980057736878</v>
      </c>
      <c r="H12" s="21">
        <f t="shared" si="1"/>
        <v>2.5498207318631864E-13</v>
      </c>
      <c r="I12" s="7">
        <f t="shared" si="8"/>
        <v>2.8739464949341511</v>
      </c>
      <c r="J12">
        <f t="shared" si="9"/>
        <v>2.8739464949341511</v>
      </c>
      <c r="K12">
        <f>Control!F14/100</f>
        <v>1.6181962952603022E-2</v>
      </c>
      <c r="L12" s="25">
        <f t="shared" si="10"/>
        <v>1.6098272694663206E-2</v>
      </c>
      <c r="M12" s="10">
        <f t="shared" si="2"/>
        <v>5.0867518261087499</v>
      </c>
      <c r="N12">
        <f t="shared" si="11"/>
        <v>7.4474259882019575E-4</v>
      </c>
      <c r="O12">
        <f t="shared" si="12"/>
        <v>2.5859118014590126E-3</v>
      </c>
      <c r="P12" s="25">
        <f t="shared" si="13"/>
        <v>3.6288541807011159E-3</v>
      </c>
      <c r="Q12" s="7">
        <f t="shared" si="14"/>
        <v>5.6829150600921468</v>
      </c>
      <c r="R12">
        <f t="shared" si="23"/>
        <v>2314.2507292683617</v>
      </c>
      <c r="S12" s="25">
        <f t="shared" si="16"/>
        <v>1.5015948333935653E-3</v>
      </c>
      <c r="T12" s="25">
        <f t="shared" si="17"/>
        <v>1.9768501464187665E-2</v>
      </c>
      <c r="U12" s="10">
        <f ca="1">RANK(C12,$C$3:OFFSET($C$3,Control!$I$5-1,0),1)</f>
        <v>10</v>
      </c>
      <c r="V12" s="10">
        <f t="shared" ca="1" si="18"/>
        <v>10</v>
      </c>
      <c r="W12" s="10">
        <f t="shared" ca="1" si="18"/>
        <v>10</v>
      </c>
      <c r="X12" s="7">
        <f t="shared" si="19"/>
        <v>1.6843015293483401</v>
      </c>
      <c r="Y12" s="7">
        <f t="shared" ca="1" si="3"/>
        <v>24.618976163480163</v>
      </c>
      <c r="Z12">
        <v>1</v>
      </c>
      <c r="AA12">
        <v>2</v>
      </c>
      <c r="AB12" s="11">
        <f t="shared" si="20"/>
        <v>59.687123278256905</v>
      </c>
      <c r="AC12" s="11"/>
      <c r="AD12" s="7">
        <f t="shared" si="4"/>
        <v>2.1299825218037145</v>
      </c>
      <c r="AE12">
        <f t="shared" si="21"/>
        <v>51.905540595530027</v>
      </c>
      <c r="AF12" s="25">
        <f t="shared" si="22"/>
        <v>5.1718236029180253E-3</v>
      </c>
      <c r="AG12" s="7"/>
      <c r="AL12" s="33"/>
      <c r="AN12" s="21"/>
      <c r="AO12" s="9"/>
      <c r="AP12" s="9"/>
      <c r="AQ12" s="9"/>
      <c r="AR12" s="9"/>
      <c r="AS12" s="28"/>
      <c r="AT12" s="9"/>
      <c r="AU12" s="33"/>
      <c r="AV12" s="9"/>
      <c r="AW12" s="19"/>
      <c r="AX12" s="7"/>
      <c r="AY12" s="7"/>
      <c r="AZ12" s="23"/>
      <c r="BA12" s="23"/>
      <c r="BB12" s="25"/>
      <c r="BC12" s="25"/>
      <c r="BD12"/>
      <c r="BE12" s="33"/>
      <c r="BF12" s="7"/>
      <c r="BG12" s="17"/>
      <c r="BH12" s="17"/>
      <c r="BI12" s="36"/>
      <c r="BJ12" s="7"/>
      <c r="BK12" s="17"/>
      <c r="BL12" s="24"/>
      <c r="BM12" s="32"/>
    </row>
    <row r="13" spans="1:76" ht="14.25" x14ac:dyDescent="0.2">
      <c r="A13" s="37" t="str">
        <f>Control!B15</f>
        <v>AME_19-Ae</v>
      </c>
      <c r="B13" s="27">
        <f t="shared" si="5"/>
        <v>1.9980174896874532</v>
      </c>
      <c r="C13" s="20">
        <v>35.180103932198726</v>
      </c>
      <c r="D13" s="9">
        <f t="shared" si="6"/>
        <v>9.0288440990349272E-7</v>
      </c>
      <c r="E13">
        <f>Control!C15/100*(1-Control!D15/100)</f>
        <v>0.5551658683332541</v>
      </c>
      <c r="F13">
        <f t="shared" si="7"/>
        <v>4.137458882334421E-5</v>
      </c>
      <c r="G13">
        <f t="shared" si="0"/>
        <v>62.267150148843562</v>
      </c>
      <c r="H13" s="21">
        <f t="shared" si="1"/>
        <v>2.5498207318631864E-13</v>
      </c>
      <c r="I13" s="7">
        <f t="shared" si="8"/>
        <v>2.8739464949341511</v>
      </c>
      <c r="J13">
        <f t="shared" si="9"/>
        <v>2.8739464949341511</v>
      </c>
      <c r="K13">
        <f>Control!F15/100</f>
        <v>1.6364578714401581E-2</v>
      </c>
      <c r="L13" s="25">
        <f t="shared" si="10"/>
        <v>1.6279943999954628E-2</v>
      </c>
      <c r="M13" s="10">
        <f t="shared" si="2"/>
        <v>5.0867518261087499</v>
      </c>
      <c r="N13">
        <f t="shared" si="11"/>
        <v>7.4474259882019575E-4</v>
      </c>
      <c r="O13">
        <f t="shared" si="12"/>
        <v>2.5859118014590126E-3</v>
      </c>
      <c r="P13" s="25">
        <f t="shared" si="13"/>
        <v>3.6288541807011159E-3</v>
      </c>
      <c r="Q13" s="7">
        <f t="shared" si="14"/>
        <v>5.5973453589757884</v>
      </c>
      <c r="R13">
        <f t="shared" si="23"/>
        <v>2316.3503461441155</v>
      </c>
      <c r="S13" s="25">
        <f t="shared" si="16"/>
        <v>1.5015948333935653E-3</v>
      </c>
      <c r="T13" s="25">
        <f t="shared" si="17"/>
        <v>1.9950172769479087E-2</v>
      </c>
      <c r="U13" s="10">
        <f ca="1">RANK(C13,$C$3:OFFSET($C$3,Control!$I$5-1,0),1)</f>
        <v>11</v>
      </c>
      <c r="V13" s="10">
        <f t="shared" ca="1" si="18"/>
        <v>11</v>
      </c>
      <c r="W13" s="10">
        <f t="shared" ca="1" si="18"/>
        <v>11</v>
      </c>
      <c r="X13" s="7">
        <f t="shared" si="19"/>
        <v>1.7024686598774823</v>
      </c>
      <c r="Y13" s="7">
        <f t="shared" ca="1" si="3"/>
        <v>24.180103932198726</v>
      </c>
      <c r="Z13">
        <v>1</v>
      </c>
      <c r="AA13">
        <v>2</v>
      </c>
      <c r="AB13" s="11">
        <f t="shared" si="20"/>
        <v>59.180484725784687</v>
      </c>
      <c r="AC13" s="11"/>
      <c r="AD13" s="7">
        <f t="shared" si="4"/>
        <v>2.1481769730268097</v>
      </c>
      <c r="AE13">
        <f t="shared" si="21"/>
        <v>51.666535685214697</v>
      </c>
      <c r="AF13" s="25">
        <f t="shared" si="22"/>
        <v>5.1718236029180253E-3</v>
      </c>
      <c r="AG13" s="7"/>
      <c r="AL13" s="33"/>
      <c r="AN13" s="21"/>
      <c r="AO13" s="9"/>
      <c r="AP13" s="9"/>
      <c r="AQ13" s="9"/>
      <c r="AR13" s="9"/>
      <c r="AS13" s="28"/>
      <c r="AT13" s="9"/>
      <c r="AU13" s="33"/>
      <c r="AV13" s="9"/>
      <c r="AW13" s="19"/>
      <c r="AX13" s="7"/>
      <c r="AY13" s="7"/>
      <c r="AZ13" s="23"/>
      <c r="BA13" s="23"/>
      <c r="BB13" s="25"/>
      <c r="BC13" s="25"/>
      <c r="BD13"/>
      <c r="BE13" s="33"/>
      <c r="BF13" s="7"/>
      <c r="BG13" s="17"/>
      <c r="BH13" s="17"/>
      <c r="BI13" s="36"/>
      <c r="BJ13" s="7"/>
      <c r="BK13" s="17"/>
      <c r="BL13" s="24"/>
      <c r="BM13" s="32"/>
    </row>
    <row r="14" spans="1:76" ht="14.25" x14ac:dyDescent="0.2">
      <c r="A14" s="37" t="str">
        <f>Control!B16</f>
        <v>AME_19-Aa</v>
      </c>
      <c r="B14" s="27">
        <f t="shared" si="5"/>
        <v>1.4844173724360945</v>
      </c>
      <c r="C14" s="20">
        <v>20.730095100974186</v>
      </c>
      <c r="D14" s="9">
        <f t="shared" si="6"/>
        <v>7.1425517944589956E-7</v>
      </c>
      <c r="E14">
        <f>Control!C16/100*(1-Control!D16/100)</f>
        <v>0.46591253309647718</v>
      </c>
      <c r="F14">
        <f t="shared" si="7"/>
        <v>3.4267554317365015E-5</v>
      </c>
      <c r="G14" s="10">
        <f t="shared" si="0"/>
        <v>36.691305595341134</v>
      </c>
      <c r="H14" s="21">
        <f t="shared" si="1"/>
        <v>1.3806874325021233E-13</v>
      </c>
      <c r="I14" s="7">
        <f t="shared" si="8"/>
        <v>3.4053420882005496</v>
      </c>
      <c r="J14">
        <f t="shared" si="9"/>
        <v>3.4053420882005496</v>
      </c>
      <c r="K14">
        <f>Control!F16/100</f>
        <v>1.1836631342023635E-2</v>
      </c>
      <c r="L14" s="25">
        <f t="shared" si="10"/>
        <v>1.1785929791092708E-2</v>
      </c>
      <c r="M14" s="10">
        <f t="shared" si="2"/>
        <v>6.027297347467151</v>
      </c>
      <c r="N14">
        <f t="shared" si="11"/>
        <v>6.1681597771257024E-4</v>
      </c>
      <c r="O14">
        <f t="shared" si="12"/>
        <v>2.141722144835313E-3</v>
      </c>
      <c r="P14" s="25">
        <f t="shared" si="13"/>
        <v>3.0055152518352335E-3</v>
      </c>
      <c r="Q14" s="7">
        <f t="shared" si="14"/>
        <v>7.6908725170530401</v>
      </c>
      <c r="R14">
        <f t="shared" si="23"/>
        <v>2264.3955048703806</v>
      </c>
      <c r="S14" s="25">
        <f t="shared" si="16"/>
        <v>1.2436614835180278E-3</v>
      </c>
      <c r="T14" s="25">
        <f t="shared" si="17"/>
        <v>1.4825712597245307E-2</v>
      </c>
      <c r="U14" s="10">
        <f ca="1">RANK(C14,$C$3:OFFSET($C$3,Control!$I$5-1,0),1)</f>
        <v>6</v>
      </c>
      <c r="V14" s="10">
        <f t="shared" ca="1" si="18"/>
        <v>6</v>
      </c>
      <c r="W14" s="10">
        <f t="shared" ca="1" si="18"/>
        <v>6</v>
      </c>
      <c r="X14" s="7">
        <f t="shared" si="19"/>
        <v>1.2402745768805279</v>
      </c>
      <c r="Y14" s="13">
        <f t="shared" ca="1" si="3"/>
        <v>14.730095100974186</v>
      </c>
      <c r="Z14" s="10">
        <v>1</v>
      </c>
      <c r="AA14" s="10">
        <v>2</v>
      </c>
      <c r="AB14" s="11">
        <f t="shared" si="20"/>
        <v>73.711951192513794</v>
      </c>
      <c r="AC14" s="11"/>
      <c r="AD14" s="7">
        <f t="shared" si="4"/>
        <v>1.6087835207878973</v>
      </c>
      <c r="AE14">
        <f t="shared" si="21"/>
        <v>70.22593870558751</v>
      </c>
      <c r="AF14" s="25">
        <f t="shared" si="22"/>
        <v>4.283444289670626E-3</v>
      </c>
      <c r="AG14" s="7"/>
      <c r="AL14" s="33"/>
      <c r="AN14" s="21"/>
      <c r="AO14" s="9"/>
      <c r="AP14" s="9"/>
      <c r="AQ14" s="9"/>
      <c r="AR14" s="9"/>
      <c r="AS14" s="28"/>
      <c r="AT14" s="9"/>
      <c r="AU14" s="33"/>
      <c r="AV14" s="9"/>
      <c r="AW14" s="19"/>
      <c r="AX14" s="7"/>
      <c r="AY14" s="7"/>
      <c r="AZ14" s="23"/>
      <c r="BA14" s="23"/>
      <c r="BB14" s="25"/>
      <c r="BC14" s="25"/>
      <c r="BD14"/>
      <c r="BE14" s="33"/>
      <c r="BF14" s="7"/>
      <c r="BG14" s="17"/>
      <c r="BH14" s="17"/>
      <c r="BI14" s="36"/>
      <c r="BJ14" s="7"/>
      <c r="BK14" s="17"/>
      <c r="BL14" s="24"/>
      <c r="BM14" s="32"/>
    </row>
    <row r="15" spans="1:76" ht="14.25" x14ac:dyDescent="0.2">
      <c r="A15" s="37" t="str">
        <f>Control!B17</f>
        <v>AME_19-Ab</v>
      </c>
      <c r="B15" s="27">
        <f t="shared" si="5"/>
        <v>1.2374369158428227</v>
      </c>
      <c r="C15" s="20">
        <v>14.899533841692429</v>
      </c>
      <c r="D15" s="9">
        <f t="shared" si="6"/>
        <v>9.8031533335429799E-8</v>
      </c>
      <c r="E15">
        <f>Control!C17/100*(1-Control!D17/100)</f>
        <v>0.46591253309647718</v>
      </c>
      <c r="F15">
        <f t="shared" si="7"/>
        <v>3.4267554317365015E-5</v>
      </c>
      <c r="G15">
        <f t="shared" si="0"/>
        <v>26.371482945486989</v>
      </c>
      <c r="H15" s="21">
        <f t="shared" si="1"/>
        <v>1.3806874325021233E-13</v>
      </c>
      <c r="I15" s="7">
        <f t="shared" si="8"/>
        <v>3.4053420882005496</v>
      </c>
      <c r="J15">
        <f t="shared" si="9"/>
        <v>3.4053420882005496</v>
      </c>
      <c r="K15">
        <f>Control!F17/100</f>
        <v>9.3592868096104703E-3</v>
      </c>
      <c r="L15" s="25">
        <f t="shared" si="10"/>
        <v>9.3191968259704553E-3</v>
      </c>
      <c r="M15" s="10">
        <f t="shared" si="2"/>
        <v>6.027297347467151</v>
      </c>
      <c r="N15">
        <f t="shared" si="11"/>
        <v>6.1681597771257024E-4</v>
      </c>
      <c r="O15">
        <f t="shared" si="12"/>
        <v>2.141722144835313E-3</v>
      </c>
      <c r="P15" s="25">
        <f t="shared" si="13"/>
        <v>3.0055152518352335E-3</v>
      </c>
      <c r="Q15" s="7">
        <f t="shared" si="14"/>
        <v>10.38786730770777</v>
      </c>
      <c r="R15">
        <f t="shared" si="23"/>
        <v>2198.2366856166118</v>
      </c>
      <c r="S15" s="25">
        <f t="shared" si="16"/>
        <v>1.2436614835180278E-3</v>
      </c>
      <c r="T15" s="25">
        <f t="shared" si="17"/>
        <v>1.2358979632123054E-2</v>
      </c>
      <c r="U15" s="10">
        <f ca="1">RANK(C15,$C$3:OFFSET($C$3,Control!$I$5-1,0),1)</f>
        <v>5</v>
      </c>
      <c r="V15" s="10">
        <f t="shared" ca="1" si="18"/>
        <v>5</v>
      </c>
      <c r="W15" s="10">
        <f t="shared" ca="1" si="18"/>
        <v>5</v>
      </c>
      <c r="X15" s="7">
        <f t="shared" si="19"/>
        <v>0.99360128036830253</v>
      </c>
      <c r="Y15" s="7">
        <f t="shared" ca="1" si="3"/>
        <v>9.8995338416924294</v>
      </c>
      <c r="Z15">
        <v>1</v>
      </c>
      <c r="AA15">
        <v>2</v>
      </c>
      <c r="AB15" s="11">
        <f t="shared" si="20"/>
        <v>80.51131558293568</v>
      </c>
      <c r="AC15" s="11"/>
      <c r="AD15" s="7">
        <f t="shared" si="4"/>
        <v>1.3618030641946255</v>
      </c>
      <c r="AE15">
        <f t="shared" si="21"/>
        <v>74.095926290138522</v>
      </c>
      <c r="AF15" s="25">
        <f t="shared" si="22"/>
        <v>4.283444289670626E-3</v>
      </c>
      <c r="AG15" s="7"/>
      <c r="AL15" s="33"/>
      <c r="AN15" s="21"/>
      <c r="AO15" s="9"/>
      <c r="AP15" s="9"/>
      <c r="AQ15" s="9"/>
      <c r="AR15" s="9"/>
      <c r="AS15" s="28"/>
      <c r="AT15" s="9"/>
      <c r="AU15" s="33"/>
      <c r="AV15" s="9"/>
      <c r="AW15" s="19"/>
      <c r="AX15" s="7"/>
      <c r="AY15" s="7"/>
      <c r="AZ15" s="23"/>
      <c r="BA15" s="23"/>
      <c r="BB15" s="25"/>
      <c r="BC15" s="25"/>
      <c r="BD15"/>
      <c r="BE15" s="33"/>
      <c r="BF15" s="7"/>
      <c r="BG15" s="17"/>
      <c r="BH15" s="17"/>
      <c r="BI15" s="36"/>
      <c r="BJ15" s="7"/>
      <c r="BK15" s="17"/>
      <c r="BL15" s="24"/>
      <c r="BM15" s="32"/>
    </row>
    <row r="16" spans="1:76" ht="14.25" x14ac:dyDescent="0.2">
      <c r="A16" s="37" t="str">
        <f>Control!B18</f>
        <v>AME_19-Ag</v>
      </c>
      <c r="B16" s="27">
        <f t="shared" si="5"/>
        <v>1.1583547980804034</v>
      </c>
      <c r="C16" s="20">
        <v>13.202255834396235</v>
      </c>
      <c r="D16" s="9">
        <f t="shared" si="6"/>
        <v>1.4026975470038394E-7</v>
      </c>
      <c r="E16">
        <f>Control!C18/100*(1-Control!D18/100)</f>
        <v>0.46591253309647718</v>
      </c>
      <c r="F16">
        <f t="shared" si="7"/>
        <v>3.4267554317365015E-5</v>
      </c>
      <c r="G16">
        <f t="shared" si="0"/>
        <v>23.367379696436782</v>
      </c>
      <c r="H16" s="21">
        <f t="shared" si="1"/>
        <v>1.3806874325021233E-13</v>
      </c>
      <c r="I16" s="7">
        <f t="shared" si="8"/>
        <v>3.4053420882005496</v>
      </c>
      <c r="J16">
        <f t="shared" si="9"/>
        <v>3.4053420882005496</v>
      </c>
      <c r="K16">
        <f>Control!F18/100</f>
        <v>8.5660513659939156E-3</v>
      </c>
      <c r="L16" s="25">
        <f t="shared" si="10"/>
        <v>8.5293591621852238E-3</v>
      </c>
      <c r="M16" s="10">
        <f t="shared" si="2"/>
        <v>6.027297347467151</v>
      </c>
      <c r="N16">
        <f t="shared" si="11"/>
        <v>6.1681597771257024E-4</v>
      </c>
      <c r="O16">
        <f t="shared" si="12"/>
        <v>2.141722144835313E-3</v>
      </c>
      <c r="P16" s="25">
        <f t="shared" si="13"/>
        <v>3.0055152518352335E-3</v>
      </c>
      <c r="Q16" s="7">
        <f t="shared" si="14"/>
        <v>11.568831142950735</v>
      </c>
      <c r="R16">
        <f t="shared" si="23"/>
        <v>2169.2669696973198</v>
      </c>
      <c r="S16" s="25">
        <f t="shared" si="16"/>
        <v>1.2436614835180278E-3</v>
      </c>
      <c r="T16" s="25">
        <f t="shared" si="17"/>
        <v>1.1569141968337823E-2</v>
      </c>
      <c r="U16" s="10">
        <f ca="1">RANK(C16,$C$3:OFFSET($C$3,Control!$I$5-1,0),1)</f>
        <v>4</v>
      </c>
      <c r="V16" s="10">
        <f t="shared" ca="1" si="18"/>
        <v>4</v>
      </c>
      <c r="W16" s="10">
        <f t="shared" ca="1" si="18"/>
        <v>4</v>
      </c>
      <c r="X16" s="7">
        <f t="shared" si="19"/>
        <v>0.91461751398977942</v>
      </c>
      <c r="Y16" s="7">
        <f t="shared" ca="1" si="3"/>
        <v>9.2022558343962348</v>
      </c>
      <c r="Z16">
        <v>1</v>
      </c>
      <c r="AA16">
        <v>2</v>
      </c>
      <c r="AB16" s="11">
        <f t="shared" si="20"/>
        <v>82.594651933081138</v>
      </c>
      <c r="AC16" s="11"/>
      <c r="AD16" s="7">
        <f t="shared" si="4"/>
        <v>1.2827209464322062</v>
      </c>
      <c r="AE16">
        <f t="shared" si="21"/>
        <v>75.330992494368445</v>
      </c>
      <c r="AF16" s="25">
        <f t="shared" si="22"/>
        <v>4.283444289670626E-3</v>
      </c>
      <c r="AG16" s="7"/>
      <c r="AL16" s="33"/>
      <c r="AN16" s="21"/>
      <c r="AO16" s="9"/>
      <c r="AP16" s="9"/>
      <c r="AQ16" s="9"/>
      <c r="AR16" s="9"/>
      <c r="AS16" s="28"/>
      <c r="AT16" s="9"/>
      <c r="AU16" s="33"/>
      <c r="AV16" s="9"/>
      <c r="AW16" s="19"/>
      <c r="AX16" s="7"/>
      <c r="AY16" s="7"/>
      <c r="AZ16" s="23"/>
      <c r="BA16" s="23"/>
      <c r="BB16" s="25"/>
      <c r="BC16" s="25"/>
      <c r="BD16"/>
      <c r="BE16" s="33"/>
      <c r="BF16" s="7"/>
      <c r="BG16" s="17"/>
      <c r="BH16" s="17"/>
      <c r="BI16" s="36"/>
      <c r="BJ16" s="7"/>
      <c r="BK16" s="17"/>
      <c r="BL16" s="24"/>
      <c r="BM16" s="32"/>
    </row>
    <row r="17" spans="1:74" ht="14.25" x14ac:dyDescent="0.2">
      <c r="A17" s="37">
        <f>Control!B19</f>
        <v>0</v>
      </c>
      <c r="B17" s="27" t="e">
        <f t="shared" si="5"/>
        <v>#DIV/0!</v>
      </c>
      <c r="C17" s="20">
        <v>105.31870651144425</v>
      </c>
      <c r="D17" s="9" t="e">
        <f t="shared" si="6"/>
        <v>#DIV/0!</v>
      </c>
      <c r="E17">
        <f>Control!C19/100*(1-Control!D19/100)</f>
        <v>0</v>
      </c>
      <c r="F17" t="e">
        <f t="shared" si="7"/>
        <v>#DIV/0!</v>
      </c>
      <c r="G17">
        <f t="shared" si="0"/>
        <v>186.40921938345801</v>
      </c>
      <c r="H17" s="21">
        <f t="shared" si="1"/>
        <v>0</v>
      </c>
      <c r="I17" s="7" t="e">
        <f t="shared" si="8"/>
        <v>#DIV/0!</v>
      </c>
      <c r="J17" t="e">
        <f t="shared" si="9"/>
        <v>#DIV/0!</v>
      </c>
      <c r="K17">
        <f>Control!F19/100</f>
        <v>0</v>
      </c>
      <c r="L17" s="25" t="e">
        <f t="shared" si="10"/>
        <v>#DIV/0!</v>
      </c>
      <c r="M17" s="10" t="e">
        <f t="shared" si="2"/>
        <v>#DIV/0!</v>
      </c>
      <c r="N17" t="e">
        <f t="shared" si="11"/>
        <v>#DIV/0!</v>
      </c>
      <c r="O17" t="e">
        <f t="shared" si="12"/>
        <v>#DIV/0!</v>
      </c>
      <c r="P17" s="25" t="e">
        <f t="shared" si="13"/>
        <v>#DIV/0!</v>
      </c>
      <c r="Q17" s="7" t="e">
        <f t="shared" si="14"/>
        <v>#DIV/0!</v>
      </c>
      <c r="R17" t="e">
        <f t="shared" si="23"/>
        <v>#DIV/0!</v>
      </c>
      <c r="S17" s="25" t="e">
        <f t="shared" si="16"/>
        <v>#DIV/0!</v>
      </c>
      <c r="T17" s="25" t="e">
        <f t="shared" si="17"/>
        <v>#DIV/0!</v>
      </c>
      <c r="U17" s="10" t="e">
        <f ca="1">RANK(C17,$C$3:OFFSET($C$3,Control!$I$5-1,0),1)</f>
        <v>#N/A</v>
      </c>
      <c r="V17" s="10" t="e">
        <f t="shared" ca="1" si="18"/>
        <v>#N/A</v>
      </c>
      <c r="W17" s="10" t="e">
        <f t="shared" ca="1" si="18"/>
        <v>#N/A</v>
      </c>
      <c r="X17" s="7" t="e">
        <f t="shared" si="19"/>
        <v>#DIV/0!</v>
      </c>
      <c r="Y17" s="7" t="e">
        <f t="shared" ca="1" si="3"/>
        <v>#N/A</v>
      </c>
      <c r="Z17">
        <v>1</v>
      </c>
      <c r="AA17">
        <v>2</v>
      </c>
      <c r="AB17" s="11" t="e">
        <f t="shared" si="20"/>
        <v>#DIV/0!</v>
      </c>
      <c r="AC17" s="11"/>
      <c r="AD17" s="7" t="e">
        <f t="shared" si="4"/>
        <v>#DIV/0!</v>
      </c>
      <c r="AE17" t="e">
        <f t="shared" si="21"/>
        <v>#DIV/0!</v>
      </c>
      <c r="AF17" s="25" t="e">
        <f t="shared" si="22"/>
        <v>#DIV/0!</v>
      </c>
      <c r="AG17" s="7"/>
      <c r="AL17" s="33"/>
      <c r="AN17" s="21"/>
      <c r="AO17" s="9"/>
      <c r="AP17" s="9"/>
      <c r="AQ17" s="9"/>
      <c r="AR17" s="9"/>
      <c r="AS17" s="28"/>
      <c r="AT17" s="9"/>
      <c r="AU17" s="33"/>
      <c r="AV17" s="9"/>
      <c r="AW17" s="19"/>
      <c r="AX17" s="7"/>
      <c r="AY17" s="7"/>
      <c r="AZ17" s="23"/>
      <c r="BA17" s="23"/>
      <c r="BB17" s="25"/>
      <c r="BC17" s="25"/>
      <c r="BD17"/>
      <c r="BE17" s="33"/>
      <c r="BF17" s="7"/>
      <c r="BG17" s="17"/>
      <c r="BH17" s="17"/>
      <c r="BI17" s="36"/>
      <c r="BJ17" s="7"/>
      <c r="BK17" s="17"/>
      <c r="BL17" s="24"/>
      <c r="BM17" s="32"/>
    </row>
    <row r="18" spans="1:74" ht="14.25" x14ac:dyDescent="0.2">
      <c r="A18" s="37">
        <f>Control!B20</f>
        <v>0</v>
      </c>
      <c r="B18" s="27" t="e">
        <f t="shared" si="5"/>
        <v>#DIV/0!</v>
      </c>
      <c r="C18" s="20">
        <v>83.708586975927844</v>
      </c>
      <c r="D18" s="9" t="e">
        <f t="shared" si="6"/>
        <v>#DIV/0!</v>
      </c>
      <c r="E18">
        <f>Control!C20/100*(1-Control!D20/100)</f>
        <v>0</v>
      </c>
      <c r="F18" t="e">
        <f t="shared" si="7"/>
        <v>#DIV/0!</v>
      </c>
      <c r="G18">
        <f t="shared" si="0"/>
        <v>148.16031140849066</v>
      </c>
      <c r="H18" s="21">
        <f t="shared" si="1"/>
        <v>0</v>
      </c>
      <c r="I18" s="7" t="e">
        <f t="shared" si="8"/>
        <v>#DIV/0!</v>
      </c>
      <c r="J18" t="e">
        <f t="shared" si="9"/>
        <v>#DIV/0!</v>
      </c>
      <c r="K18">
        <f>Control!F20/100</f>
        <v>0</v>
      </c>
      <c r="L18" s="25" t="e">
        <f t="shared" si="10"/>
        <v>#DIV/0!</v>
      </c>
      <c r="M18" s="10" t="e">
        <f t="shared" si="2"/>
        <v>#DIV/0!</v>
      </c>
      <c r="N18" t="e">
        <f t="shared" si="11"/>
        <v>#DIV/0!</v>
      </c>
      <c r="O18" t="e">
        <f t="shared" si="12"/>
        <v>#DIV/0!</v>
      </c>
      <c r="P18" s="25" t="e">
        <f t="shared" si="13"/>
        <v>#DIV/0!</v>
      </c>
      <c r="Q18" s="7" t="e">
        <f t="shared" si="14"/>
        <v>#DIV/0!</v>
      </c>
      <c r="R18" t="e">
        <f t="shared" si="23"/>
        <v>#DIV/0!</v>
      </c>
      <c r="S18" s="25" t="e">
        <f t="shared" si="16"/>
        <v>#DIV/0!</v>
      </c>
      <c r="T18" s="25" t="e">
        <f t="shared" si="17"/>
        <v>#DIV/0!</v>
      </c>
      <c r="U18" s="10" t="e">
        <f ca="1">RANK(C18,$C$3:OFFSET($C$3,Control!$I$5-1,0),1)</f>
        <v>#N/A</v>
      </c>
      <c r="V18" s="10" t="e">
        <f t="shared" ca="1" si="18"/>
        <v>#N/A</v>
      </c>
      <c r="W18" s="10" t="e">
        <f t="shared" ca="1" si="18"/>
        <v>#N/A</v>
      </c>
      <c r="X18" s="7" t="e">
        <f t="shared" si="19"/>
        <v>#DIV/0!</v>
      </c>
      <c r="Y18" s="7" t="e">
        <f t="shared" ca="1" si="3"/>
        <v>#N/A</v>
      </c>
      <c r="Z18">
        <v>1</v>
      </c>
      <c r="AA18">
        <v>2</v>
      </c>
      <c r="AB18" s="11" t="e">
        <f t="shared" si="20"/>
        <v>#DIV/0!</v>
      </c>
      <c r="AC18" s="11"/>
      <c r="AD18" s="7" t="e">
        <f t="shared" si="4"/>
        <v>#DIV/0!</v>
      </c>
      <c r="AE18" t="e">
        <f t="shared" si="21"/>
        <v>#DIV/0!</v>
      </c>
      <c r="AF18" s="25" t="e">
        <f t="shared" si="22"/>
        <v>#DIV/0!</v>
      </c>
      <c r="AG18" s="7"/>
      <c r="AL18" s="33"/>
      <c r="AN18" s="21"/>
      <c r="AO18" s="9"/>
      <c r="AP18" s="9"/>
      <c r="AQ18" s="9"/>
      <c r="AR18" s="9"/>
      <c r="AS18" s="28"/>
      <c r="AT18" s="9"/>
      <c r="AU18" s="33"/>
      <c r="AV18" s="9"/>
      <c r="AW18" s="19"/>
      <c r="AX18" s="7"/>
      <c r="AY18" s="7"/>
      <c r="AZ18" s="23"/>
      <c r="BA18" s="23"/>
      <c r="BB18" s="25"/>
      <c r="BC18" s="25"/>
      <c r="BD18"/>
      <c r="BE18" s="33"/>
      <c r="BF18" s="7"/>
      <c r="BG18" s="17"/>
      <c r="BH18" s="17"/>
      <c r="BI18" s="36"/>
      <c r="BJ18" s="7"/>
      <c r="BK18" s="17"/>
      <c r="BL18" s="24"/>
      <c r="BM18" s="32"/>
    </row>
    <row r="19" spans="1:74" ht="14.25" x14ac:dyDescent="0.2">
      <c r="A19" s="37">
        <f>Control!B21</f>
        <v>0</v>
      </c>
      <c r="B19" s="27" t="e">
        <f t="shared" si="5"/>
        <v>#DIV/0!</v>
      </c>
      <c r="C19" s="20">
        <v>63.547954778845074</v>
      </c>
      <c r="D19" s="9" t="e">
        <f t="shared" si="6"/>
        <v>#DIV/0!</v>
      </c>
      <c r="E19">
        <f>Control!C21/100*(1-Control!D21/100)</f>
        <v>0</v>
      </c>
      <c r="F19" t="e">
        <f t="shared" si="7"/>
        <v>#DIV/0!</v>
      </c>
      <c r="G19">
        <f t="shared" si="0"/>
        <v>112.4769287064173</v>
      </c>
      <c r="H19" s="21">
        <f t="shared" si="1"/>
        <v>0</v>
      </c>
      <c r="I19" s="7" t="e">
        <f t="shared" si="8"/>
        <v>#DIV/0!</v>
      </c>
      <c r="J19" t="e">
        <f t="shared" si="9"/>
        <v>#DIV/0!</v>
      </c>
      <c r="K19">
        <f>Control!F21/100</f>
        <v>0</v>
      </c>
      <c r="L19" s="25" t="e">
        <f t="shared" si="10"/>
        <v>#DIV/0!</v>
      </c>
      <c r="M19" s="10" t="e">
        <f t="shared" si="2"/>
        <v>#DIV/0!</v>
      </c>
      <c r="N19" t="e">
        <f t="shared" si="11"/>
        <v>#DIV/0!</v>
      </c>
      <c r="O19" t="e">
        <f t="shared" si="12"/>
        <v>#DIV/0!</v>
      </c>
      <c r="P19" s="25" t="e">
        <f t="shared" si="13"/>
        <v>#DIV/0!</v>
      </c>
      <c r="Q19" s="7" t="e">
        <f t="shared" si="14"/>
        <v>#DIV/0!</v>
      </c>
      <c r="R19" t="e">
        <f t="shared" si="23"/>
        <v>#DIV/0!</v>
      </c>
      <c r="S19" s="25" t="e">
        <f t="shared" si="16"/>
        <v>#DIV/0!</v>
      </c>
      <c r="T19" s="25" t="e">
        <f t="shared" si="17"/>
        <v>#DIV/0!</v>
      </c>
      <c r="U19" s="10" t="e">
        <f ca="1">RANK(C19,$C$3:OFFSET($C$3,Control!$I$5-1,0),1)</f>
        <v>#N/A</v>
      </c>
      <c r="V19" s="10" t="e">
        <f t="shared" ca="1" si="18"/>
        <v>#N/A</v>
      </c>
      <c r="W19" s="10" t="e">
        <f t="shared" ca="1" si="18"/>
        <v>#N/A</v>
      </c>
      <c r="X19" s="7" t="e">
        <f t="shared" si="19"/>
        <v>#DIV/0!</v>
      </c>
      <c r="Y19" s="7" t="e">
        <f t="shared" ca="1" si="3"/>
        <v>#N/A</v>
      </c>
      <c r="Z19">
        <v>1</v>
      </c>
      <c r="AA19">
        <v>2</v>
      </c>
      <c r="AB19" s="11" t="e">
        <f t="shared" si="20"/>
        <v>#DIV/0!</v>
      </c>
      <c r="AC19" s="11"/>
      <c r="AD19" s="7" t="e">
        <f t="shared" si="4"/>
        <v>#DIV/0!</v>
      </c>
      <c r="AE19" t="e">
        <f t="shared" si="21"/>
        <v>#DIV/0!</v>
      </c>
      <c r="AF19" s="25" t="e">
        <f t="shared" si="22"/>
        <v>#DIV/0!</v>
      </c>
      <c r="AG19" s="7"/>
      <c r="AL19" s="33"/>
      <c r="AN19" s="21"/>
      <c r="AO19" s="9"/>
      <c r="AP19" s="9"/>
      <c r="AQ19" s="9"/>
      <c r="AR19" s="9"/>
      <c r="AS19" s="28"/>
      <c r="AT19" s="9"/>
      <c r="AU19" s="33"/>
      <c r="AV19" s="9"/>
      <c r="AW19" s="19"/>
      <c r="AX19" s="7"/>
      <c r="AY19" s="7"/>
      <c r="AZ19" s="23"/>
      <c r="BA19" s="23"/>
      <c r="BB19" s="25"/>
      <c r="BC19" s="25"/>
      <c r="BD19"/>
      <c r="BE19" s="33"/>
      <c r="BF19" s="7"/>
      <c r="BG19" s="17"/>
      <c r="BH19" s="17"/>
      <c r="BI19" s="36"/>
      <c r="BJ19" s="7"/>
      <c r="BK19" s="17"/>
      <c r="BL19" s="24"/>
      <c r="BM19" s="32"/>
    </row>
    <row r="20" spans="1:74" ht="14.25" x14ac:dyDescent="0.2">
      <c r="A20" s="37">
        <f>Control!B22</f>
        <v>0</v>
      </c>
      <c r="B20" s="27" t="e">
        <f t="shared" si="5"/>
        <v>#DIV/0!</v>
      </c>
      <c r="C20" s="20">
        <v>64.481613543716719</v>
      </c>
      <c r="D20" s="9" t="e">
        <f t="shared" si="6"/>
        <v>#DIV/0!</v>
      </c>
      <c r="E20">
        <f>Control!C22/100*(1-Control!D22/100)</f>
        <v>0</v>
      </c>
      <c r="F20" t="e">
        <f t="shared" si="7"/>
        <v>#DIV/0!</v>
      </c>
      <c r="G20">
        <f t="shared" si="0"/>
        <v>114.12946135987652</v>
      </c>
      <c r="H20" s="21">
        <f t="shared" si="1"/>
        <v>0</v>
      </c>
      <c r="I20" s="7" t="e">
        <f t="shared" si="8"/>
        <v>#DIV/0!</v>
      </c>
      <c r="J20" t="e">
        <f t="shared" si="9"/>
        <v>#DIV/0!</v>
      </c>
      <c r="K20">
        <f>Control!F22/100</f>
        <v>0</v>
      </c>
      <c r="L20" s="25" t="e">
        <f t="shared" si="10"/>
        <v>#DIV/0!</v>
      </c>
      <c r="M20" s="10" t="e">
        <f t="shared" si="2"/>
        <v>#DIV/0!</v>
      </c>
      <c r="N20" t="e">
        <f t="shared" si="11"/>
        <v>#DIV/0!</v>
      </c>
      <c r="O20" t="e">
        <f t="shared" si="12"/>
        <v>#DIV/0!</v>
      </c>
      <c r="P20" s="25" t="e">
        <f t="shared" si="13"/>
        <v>#DIV/0!</v>
      </c>
      <c r="Q20" s="7" t="e">
        <f t="shared" si="14"/>
        <v>#DIV/0!</v>
      </c>
      <c r="R20" t="e">
        <f t="shared" si="23"/>
        <v>#DIV/0!</v>
      </c>
      <c r="S20" s="25" t="e">
        <f t="shared" si="16"/>
        <v>#DIV/0!</v>
      </c>
      <c r="T20" s="25" t="e">
        <f t="shared" si="17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19"/>
        <v>#DIV/0!</v>
      </c>
      <c r="Y20" s="7" t="e">
        <f t="shared" ca="1" si="3"/>
        <v>#N/A</v>
      </c>
      <c r="Z20">
        <v>1</v>
      </c>
      <c r="AA20">
        <v>2</v>
      </c>
      <c r="AB20" s="11" t="e">
        <f t="shared" si="20"/>
        <v>#DIV/0!</v>
      </c>
      <c r="AC20" s="11"/>
      <c r="AD20" s="7" t="e">
        <f t="shared" si="4"/>
        <v>#DIV/0!</v>
      </c>
      <c r="AE20" t="e">
        <f t="shared" si="21"/>
        <v>#DIV/0!</v>
      </c>
      <c r="AF20" s="25" t="e">
        <f t="shared" si="22"/>
        <v>#DIV/0!</v>
      </c>
      <c r="AG20" s="7"/>
      <c r="AL20" s="33"/>
      <c r="AN20" s="21"/>
      <c r="AO20" s="9"/>
      <c r="AP20" s="9"/>
      <c r="AQ20" s="9"/>
      <c r="AR20" s="9"/>
      <c r="AS20" s="28"/>
      <c r="AT20" s="9"/>
      <c r="AU20" s="33"/>
      <c r="AV20" s="9"/>
      <c r="AW20" s="19"/>
      <c r="AX20" s="7"/>
      <c r="AY20" s="7"/>
      <c r="AZ20" s="23"/>
      <c r="BA20" s="23"/>
      <c r="BB20" s="25"/>
      <c r="BC20" s="25"/>
      <c r="BD20"/>
      <c r="BE20" s="33"/>
      <c r="BF20" s="7"/>
      <c r="BG20" s="17"/>
      <c r="BH20" s="17"/>
      <c r="BI20" s="36"/>
      <c r="BJ20" s="7"/>
      <c r="BK20" s="17"/>
      <c r="BL20" s="24"/>
      <c r="BM20" s="32"/>
    </row>
    <row r="21" spans="1:74" ht="14.25" x14ac:dyDescent="0.2">
      <c r="A21" s="37">
        <f>Control!B23</f>
        <v>0</v>
      </c>
      <c r="B21" s="27" t="e">
        <f t="shared" si="5"/>
        <v>#DIV/0!</v>
      </c>
      <c r="C21" s="20">
        <v>73.746331501438519</v>
      </c>
      <c r="D21" s="9" t="e">
        <f t="shared" si="6"/>
        <v>#DIV/0!</v>
      </c>
      <c r="E21">
        <f>Control!C23/100*(1-Control!D23/100)</f>
        <v>0</v>
      </c>
      <c r="F21" t="e">
        <f t="shared" si="7"/>
        <v>#DIV/0!</v>
      </c>
      <c r="G21">
        <f t="shared" si="0"/>
        <v>130.52758187913258</v>
      </c>
      <c r="H21" s="21">
        <f t="shared" si="1"/>
        <v>0</v>
      </c>
      <c r="I21" s="7" t="e">
        <f t="shared" si="8"/>
        <v>#DIV/0!</v>
      </c>
      <c r="J21" t="e">
        <f t="shared" si="9"/>
        <v>#DIV/0!</v>
      </c>
      <c r="K21">
        <f>Control!F23/100</f>
        <v>0</v>
      </c>
      <c r="L21" s="25" t="e">
        <f t="shared" si="10"/>
        <v>#DIV/0!</v>
      </c>
      <c r="M21" s="10" t="e">
        <f t="shared" si="2"/>
        <v>#DIV/0!</v>
      </c>
      <c r="N21" t="e">
        <f t="shared" si="11"/>
        <v>#DIV/0!</v>
      </c>
      <c r="O21" t="e">
        <f t="shared" si="12"/>
        <v>#DIV/0!</v>
      </c>
      <c r="P21" s="25" t="e">
        <f t="shared" si="13"/>
        <v>#DIV/0!</v>
      </c>
      <c r="Q21" s="7" t="e">
        <f t="shared" si="14"/>
        <v>#DIV/0!</v>
      </c>
      <c r="R21" t="e">
        <f t="shared" si="23"/>
        <v>#DIV/0!</v>
      </c>
      <c r="S21" s="25" t="e">
        <f t="shared" si="16"/>
        <v>#DIV/0!</v>
      </c>
      <c r="T21" s="25" t="e">
        <f t="shared" si="17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19"/>
        <v>#DIV/0!</v>
      </c>
      <c r="Y21" s="7" t="e">
        <f t="shared" ca="1" si="3"/>
        <v>#N/A</v>
      </c>
      <c r="Z21">
        <v>1</v>
      </c>
      <c r="AA21">
        <v>2</v>
      </c>
      <c r="AB21" s="11" t="e">
        <f t="shared" si="20"/>
        <v>#DIV/0!</v>
      </c>
      <c r="AC21" s="11"/>
      <c r="AD21" s="7" t="e">
        <f t="shared" si="4"/>
        <v>#DIV/0!</v>
      </c>
      <c r="AE21" t="e">
        <f t="shared" si="21"/>
        <v>#DIV/0!</v>
      </c>
      <c r="AF21" s="25" t="e">
        <f t="shared" si="22"/>
        <v>#DIV/0!</v>
      </c>
      <c r="AG21" s="7"/>
      <c r="AL21" s="33"/>
      <c r="AN21" s="21"/>
      <c r="AO21" s="9"/>
      <c r="AP21" s="9"/>
      <c r="AQ21" s="9"/>
      <c r="AR21" s="9"/>
      <c r="AS21" s="28"/>
      <c r="AT21" s="9"/>
      <c r="AU21" s="33"/>
      <c r="AV21" s="9"/>
      <c r="AW21" s="19"/>
      <c r="AX21" s="7"/>
      <c r="AY21" s="7"/>
      <c r="AZ21" s="23"/>
      <c r="BA21" s="23"/>
      <c r="BB21" s="25"/>
      <c r="BC21" s="25"/>
      <c r="BD21"/>
      <c r="BE21" s="33"/>
      <c r="BF21" s="7"/>
      <c r="BG21" s="17"/>
      <c r="BH21" s="17"/>
      <c r="BI21" s="36"/>
      <c r="BJ21" s="7"/>
      <c r="BK21" s="17"/>
      <c r="BL21" s="24"/>
      <c r="BM21" s="32"/>
    </row>
    <row r="22" spans="1:74" ht="14.25" x14ac:dyDescent="0.2">
      <c r="A22" s="37">
        <f>Control!B24</f>
        <v>0</v>
      </c>
      <c r="B22" s="27" t="e">
        <f t="shared" si="5"/>
        <v>#DIV/0!</v>
      </c>
      <c r="C22" s="20">
        <v>200.80004805432048</v>
      </c>
      <c r="D22" s="9" t="e">
        <f t="shared" si="6"/>
        <v>#DIV/0!</v>
      </c>
      <c r="E22">
        <f>Control!C24/100*(1-Control!D24/100)</f>
        <v>0</v>
      </c>
      <c r="F22" t="e">
        <f t="shared" si="7"/>
        <v>#DIV/0!</v>
      </c>
      <c r="G22">
        <f t="shared" si="0"/>
        <v>355.40675963295632</v>
      </c>
      <c r="H22" s="21">
        <f t="shared" si="1"/>
        <v>0</v>
      </c>
      <c r="I22" s="7" t="e">
        <f t="shared" si="8"/>
        <v>#DIV/0!</v>
      </c>
      <c r="J22" t="e">
        <f t="shared" si="9"/>
        <v>#DIV/0!</v>
      </c>
      <c r="K22">
        <f>Control!F24/100</f>
        <v>0</v>
      </c>
      <c r="L22" s="25" t="e">
        <f t="shared" si="10"/>
        <v>#DIV/0!</v>
      </c>
      <c r="M22" s="10" t="e">
        <f t="shared" si="2"/>
        <v>#DIV/0!</v>
      </c>
      <c r="N22" t="e">
        <f t="shared" si="11"/>
        <v>#DIV/0!</v>
      </c>
      <c r="O22" t="e">
        <f t="shared" si="12"/>
        <v>#DIV/0!</v>
      </c>
      <c r="P22" s="25" t="e">
        <f t="shared" si="13"/>
        <v>#DIV/0!</v>
      </c>
      <c r="Q22" s="7" t="e">
        <f t="shared" si="14"/>
        <v>#DIV/0!</v>
      </c>
      <c r="R22" t="e">
        <f t="shared" si="23"/>
        <v>#DIV/0!</v>
      </c>
      <c r="S22" s="25" t="e">
        <f t="shared" si="16"/>
        <v>#DIV/0!</v>
      </c>
      <c r="T22" s="25" t="e">
        <f t="shared" si="17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19"/>
        <v>#DIV/0!</v>
      </c>
      <c r="Y22" s="7" t="e">
        <f t="shared" ca="1" si="3"/>
        <v>#N/A</v>
      </c>
      <c r="Z22">
        <v>1</v>
      </c>
      <c r="AA22">
        <v>2</v>
      </c>
      <c r="AB22" s="11" t="e">
        <f t="shared" si="20"/>
        <v>#DIV/0!</v>
      </c>
      <c r="AC22" s="11"/>
      <c r="AD22" s="7" t="e">
        <f t="shared" si="4"/>
        <v>#DIV/0!</v>
      </c>
      <c r="AE22" t="e">
        <f t="shared" si="21"/>
        <v>#DIV/0!</v>
      </c>
      <c r="AF22" s="25" t="e">
        <f t="shared" si="22"/>
        <v>#DIV/0!</v>
      </c>
      <c r="AG22" s="7"/>
      <c r="AL22" s="33"/>
      <c r="AN22" s="21"/>
      <c r="AO22" s="9"/>
      <c r="AP22" s="9"/>
      <c r="AQ22" s="9"/>
      <c r="AR22" s="9"/>
      <c r="AS22" s="28"/>
      <c r="AT22" s="9"/>
      <c r="AU22" s="33"/>
      <c r="AV22" s="9"/>
      <c r="AW22" s="19"/>
      <c r="AX22" s="7"/>
      <c r="AY22" s="7"/>
      <c r="AZ22" s="23"/>
      <c r="BA22" s="23"/>
      <c r="BB22" s="25"/>
      <c r="BC22" s="25"/>
      <c r="BD22"/>
      <c r="BE22" s="33"/>
      <c r="BF22" s="7"/>
      <c r="BG22" s="17"/>
      <c r="BH22" s="17"/>
      <c r="BI22" s="36"/>
      <c r="BJ22" s="7"/>
      <c r="BK22" s="17"/>
      <c r="BL22" s="24"/>
      <c r="BM22" s="32"/>
    </row>
    <row r="23" spans="1:74" ht="14.25" x14ac:dyDescent="0.2">
      <c r="A23" s="37">
        <f>Control!B25</f>
        <v>0</v>
      </c>
      <c r="B23" s="27" t="e">
        <f t="shared" si="5"/>
        <v>#DIV/0!</v>
      </c>
      <c r="C23" s="20">
        <v>58.922077692316314</v>
      </c>
      <c r="D23" s="9" t="e">
        <f t="shared" si="6"/>
        <v>#DIV/0!</v>
      </c>
      <c r="E23">
        <f>Control!C25/100*(1-Control!D25/100)</f>
        <v>0</v>
      </c>
      <c r="F23" t="e">
        <f t="shared" si="7"/>
        <v>#DIV/0!</v>
      </c>
      <c r="G23">
        <f t="shared" si="0"/>
        <v>104.28934109518937</v>
      </c>
      <c r="H23" s="21">
        <f t="shared" si="1"/>
        <v>0</v>
      </c>
      <c r="I23" s="7" t="e">
        <f t="shared" si="8"/>
        <v>#DIV/0!</v>
      </c>
      <c r="J23" t="e">
        <f t="shared" si="9"/>
        <v>#DIV/0!</v>
      </c>
      <c r="K23">
        <f>Control!F25/100</f>
        <v>0</v>
      </c>
      <c r="L23" s="25" t="e">
        <f t="shared" si="10"/>
        <v>#DIV/0!</v>
      </c>
      <c r="M23" s="10" t="e">
        <f t="shared" si="2"/>
        <v>#DIV/0!</v>
      </c>
      <c r="N23" t="e">
        <f t="shared" si="11"/>
        <v>#DIV/0!</v>
      </c>
      <c r="O23" t="e">
        <f t="shared" si="12"/>
        <v>#DIV/0!</v>
      </c>
      <c r="P23" s="25" t="e">
        <f t="shared" si="13"/>
        <v>#DIV/0!</v>
      </c>
      <c r="Q23" s="7" t="e">
        <f t="shared" si="14"/>
        <v>#DIV/0!</v>
      </c>
      <c r="R23" t="e">
        <f t="shared" si="23"/>
        <v>#DIV/0!</v>
      </c>
      <c r="S23" s="25" t="e">
        <f t="shared" si="16"/>
        <v>#DIV/0!</v>
      </c>
      <c r="T23" s="25" t="e">
        <f t="shared" si="17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19"/>
        <v>#DIV/0!</v>
      </c>
      <c r="Y23" s="7" t="e">
        <f t="shared" ca="1" si="3"/>
        <v>#N/A</v>
      </c>
      <c r="Z23">
        <v>1</v>
      </c>
      <c r="AA23">
        <v>2</v>
      </c>
      <c r="AB23" s="11" t="e">
        <f t="shared" si="20"/>
        <v>#DIV/0!</v>
      </c>
      <c r="AC23" s="11"/>
      <c r="AD23" s="7" t="e">
        <f t="shared" si="4"/>
        <v>#DIV/0!</v>
      </c>
      <c r="AE23" t="e">
        <f t="shared" si="21"/>
        <v>#DIV/0!</v>
      </c>
      <c r="AF23" s="25" t="e">
        <f t="shared" si="22"/>
        <v>#DIV/0!</v>
      </c>
      <c r="AG23" s="7"/>
      <c r="AL23" s="33"/>
      <c r="AN23" s="21"/>
      <c r="AO23" s="9"/>
      <c r="AP23" s="9"/>
      <c r="AQ23" s="9"/>
      <c r="AR23" s="9"/>
      <c r="AS23" s="28"/>
      <c r="AT23" s="9"/>
      <c r="AU23" s="33"/>
      <c r="AV23" s="9"/>
      <c r="AW23" s="19"/>
      <c r="AX23" s="7"/>
      <c r="AY23" s="7"/>
      <c r="AZ23" s="23"/>
      <c r="BA23" s="23"/>
      <c r="BB23" s="25"/>
      <c r="BC23" s="25"/>
      <c r="BD23"/>
      <c r="BE23" s="33"/>
      <c r="BF23" s="7"/>
      <c r="BG23" s="17"/>
      <c r="BH23" s="23"/>
      <c r="BI23" s="36"/>
      <c r="BJ23" s="7"/>
      <c r="BK23" s="17"/>
      <c r="BL23" s="24"/>
      <c r="BM23" s="32"/>
      <c r="BP23" s="10"/>
      <c r="BQ23" s="10"/>
      <c r="BR23" s="10"/>
      <c r="BS23" s="10"/>
      <c r="BT23" s="10"/>
      <c r="BU23" s="10"/>
      <c r="BV23" s="10"/>
    </row>
    <row r="24" spans="1:74" ht="14.25" x14ac:dyDescent="0.2">
      <c r="A24" s="37">
        <f>Control!B26</f>
        <v>0</v>
      </c>
      <c r="B24" s="27" t="e">
        <f t="shared" si="5"/>
        <v>#DIV/0!</v>
      </c>
      <c r="C24" s="20">
        <v>76.46550114472906</v>
      </c>
      <c r="D24" s="9" t="e">
        <f t="shared" si="6"/>
        <v>#DIV/0!</v>
      </c>
      <c r="E24">
        <f>Control!C26/100*(1-Control!D26/100)</f>
        <v>0</v>
      </c>
      <c r="F24" t="e">
        <f t="shared" si="7"/>
        <v>#DIV/0!</v>
      </c>
      <c r="G24">
        <f t="shared" si="0"/>
        <v>135.34038586587647</v>
      </c>
      <c r="H24" s="21">
        <f t="shared" si="1"/>
        <v>0</v>
      </c>
      <c r="I24" s="7" t="e">
        <f t="shared" si="8"/>
        <v>#DIV/0!</v>
      </c>
      <c r="J24" t="e">
        <f t="shared" si="9"/>
        <v>#DIV/0!</v>
      </c>
      <c r="K24">
        <f>Control!F26/100</f>
        <v>0</v>
      </c>
      <c r="L24" s="25" t="e">
        <f t="shared" si="10"/>
        <v>#DIV/0!</v>
      </c>
      <c r="M24" s="10" t="e">
        <f t="shared" si="2"/>
        <v>#DIV/0!</v>
      </c>
      <c r="N24" t="e">
        <f t="shared" si="11"/>
        <v>#DIV/0!</v>
      </c>
      <c r="O24" t="e">
        <f t="shared" si="12"/>
        <v>#DIV/0!</v>
      </c>
      <c r="P24" s="25" t="e">
        <f t="shared" si="13"/>
        <v>#DIV/0!</v>
      </c>
      <c r="Q24" s="7" t="e">
        <f t="shared" si="14"/>
        <v>#DIV/0!</v>
      </c>
      <c r="R24" t="e">
        <f t="shared" si="23"/>
        <v>#DIV/0!</v>
      </c>
      <c r="S24" s="25" t="e">
        <f t="shared" si="16"/>
        <v>#DIV/0!</v>
      </c>
      <c r="T24" s="25" t="e">
        <f t="shared" si="17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19"/>
        <v>#DIV/0!</v>
      </c>
      <c r="Y24" s="7" t="e">
        <f t="shared" ca="1" si="3"/>
        <v>#N/A</v>
      </c>
      <c r="Z24">
        <v>1</v>
      </c>
      <c r="AA24">
        <v>2</v>
      </c>
      <c r="AB24" s="11" t="e">
        <f t="shared" si="20"/>
        <v>#DIV/0!</v>
      </c>
      <c r="AC24" s="11"/>
      <c r="AD24" s="7" t="e">
        <f t="shared" si="4"/>
        <v>#DIV/0!</v>
      </c>
      <c r="AE24" t="e">
        <f t="shared" si="21"/>
        <v>#DIV/0!</v>
      </c>
      <c r="AF24" s="25" t="e">
        <f t="shared" si="22"/>
        <v>#DIV/0!</v>
      </c>
      <c r="AG24" s="7"/>
      <c r="AL24" s="33"/>
      <c r="AN24" s="21"/>
      <c r="AO24" s="9"/>
      <c r="AP24" s="9"/>
      <c r="AQ24" s="9"/>
      <c r="AR24" s="9"/>
      <c r="AS24" s="28"/>
      <c r="AT24" s="9"/>
      <c r="AU24" s="33"/>
      <c r="AV24" s="9"/>
      <c r="AW24" s="19"/>
      <c r="AX24" s="7"/>
      <c r="AY24" s="7"/>
      <c r="AZ24" s="23"/>
      <c r="BA24" s="23"/>
      <c r="BB24" s="25"/>
      <c r="BC24" s="25"/>
      <c r="BD24"/>
      <c r="BE24" s="33"/>
      <c r="BF24" s="7"/>
      <c r="BG24" s="17"/>
      <c r="BH24" s="17"/>
      <c r="BI24" s="36"/>
      <c r="BJ24" s="7"/>
      <c r="BK24" s="17"/>
      <c r="BL24" s="24"/>
      <c r="BM24" s="32"/>
    </row>
    <row r="25" spans="1:74" ht="14.25" x14ac:dyDescent="0.2">
      <c r="A25" s="37">
        <f>Control!B27</f>
        <v>0</v>
      </c>
      <c r="B25" s="27" t="e">
        <f t="shared" si="5"/>
        <v>#DIV/0!</v>
      </c>
      <c r="C25" s="20">
        <v>225.70027323263466</v>
      </c>
      <c r="D25" s="9" t="e">
        <f t="shared" si="6"/>
        <v>#DIV/0!</v>
      </c>
      <c r="E25">
        <f>Control!C27/100*(1-Control!D27/100)</f>
        <v>0</v>
      </c>
      <c r="F25" t="e">
        <f t="shared" si="7"/>
        <v>#DIV/0!</v>
      </c>
      <c r="G25">
        <f t="shared" si="0"/>
        <v>399.47900179876279</v>
      </c>
      <c r="H25" s="21">
        <f t="shared" si="1"/>
        <v>0</v>
      </c>
      <c r="I25" s="7" t="e">
        <f t="shared" si="8"/>
        <v>#DIV/0!</v>
      </c>
      <c r="J25" t="e">
        <f t="shared" si="9"/>
        <v>#DIV/0!</v>
      </c>
      <c r="K25">
        <f>Control!F27/100</f>
        <v>0</v>
      </c>
      <c r="L25" s="25" t="e">
        <f t="shared" si="10"/>
        <v>#DIV/0!</v>
      </c>
      <c r="M25" s="10" t="e">
        <f t="shared" si="2"/>
        <v>#DIV/0!</v>
      </c>
      <c r="N25" t="e">
        <f t="shared" si="11"/>
        <v>#DIV/0!</v>
      </c>
      <c r="O25" t="e">
        <f t="shared" si="12"/>
        <v>#DIV/0!</v>
      </c>
      <c r="P25" s="25" t="e">
        <f t="shared" si="13"/>
        <v>#DIV/0!</v>
      </c>
      <c r="Q25" s="7" t="e">
        <f t="shared" si="14"/>
        <v>#DIV/0!</v>
      </c>
      <c r="R25" t="e">
        <f t="shared" si="23"/>
        <v>#DIV/0!</v>
      </c>
      <c r="S25" s="25" t="e">
        <f t="shared" si="16"/>
        <v>#DIV/0!</v>
      </c>
      <c r="T25" s="25" t="e">
        <f t="shared" si="17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19"/>
        <v>#DIV/0!</v>
      </c>
      <c r="Y25" s="7" t="e">
        <f t="shared" ca="1" si="3"/>
        <v>#N/A</v>
      </c>
      <c r="Z25">
        <v>1</v>
      </c>
      <c r="AA25">
        <v>2</v>
      </c>
      <c r="AB25" s="11" t="e">
        <f t="shared" si="20"/>
        <v>#DIV/0!</v>
      </c>
      <c r="AC25" s="11"/>
      <c r="AD25" s="7" t="e">
        <f t="shared" si="4"/>
        <v>#DIV/0!</v>
      </c>
      <c r="AE25" t="e">
        <f t="shared" si="21"/>
        <v>#DIV/0!</v>
      </c>
      <c r="AF25" s="25" t="e">
        <f t="shared" si="22"/>
        <v>#DIV/0!</v>
      </c>
      <c r="AG25" s="7"/>
      <c r="AL25" s="33"/>
      <c r="AN25" s="21"/>
      <c r="AO25" s="9"/>
      <c r="AP25" s="9"/>
      <c r="AQ25" s="9"/>
      <c r="AR25" s="9"/>
      <c r="AS25" s="28"/>
      <c r="AT25" s="9"/>
      <c r="AU25" s="33"/>
      <c r="AV25" s="9"/>
      <c r="AW25" s="19"/>
      <c r="AX25" s="7"/>
      <c r="AY25" s="7"/>
      <c r="AZ25" s="23"/>
      <c r="BA25" s="23"/>
      <c r="BB25" s="25"/>
      <c r="BC25" s="25"/>
      <c r="BD25"/>
      <c r="BE25" s="33"/>
      <c r="BF25" s="7"/>
      <c r="BG25" s="17"/>
      <c r="BH25" s="17"/>
      <c r="BI25" s="36"/>
      <c r="BJ25" s="7"/>
      <c r="BK25" s="17"/>
      <c r="BL25" s="24"/>
      <c r="BM25" s="32"/>
    </row>
    <row r="26" spans="1:74" ht="14.25" x14ac:dyDescent="0.2">
      <c r="A26" s="37">
        <f>Control!B28</f>
        <v>0</v>
      </c>
      <c r="B26" s="27" t="e">
        <f t="shared" si="5"/>
        <v>#DIV/0!</v>
      </c>
      <c r="C26" s="20">
        <v>10.0362328849461</v>
      </c>
      <c r="D26" s="9" t="e">
        <f t="shared" si="6"/>
        <v>#DIV/0!</v>
      </c>
      <c r="E26">
        <f>Control!C28/100*(1-Control!D28/100)</f>
        <v>0</v>
      </c>
      <c r="F26" t="e">
        <f t="shared" si="7"/>
        <v>#DIV/0!</v>
      </c>
      <c r="G26">
        <f t="shared" si="0"/>
        <v>17.763666110256509</v>
      </c>
      <c r="H26" s="21">
        <f t="shared" si="1"/>
        <v>0</v>
      </c>
      <c r="I26" s="7" t="e">
        <f t="shared" si="8"/>
        <v>#DIV/0!</v>
      </c>
      <c r="J26" t="e">
        <f t="shared" si="9"/>
        <v>#DIV/0!</v>
      </c>
      <c r="K26">
        <f>Control!F28/100</f>
        <v>0</v>
      </c>
      <c r="L26" s="25" t="e">
        <f t="shared" si="10"/>
        <v>#DIV/0!</v>
      </c>
      <c r="M26" s="10" t="e">
        <f t="shared" si="2"/>
        <v>#DIV/0!</v>
      </c>
      <c r="N26" t="e">
        <f t="shared" si="11"/>
        <v>#DIV/0!</v>
      </c>
      <c r="O26" t="e">
        <f t="shared" si="12"/>
        <v>#DIV/0!</v>
      </c>
      <c r="P26" s="25" t="e">
        <f t="shared" si="13"/>
        <v>#DIV/0!</v>
      </c>
      <c r="Q26" s="7" t="e">
        <f t="shared" si="14"/>
        <v>#DIV/0!</v>
      </c>
      <c r="R26" t="e">
        <f t="shared" si="23"/>
        <v>#DIV/0!</v>
      </c>
      <c r="S26" s="25" t="e">
        <f t="shared" si="16"/>
        <v>#DIV/0!</v>
      </c>
      <c r="T26" s="25" t="e">
        <f t="shared" si="17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19"/>
        <v>#DIV/0!</v>
      </c>
      <c r="Y26" s="7" t="e">
        <f t="shared" ca="1" si="3"/>
        <v>#N/A</v>
      </c>
      <c r="Z26">
        <v>1</v>
      </c>
      <c r="AA26">
        <v>2</v>
      </c>
      <c r="AB26" s="11" t="e">
        <f t="shared" si="20"/>
        <v>#DIV/0!</v>
      </c>
      <c r="AC26" s="11"/>
      <c r="AD26" s="7" t="e">
        <f t="shared" si="4"/>
        <v>#DIV/0!</v>
      </c>
      <c r="AE26" t="e">
        <f t="shared" si="21"/>
        <v>#DIV/0!</v>
      </c>
      <c r="AF26" s="25" t="e">
        <f t="shared" si="22"/>
        <v>#DIV/0!</v>
      </c>
      <c r="AG26" s="7"/>
      <c r="AL26" s="33"/>
      <c r="AN26" s="21"/>
      <c r="AO26" s="9"/>
      <c r="AP26" s="9"/>
      <c r="AQ26" s="9"/>
      <c r="AR26" s="9"/>
      <c r="AS26" s="28"/>
      <c r="AT26" s="9"/>
      <c r="AU26" s="33"/>
      <c r="AV26" s="9"/>
      <c r="AW26" s="19"/>
      <c r="AX26" s="7"/>
      <c r="AY26" s="7"/>
      <c r="AZ26" s="23"/>
      <c r="BA26" s="23"/>
      <c r="BB26" s="25"/>
      <c r="BC26" s="25"/>
      <c r="BD26"/>
      <c r="BL26" s="36"/>
      <c r="BM26" s="32"/>
    </row>
    <row r="27" spans="1:74" ht="14.25" x14ac:dyDescent="0.2">
      <c r="A27" s="37">
        <f>Control!B29</f>
        <v>0</v>
      </c>
      <c r="B27" s="27" t="e">
        <f t="shared" si="5"/>
        <v>#DIV/0!</v>
      </c>
      <c r="C27" s="20">
        <v>93.489385633132827</v>
      </c>
      <c r="D27" s="9" t="e">
        <f t="shared" si="6"/>
        <v>#DIV/0!</v>
      </c>
      <c r="E27">
        <f>Control!C29/100*(1-Control!D29/100)</f>
        <v>0</v>
      </c>
      <c r="F27" t="e">
        <f t="shared" si="7"/>
        <v>#DIV/0!</v>
      </c>
      <c r="G27">
        <f t="shared" si="0"/>
        <v>165.47187079835305</v>
      </c>
      <c r="H27" s="21">
        <f t="shared" si="1"/>
        <v>0</v>
      </c>
      <c r="I27" s="7" t="e">
        <f t="shared" si="8"/>
        <v>#DIV/0!</v>
      </c>
      <c r="J27" t="e">
        <f t="shared" si="9"/>
        <v>#DIV/0!</v>
      </c>
      <c r="K27">
        <f>Control!F29/100</f>
        <v>0</v>
      </c>
      <c r="L27" s="25" t="e">
        <f t="shared" si="10"/>
        <v>#DIV/0!</v>
      </c>
      <c r="M27" s="10" t="e">
        <f t="shared" si="2"/>
        <v>#DIV/0!</v>
      </c>
      <c r="N27" t="e">
        <f t="shared" si="11"/>
        <v>#DIV/0!</v>
      </c>
      <c r="O27" t="e">
        <f t="shared" si="12"/>
        <v>#DIV/0!</v>
      </c>
      <c r="P27" s="25" t="e">
        <f t="shared" si="13"/>
        <v>#DIV/0!</v>
      </c>
      <c r="Q27" s="7" t="e">
        <f t="shared" si="14"/>
        <v>#DIV/0!</v>
      </c>
      <c r="R27" t="e">
        <f t="shared" si="23"/>
        <v>#DIV/0!</v>
      </c>
      <c r="S27" s="25" t="e">
        <f t="shared" si="16"/>
        <v>#DIV/0!</v>
      </c>
      <c r="T27" s="25" t="e">
        <f t="shared" si="17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19"/>
        <v>#DIV/0!</v>
      </c>
      <c r="Y27" s="7" t="e">
        <f t="shared" ca="1" si="3"/>
        <v>#N/A</v>
      </c>
      <c r="Z27">
        <v>1</v>
      </c>
      <c r="AA27">
        <v>2</v>
      </c>
      <c r="AB27" s="11" t="e">
        <f t="shared" si="20"/>
        <v>#DIV/0!</v>
      </c>
      <c r="AC27" s="11"/>
      <c r="AD27" s="7" t="e">
        <f t="shared" si="4"/>
        <v>#DIV/0!</v>
      </c>
      <c r="AE27" t="e">
        <f t="shared" si="21"/>
        <v>#DIV/0!</v>
      </c>
      <c r="AF27" s="25" t="e">
        <f t="shared" si="22"/>
        <v>#DIV/0!</v>
      </c>
      <c r="AG27" s="7"/>
      <c r="AL27" s="33"/>
      <c r="AN27" s="21"/>
      <c r="AO27" s="9"/>
      <c r="AP27" s="9"/>
      <c r="AQ27" s="9"/>
      <c r="AR27" s="9"/>
      <c r="AS27" s="28"/>
      <c r="AT27" s="9"/>
      <c r="AU27" s="33"/>
      <c r="AV27" s="9"/>
      <c r="AW27" s="19"/>
      <c r="AX27" s="7"/>
      <c r="AY27" s="7"/>
      <c r="AZ27" s="23"/>
      <c r="BA27" s="23"/>
      <c r="BB27" s="25"/>
      <c r="BC27" s="25"/>
      <c r="BD27"/>
      <c r="BE27" s="33"/>
      <c r="BF27" s="7"/>
      <c r="BG27" s="17"/>
      <c r="BH27" s="17"/>
      <c r="BI27" s="36"/>
      <c r="BJ27" s="7"/>
      <c r="BK27" s="17"/>
      <c r="BL27" s="24"/>
      <c r="BM27" s="32"/>
    </row>
    <row r="28" spans="1:74" ht="14.25" x14ac:dyDescent="0.2">
      <c r="A28" s="37">
        <f>Control!B30</f>
        <v>0</v>
      </c>
      <c r="B28" s="27" t="e">
        <f t="shared" si="5"/>
        <v>#DIV/0!</v>
      </c>
      <c r="C28" s="20">
        <v>193.53645373494732</v>
      </c>
      <c r="D28" s="9" t="e">
        <f t="shared" si="6"/>
        <v>#DIV/0!</v>
      </c>
      <c r="E28">
        <f>Control!C30/100*(1-Control!D30/100)</f>
        <v>0</v>
      </c>
      <c r="F28" t="e">
        <f t="shared" si="7"/>
        <v>#DIV/0!</v>
      </c>
      <c r="G28">
        <f t="shared" si="0"/>
        <v>342.55053501871515</v>
      </c>
      <c r="H28" s="21">
        <f t="shared" si="1"/>
        <v>0</v>
      </c>
      <c r="I28" s="7" t="e">
        <f t="shared" si="8"/>
        <v>#DIV/0!</v>
      </c>
      <c r="J28" t="e">
        <f t="shared" si="9"/>
        <v>#DIV/0!</v>
      </c>
      <c r="K28">
        <f>Control!F30/100</f>
        <v>0</v>
      </c>
      <c r="L28" s="25" t="e">
        <f t="shared" si="10"/>
        <v>#DIV/0!</v>
      </c>
      <c r="M28" s="10" t="e">
        <f t="shared" si="2"/>
        <v>#DIV/0!</v>
      </c>
      <c r="N28" t="e">
        <f t="shared" si="11"/>
        <v>#DIV/0!</v>
      </c>
      <c r="O28" t="e">
        <f t="shared" si="12"/>
        <v>#DIV/0!</v>
      </c>
      <c r="P28" s="25" t="e">
        <f t="shared" si="13"/>
        <v>#DIV/0!</v>
      </c>
      <c r="Q28" s="7" t="e">
        <f t="shared" si="14"/>
        <v>#DIV/0!</v>
      </c>
      <c r="R28" t="e">
        <f t="shared" si="23"/>
        <v>#DIV/0!</v>
      </c>
      <c r="S28" s="25" t="e">
        <f t="shared" si="16"/>
        <v>#DIV/0!</v>
      </c>
      <c r="T28" s="25" t="e">
        <f t="shared" si="17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19"/>
        <v>#DIV/0!</v>
      </c>
      <c r="Y28" s="7" t="e">
        <f t="shared" ca="1" si="3"/>
        <v>#N/A</v>
      </c>
      <c r="Z28">
        <v>1</v>
      </c>
      <c r="AA28">
        <v>2</v>
      </c>
      <c r="AB28" s="11" t="e">
        <f t="shared" si="20"/>
        <v>#DIV/0!</v>
      </c>
      <c r="AC28" s="11"/>
      <c r="AD28" s="7" t="e">
        <f t="shared" si="4"/>
        <v>#DIV/0!</v>
      </c>
      <c r="AE28" t="e">
        <f t="shared" si="21"/>
        <v>#DIV/0!</v>
      </c>
      <c r="AF28" s="25" t="e">
        <f t="shared" si="22"/>
        <v>#DIV/0!</v>
      </c>
      <c r="AG28" s="7"/>
      <c r="AL28" s="33"/>
      <c r="AN28" s="21"/>
      <c r="AO28" s="9"/>
      <c r="AP28" s="9"/>
      <c r="AQ28" s="9"/>
      <c r="AR28" s="9"/>
      <c r="AS28" s="28"/>
      <c r="AT28" s="9"/>
      <c r="AU28" s="33"/>
      <c r="AV28" s="9"/>
      <c r="AW28" s="19"/>
      <c r="AX28" s="7"/>
      <c r="AY28" s="7"/>
      <c r="AZ28" s="23"/>
      <c r="BA28" s="23"/>
      <c r="BB28" s="25"/>
      <c r="BC28" s="25"/>
      <c r="BD28"/>
      <c r="BE28" s="33"/>
      <c r="BF28" s="7"/>
      <c r="BG28" s="17"/>
      <c r="BH28" s="17"/>
      <c r="BI28" s="36"/>
      <c r="BJ28" s="7"/>
      <c r="BK28" s="17"/>
      <c r="BL28" s="24"/>
      <c r="BM28" s="32"/>
    </row>
    <row r="29" spans="1:74" ht="14.25" x14ac:dyDescent="0.2">
      <c r="A29" s="37">
        <f>Control!B31</f>
        <v>0</v>
      </c>
      <c r="B29" s="27" t="e">
        <f t="shared" si="5"/>
        <v>#DIV/0!</v>
      </c>
      <c r="C29" s="20">
        <v>41.823637338908313</v>
      </c>
      <c r="D29" s="9" t="e">
        <f t="shared" si="6"/>
        <v>#DIV/0!</v>
      </c>
      <c r="E29">
        <f>Control!C31/100*(1-Control!D31/100)</f>
        <v>0</v>
      </c>
      <c r="F29" t="e">
        <f t="shared" si="7"/>
        <v>#DIV/0!</v>
      </c>
      <c r="G29">
        <f t="shared" si="0"/>
        <v>74.025895744129514</v>
      </c>
      <c r="H29" s="21">
        <f t="shared" si="1"/>
        <v>0</v>
      </c>
      <c r="I29" s="7" t="e">
        <f t="shared" si="8"/>
        <v>#DIV/0!</v>
      </c>
      <c r="J29" t="e">
        <f t="shared" si="9"/>
        <v>#DIV/0!</v>
      </c>
      <c r="K29">
        <f>Control!F31/100</f>
        <v>0</v>
      </c>
      <c r="L29" s="25" t="e">
        <f t="shared" si="10"/>
        <v>#DIV/0!</v>
      </c>
      <c r="M29" s="10" t="e">
        <f t="shared" si="2"/>
        <v>#DIV/0!</v>
      </c>
      <c r="N29" t="e">
        <f t="shared" si="11"/>
        <v>#DIV/0!</v>
      </c>
      <c r="O29" t="e">
        <f t="shared" si="12"/>
        <v>#DIV/0!</v>
      </c>
      <c r="P29" s="25" t="e">
        <f t="shared" si="13"/>
        <v>#DIV/0!</v>
      </c>
      <c r="Q29" s="7" t="e">
        <f t="shared" si="14"/>
        <v>#DIV/0!</v>
      </c>
      <c r="R29" t="e">
        <f t="shared" si="23"/>
        <v>#DIV/0!</v>
      </c>
      <c r="S29" s="25" t="e">
        <f t="shared" si="16"/>
        <v>#DIV/0!</v>
      </c>
      <c r="T29" s="25" t="e">
        <f t="shared" si="17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19"/>
        <v>#DIV/0!</v>
      </c>
      <c r="Y29" s="7" t="e">
        <f t="shared" ca="1" si="3"/>
        <v>#N/A</v>
      </c>
      <c r="Z29">
        <v>1</v>
      </c>
      <c r="AA29">
        <v>2</v>
      </c>
      <c r="AB29" s="11" t="e">
        <f t="shared" si="20"/>
        <v>#DIV/0!</v>
      </c>
      <c r="AC29" s="11"/>
      <c r="AD29" s="7" t="e">
        <f t="shared" si="4"/>
        <v>#DIV/0!</v>
      </c>
      <c r="AE29" t="e">
        <f t="shared" si="21"/>
        <v>#DIV/0!</v>
      </c>
      <c r="AF29" s="25" t="e">
        <f t="shared" si="22"/>
        <v>#DIV/0!</v>
      </c>
      <c r="AG29" s="7"/>
      <c r="AL29" s="33"/>
      <c r="AN29" s="21"/>
      <c r="AO29" s="9"/>
      <c r="AP29" s="9"/>
      <c r="AQ29" s="9"/>
      <c r="AR29" s="9"/>
      <c r="AS29" s="28"/>
      <c r="AT29" s="9"/>
      <c r="AU29" s="33"/>
      <c r="AV29" s="9"/>
      <c r="AW29" s="19"/>
      <c r="AX29" s="7"/>
      <c r="AY29" s="7"/>
      <c r="AZ29" s="23"/>
      <c r="BA29" s="23"/>
      <c r="BB29" s="25"/>
      <c r="BC29" s="25"/>
      <c r="BD29"/>
      <c r="BE29" s="33"/>
      <c r="BF29" s="7"/>
      <c r="BG29" s="17"/>
      <c r="BH29" s="17"/>
      <c r="BI29" s="36"/>
      <c r="BJ29" s="7"/>
      <c r="BK29" s="17"/>
      <c r="BL29" s="24"/>
      <c r="BM29" s="32"/>
    </row>
    <row r="30" spans="1:74" ht="14.25" x14ac:dyDescent="0.2">
      <c r="A30" s="37">
        <f>Control!B32</f>
        <v>0</v>
      </c>
      <c r="B30" s="27" t="e">
        <f t="shared" si="5"/>
        <v>#DIV/0!</v>
      </c>
      <c r="C30" s="20">
        <v>74.680771230092148</v>
      </c>
      <c r="D30" s="9" t="e">
        <f t="shared" si="6"/>
        <v>#DIV/0!</v>
      </c>
      <c r="E30">
        <f>Control!C32/100*(1-Control!D32/100)</f>
        <v>0</v>
      </c>
      <c r="F30" t="e">
        <f t="shared" si="7"/>
        <v>#DIV/0!</v>
      </c>
      <c r="G30">
        <f t="shared" si="0"/>
        <v>132.18149680221691</v>
      </c>
      <c r="H30" s="21">
        <f t="shared" si="1"/>
        <v>0</v>
      </c>
      <c r="I30" s="7" t="e">
        <f t="shared" si="8"/>
        <v>#DIV/0!</v>
      </c>
      <c r="J30" t="e">
        <f t="shared" si="9"/>
        <v>#DIV/0!</v>
      </c>
      <c r="K30">
        <f>Control!F32/100</f>
        <v>0</v>
      </c>
      <c r="L30" s="25" t="e">
        <f t="shared" si="10"/>
        <v>#DIV/0!</v>
      </c>
      <c r="M30" s="10" t="e">
        <f t="shared" si="2"/>
        <v>#DIV/0!</v>
      </c>
      <c r="N30" t="e">
        <f t="shared" si="11"/>
        <v>#DIV/0!</v>
      </c>
      <c r="O30" t="e">
        <f t="shared" si="12"/>
        <v>#DIV/0!</v>
      </c>
      <c r="P30" s="25" t="e">
        <f t="shared" si="13"/>
        <v>#DIV/0!</v>
      </c>
      <c r="Q30" s="7" t="e">
        <f t="shared" si="14"/>
        <v>#DIV/0!</v>
      </c>
      <c r="R30" t="e">
        <f t="shared" si="23"/>
        <v>#DIV/0!</v>
      </c>
      <c r="S30" s="25" t="e">
        <f t="shared" si="16"/>
        <v>#DIV/0!</v>
      </c>
      <c r="T30" s="25" t="e">
        <f t="shared" si="17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19"/>
        <v>#DIV/0!</v>
      </c>
      <c r="Y30" s="7" t="e">
        <f t="shared" ca="1" si="3"/>
        <v>#N/A</v>
      </c>
      <c r="Z30">
        <v>1</v>
      </c>
      <c r="AA30">
        <v>2</v>
      </c>
      <c r="AB30" s="11" t="e">
        <f t="shared" si="20"/>
        <v>#DIV/0!</v>
      </c>
      <c r="AC30" s="11"/>
      <c r="AD30" s="7" t="e">
        <f t="shared" si="4"/>
        <v>#DIV/0!</v>
      </c>
      <c r="AE30" t="e">
        <f t="shared" si="21"/>
        <v>#DIV/0!</v>
      </c>
      <c r="AF30" s="25" t="e">
        <f t="shared" si="22"/>
        <v>#DIV/0!</v>
      </c>
      <c r="AG30" s="7"/>
      <c r="AL30" s="33"/>
      <c r="AN30" s="21"/>
      <c r="AO30" s="9"/>
      <c r="AP30" s="9"/>
      <c r="AQ30" s="9"/>
      <c r="AR30" s="9"/>
      <c r="AS30" s="28"/>
      <c r="AT30" s="9"/>
      <c r="AU30" s="33"/>
      <c r="AV30" s="9"/>
      <c r="AW30" s="19"/>
      <c r="AX30" s="7"/>
      <c r="AY30" s="7"/>
      <c r="AZ30" s="23"/>
      <c r="BA30" s="23"/>
      <c r="BB30" s="25"/>
      <c r="BC30" s="25"/>
      <c r="BD30"/>
      <c r="BE30" s="33"/>
      <c r="BF30" s="7"/>
      <c r="BG30" s="17"/>
      <c r="BH30" s="17"/>
      <c r="BI30" s="36"/>
      <c r="BJ30" s="7"/>
      <c r="BK30" s="17"/>
      <c r="BL30" s="24"/>
      <c r="BM30" s="32"/>
    </row>
    <row r="31" spans="1:74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43.779767576288819</v>
      </c>
      <c r="D31" s="9" t="e">
        <f t="shared" ref="D31:D94" si="26">ABS(B31-((354.94*SQRT(C31)+9.623*C31-1.5223*POWER(C31,1.5))/($AA$1+273)+0.0012439*POWER(C31,1.5)))</f>
        <v>#DIV/0!</v>
      </c>
      <c r="E31">
        <f>Control!C33/100*(1-Control!D33/100)</f>
        <v>0</v>
      </c>
      <c r="F31" t="e">
        <f t="shared" ref="F31:F94" si="27">$F$2*N31</f>
        <v>#DIV/0!</v>
      </c>
      <c r="G31">
        <f t="shared" ref="G31:G94" si="28">0.018*C31*1000000/8.3144/($AA$1+273.15)</f>
        <v>77.488155418984675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19"/>
        <v>#DIV/0!</v>
      </c>
      <c r="Y31" s="7" t="e">
        <f t="shared" ca="1" si="3"/>
        <v>#N/A</v>
      </c>
      <c r="Z31">
        <v>1</v>
      </c>
      <c r="AA31">
        <v>2</v>
      </c>
      <c r="AB31" s="11" t="e">
        <f t="shared" si="20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  <c r="AM31" s="1"/>
      <c r="AN31" s="1"/>
      <c r="AO31" s="29"/>
      <c r="AP31" s="29"/>
      <c r="AQ31" s="29"/>
      <c r="AR31" s="29"/>
      <c r="AS31" s="29"/>
      <c r="AT31" s="29"/>
      <c r="AU31" s="29"/>
      <c r="AV31" s="29"/>
      <c r="AW31" s="29"/>
      <c r="AZ31" s="23"/>
      <c r="BA31" s="23"/>
      <c r="BD31" s="26"/>
      <c r="BE31" s="33"/>
      <c r="BF31" s="7"/>
      <c r="BG31" s="17"/>
      <c r="BH31" s="17"/>
      <c r="BI31" s="36"/>
      <c r="BJ31" s="7"/>
      <c r="BK31" s="17"/>
      <c r="BL31" s="24"/>
      <c r="BM31" s="32"/>
    </row>
    <row r="32" spans="1:74" ht="14.25" x14ac:dyDescent="0.2">
      <c r="A32" s="37">
        <f>Control!B34</f>
        <v>0</v>
      </c>
      <c r="B32" s="27" t="e">
        <f t="shared" si="25"/>
        <v>#DIV/0!</v>
      </c>
      <c r="C32" s="20">
        <v>85.628610001895865</v>
      </c>
      <c r="D32" s="9" t="e">
        <f t="shared" si="26"/>
        <v>#DIV/0!</v>
      </c>
      <c r="E32">
        <f>Control!C34/100*(1-Control!D34/100)</f>
        <v>0</v>
      </c>
      <c r="F32" t="e">
        <f t="shared" si="27"/>
        <v>#DIV/0!</v>
      </c>
      <c r="G32">
        <f t="shared" si="28"/>
        <v>151.55866299601297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>
        <f ca="1">RANK(C32,$C$3:OFFSET($C$3,Control!$I$5-1,0),1)</f>
        <v>14</v>
      </c>
      <c r="V32" s="10" t="e">
        <f t="shared" ca="1" si="24"/>
        <v>#N/A</v>
      </c>
      <c r="W32" s="10" t="e">
        <f t="shared" ca="1" si="24"/>
        <v>#N/A</v>
      </c>
      <c r="X32" s="7" t="e">
        <f t="shared" si="19"/>
        <v>#DIV/0!</v>
      </c>
      <c r="Y32" s="7" t="e">
        <f t="shared" ca="1" si="3"/>
        <v>#N/A</v>
      </c>
      <c r="Z32">
        <v>1</v>
      </c>
      <c r="AA32">
        <v>2</v>
      </c>
      <c r="AB32" s="11" t="e">
        <f t="shared" si="20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  <c r="BD32" s="26"/>
      <c r="BE32" s="33"/>
      <c r="BF32" s="7"/>
      <c r="BG32" s="17"/>
      <c r="BH32" s="17"/>
      <c r="BI32" s="36"/>
      <c r="BJ32" s="7"/>
      <c r="BK32" s="17"/>
      <c r="BL32" s="24"/>
      <c r="BM32" s="32"/>
    </row>
    <row r="33" spans="1:65" ht="14.25" x14ac:dyDescent="0.2">
      <c r="A33" s="37">
        <f>Control!B35</f>
        <v>0</v>
      </c>
      <c r="B33" s="27" t="e">
        <f t="shared" si="25"/>
        <v>#DIV/0!</v>
      </c>
      <c r="C33" s="20">
        <v>37.770645357370086</v>
      </c>
      <c r="D33" s="9" t="e">
        <f t="shared" si="26"/>
        <v>#DIV/0!</v>
      </c>
      <c r="E33">
        <f>Control!C35/100*(1-Control!D35/100)</f>
        <v>0</v>
      </c>
      <c r="F33" t="e">
        <f t="shared" si="27"/>
        <v>#DIV/0!</v>
      </c>
      <c r="G33">
        <f t="shared" si="28"/>
        <v>66.852288163183204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 t="e">
        <f ca="1">RANK(C33,$C$3:OFFSET($C$3,Control!$I$5-1,0),1)</f>
        <v>#N/A</v>
      </c>
      <c r="V33" s="10" t="e">
        <f t="shared" ca="1" si="24"/>
        <v>#N/A</v>
      </c>
      <c r="W33" s="10" t="e">
        <f t="shared" ca="1" si="24"/>
        <v>#N/A</v>
      </c>
      <c r="X33" s="7" t="e">
        <f t="shared" si="19"/>
        <v>#DIV/0!</v>
      </c>
      <c r="Y33" s="7" t="e">
        <f t="shared" ca="1" si="3"/>
        <v>#N/A</v>
      </c>
      <c r="Z33">
        <v>1</v>
      </c>
      <c r="AA33">
        <v>2</v>
      </c>
      <c r="AB33" s="11" t="e">
        <f t="shared" si="20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  <c r="BD33" s="26"/>
      <c r="BE33" s="33"/>
      <c r="BF33" s="7"/>
      <c r="BG33" s="17"/>
      <c r="BH33" s="17"/>
      <c r="BI33" s="36"/>
      <c r="BJ33" s="7"/>
      <c r="BK33" s="17"/>
      <c r="BL33" s="24"/>
      <c r="BM33" s="32"/>
    </row>
    <row r="34" spans="1:65" ht="14.25" x14ac:dyDescent="0.2">
      <c r="A34" s="37">
        <f>Control!B36</f>
        <v>0</v>
      </c>
      <c r="B34" s="27" t="e">
        <f t="shared" si="25"/>
        <v>#DIV/0!</v>
      </c>
      <c r="C34" s="20">
        <v>25.808239506591431</v>
      </c>
      <c r="D34" s="9" t="e">
        <f t="shared" si="26"/>
        <v>#DIV/0!</v>
      </c>
      <c r="E34">
        <f>Control!C36/100*(1-Control!D36/100)</f>
        <v>0</v>
      </c>
      <c r="F34" t="e">
        <f t="shared" si="27"/>
        <v>#DIV/0!</v>
      </c>
      <c r="G34">
        <f t="shared" si="28"/>
        <v>45.679385357455608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19"/>
        <v>#DIV/0!</v>
      </c>
      <c r="Y34" s="7" t="e">
        <f t="shared" ca="1" si="3"/>
        <v>#N/A</v>
      </c>
      <c r="Z34">
        <v>1</v>
      </c>
      <c r="AA34">
        <v>2</v>
      </c>
      <c r="AB34" s="11" t="e">
        <f t="shared" si="20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  <c r="BD34" s="26"/>
      <c r="BE34" s="33"/>
      <c r="BF34" s="7"/>
      <c r="BG34" s="17"/>
      <c r="BH34" s="17"/>
      <c r="BI34" s="36"/>
      <c r="BJ34" s="7"/>
      <c r="BK34" s="17"/>
      <c r="BL34" s="24"/>
      <c r="BM34" s="32"/>
    </row>
    <row r="35" spans="1:65" ht="14.25" x14ac:dyDescent="0.2">
      <c r="A35" s="37">
        <f>Control!B37</f>
        <v>0</v>
      </c>
      <c r="B35" s="27" t="e">
        <f t="shared" si="25"/>
        <v>#DIV/0!</v>
      </c>
      <c r="C35" s="20">
        <v>37.1702735293551</v>
      </c>
      <c r="D35" s="9" t="e">
        <f t="shared" si="26"/>
        <v>#DIV/0!</v>
      </c>
      <c r="E35">
        <f>Control!C37/100*(1-Control!D37/100)</f>
        <v>0</v>
      </c>
      <c r="F35" t="e">
        <f t="shared" si="27"/>
        <v>#DIV/0!</v>
      </c>
      <c r="G35">
        <f t="shared" si="28"/>
        <v>65.789657909668534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>
        <f ca="1">RANK(C35,$C$3:OFFSET($C$3,Control!$I$5-1,0),1)</f>
        <v>12</v>
      </c>
      <c r="V35" s="10" t="e">
        <f t="shared" ca="1" si="24"/>
        <v>#N/A</v>
      </c>
      <c r="W35" s="10" t="e">
        <f t="shared" ca="1" si="24"/>
        <v>#N/A</v>
      </c>
      <c r="X35" s="7" t="e">
        <f t="shared" si="19"/>
        <v>#DIV/0!</v>
      </c>
      <c r="Y35" s="7" t="e">
        <f t="shared" ca="1" si="3"/>
        <v>#N/A</v>
      </c>
      <c r="Z35">
        <v>1</v>
      </c>
      <c r="AA35">
        <v>2</v>
      </c>
      <c r="AB35" s="11" t="e">
        <f t="shared" si="20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  <c r="BD35" s="26"/>
      <c r="BE35" s="33"/>
      <c r="BF35" s="7"/>
      <c r="BG35" s="17"/>
      <c r="BH35" s="17"/>
      <c r="BI35" s="36"/>
      <c r="BJ35" s="7"/>
      <c r="BK35" s="17"/>
      <c r="BL35" s="24"/>
      <c r="BM35" s="32"/>
    </row>
    <row r="36" spans="1:65" ht="14.25" x14ac:dyDescent="0.2">
      <c r="A36" s="37">
        <f>Control!B38</f>
        <v>0</v>
      </c>
      <c r="B36" s="27" t="e">
        <f t="shared" si="25"/>
        <v>#DIV/0!</v>
      </c>
      <c r="C36" s="20">
        <v>5.7015232834634881</v>
      </c>
      <c r="D36" s="9" t="e">
        <f t="shared" si="26"/>
        <v>#DIV/0!</v>
      </c>
      <c r="E36">
        <f>Control!C38/100*(1-Control!D38/100)</f>
        <v>0</v>
      </c>
      <c r="F36" t="e">
        <f t="shared" si="27"/>
        <v>#DIV/0!</v>
      </c>
      <c r="G36">
        <f t="shared" si="28"/>
        <v>10.091431425352253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19"/>
        <v>#DIV/0!</v>
      </c>
      <c r="Y36" s="7" t="e">
        <f t="shared" ca="1" si="3"/>
        <v>#N/A</v>
      </c>
      <c r="Z36">
        <v>1</v>
      </c>
      <c r="AA36">
        <v>2</v>
      </c>
      <c r="AB36" s="11" t="e">
        <f t="shared" si="20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  <c r="BL36" s="32"/>
    </row>
    <row r="37" spans="1:65" ht="14.25" x14ac:dyDescent="0.2">
      <c r="A37" s="37">
        <f>Control!B39</f>
        <v>0</v>
      </c>
      <c r="B37" s="27" t="e">
        <f t="shared" si="25"/>
        <v>#DIV/0!</v>
      </c>
      <c r="C37" s="20">
        <v>8.3907014569884648</v>
      </c>
      <c r="D37" s="9" t="e">
        <f t="shared" si="26"/>
        <v>#DIV/0!</v>
      </c>
      <c r="E37">
        <f>Control!C39/100*(1-Control!D39/100)</f>
        <v>0</v>
      </c>
      <c r="F37" t="e">
        <f t="shared" si="27"/>
        <v>#DIV/0!</v>
      </c>
      <c r="G37">
        <f t="shared" si="28"/>
        <v>14.851151903455095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19"/>
        <v>#DIV/0!</v>
      </c>
      <c r="Y37" s="7" t="e">
        <f t="shared" ca="1" si="3"/>
        <v>#N/A</v>
      </c>
      <c r="Z37">
        <v>1</v>
      </c>
      <c r="AA37">
        <v>2</v>
      </c>
      <c r="AB37" s="11" t="e">
        <f t="shared" si="20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65" ht="14.25" x14ac:dyDescent="0.2">
      <c r="A38" s="37">
        <f>Control!B40</f>
        <v>0</v>
      </c>
      <c r="B38" s="27" t="e">
        <f t="shared" si="25"/>
        <v>#DIV/0!</v>
      </c>
      <c r="C38" s="20">
        <v>6.6774116078609111</v>
      </c>
      <c r="D38" s="9" t="e">
        <f t="shared" si="26"/>
        <v>#DIV/0!</v>
      </c>
      <c r="E38">
        <f>Control!C40/100*(1-Control!D40/100)</f>
        <v>0</v>
      </c>
      <c r="F38" t="e">
        <f t="shared" si="27"/>
        <v>#DIV/0!</v>
      </c>
      <c r="G38">
        <f t="shared" si="28"/>
        <v>11.818708437974765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7" t="e">
        <f t="shared" si="37"/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 t="e">
        <f ca="1">RANK(C38,$C$3:OFFSET($C$3,Control!$I$5-1,0),1)</f>
        <v>#N/A</v>
      </c>
      <c r="V38" s="10" t="e">
        <f t="shared" ca="1" si="44"/>
        <v>#N/A</v>
      </c>
      <c r="W38" s="10" t="e">
        <f t="shared" ca="1" si="44"/>
        <v>#N/A</v>
      </c>
      <c r="X38" s="7" t="e">
        <f t="shared" si="19"/>
        <v>#DIV/0!</v>
      </c>
      <c r="Y38" s="7" t="e">
        <f t="shared" ca="1" si="3"/>
        <v>#N/A</v>
      </c>
      <c r="Z38">
        <v>1</v>
      </c>
      <c r="AA38">
        <v>2</v>
      </c>
      <c r="AB38" s="11" t="e">
        <f t="shared" si="20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65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Control!C41/100*(1-Control!D41/100)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19"/>
        <v>#DIV/0!</v>
      </c>
      <c r="Y39" s="7" t="e">
        <f t="shared" ca="1" si="3"/>
        <v>#N/A</v>
      </c>
      <c r="Z39">
        <v>1</v>
      </c>
      <c r="AA39">
        <v>2</v>
      </c>
      <c r="AB39" s="11" t="e">
        <f t="shared" si="20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65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Control!C42/100*(1-Control!D42/100)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19"/>
        <v>#DIV/0!</v>
      </c>
      <c r="Y40" s="7" t="e">
        <f t="shared" ca="1" si="3"/>
        <v>#N/A</v>
      </c>
      <c r="Z40">
        <v>1</v>
      </c>
      <c r="AA40">
        <v>2</v>
      </c>
      <c r="AB40" s="11" t="e">
        <f t="shared" si="20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65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Control!C43/100*(1-Control!D43/100)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19"/>
        <v>#DIV/0!</v>
      </c>
      <c r="Y41" s="7" t="e">
        <f t="shared" ca="1" si="3"/>
        <v>#N/A</v>
      </c>
      <c r="Z41">
        <v>1</v>
      </c>
      <c r="AA41">
        <v>2</v>
      </c>
      <c r="AB41" s="11" t="e">
        <f t="shared" si="20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65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Control!C44/100*(1-Control!D44/100)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19"/>
        <v>#DIV/0!</v>
      </c>
      <c r="Y42" s="7" t="e">
        <f t="shared" ca="1" si="3"/>
        <v>#N/A</v>
      </c>
      <c r="Z42">
        <v>1</v>
      </c>
      <c r="AA42">
        <v>2</v>
      </c>
      <c r="AB42" s="11" t="e">
        <f t="shared" si="20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65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Control!C45/100*(1-Control!D45/100)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19"/>
        <v>#DIV/0!</v>
      </c>
      <c r="Y43" s="7" t="e">
        <f t="shared" ca="1" si="3"/>
        <v>#N/A</v>
      </c>
      <c r="Z43">
        <v>1</v>
      </c>
      <c r="AA43">
        <v>2</v>
      </c>
      <c r="AB43" s="11" t="e">
        <f t="shared" si="20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65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Control!C46/100*(1-Control!D46/100)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19"/>
        <v>#DIV/0!</v>
      </c>
      <c r="Y44" s="7" t="e">
        <f t="shared" ca="1" si="3"/>
        <v>#N/A</v>
      </c>
      <c r="Z44">
        <v>1</v>
      </c>
      <c r="AA44">
        <v>2</v>
      </c>
      <c r="AB44" s="11" t="e">
        <f t="shared" si="20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65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Control!C47/100*(1-Control!D47/100)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19"/>
        <v>#DIV/0!</v>
      </c>
      <c r="Y45" s="7" t="e">
        <f t="shared" ca="1" si="3"/>
        <v>#N/A</v>
      </c>
      <c r="Z45">
        <v>1</v>
      </c>
      <c r="AA45">
        <v>2</v>
      </c>
      <c r="AB45" s="11" t="e">
        <f t="shared" si="20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65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Control!C48/100*(1-Control!D48/100)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19"/>
        <v>#DIV/0!</v>
      </c>
      <c r="Y46" s="7" t="e">
        <f t="shared" ca="1" si="3"/>
        <v>#N/A</v>
      </c>
      <c r="Z46">
        <v>1</v>
      </c>
      <c r="AA46">
        <v>2</v>
      </c>
      <c r="AB46" s="11" t="e">
        <f t="shared" si="20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65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Control!C49/100*(1-Control!D49/100)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19"/>
        <v>#DIV/0!</v>
      </c>
      <c r="Y47" s="7" t="e">
        <f t="shared" ca="1" si="3"/>
        <v>#N/A</v>
      </c>
      <c r="Z47">
        <v>1</v>
      </c>
      <c r="AA47">
        <v>2</v>
      </c>
      <c r="AB47" s="11" t="e">
        <f t="shared" si="20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</row>
    <row r="48" spans="1:65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Control!C50/100*(1-Control!D50/100)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19"/>
        <v>#DIV/0!</v>
      </c>
      <c r="Y48" s="7" t="e">
        <f t="shared" ca="1" si="3"/>
        <v>#N/A</v>
      </c>
      <c r="Z48">
        <v>1</v>
      </c>
      <c r="AA48">
        <v>2</v>
      </c>
      <c r="AB48" s="11" t="e">
        <f t="shared" si="20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Control!C51/100*(1-Control!D51/100)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19"/>
        <v>#DIV/0!</v>
      </c>
      <c r="Y49" s="7" t="e">
        <f t="shared" ca="1" si="3"/>
        <v>#N/A</v>
      </c>
      <c r="Z49">
        <v>1</v>
      </c>
      <c r="AA49">
        <v>2</v>
      </c>
      <c r="AB49" s="11" t="e">
        <f t="shared" si="20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Control!C52/100*(1-Control!D52/100)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19"/>
        <v>#DIV/0!</v>
      </c>
      <c r="Y50" s="7" t="e">
        <f t="shared" ca="1" si="3"/>
        <v>#N/A</v>
      </c>
      <c r="Z50">
        <v>1</v>
      </c>
      <c r="AA50">
        <v>2</v>
      </c>
      <c r="AB50" s="11" t="e">
        <f t="shared" si="20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Control!C53/100*(1-Control!D53/100)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9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Control!C54/100*(1-Control!D54/100)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9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Control!C55/100*(1-Control!D55/100)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9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Control!C56/100*(1-Control!D56/100)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9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Control!C57/100*(1-Control!D57/100)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9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Control!C58/100*(1-Control!D58/100)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9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Control!C59/100*(1-Control!D59/100)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9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Control!C60/100*(1-Control!D60/100)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9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Control!C61/100*(1-Control!D61/100)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9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Control!C62/100*(1-Control!D62/100)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9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Control!C63/100*(1-Control!D63/100)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9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Control!C64/100*(1-Control!D64/100)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9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Control!C65/100*(1-Control!D65/100)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9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Control!C66/100*(1-Control!D66/100)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9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Control!C67/100*(1-Control!D67/100)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9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Control!C68/100*(1-Control!D68/100)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9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Control!C69/100*(1-Control!D69/100)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9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Control!C70/100*(1-Control!D70/100)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Control!C71/100*(1-Control!D71/100)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Control!C72/100*(1-Control!D72/100)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Control!C73/100*(1-Control!D73/100)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Control!C74/100*(1-Control!D74/100)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Control!C75/100*(1-Control!D75/100)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Control!C76/100*(1-Control!D76/100)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Control!C77/100*(1-Control!D77/100)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Control!C78/100*(1-Control!D78/100)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Control!C79/100*(1-Control!D79/100)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Control!C80/100*(1-Control!D80/100)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Control!C81/100*(1-Control!D81/100)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Control!C82/100*(1-Control!D82/100)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Control!C83/100*(1-Control!D83/100)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Control!C84/100*(1-Control!D84/100)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Control!C85/100*(1-Control!D85/100)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Control!C86/100*(1-Control!D86/100)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Control!C87/100*(1-Control!D87/100)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Control!C88/100*(1-Control!D88/100)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Control!C89/100*(1-Control!D89/100)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Control!C90/100*(1-Control!D90/100)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Control!C91/100*(1-Control!D91/100)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Control!C92/100*(1-Control!D92/100)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Control!C93/100*(1-Control!D93/100)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Control!C94/100*(1-Control!D94/100)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Control!C95/100*(1-Control!D95/100)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Control!C96/100*(1-Control!D96/100)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Control!C97/100*(1-Control!D97/100)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Control!C98/100*(1-Control!D98/100)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Control!C99/100*(1-Control!D99/100)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Control!C100/100*(1-Control!D100/100)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Control!C101/100*(1-Control!D101/100)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Control!C102/100*(1-Control!D102/100)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BX530"/>
  <sheetViews>
    <sheetView topLeftCell="A37" workbookViewId="0">
      <selection activeCell="F2" sqref="F2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85546875" style="1" bestFit="1" customWidth="1"/>
    <col min="5" max="5" width="10.140625" style="1" customWidth="1"/>
    <col min="6" max="6" width="7.570312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5" customWidth="1"/>
    <col min="18" max="18" width="10.5703125" style="16" customWidth="1"/>
    <col min="19" max="19" width="12.5703125" style="1" customWidth="1"/>
    <col min="20" max="20" width="12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55" width="11.42578125" customWidth="1"/>
    <col min="56" max="56" width="11.42578125" style="33" customWidth="1"/>
    <col min="57" max="59" width="11.42578125" customWidth="1"/>
    <col min="60" max="60" width="11.42578125" style="33" customWidth="1"/>
    <col min="61" max="63" width="11.42578125" customWidth="1"/>
    <col min="64" max="65" width="9.140625" customWidth="1"/>
    <col min="66" max="74" width="11.42578125" customWidth="1"/>
    <col min="75" max="75" width="9.140625" customWidth="1"/>
  </cols>
  <sheetData>
    <row r="1" spans="1:76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5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105.10785339805639</v>
      </c>
      <c r="AH1" s="31" t="s">
        <v>86</v>
      </c>
      <c r="AI1">
        <f ca="1">MAX(AD3:OFFSET(AD3,Control!$I$5-1,0))</f>
        <v>3.4774630390841268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0"/>
      <c r="BA1" s="10"/>
      <c r="BD1"/>
      <c r="BE1" s="33"/>
      <c r="BH1"/>
      <c r="BI1" s="33"/>
    </row>
    <row r="2" spans="1:76" x14ac:dyDescent="0.2">
      <c r="C2" s="2" t="s">
        <v>9</v>
      </c>
      <c r="D2" s="96">
        <f ca="1">SUM(D3:OFFSET(D3,Control!$I$5-1,0))</f>
        <v>8.275845039595886E-6</v>
      </c>
      <c r="E2" s="18" t="s">
        <v>29</v>
      </c>
      <c r="F2" s="3">
        <f>Control!Q17</f>
        <v>5.5555555555555559E-2</v>
      </c>
      <c r="H2" s="3" t="s">
        <v>33</v>
      </c>
      <c r="I2" s="4">
        <v>0.1</v>
      </c>
      <c r="J2" s="4">
        <f>Control!S17</f>
        <v>1</v>
      </c>
      <c r="K2" s="4" t="s">
        <v>49</v>
      </c>
      <c r="N2" s="4" t="s">
        <v>34</v>
      </c>
      <c r="O2" s="4">
        <f>Control!R17</f>
        <v>3.4722222222222219</v>
      </c>
      <c r="P2" s="18">
        <f>Control!P17</f>
        <v>2.4722222222222219</v>
      </c>
      <c r="Q2" s="34" t="s">
        <v>35</v>
      </c>
      <c r="R2" s="14" t="s">
        <v>38</v>
      </c>
      <c r="S2" s="8">
        <f ca="1">100*MAX(S3:OFFSET(S3,Control!$I$5-1,0))</f>
        <v>0.2076668972264131</v>
      </c>
      <c r="T2" s="8">
        <f ca="1">S2*(1+AG3/100)</f>
        <v>0.71525057008425208</v>
      </c>
      <c r="U2" s="2"/>
      <c r="V2" t="s">
        <v>44</v>
      </c>
      <c r="W2">
        <f>O2/(1+P2-F2)</f>
        <v>1.0162601626016259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M2" s="10"/>
      <c r="AN2" s="31"/>
      <c r="AO2" s="1"/>
      <c r="AP2" s="1"/>
      <c r="AQ2" s="3"/>
      <c r="AR2" s="1"/>
      <c r="AT2" s="1"/>
      <c r="AV2" s="1"/>
      <c r="AW2" s="35"/>
      <c r="BD2"/>
      <c r="BE2" s="33"/>
      <c r="BH2"/>
      <c r="BI2" s="33"/>
    </row>
    <row r="3" spans="1:76" ht="14.25" x14ac:dyDescent="0.2">
      <c r="A3" s="37" t="str">
        <f>Control!B5</f>
        <v>AME 19 A2</v>
      </c>
      <c r="B3" s="27">
        <f>100*T3/(1-S3)</f>
        <v>3.3793111751820168</v>
      </c>
      <c r="C3" s="20">
        <v>86.506592414406157</v>
      </c>
      <c r="D3" s="9">
        <f>ABS(B3-((354.94*SQRT(C3)+9.623*C3-1.5223*POWER(C3,1.5))/($AA$1+273)+0.0012439*POWER(C3,1.5)))</f>
        <v>9.0784108852659529E-7</v>
      </c>
      <c r="E3">
        <f>Control!C5/100*(1+Control!D5/100)</f>
        <v>0.32910443280934137</v>
      </c>
      <c r="F3">
        <f>$F$2*N3</f>
        <v>2.7044532392382486E-5</v>
      </c>
      <c r="G3">
        <f t="shared" ref="G3:G30" si="0">0.018*C3*1000000/8.3144/($AA$1+273.15)</f>
        <v>153.11265109147692</v>
      </c>
      <c r="H3" s="21">
        <f t="shared" ref="H3:H30" si="1">2*0.0000000000000000001*(E3*100)^3.5</f>
        <v>4.0897622093140757E-14</v>
      </c>
      <c r="I3" s="7">
        <f>MIN(J3*$J$2,C3)</f>
        <v>4.7793662208868186</v>
      </c>
      <c r="J3">
        <f>$I$2+(0.821*SQRT(H3)+1.54)/E3</f>
        <v>4.7793662208868186</v>
      </c>
      <c r="K3">
        <f>Control!F5/100</f>
        <v>3.1467272481479187E-2</v>
      </c>
      <c r="L3" s="25">
        <f>K3*(1-F3-P3-S3)</f>
        <v>3.1360895272738526E-2</v>
      </c>
      <c r="M3" s="10">
        <f t="shared" ref="M3:M30" si="2">0.018*I3*1000000/8.3144/($AA$1+273.15)</f>
        <v>8.4592562508007045</v>
      </c>
      <c r="N3">
        <f>1/((1+$P$2)*(1+(1-E3)/E3*$AA$2/M3)-$O$2)</f>
        <v>4.8680158306288473E-4</v>
      </c>
      <c r="O3">
        <f>$O$2*N3</f>
        <v>1.6902832745239052E-3</v>
      </c>
      <c r="P3" s="25">
        <f>S3*($P$2-$F$2)</f>
        <v>2.3720033776343267E-3</v>
      </c>
      <c r="Q3" s="7">
        <f>100/(1+G3/$AA$2*(1/S3-1))</f>
        <v>1.5508768080304487</v>
      </c>
      <c r="R3">
        <f>Q3/100*G3+(100-Q3)/100*$AA$2</f>
        <v>2419.3005629587906</v>
      </c>
      <c r="S3" s="25">
        <f>($O$2/(1+$P$2-$F$2)+1)*N3</f>
        <v>9.8151863902110081E-4</v>
      </c>
      <c r="T3" s="25">
        <f>L3+F3+P3</f>
        <v>3.3759943182765234E-2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3.1847696855801413</v>
      </c>
      <c r="Y3" s="7">
        <f t="shared" ref="Y3:Y66" ca="1" si="3">ABS(C3-V3)</f>
        <v>72.506592414406157</v>
      </c>
      <c r="Z3">
        <v>1</v>
      </c>
      <c r="AA3">
        <v>2</v>
      </c>
      <c r="AB3" s="11">
        <f>100*8.3144*$AA$2*($AA$1+273)*($AE$1/100-B3/100)/(0.018*1000000*C3+8.3144*$AA$2*($AA$1+273)*($AE$1/100-B3/100))</f>
        <v>26.908748045366227</v>
      </c>
      <c r="AC3" s="11"/>
      <c r="AD3" s="7">
        <f t="shared" ref="AD3:AD30" si="4">B3+S3*100</f>
        <v>3.4774630390841268</v>
      </c>
      <c r="AE3">
        <f>($AE$1/100-K3)/(1-K3)/N3-1-$P$2</f>
        <v>50.165927704503432</v>
      </c>
      <c r="AF3" s="25">
        <f>S3+P3+F3</f>
        <v>3.3805665490478096E-3</v>
      </c>
      <c r="AG3">
        <f>100*((O2+P2)*(1+P2-F2)-O2)/(1+O2+P2-F2)</f>
        <v>244.4220430107527</v>
      </c>
      <c r="AL3" s="33"/>
      <c r="AN3" s="38"/>
      <c r="AO3" s="9"/>
      <c r="AP3" s="9"/>
      <c r="AQ3" s="9"/>
      <c r="AR3" s="9"/>
      <c r="AS3" s="28"/>
      <c r="AT3" s="9"/>
      <c r="AU3" s="33"/>
      <c r="AV3" s="9"/>
      <c r="AW3" s="19"/>
      <c r="AX3" s="7"/>
      <c r="AY3" s="7"/>
      <c r="AZ3" s="23"/>
      <c r="BA3" s="23"/>
      <c r="BB3" s="25"/>
      <c r="BC3" s="25"/>
      <c r="BD3"/>
      <c r="BE3" s="33"/>
      <c r="BF3" s="7"/>
      <c r="BG3" s="17"/>
      <c r="BH3" s="17"/>
      <c r="BI3" s="36"/>
      <c r="BJ3" s="7"/>
      <c r="BK3" s="17"/>
      <c r="BL3" s="24"/>
      <c r="BM3" s="32"/>
    </row>
    <row r="4" spans="1:76" ht="14.25" x14ac:dyDescent="0.2">
      <c r="A4" s="37" t="str">
        <f>Control!B6</f>
        <v>AME 19 A3</v>
      </c>
      <c r="B4" s="27">
        <f t="shared" ref="B4:B30" si="5">100*T4/(1-S4)</f>
        <v>2.1018281188753964</v>
      </c>
      <c r="C4" s="20">
        <v>38.446262786927669</v>
      </c>
      <c r="D4" s="9">
        <f t="shared" ref="D4:D30" si="6">ABS(B4-((354.94*SQRT(C4)+9.623*C4-1.5223*POWER(C4,1.5))/($AA$1+273)+0.0012439*POWER(C4,1.5)))</f>
        <v>8.0481323561087947E-7</v>
      </c>
      <c r="E4">
        <f>Control!C6/100*(1+Control!D6/100)</f>
        <v>0.31842613491041005</v>
      </c>
      <c r="F4">
        <f t="shared" ref="F4:F30" si="7">$F$2*N4</f>
        <v>2.6602749814210877E-5</v>
      </c>
      <c r="G4">
        <f t="shared" si="0"/>
        <v>68.048099636921762</v>
      </c>
      <c r="H4" s="21">
        <f t="shared" si="1"/>
        <v>3.6438497786004604E-14</v>
      </c>
      <c r="I4" s="7">
        <f t="shared" ref="I4:I30" si="8">MIN(J4*$J$2,C4)</f>
        <v>4.9362869371664786</v>
      </c>
      <c r="J4">
        <f t="shared" ref="J4:J30" si="9">$I$2+(0.821*SQRT(H4)+1.54)/E4</f>
        <v>4.9362869371664786</v>
      </c>
      <c r="K4">
        <f>Control!F6/100</f>
        <v>1.8700314761687761E-2</v>
      </c>
      <c r="L4" s="25">
        <f t="shared" ref="L4:L30" si="10">K4*(1-F4-P4-S4)</f>
        <v>1.8638129787306237E-2</v>
      </c>
      <c r="M4" s="10">
        <f t="shared" si="2"/>
        <v>8.7369986310074541</v>
      </c>
      <c r="N4">
        <f t="shared" ref="N4:N30" si="11">1/((1+$P$2)*(1+(1-E4)/E4*$AA$2/M4)-$O$2)</f>
        <v>4.7884949665579575E-4</v>
      </c>
      <c r="O4">
        <f t="shared" ref="O4:O30" si="12">$O$2*N4</f>
        <v>1.6626718633881794E-3</v>
      </c>
      <c r="P4" s="25">
        <f t="shared" ref="P4:P30" si="13">S4*($P$2-$F$2)</f>
        <v>2.3332558129732267E-3</v>
      </c>
      <c r="Q4" s="7">
        <f t="shared" ref="Q4:Q30" si="14">100/(1+G4/$AA$2*(1/S4-1))</f>
        <v>3.369120465212545</v>
      </c>
      <c r="R4">
        <f t="shared" ref="R4:R9" si="15">Q4/100*G4+(100-Q4)/100*$AA$2</f>
        <v>2374.5807150300875</v>
      </c>
      <c r="S4" s="25">
        <f t="shared" ref="S4:S30" si="16">($O$2/(1+$P$2-$F$2)+1)*N4</f>
        <v>9.6548516398892149E-4</v>
      </c>
      <c r="T4" s="25">
        <f t="shared" ref="T4:T30" si="17">L4+F4+P4</f>
        <v>2.0997988350093675E-2</v>
      </c>
      <c r="U4" s="10">
        <f ca="1">RANK(C4,$C$3:OFFSET($C$3,Control!$I$5-1,0),1)</f>
        <v>13</v>
      </c>
      <c r="V4" s="10">
        <f t="shared" ref="V4:W19" ca="1" si="18">IF(U4=U3,U3+1,U4)</f>
        <v>13</v>
      </c>
      <c r="W4" s="10">
        <f t="shared" ca="1" si="18"/>
        <v>13</v>
      </c>
      <c r="X4" s="7">
        <f t="shared" ref="X4:X67" si="19">(N4+L4)*100</f>
        <v>1.9116979283962034</v>
      </c>
      <c r="Y4" s="7">
        <f t="shared" ca="1" si="3"/>
        <v>25.446262786927669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56.316505545349109</v>
      </c>
      <c r="AC4" s="11"/>
      <c r="AD4" s="7">
        <f t="shared" si="4"/>
        <v>2.1983766352742884</v>
      </c>
      <c r="AE4">
        <f t="shared" ref="AE4:AE30" si="21">($AE$1/100-K4)/(1-K4)/N4-1-$P$2</f>
        <v>77.517060674170224</v>
      </c>
      <c r="AF4" s="25">
        <f t="shared" ref="AF4:AF30" si="22">S4+P4+F4</f>
        <v>3.3253437267763588E-3</v>
      </c>
      <c r="AG4" s="7"/>
      <c r="AL4" s="33"/>
      <c r="AN4" s="38"/>
      <c r="AO4" s="9"/>
      <c r="AP4" s="9"/>
      <c r="AQ4" s="9"/>
      <c r="AR4" s="9"/>
      <c r="AS4" s="28"/>
      <c r="AT4" s="9"/>
      <c r="AU4" s="33"/>
      <c r="AV4" s="9"/>
      <c r="AW4" s="19"/>
      <c r="AX4" s="7"/>
      <c r="AY4" s="7"/>
      <c r="AZ4" s="23"/>
      <c r="BA4" s="23"/>
      <c r="BB4" s="25"/>
      <c r="BC4" s="25"/>
      <c r="BD4"/>
      <c r="BE4" s="33"/>
      <c r="BF4" s="7"/>
      <c r="BG4" s="17"/>
      <c r="BH4" s="17"/>
      <c r="BI4" s="36"/>
      <c r="BJ4" s="7"/>
      <c r="BK4" s="17"/>
      <c r="BL4" s="24"/>
      <c r="BM4" s="32"/>
    </row>
    <row r="5" spans="1:76" ht="14.25" x14ac:dyDescent="0.2">
      <c r="A5" s="37" t="str">
        <f>Control!B7</f>
        <v>AME 19 A4</v>
      </c>
      <c r="B5" s="27">
        <f t="shared" si="5"/>
        <v>1.6841564238129598</v>
      </c>
      <c r="C5" s="20">
        <v>25.995770735080999</v>
      </c>
      <c r="D5" s="9">
        <f t="shared" si="6"/>
        <v>9.2407392005000588E-7</v>
      </c>
      <c r="E5">
        <f>Control!C7/100*(1+Control!D7/100)</f>
        <v>0.17290232698510516</v>
      </c>
      <c r="F5">
        <f t="shared" si="7"/>
        <v>2.1719165424117028E-5</v>
      </c>
      <c r="G5">
        <f t="shared" si="0"/>
        <v>46.011306922680703</v>
      </c>
      <c r="H5" s="21">
        <f t="shared" si="1"/>
        <v>4.2986583490361088E-15</v>
      </c>
      <c r="I5" s="7">
        <f t="shared" si="8"/>
        <v>9.0067630302097417</v>
      </c>
      <c r="J5">
        <f t="shared" si="9"/>
        <v>9.0067630302097417</v>
      </c>
      <c r="K5">
        <f>Control!F7/100</f>
        <v>1.4942206567466677E-2</v>
      </c>
      <c r="L5" s="25">
        <f t="shared" si="10"/>
        <v>1.4901640035436658E-2</v>
      </c>
      <c r="M5" s="10">
        <f t="shared" si="2"/>
        <v>15.94155227733212</v>
      </c>
      <c r="N5">
        <f t="shared" si="11"/>
        <v>3.9094497763410648E-4</v>
      </c>
      <c r="O5">
        <f t="shared" si="12"/>
        <v>1.3574478390073141E-3</v>
      </c>
      <c r="P5" s="25">
        <f t="shared" si="13"/>
        <v>1.9049297284176785E-3</v>
      </c>
      <c r="Q5" s="7">
        <f t="shared" si="14"/>
        <v>4.0391116728320515</v>
      </c>
      <c r="R5">
        <f t="shared" si="15"/>
        <v>2357.6982565007097</v>
      </c>
      <c r="S5" s="25">
        <f t="shared" si="16"/>
        <v>7.8824678417283251E-4</v>
      </c>
      <c r="T5" s="25">
        <f t="shared" si="17"/>
        <v>1.6828288929278453E-2</v>
      </c>
      <c r="U5" s="10">
        <f ca="1">RANK(C5,$C$3:OFFSET($C$3,Control!$I$5-1,0),1)</f>
        <v>7</v>
      </c>
      <c r="V5" s="10">
        <f t="shared" ca="1" si="18"/>
        <v>7</v>
      </c>
      <c r="W5" s="10">
        <f t="shared" ca="1" si="18"/>
        <v>7</v>
      </c>
      <c r="X5" s="7">
        <f t="shared" si="19"/>
        <v>1.5292585013070763</v>
      </c>
      <c r="Y5" s="7">
        <f t="shared" ca="1" si="3"/>
        <v>18.995770735080999</v>
      </c>
      <c r="Z5">
        <v>1</v>
      </c>
      <c r="AA5">
        <v>2</v>
      </c>
      <c r="AB5" s="11">
        <f t="shared" si="20"/>
        <v>68.045728930034059</v>
      </c>
      <c r="AC5" s="11"/>
      <c r="AD5" s="7">
        <f t="shared" si="4"/>
        <v>1.7629811022302431</v>
      </c>
      <c r="AE5">
        <f t="shared" si="21"/>
        <v>105.10785339805639</v>
      </c>
      <c r="AF5" s="25">
        <f t="shared" si="22"/>
        <v>2.7148956780146281E-3</v>
      </c>
      <c r="AG5" s="7" t="e">
        <f>100*MAX(AF3:AF30)</f>
        <v>#DIV/0!</v>
      </c>
      <c r="AL5" s="33"/>
      <c r="AN5" s="38"/>
      <c r="AO5" s="9"/>
      <c r="AP5" s="9"/>
      <c r="AQ5" s="9"/>
      <c r="AR5" s="9"/>
      <c r="AS5" s="28"/>
      <c r="AT5" s="9"/>
      <c r="AU5" s="33"/>
      <c r="AV5" s="9"/>
      <c r="AW5" s="19"/>
      <c r="AX5" s="7"/>
      <c r="AY5" s="7"/>
      <c r="AZ5" s="23"/>
      <c r="BA5" s="23"/>
      <c r="BB5" s="25"/>
      <c r="BC5" s="25"/>
      <c r="BD5"/>
      <c r="BE5" s="33"/>
      <c r="BF5" s="7"/>
      <c r="BG5" s="17"/>
      <c r="BH5" s="17"/>
      <c r="BI5" s="36"/>
      <c r="BJ5" s="7"/>
      <c r="BK5" s="17"/>
      <c r="BL5" s="24"/>
      <c r="BM5" s="32"/>
    </row>
    <row r="6" spans="1:76" ht="14.25" x14ac:dyDescent="0.2">
      <c r="A6" s="37" t="str">
        <f>Control!B8</f>
        <v>AME 19 A5</v>
      </c>
      <c r="B6" s="27">
        <f t="shared" si="5"/>
        <v>2.0837514956263923</v>
      </c>
      <c r="C6" s="20">
        <v>37.869693168686027</v>
      </c>
      <c r="D6" s="9">
        <f t="shared" si="6"/>
        <v>8.5160132812234224E-7</v>
      </c>
      <c r="E6">
        <f>Control!C8/100*(1+Control!D8/100)</f>
        <v>0.24154398587333911</v>
      </c>
      <c r="F6">
        <f t="shared" si="7"/>
        <v>2.3789187269111014E-5</v>
      </c>
      <c r="G6">
        <f t="shared" si="0"/>
        <v>67.027598189299397</v>
      </c>
      <c r="H6" s="21">
        <f t="shared" si="1"/>
        <v>1.3852137561669376E-14</v>
      </c>
      <c r="I6" s="7">
        <f t="shared" si="8"/>
        <v>6.4756507580164966</v>
      </c>
      <c r="J6">
        <f t="shared" si="9"/>
        <v>6.4756507580164966</v>
      </c>
      <c r="K6">
        <f>Control!F8/100</f>
        <v>1.8765050082812738E-2</v>
      </c>
      <c r="L6" s="25">
        <f t="shared" si="10"/>
        <v>1.8709249421495953E-2</v>
      </c>
      <c r="M6" s="10">
        <f t="shared" si="2"/>
        <v>11.461601103794264</v>
      </c>
      <c r="N6">
        <f t="shared" si="11"/>
        <v>4.2820537084399822E-4</v>
      </c>
      <c r="O6">
        <f t="shared" si="12"/>
        <v>1.4868242043194382E-3</v>
      </c>
      <c r="P6" s="25">
        <f t="shared" si="13"/>
        <v>2.0864857907249559E-3</v>
      </c>
      <c r="Q6" s="7">
        <f t="shared" si="14"/>
        <v>3.0678867233316551</v>
      </c>
      <c r="R6">
        <f t="shared" si="15"/>
        <v>2381.7397117280252</v>
      </c>
      <c r="S6" s="25">
        <f t="shared" si="16"/>
        <v>8.6337343064480938E-4</v>
      </c>
      <c r="T6" s="25">
        <f t="shared" si="17"/>
        <v>2.081952439949002E-2</v>
      </c>
      <c r="U6" s="10">
        <f ca="1">RANK(C6,$C$3:OFFSET($C$3,Control!$I$5-1,0),1)</f>
        <v>12</v>
      </c>
      <c r="V6" s="10">
        <f t="shared" ca="1" si="18"/>
        <v>12</v>
      </c>
      <c r="W6" s="10">
        <f t="shared" ca="1" si="18"/>
        <v>12</v>
      </c>
      <c r="X6" s="7">
        <f t="shared" si="19"/>
        <v>1.9137454792339952</v>
      </c>
      <c r="Y6" s="7">
        <f t="shared" ca="1" si="3"/>
        <v>25.869693168686027</v>
      </c>
      <c r="Z6">
        <v>1</v>
      </c>
      <c r="AA6">
        <v>2</v>
      </c>
      <c r="AB6" s="11">
        <f t="shared" si="20"/>
        <v>56.811707425766485</v>
      </c>
      <c r="AC6" s="11"/>
      <c r="AD6" s="7">
        <f t="shared" si="4"/>
        <v>2.170088838690873</v>
      </c>
      <c r="AE6">
        <f t="shared" si="21"/>
        <v>86.947621217016462</v>
      </c>
      <c r="AF6" s="25">
        <f t="shared" si="22"/>
        <v>2.9736484086388764E-3</v>
      </c>
      <c r="AG6" s="7"/>
      <c r="AL6" s="33"/>
      <c r="AN6" s="21"/>
      <c r="AO6" s="9"/>
      <c r="AP6" s="9"/>
      <c r="AQ6" s="9"/>
      <c r="AR6" s="9"/>
      <c r="AS6" s="28"/>
      <c r="AT6" s="9"/>
      <c r="AU6" s="33"/>
      <c r="AV6" s="9"/>
      <c r="AW6" s="19"/>
      <c r="AX6" s="7"/>
      <c r="AY6" s="7"/>
      <c r="AZ6" s="23"/>
      <c r="BA6" s="23"/>
      <c r="BB6" s="25"/>
      <c r="BC6" s="25"/>
      <c r="BD6"/>
      <c r="BE6" s="33"/>
      <c r="BF6" s="7"/>
      <c r="BG6" s="17"/>
      <c r="BH6" s="17"/>
      <c r="BI6" s="36"/>
      <c r="BJ6" s="7"/>
      <c r="BK6" s="17"/>
      <c r="BL6" s="24"/>
      <c r="BM6" s="32"/>
    </row>
    <row r="7" spans="1:76" ht="14.25" x14ac:dyDescent="0.2">
      <c r="A7" s="37" t="str">
        <f>Control!B9</f>
        <v>MER 13-01-1</v>
      </c>
      <c r="B7" s="27">
        <f t="shared" si="5"/>
        <v>0.75908250252942855</v>
      </c>
      <c r="C7" s="20">
        <v>6.0147766983687569</v>
      </c>
      <c r="D7" s="9">
        <f t="shared" si="6"/>
        <v>6.3608024636341298E-7</v>
      </c>
      <c r="E7">
        <f>Control!C9/100*(1+Control!D9/100)</f>
        <v>0.38915971269321298</v>
      </c>
      <c r="F7">
        <f t="shared" si="7"/>
        <v>2.9816850215352027E-5</v>
      </c>
      <c r="G7">
        <f t="shared" si="0"/>
        <v>10.645875421826407</v>
      </c>
      <c r="H7" s="21">
        <f t="shared" si="1"/>
        <v>7.3532199191003299E-14</v>
      </c>
      <c r="I7" s="7">
        <f t="shared" si="8"/>
        <v>4.057244731144956</v>
      </c>
      <c r="J7">
        <f t="shared" si="9"/>
        <v>4.057244731144956</v>
      </c>
      <c r="K7">
        <f>Control!F9/100</f>
        <v>4.9561099014584012E-3</v>
      </c>
      <c r="L7" s="25">
        <f t="shared" si="10"/>
        <v>4.9376379531355756E-3</v>
      </c>
      <c r="M7" s="10">
        <f t="shared" si="2"/>
        <v>7.1811347502468283</v>
      </c>
      <c r="N7">
        <f t="shared" si="11"/>
        <v>5.3670330387633645E-4</v>
      </c>
      <c r="O7">
        <f t="shared" si="12"/>
        <v>1.8635531384595015E-3</v>
      </c>
      <c r="P7" s="25">
        <f t="shared" si="13"/>
        <v>2.615155935961119E-3</v>
      </c>
      <c r="Q7" s="7">
        <f t="shared" si="14"/>
        <v>19.988256280819567</v>
      </c>
      <c r="R7">
        <f t="shared" si="15"/>
        <v>1966.4162331685311</v>
      </c>
      <c r="S7" s="25">
        <f t="shared" si="16"/>
        <v>1.082133490742532E-3</v>
      </c>
      <c r="T7" s="25">
        <f t="shared" si="17"/>
        <v>7.5826107393120474E-3</v>
      </c>
      <c r="U7" s="10">
        <f ca="1">RANK(C7,$C$3:OFFSET($C$3,Control!$I$5-1,0),1)</f>
        <v>1</v>
      </c>
      <c r="V7" s="10">
        <f t="shared" ca="1" si="18"/>
        <v>1</v>
      </c>
      <c r="W7" s="10">
        <f t="shared" ca="1" si="18"/>
        <v>1</v>
      </c>
      <c r="X7" s="7">
        <f t="shared" si="19"/>
        <v>0.54743412570119121</v>
      </c>
      <c r="Y7" s="7">
        <f t="shared" ca="1" si="3"/>
        <v>5.0147766983687569</v>
      </c>
      <c r="Z7">
        <v>1</v>
      </c>
      <c r="AA7">
        <v>2</v>
      </c>
      <c r="AB7" s="11">
        <f t="shared" si="20"/>
        <v>91.894010672942997</v>
      </c>
      <c r="AC7" s="11"/>
      <c r="AD7" s="7">
        <f t="shared" si="4"/>
        <v>0.86729585160368172</v>
      </c>
      <c r="AE7">
        <f t="shared" si="21"/>
        <v>93.52487227283882</v>
      </c>
      <c r="AF7" s="25">
        <f t="shared" si="22"/>
        <v>3.7271062769190029E-3</v>
      </c>
      <c r="AG7" s="7"/>
      <c r="AL7" s="33"/>
      <c r="AN7" s="21"/>
      <c r="AO7" s="9"/>
      <c r="AP7" s="9"/>
      <c r="AQ7" s="9"/>
      <c r="AR7" s="9"/>
      <c r="AS7" s="28"/>
      <c r="AT7" s="9"/>
      <c r="AU7" s="33"/>
      <c r="AV7" s="9"/>
      <c r="AW7" s="19"/>
      <c r="AX7" s="7"/>
      <c r="AY7" s="7"/>
      <c r="AZ7" s="23"/>
      <c r="BA7" s="23"/>
      <c r="BB7" s="25"/>
      <c r="BC7" s="25"/>
      <c r="BD7"/>
      <c r="BE7" s="33"/>
      <c r="BF7" s="7"/>
      <c r="BG7" s="17"/>
      <c r="BH7" s="17"/>
      <c r="BI7" s="36"/>
      <c r="BJ7" s="7"/>
      <c r="BK7" s="17"/>
      <c r="BL7" s="24"/>
      <c r="BM7" s="32"/>
    </row>
    <row r="8" spans="1:76" ht="14.25" x14ac:dyDescent="0.2">
      <c r="A8" s="37" t="str">
        <f>Control!B10</f>
        <v>MER 13-01-3</v>
      </c>
      <c r="B8" s="27">
        <f t="shared" si="5"/>
        <v>0.92232953875669443</v>
      </c>
      <c r="C8" s="20">
        <v>8.6626657212635774</v>
      </c>
      <c r="D8" s="9">
        <f t="shared" si="6"/>
        <v>8.5338580757543525E-8</v>
      </c>
      <c r="E8">
        <f>Control!C10/100*(1+Control!D10/100)</f>
        <v>0.45527607777898232</v>
      </c>
      <c r="F8">
        <f t="shared" si="7"/>
        <v>3.3575910447869849E-5</v>
      </c>
      <c r="G8">
        <f t="shared" si="0"/>
        <v>15.332516020837332</v>
      </c>
      <c r="H8" s="21">
        <f t="shared" si="1"/>
        <v>1.2734793429859932E-13</v>
      </c>
      <c r="I8" s="7">
        <f t="shared" si="8"/>
        <v>3.4825636095212804</v>
      </c>
      <c r="J8">
        <f t="shared" si="9"/>
        <v>3.4825636095212804</v>
      </c>
      <c r="K8">
        <f>Control!F10/100</f>
        <v>6.2599000462223017E-3</v>
      </c>
      <c r="L8" s="25">
        <f t="shared" si="10"/>
        <v>6.2336273158017297E-3</v>
      </c>
      <c r="M8" s="10">
        <f t="shared" si="2"/>
        <v>6.1639758539339624</v>
      </c>
      <c r="N8">
        <f t="shared" si="11"/>
        <v>6.043663880616572E-4</v>
      </c>
      <c r="O8">
        <f t="shared" si="12"/>
        <v>2.0984944029918649E-3</v>
      </c>
      <c r="P8" s="25">
        <f t="shared" si="13"/>
        <v>2.9448530236717064E-3</v>
      </c>
      <c r="Q8" s="7">
        <f t="shared" si="14"/>
        <v>16.342527282571819</v>
      </c>
      <c r="R8">
        <f t="shared" si="15"/>
        <v>2056.2966758266716</v>
      </c>
      <c r="S8" s="25">
        <f t="shared" si="16"/>
        <v>1.2185598718641544E-3</v>
      </c>
      <c r="T8" s="25">
        <f t="shared" si="17"/>
        <v>9.2120562499213056E-3</v>
      </c>
      <c r="U8" s="10">
        <f ca="1">RANK(C8,$C$3:OFFSET($C$3,Control!$I$5-1,0),1)</f>
        <v>3</v>
      </c>
      <c r="V8" s="10">
        <f t="shared" ca="1" si="18"/>
        <v>3</v>
      </c>
      <c r="W8" s="10">
        <f t="shared" ca="1" si="18"/>
        <v>3</v>
      </c>
      <c r="X8" s="7">
        <f t="shared" si="19"/>
        <v>0.68379937038633865</v>
      </c>
      <c r="Y8" s="7">
        <f t="shared" ca="1" si="3"/>
        <v>5.6626657212635774</v>
      </c>
      <c r="Z8">
        <v>1</v>
      </c>
      <c r="AA8">
        <v>2</v>
      </c>
      <c r="AB8" s="11">
        <f t="shared" si="20"/>
        <v>88.385589711572251</v>
      </c>
      <c r="AC8" s="11"/>
      <c r="AD8" s="7">
        <f t="shared" si="4"/>
        <v>1.0441855259431099</v>
      </c>
      <c r="AE8">
        <f t="shared" si="21"/>
        <v>80.607501699908653</v>
      </c>
      <c r="AF8" s="25">
        <f t="shared" si="22"/>
        <v>4.1969888059837307E-3</v>
      </c>
      <c r="AG8" s="7"/>
      <c r="AL8" s="33"/>
      <c r="AN8" s="21"/>
      <c r="AO8" s="9"/>
      <c r="AP8" s="9"/>
      <c r="AQ8" s="9"/>
      <c r="AR8" s="9"/>
      <c r="AS8" s="28"/>
      <c r="AT8" s="9"/>
      <c r="AU8" s="33"/>
      <c r="AV8" s="9"/>
      <c r="AW8" s="19"/>
      <c r="AX8" s="7"/>
      <c r="AY8" s="7"/>
      <c r="AZ8" s="23"/>
      <c r="BA8" s="23"/>
      <c r="BB8" s="25"/>
      <c r="BC8" s="25"/>
      <c r="BD8"/>
      <c r="BE8" s="33"/>
      <c r="BF8" s="7"/>
      <c r="BG8" s="17"/>
      <c r="BH8" s="17"/>
      <c r="BI8" s="36"/>
      <c r="BJ8" s="7"/>
      <c r="BK8" s="17"/>
      <c r="BL8" s="24"/>
      <c r="BM8" s="32"/>
    </row>
    <row r="9" spans="1:76" ht="14.25" x14ac:dyDescent="0.2">
      <c r="A9" s="37" t="str">
        <f>Control!B11</f>
        <v>MER 13-01-6</v>
      </c>
      <c r="B9" s="27">
        <f t="shared" si="5"/>
        <v>0.83652888787772439</v>
      </c>
      <c r="C9" s="20">
        <v>7.2185545035378968</v>
      </c>
      <c r="D9" s="9">
        <f t="shared" si="6"/>
        <v>6.3181188614258588E-8</v>
      </c>
      <c r="E9">
        <f>Control!C11/100*(1+Control!D11/100)</f>
        <v>0.43604259784850236</v>
      </c>
      <c r="F9">
        <f t="shared" si="7"/>
        <v>3.2391480003376763E-5</v>
      </c>
      <c r="G9">
        <f t="shared" si="0"/>
        <v>12.776506231922127</v>
      </c>
      <c r="H9" s="21">
        <f t="shared" si="1"/>
        <v>1.0949170285023431E-13</v>
      </c>
      <c r="I9" s="7">
        <f t="shared" si="8"/>
        <v>3.6317656560703724</v>
      </c>
      <c r="J9">
        <f t="shared" si="9"/>
        <v>3.6317656560703724</v>
      </c>
      <c r="K9">
        <f>Control!F11/100</f>
        <v>5.5043804566249042E-3</v>
      </c>
      <c r="L9" s="25">
        <f t="shared" si="10"/>
        <v>5.4820935779384371E-3</v>
      </c>
      <c r="M9" s="10">
        <f t="shared" si="2"/>
        <v>6.4280565471829663</v>
      </c>
      <c r="N9">
        <f t="shared" si="11"/>
        <v>5.8304664006078165E-4</v>
      </c>
      <c r="O9">
        <f t="shared" si="12"/>
        <v>2.0244675002110473E-3</v>
      </c>
      <c r="P9" s="25">
        <f t="shared" si="13"/>
        <v>2.8409698071254342E-3</v>
      </c>
      <c r="Q9" s="7">
        <f t="shared" si="14"/>
        <v>18.44403120162886</v>
      </c>
      <c r="R9">
        <f t="shared" si="15"/>
        <v>2004.555536795905</v>
      </c>
      <c r="S9" s="25">
        <f t="shared" si="16"/>
        <v>1.1755737132932832E-3</v>
      </c>
      <c r="T9" s="25">
        <f t="shared" si="17"/>
        <v>8.3554548650672487E-3</v>
      </c>
      <c r="U9" s="10">
        <f ca="1">RANK(C9,$C$3:OFFSET($C$3,Control!$I$5-1,0),1)</f>
        <v>2</v>
      </c>
      <c r="V9" s="10">
        <f t="shared" ca="1" si="18"/>
        <v>2</v>
      </c>
      <c r="W9" s="10">
        <f t="shared" ca="1" si="18"/>
        <v>2</v>
      </c>
      <c r="X9" s="7">
        <f t="shared" si="19"/>
        <v>0.60651402179992187</v>
      </c>
      <c r="Y9" s="7">
        <f t="shared" ca="1" si="3"/>
        <v>5.2185545035378968</v>
      </c>
      <c r="Z9">
        <v>1</v>
      </c>
      <c r="AA9">
        <v>2</v>
      </c>
      <c r="AB9" s="11">
        <f t="shared" si="20"/>
        <v>90.288678620088206</v>
      </c>
      <c r="AC9" s="11"/>
      <c r="AD9" s="7">
        <f t="shared" si="4"/>
        <v>0.9540862592070527</v>
      </c>
      <c r="AE9">
        <f t="shared" si="21"/>
        <v>84.918744469493163</v>
      </c>
      <c r="AF9" s="25">
        <f t="shared" si="22"/>
        <v>4.0489350004220947E-3</v>
      </c>
      <c r="AG9" s="7"/>
      <c r="AL9" s="33"/>
      <c r="AN9" s="21"/>
      <c r="AO9" s="9"/>
      <c r="AP9" s="9"/>
      <c r="AQ9" s="9"/>
      <c r="AR9" s="9"/>
      <c r="AS9" s="28"/>
      <c r="AT9" s="9"/>
      <c r="AU9" s="33"/>
      <c r="AV9" s="9"/>
      <c r="AW9" s="19"/>
      <c r="AX9" s="7"/>
      <c r="AY9" s="7"/>
      <c r="AZ9" s="23"/>
      <c r="BA9" s="23"/>
      <c r="BB9" s="25"/>
      <c r="BC9" s="25"/>
      <c r="BD9"/>
      <c r="BE9" s="33"/>
      <c r="BF9" s="7"/>
      <c r="BG9" s="17"/>
      <c r="BH9" s="17"/>
      <c r="BI9" s="36"/>
      <c r="BJ9" s="7"/>
      <c r="BK9" s="17"/>
      <c r="BL9" s="24"/>
      <c r="BM9" s="32"/>
    </row>
    <row r="10" spans="1:76" s="10" customFormat="1" ht="14.25" x14ac:dyDescent="0.2">
      <c r="A10" s="37" t="str">
        <f>Control!B12</f>
        <v>AME_19-Ad</v>
      </c>
      <c r="B10" s="27">
        <f t="shared" si="5"/>
        <v>1.814908626246885</v>
      </c>
      <c r="C10" s="20">
        <v>29.691769238735748</v>
      </c>
      <c r="D10" s="9">
        <f t="shared" si="6"/>
        <v>5.9487786052692115E-7</v>
      </c>
      <c r="E10">
        <f>Control!C12/100*(1+Control!D12/100)</f>
        <v>0.67591566822536364</v>
      </c>
      <c r="F10">
        <f t="shared" si="7"/>
        <v>5.722004560674017E-5</v>
      </c>
      <c r="G10">
        <f t="shared" si="0"/>
        <v>52.553052627028535</v>
      </c>
      <c r="H10" s="21">
        <f t="shared" si="1"/>
        <v>5.0775451521058243E-13</v>
      </c>
      <c r="I10" s="7">
        <f t="shared" si="8"/>
        <v>2.3783916062523427</v>
      </c>
      <c r="J10">
        <f t="shared" si="9"/>
        <v>2.3783916062523427</v>
      </c>
      <c r="K10">
        <f>Control!F12/100</f>
        <v>1.3129468487782136E-2</v>
      </c>
      <c r="L10" s="25">
        <f t="shared" si="10"/>
        <v>1.3035559889574243E-2</v>
      </c>
      <c r="M10" s="10">
        <f t="shared" si="2"/>
        <v>4.2096426873747443</v>
      </c>
      <c r="N10">
        <f t="shared" si="11"/>
        <v>1.029960820921323E-3</v>
      </c>
      <c r="O10">
        <f t="shared" si="12"/>
        <v>3.5762528504212601E-3</v>
      </c>
      <c r="P10" s="25">
        <f t="shared" si="13"/>
        <v>5.0186166829716498E-3</v>
      </c>
      <c r="Q10" s="7">
        <f t="shared" si="14"/>
        <v>8.8599804543578049</v>
      </c>
      <c r="R10">
        <f t="shared" ref="R10:R30" si="23">Q10/100*G10+(100-Q10)/100*2450</f>
        <v>2237.586669059157</v>
      </c>
      <c r="S10" s="25">
        <f t="shared" si="16"/>
        <v>2.076668972264131E-3</v>
      </c>
      <c r="T10" s="25">
        <f t="shared" si="17"/>
        <v>1.8111396618152635E-2</v>
      </c>
      <c r="U10" s="10">
        <f ca="1">RANK(C10,$C$3:OFFSET($C$3,Control!$I$5-1,0),1)</f>
        <v>9</v>
      </c>
      <c r="V10" s="10">
        <f t="shared" ca="1" si="18"/>
        <v>9</v>
      </c>
      <c r="W10" s="10">
        <f t="shared" ca="1" si="18"/>
        <v>9</v>
      </c>
      <c r="X10" s="7">
        <f t="shared" si="19"/>
        <v>1.4065520710495567</v>
      </c>
      <c r="Y10" s="7">
        <f t="shared" ca="1" si="3"/>
        <v>20.691769238735748</v>
      </c>
      <c r="Z10">
        <v>1</v>
      </c>
      <c r="AA10">
        <v>2</v>
      </c>
      <c r="AB10" s="11">
        <f t="shared" si="20"/>
        <v>64.328071823615474</v>
      </c>
      <c r="AC10" s="11"/>
      <c r="AD10" s="7">
        <f t="shared" si="4"/>
        <v>2.0225755234732983</v>
      </c>
      <c r="AE10">
        <f t="shared" si="21"/>
        <v>39.449524887857166</v>
      </c>
      <c r="AF10" s="25">
        <f t="shared" si="22"/>
        <v>7.1525057008425203E-3</v>
      </c>
      <c r="AG10" s="7"/>
      <c r="AH10"/>
      <c r="AI10"/>
      <c r="AJ10"/>
      <c r="AK10"/>
      <c r="AL10" s="33"/>
      <c r="AN10" s="21"/>
      <c r="AO10" s="9"/>
      <c r="AP10" s="9"/>
      <c r="AQ10" s="9"/>
      <c r="AR10" s="9"/>
      <c r="AS10" s="28"/>
      <c r="AT10" s="9"/>
      <c r="AU10" s="33"/>
      <c r="AV10" s="9"/>
      <c r="AW10" s="19"/>
      <c r="AX10" s="7"/>
      <c r="AY10" s="7"/>
      <c r="AZ10" s="23"/>
      <c r="BA10" s="23"/>
      <c r="BB10" s="25"/>
      <c r="BC10" s="25"/>
      <c r="BD10"/>
      <c r="BE10" s="33"/>
      <c r="BF10" s="7"/>
      <c r="BG10" s="17"/>
      <c r="BH10" s="17"/>
      <c r="BI10" s="36"/>
      <c r="BJ10" s="7"/>
      <c r="BK10" s="17"/>
      <c r="BL10" s="24"/>
      <c r="BM10" s="32"/>
      <c r="BN10"/>
      <c r="BO10"/>
      <c r="BP10"/>
      <c r="BQ10"/>
      <c r="BR10"/>
      <c r="BS10"/>
      <c r="BT10"/>
      <c r="BU10"/>
      <c r="BV10"/>
      <c r="BW10"/>
      <c r="BX10"/>
    </row>
    <row r="11" spans="1:76" ht="14.25" x14ac:dyDescent="0.2">
      <c r="A11" s="37" t="str">
        <f>Control!B13</f>
        <v>AME_19-Af</v>
      </c>
      <c r="B11" s="27">
        <f t="shared" si="5"/>
        <v>1.7614727440076725</v>
      </c>
      <c r="C11" s="20">
        <v>28.158220171767319</v>
      </c>
      <c r="D11" s="9">
        <f t="shared" si="6"/>
        <v>4.9973031845951255E-7</v>
      </c>
      <c r="E11">
        <f>Control!C13/100*(1+Control!D13/100)</f>
        <v>0.67591566822536364</v>
      </c>
      <c r="F11">
        <f t="shared" si="7"/>
        <v>5.722004560674017E-5</v>
      </c>
      <c r="G11">
        <f t="shared" si="0"/>
        <v>49.83874199856718</v>
      </c>
      <c r="H11" s="21">
        <f t="shared" si="1"/>
        <v>5.0775451521058243E-13</v>
      </c>
      <c r="I11" s="7">
        <f t="shared" si="8"/>
        <v>2.3783916062523427</v>
      </c>
      <c r="J11">
        <f t="shared" si="9"/>
        <v>2.3783916062523427</v>
      </c>
      <c r="K11">
        <f>Control!F13/100</f>
        <v>1.2592377807624839E-2</v>
      </c>
      <c r="L11" s="25">
        <f t="shared" si="10"/>
        <v>1.2502310753568639E-2</v>
      </c>
      <c r="M11" s="10">
        <f t="shared" si="2"/>
        <v>4.2096426873747443</v>
      </c>
      <c r="N11">
        <f t="shared" si="11"/>
        <v>1.029960820921323E-3</v>
      </c>
      <c r="O11">
        <f t="shared" si="12"/>
        <v>3.5762528504212601E-3</v>
      </c>
      <c r="P11" s="25">
        <f t="shared" si="13"/>
        <v>5.0186166829716498E-3</v>
      </c>
      <c r="Q11" s="7">
        <f t="shared" si="14"/>
        <v>9.2976474431911935</v>
      </c>
      <c r="R11">
        <f t="shared" si="23"/>
        <v>2226.8414681629642</v>
      </c>
      <c r="S11" s="25">
        <f t="shared" si="16"/>
        <v>2.076668972264131E-3</v>
      </c>
      <c r="T11" s="25">
        <f t="shared" si="17"/>
        <v>1.7578147482147029E-2</v>
      </c>
      <c r="U11" s="10">
        <f ca="1">RANK(C11,$C$3:OFFSET($C$3,Control!$I$5-1,0),1)</f>
        <v>8</v>
      </c>
      <c r="V11" s="10">
        <f t="shared" ca="1" si="18"/>
        <v>8</v>
      </c>
      <c r="W11" s="10">
        <f t="shared" ca="1" si="18"/>
        <v>8</v>
      </c>
      <c r="X11" s="7">
        <f t="shared" si="19"/>
        <v>1.353227157448996</v>
      </c>
      <c r="Y11" s="7">
        <f t="shared" ca="1" si="3"/>
        <v>20.158220171767319</v>
      </c>
      <c r="Z11">
        <v>1</v>
      </c>
      <c r="AA11">
        <v>2</v>
      </c>
      <c r="AB11" s="11">
        <f t="shared" si="20"/>
        <v>65.845313392164726</v>
      </c>
      <c r="AC11" s="11"/>
      <c r="AD11" s="7">
        <f t="shared" si="4"/>
        <v>1.9691396412340856</v>
      </c>
      <c r="AE11">
        <f t="shared" si="21"/>
        <v>39.954295376024461</v>
      </c>
      <c r="AF11" s="25">
        <f t="shared" si="22"/>
        <v>7.1525057008425203E-3</v>
      </c>
      <c r="AG11" s="7"/>
      <c r="AL11" s="33"/>
      <c r="AN11" s="21"/>
      <c r="AO11" s="9"/>
      <c r="AP11" s="9"/>
      <c r="AQ11" s="9"/>
      <c r="AR11" s="9"/>
      <c r="AS11" s="28"/>
      <c r="AT11" s="9"/>
      <c r="AU11" s="33"/>
      <c r="AV11" s="9"/>
      <c r="AW11" s="19"/>
      <c r="AX11" s="7"/>
      <c r="AY11" s="7"/>
      <c r="AZ11" s="23"/>
      <c r="BA11" s="23"/>
      <c r="BB11" s="25"/>
      <c r="BC11" s="25"/>
      <c r="BD11"/>
      <c r="BE11" s="33"/>
      <c r="BF11" s="7"/>
      <c r="BG11" s="17"/>
      <c r="BH11" s="23"/>
      <c r="BI11" s="36"/>
      <c r="BJ11" s="7"/>
      <c r="BK11" s="17"/>
      <c r="BL11" s="24"/>
      <c r="BM11" s="32"/>
      <c r="BP11" s="10"/>
      <c r="BQ11" s="10"/>
      <c r="BR11" s="10"/>
      <c r="BS11" s="10"/>
      <c r="BT11" s="10"/>
      <c r="BU11" s="10"/>
      <c r="BV11" s="10"/>
    </row>
    <row r="12" spans="1:76" ht="14.25" x14ac:dyDescent="0.2">
      <c r="A12" s="37" t="str">
        <f>Control!B14</f>
        <v>AME_19-Ac</v>
      </c>
      <c r="B12" s="27">
        <f t="shared" si="5"/>
        <v>2.0319241237436163</v>
      </c>
      <c r="C12" s="20">
        <v>36.234831789032462</v>
      </c>
      <c r="D12" s="9">
        <f t="shared" si="6"/>
        <v>9.3058139194468481E-7</v>
      </c>
      <c r="E12">
        <f>Control!C14/100*(1+Control!D14/100)</f>
        <v>0.60976913166674596</v>
      </c>
      <c r="F12">
        <f t="shared" si="7"/>
        <v>4.7325361366312333E-5</v>
      </c>
      <c r="G12">
        <f t="shared" si="0"/>
        <v>64.133969472464855</v>
      </c>
      <c r="H12" s="21">
        <f t="shared" si="1"/>
        <v>3.5408621478896955E-13</v>
      </c>
      <c r="I12" s="7">
        <f t="shared" si="8"/>
        <v>2.6255468152803774</v>
      </c>
      <c r="J12">
        <f t="shared" si="9"/>
        <v>2.6255468152803774</v>
      </c>
      <c r="K12">
        <f>Control!F14/100</f>
        <v>1.6181962952603022E-2</v>
      </c>
      <c r="L12" s="25">
        <f t="shared" si="10"/>
        <v>1.6086235797059496E-2</v>
      </c>
      <c r="M12" s="10">
        <f t="shared" si="2"/>
        <v>4.6470959291354079</v>
      </c>
      <c r="N12">
        <f t="shared" si="11"/>
        <v>8.5185650459362189E-4</v>
      </c>
      <c r="O12">
        <f t="shared" si="12"/>
        <v>2.9578350853945203E-3</v>
      </c>
      <c r="P12" s="25">
        <f t="shared" si="13"/>
        <v>4.1507804749575392E-3</v>
      </c>
      <c r="Q12" s="7">
        <f t="shared" si="14"/>
        <v>6.1790643599627879</v>
      </c>
      <c r="R12">
        <f t="shared" si="23"/>
        <v>2302.575802431214</v>
      </c>
      <c r="S12" s="25">
        <f t="shared" si="16"/>
        <v>1.7175643344651888E-3</v>
      </c>
      <c r="T12" s="25">
        <f t="shared" si="17"/>
        <v>2.0284341633383347E-2</v>
      </c>
      <c r="U12" s="10">
        <f ca="1">RANK(C12,$C$3:OFFSET($C$3,Control!$I$5-1,0),1)</f>
        <v>10</v>
      </c>
      <c r="V12" s="10">
        <f t="shared" ca="1" si="18"/>
        <v>10</v>
      </c>
      <c r="W12" s="10">
        <f t="shared" ca="1" si="18"/>
        <v>10</v>
      </c>
      <c r="X12" s="7">
        <f t="shared" si="19"/>
        <v>1.6938092301653118</v>
      </c>
      <c r="Y12" s="7">
        <f t="shared" ca="1" si="3"/>
        <v>26.234831789032462</v>
      </c>
      <c r="Z12">
        <v>1</v>
      </c>
      <c r="AA12">
        <v>2</v>
      </c>
      <c r="AB12" s="11">
        <f t="shared" si="20"/>
        <v>58.239891513290928</v>
      </c>
      <c r="AC12" s="11"/>
      <c r="AD12" s="7">
        <f t="shared" si="4"/>
        <v>2.2036805571901352</v>
      </c>
      <c r="AE12">
        <f t="shared" si="21"/>
        <v>44.942245209021721</v>
      </c>
      <c r="AF12" s="25">
        <f t="shared" si="22"/>
        <v>5.9156701707890405E-3</v>
      </c>
      <c r="AG12" s="7"/>
      <c r="AL12" s="33"/>
      <c r="AN12" s="21"/>
      <c r="AO12" s="9"/>
      <c r="AP12" s="9"/>
      <c r="AQ12" s="9"/>
      <c r="AR12" s="9"/>
      <c r="AS12" s="28"/>
      <c r="AT12" s="9"/>
      <c r="AU12" s="33"/>
      <c r="AV12" s="9"/>
      <c r="AW12" s="19"/>
      <c r="AX12" s="7"/>
      <c r="AY12" s="7"/>
      <c r="AZ12" s="23"/>
      <c r="BA12" s="23"/>
      <c r="BB12" s="25"/>
      <c r="BC12" s="25"/>
      <c r="BD12"/>
      <c r="BE12" s="33"/>
      <c r="BF12" s="7"/>
      <c r="BG12" s="17"/>
      <c r="BH12" s="17"/>
      <c r="BI12" s="36"/>
      <c r="BJ12" s="7"/>
      <c r="BK12" s="17"/>
      <c r="BL12" s="24"/>
      <c r="BM12" s="32"/>
    </row>
    <row r="13" spans="1:76" ht="14.25" x14ac:dyDescent="0.2">
      <c r="A13" s="37" t="str">
        <f>Control!B15</f>
        <v>AME_19-Ae</v>
      </c>
      <c r="B13" s="27">
        <f t="shared" si="5"/>
        <v>2.050108903991978</v>
      </c>
      <c r="C13" s="20">
        <v>36.805367476558388</v>
      </c>
      <c r="D13" s="9">
        <f t="shared" si="6"/>
        <v>8.6565421852924374E-7</v>
      </c>
      <c r="E13">
        <f>Control!C15/100*(1+Control!D15/100)</f>
        <v>0.60976913166674596</v>
      </c>
      <c r="F13">
        <f t="shared" si="7"/>
        <v>4.7325361366312333E-5</v>
      </c>
      <c r="G13">
        <f t="shared" si="0"/>
        <v>65.143791142944238</v>
      </c>
      <c r="H13" s="21">
        <f t="shared" si="1"/>
        <v>3.5408621478896955E-13</v>
      </c>
      <c r="I13" s="7">
        <f t="shared" si="8"/>
        <v>2.6255468152803774</v>
      </c>
      <c r="J13">
        <f t="shared" si="9"/>
        <v>2.6255468152803774</v>
      </c>
      <c r="K13">
        <f>Control!F15/100</f>
        <v>1.6364578714401581E-2</v>
      </c>
      <c r="L13" s="25">
        <f t="shared" si="10"/>
        <v>1.6267771264243266E-2</v>
      </c>
      <c r="M13" s="10">
        <f t="shared" si="2"/>
        <v>4.6470959291354079</v>
      </c>
      <c r="N13">
        <f t="shared" si="11"/>
        <v>8.5185650459362189E-4</v>
      </c>
      <c r="O13">
        <f t="shared" si="12"/>
        <v>2.9578350853945203E-3</v>
      </c>
      <c r="P13" s="25">
        <f t="shared" si="13"/>
        <v>4.1507804749575392E-3</v>
      </c>
      <c r="Q13" s="7">
        <f t="shared" si="14"/>
        <v>6.0891124641982532</v>
      </c>
      <c r="R13">
        <f t="shared" si="23"/>
        <v>2304.7834233332792</v>
      </c>
      <c r="S13" s="25">
        <f t="shared" si="16"/>
        <v>1.7175643344651888E-3</v>
      </c>
      <c r="T13" s="25">
        <f t="shared" si="17"/>
        <v>2.0465877100567118E-2</v>
      </c>
      <c r="U13" s="10">
        <f ca="1">RANK(C13,$C$3:OFFSET($C$3,Control!$I$5-1,0),1)</f>
        <v>11</v>
      </c>
      <c r="V13" s="10">
        <f t="shared" ca="1" si="18"/>
        <v>11</v>
      </c>
      <c r="W13" s="10">
        <f t="shared" ca="1" si="18"/>
        <v>11</v>
      </c>
      <c r="X13" s="7">
        <f t="shared" si="19"/>
        <v>1.7119627768836889</v>
      </c>
      <c r="Y13" s="7">
        <f t="shared" ca="1" si="3"/>
        <v>25.805367476558388</v>
      </c>
      <c r="Z13">
        <v>1</v>
      </c>
      <c r="AA13">
        <v>2</v>
      </c>
      <c r="AB13" s="11">
        <f t="shared" si="20"/>
        <v>57.737409546333389</v>
      </c>
      <c r="AC13" s="11"/>
      <c r="AD13" s="7">
        <f t="shared" si="4"/>
        <v>2.2218653374384969</v>
      </c>
      <c r="AE13">
        <f t="shared" si="21"/>
        <v>44.733293188253931</v>
      </c>
      <c r="AF13" s="25">
        <f t="shared" si="22"/>
        <v>5.9156701707890405E-3</v>
      </c>
      <c r="AG13" s="7"/>
      <c r="AL13" s="33"/>
      <c r="AN13" s="21"/>
      <c r="AO13" s="9"/>
      <c r="AP13" s="9"/>
      <c r="AQ13" s="9"/>
      <c r="AR13" s="9"/>
      <c r="AS13" s="28"/>
      <c r="AT13" s="9"/>
      <c r="AU13" s="33"/>
      <c r="AV13" s="9"/>
      <c r="AW13" s="19"/>
      <c r="AX13" s="7"/>
      <c r="AY13" s="7"/>
      <c r="AZ13" s="23"/>
      <c r="BA13" s="23"/>
      <c r="BB13" s="25"/>
      <c r="BC13" s="25"/>
      <c r="BD13"/>
      <c r="BE13" s="33"/>
      <c r="BF13" s="7"/>
      <c r="BG13" s="17"/>
      <c r="BH13" s="17"/>
      <c r="BI13" s="36"/>
      <c r="BJ13" s="7"/>
      <c r="BK13" s="17"/>
      <c r="BL13" s="24"/>
      <c r="BM13" s="32"/>
    </row>
    <row r="14" spans="1:76" ht="14.25" x14ac:dyDescent="0.2">
      <c r="A14" s="37" t="str">
        <f>Control!B16</f>
        <v>AME_19-Aa</v>
      </c>
      <c r="B14" s="27">
        <f t="shared" si="5"/>
        <v>1.5585695554605137</v>
      </c>
      <c r="C14" s="20">
        <v>22.629708439790743</v>
      </c>
      <c r="D14" s="9">
        <f t="shared" si="6"/>
        <v>4.4130372223172287E-7</v>
      </c>
      <c r="E14">
        <f>Control!C16/100*(1+Control!D16/100)</f>
        <v>0.56864246690352294</v>
      </c>
      <c r="F14">
        <f t="shared" si="7"/>
        <v>4.2703265382221333E-5</v>
      </c>
      <c r="G14" s="10">
        <f t="shared" si="0"/>
        <v>40.053532984458577</v>
      </c>
      <c r="H14" s="21">
        <f t="shared" si="1"/>
        <v>2.7731126462990695E-13</v>
      </c>
      <c r="I14" s="7">
        <f t="shared" si="8"/>
        <v>2.8082051059735003</v>
      </c>
      <c r="J14">
        <f t="shared" si="9"/>
        <v>2.8082051059735003</v>
      </c>
      <c r="K14">
        <f>Control!F16/100</f>
        <v>1.1836631342023635E-2</v>
      </c>
      <c r="L14" s="25">
        <f t="shared" si="10"/>
        <v>1.1773448490844891E-2</v>
      </c>
      <c r="M14" s="10">
        <f t="shared" si="2"/>
        <v>4.9703926207665567</v>
      </c>
      <c r="N14">
        <f t="shared" si="11"/>
        <v>7.6865877687998393E-4</v>
      </c>
      <c r="O14">
        <f t="shared" si="12"/>
        <v>2.668954086388833E-3</v>
      </c>
      <c r="P14" s="25">
        <f t="shared" si="13"/>
        <v>3.745388836938241E-3</v>
      </c>
      <c r="Q14" s="7">
        <f t="shared" si="14"/>
        <v>8.6874970953818291</v>
      </c>
      <c r="R14">
        <f t="shared" si="23"/>
        <v>2240.6359706777675</v>
      </c>
      <c r="S14" s="25">
        <f t="shared" si="16"/>
        <v>1.5498160704572033E-3</v>
      </c>
      <c r="T14" s="25">
        <f t="shared" si="17"/>
        <v>1.5561540593165354E-2</v>
      </c>
      <c r="U14" s="10">
        <f ca="1">RANK(C14,$C$3:OFFSET($C$3,Control!$I$5-1,0),1)</f>
        <v>6</v>
      </c>
      <c r="V14" s="10">
        <f t="shared" ca="1" si="18"/>
        <v>6</v>
      </c>
      <c r="W14" s="10">
        <f t="shared" ca="1" si="18"/>
        <v>6</v>
      </c>
      <c r="X14" s="7">
        <f t="shared" si="19"/>
        <v>1.2542107267724876</v>
      </c>
      <c r="Y14" s="13">
        <f t="shared" ca="1" si="3"/>
        <v>16.629708439790743</v>
      </c>
      <c r="Z14" s="10">
        <v>1</v>
      </c>
      <c r="AA14" s="10">
        <v>2</v>
      </c>
      <c r="AB14" s="11">
        <f t="shared" si="20"/>
        <v>71.616611466709784</v>
      </c>
      <c r="AC14" s="11"/>
      <c r="AD14" s="7">
        <f t="shared" si="4"/>
        <v>1.7135511625062341</v>
      </c>
      <c r="AE14">
        <f t="shared" si="21"/>
        <v>55.667417570641305</v>
      </c>
      <c r="AF14" s="25">
        <f t="shared" si="22"/>
        <v>5.337908172777666E-3</v>
      </c>
      <c r="AG14" s="7"/>
      <c r="AL14" s="33"/>
      <c r="AN14" s="21"/>
      <c r="AO14" s="9"/>
      <c r="AP14" s="9"/>
      <c r="AQ14" s="9"/>
      <c r="AR14" s="9"/>
      <c r="AS14" s="28"/>
      <c r="AT14" s="9"/>
      <c r="AU14" s="33"/>
      <c r="AV14" s="9"/>
      <c r="AW14" s="19"/>
      <c r="AX14" s="7"/>
      <c r="AY14" s="7"/>
      <c r="AZ14" s="23"/>
      <c r="BA14" s="23"/>
      <c r="BB14" s="25"/>
      <c r="BC14" s="25"/>
      <c r="BD14"/>
      <c r="BE14" s="33"/>
      <c r="BF14" s="7"/>
      <c r="BG14" s="17"/>
      <c r="BH14" s="17"/>
      <c r="BI14" s="36"/>
      <c r="BJ14" s="7"/>
      <c r="BK14" s="17"/>
      <c r="BL14" s="24"/>
      <c r="BM14" s="32"/>
    </row>
    <row r="15" spans="1:76" ht="14.25" x14ac:dyDescent="0.2">
      <c r="A15" s="37" t="str">
        <f>Control!B17</f>
        <v>AME_19-Ab</v>
      </c>
      <c r="B15" s="27">
        <f t="shared" si="5"/>
        <v>1.311774999813389</v>
      </c>
      <c r="C15" s="20">
        <v>16.571633533183491</v>
      </c>
      <c r="D15" s="9">
        <f t="shared" si="6"/>
        <v>6.2827737212778345E-7</v>
      </c>
      <c r="E15">
        <f>Control!C17/100*(1+Control!D17/100)</f>
        <v>0.56864246690352294</v>
      </c>
      <c r="F15">
        <f t="shared" si="7"/>
        <v>4.2703265382221333E-5</v>
      </c>
      <c r="G15">
        <f t="shared" si="0"/>
        <v>29.331021744876825</v>
      </c>
      <c r="H15" s="21">
        <f t="shared" si="1"/>
        <v>2.7731126462990695E-13</v>
      </c>
      <c r="I15" s="7">
        <f t="shared" si="8"/>
        <v>2.8082051059735003</v>
      </c>
      <c r="J15">
        <f t="shared" si="9"/>
        <v>2.8082051059735003</v>
      </c>
      <c r="K15">
        <f>Control!F17/100</f>
        <v>9.3592868096104703E-3</v>
      </c>
      <c r="L15" s="25">
        <f t="shared" si="10"/>
        <v>9.3093277960580798E-3</v>
      </c>
      <c r="M15" s="10">
        <f t="shared" si="2"/>
        <v>4.9703926207665567</v>
      </c>
      <c r="N15">
        <f t="shared" si="11"/>
        <v>7.6865877687998393E-4</v>
      </c>
      <c r="O15">
        <f t="shared" si="12"/>
        <v>2.668954086388833E-3</v>
      </c>
      <c r="P15" s="25">
        <f t="shared" si="13"/>
        <v>3.745388836938241E-3</v>
      </c>
      <c r="Q15" s="7">
        <f t="shared" si="14"/>
        <v>11.498207225560588</v>
      </c>
      <c r="R15">
        <f t="shared" si="23"/>
        <v>2171.6664646353661</v>
      </c>
      <c r="S15" s="25">
        <f t="shared" si="16"/>
        <v>1.5498160704572033E-3</v>
      </c>
      <c r="T15" s="25">
        <f t="shared" si="17"/>
        <v>1.3097419898378542E-2</v>
      </c>
      <c r="U15" s="10">
        <f ca="1">RANK(C15,$C$3:OFFSET($C$3,Control!$I$5-1,0),1)</f>
        <v>5</v>
      </c>
      <c r="V15" s="10">
        <f t="shared" ca="1" si="18"/>
        <v>5</v>
      </c>
      <c r="W15" s="10">
        <f t="shared" ca="1" si="18"/>
        <v>5</v>
      </c>
      <c r="X15" s="7">
        <f t="shared" si="19"/>
        <v>1.0077986572938065</v>
      </c>
      <c r="Y15" s="7">
        <f t="shared" ca="1" si="3"/>
        <v>11.571633533183491</v>
      </c>
      <c r="Z15">
        <v>1</v>
      </c>
      <c r="AA15">
        <v>2</v>
      </c>
      <c r="AB15" s="11">
        <f t="shared" si="20"/>
        <v>78.504459452870805</v>
      </c>
      <c r="AC15" s="11"/>
      <c r="AD15" s="7">
        <f t="shared" si="4"/>
        <v>1.4667566068591094</v>
      </c>
      <c r="AE15">
        <f t="shared" si="21"/>
        <v>58.772918018303599</v>
      </c>
      <c r="AF15" s="25">
        <f t="shared" si="22"/>
        <v>5.337908172777666E-3</v>
      </c>
      <c r="AG15" s="7"/>
      <c r="AL15" s="33"/>
      <c r="AN15" s="21"/>
      <c r="AO15" s="9"/>
      <c r="AP15" s="9"/>
      <c r="AQ15" s="9"/>
      <c r="AR15" s="9"/>
      <c r="AS15" s="28"/>
      <c r="AT15" s="9"/>
      <c r="AU15" s="33"/>
      <c r="AV15" s="9"/>
      <c r="AW15" s="19"/>
      <c r="AX15" s="7"/>
      <c r="AY15" s="7"/>
      <c r="AZ15" s="23"/>
      <c r="BA15" s="23"/>
      <c r="BB15" s="25"/>
      <c r="BC15" s="25"/>
      <c r="BD15"/>
      <c r="BE15" s="33"/>
      <c r="BF15" s="7"/>
      <c r="BG15" s="17"/>
      <c r="BH15" s="17"/>
      <c r="BI15" s="36"/>
      <c r="BJ15" s="7"/>
      <c r="BK15" s="17"/>
      <c r="BL15" s="24"/>
      <c r="BM15" s="32"/>
    </row>
    <row r="16" spans="1:76" ht="14.25" x14ac:dyDescent="0.2">
      <c r="A16" s="37" t="str">
        <f>Control!B18</f>
        <v>AME_19-Ag</v>
      </c>
      <c r="B16" s="27">
        <f t="shared" si="5"/>
        <v>1.2327524067628364</v>
      </c>
      <c r="C16" s="20">
        <v>14.796624646844073</v>
      </c>
      <c r="D16" s="9">
        <f t="shared" si="6"/>
        <v>4.2490567730979478E-8</v>
      </c>
      <c r="E16">
        <f>Control!C18/100*(1+Control!D18/100)</f>
        <v>0.56864246690352294</v>
      </c>
      <c r="F16">
        <f t="shared" si="7"/>
        <v>4.2703265382221333E-5</v>
      </c>
      <c r="G16">
        <f t="shared" si="0"/>
        <v>26.189338449846243</v>
      </c>
      <c r="H16" s="21">
        <f t="shared" si="1"/>
        <v>2.7731126462990695E-13</v>
      </c>
      <c r="I16" s="7">
        <f t="shared" si="8"/>
        <v>2.8082051059735003</v>
      </c>
      <c r="J16">
        <f t="shared" si="9"/>
        <v>2.8082051059735003</v>
      </c>
      <c r="K16">
        <f>Control!F18/100</f>
        <v>8.5660513659939156E-3</v>
      </c>
      <c r="L16" s="25">
        <f t="shared" si="10"/>
        <v>8.5203265703989433E-3</v>
      </c>
      <c r="M16" s="10">
        <f t="shared" si="2"/>
        <v>4.9703926207665567</v>
      </c>
      <c r="N16">
        <f t="shared" si="11"/>
        <v>7.6865877687998393E-4</v>
      </c>
      <c r="O16">
        <f t="shared" si="12"/>
        <v>2.668954086388833E-3</v>
      </c>
      <c r="P16" s="25">
        <f t="shared" si="13"/>
        <v>3.745388836938241E-3</v>
      </c>
      <c r="Q16" s="7">
        <f t="shared" si="14"/>
        <v>12.702329693378845</v>
      </c>
      <c r="R16">
        <f t="shared" si="23"/>
        <v>2142.1195786266326</v>
      </c>
      <c r="S16" s="25">
        <f t="shared" si="16"/>
        <v>1.5498160704572033E-3</v>
      </c>
      <c r="T16" s="25">
        <f t="shared" si="17"/>
        <v>1.2308418672719406E-2</v>
      </c>
      <c r="U16" s="10">
        <f ca="1">RANK(C16,$C$3:OFFSET($C$3,Control!$I$5-1,0),1)</f>
        <v>4</v>
      </c>
      <c r="V16" s="10">
        <f t="shared" ca="1" si="18"/>
        <v>4</v>
      </c>
      <c r="W16" s="10">
        <f t="shared" ca="1" si="18"/>
        <v>4</v>
      </c>
      <c r="X16" s="7">
        <f t="shared" si="19"/>
        <v>0.92889853472789274</v>
      </c>
      <c r="Y16" s="7">
        <f t="shared" ca="1" si="3"/>
        <v>10.796624646844073</v>
      </c>
      <c r="Z16">
        <v>1</v>
      </c>
      <c r="AA16">
        <v>2</v>
      </c>
      <c r="AB16" s="11">
        <f t="shared" si="20"/>
        <v>80.63631181609334</v>
      </c>
      <c r="AC16" s="11"/>
      <c r="AD16" s="7">
        <f t="shared" si="4"/>
        <v>1.3877340138085568</v>
      </c>
      <c r="AE16">
        <f t="shared" si="21"/>
        <v>59.764006120353308</v>
      </c>
      <c r="AF16" s="25">
        <f t="shared" si="22"/>
        <v>5.337908172777666E-3</v>
      </c>
      <c r="AG16" s="7"/>
      <c r="AL16" s="33"/>
      <c r="AN16" s="21"/>
      <c r="AO16" s="9"/>
      <c r="AP16" s="9"/>
      <c r="AQ16" s="9"/>
      <c r="AR16" s="9"/>
      <c r="AS16" s="28"/>
      <c r="AT16" s="9"/>
      <c r="AU16" s="33"/>
      <c r="AV16" s="9"/>
      <c r="AW16" s="19"/>
      <c r="AX16" s="7"/>
      <c r="AY16" s="7"/>
      <c r="AZ16" s="23"/>
      <c r="BA16" s="23"/>
      <c r="BB16" s="25"/>
      <c r="BC16" s="25"/>
      <c r="BD16"/>
      <c r="BE16" s="33"/>
      <c r="BF16" s="7"/>
      <c r="BG16" s="17"/>
      <c r="BH16" s="17"/>
      <c r="BI16" s="36"/>
      <c r="BJ16" s="7"/>
      <c r="BK16" s="17"/>
      <c r="BL16" s="24"/>
      <c r="BM16" s="32"/>
    </row>
    <row r="17" spans="1:74" ht="14.25" x14ac:dyDescent="0.2">
      <c r="A17" s="37">
        <f>Control!B19</f>
        <v>0</v>
      </c>
      <c r="B17" s="27" t="e">
        <f t="shared" si="5"/>
        <v>#DIV/0!</v>
      </c>
      <c r="C17" s="20">
        <v>106.05929158849324</v>
      </c>
      <c r="D17" s="9" t="e">
        <f t="shared" si="6"/>
        <v>#DIV/0!</v>
      </c>
      <c r="E17">
        <f>Control!C19/100*(1+Control!D19/100)</f>
        <v>0</v>
      </c>
      <c r="F17" t="e">
        <f t="shared" si="7"/>
        <v>#DIV/0!</v>
      </c>
      <c r="G17">
        <f t="shared" si="0"/>
        <v>187.72002057607182</v>
      </c>
      <c r="H17" s="21">
        <f t="shared" si="1"/>
        <v>0</v>
      </c>
      <c r="I17" s="7" t="e">
        <f t="shared" si="8"/>
        <v>#DIV/0!</v>
      </c>
      <c r="J17" t="e">
        <f t="shared" si="9"/>
        <v>#DIV/0!</v>
      </c>
      <c r="K17">
        <f>Control!F19/100</f>
        <v>0</v>
      </c>
      <c r="L17" s="25" t="e">
        <f t="shared" si="10"/>
        <v>#DIV/0!</v>
      </c>
      <c r="M17" s="10" t="e">
        <f t="shared" si="2"/>
        <v>#DIV/0!</v>
      </c>
      <c r="N17" t="e">
        <f t="shared" si="11"/>
        <v>#DIV/0!</v>
      </c>
      <c r="O17" t="e">
        <f t="shared" si="12"/>
        <v>#DIV/0!</v>
      </c>
      <c r="P17" s="25" t="e">
        <f t="shared" si="13"/>
        <v>#DIV/0!</v>
      </c>
      <c r="Q17" s="7" t="e">
        <f t="shared" si="14"/>
        <v>#DIV/0!</v>
      </c>
      <c r="R17" t="e">
        <f t="shared" si="23"/>
        <v>#DIV/0!</v>
      </c>
      <c r="S17" s="25" t="e">
        <f t="shared" si="16"/>
        <v>#DIV/0!</v>
      </c>
      <c r="T17" s="25" t="e">
        <f t="shared" si="17"/>
        <v>#DIV/0!</v>
      </c>
      <c r="U17" s="10" t="e">
        <f ca="1">RANK(C17,$C$3:OFFSET($C$3,Control!$I$5-1,0),1)</f>
        <v>#N/A</v>
      </c>
      <c r="V17" s="10" t="e">
        <f t="shared" ca="1" si="18"/>
        <v>#N/A</v>
      </c>
      <c r="W17" s="10" t="e">
        <f t="shared" ca="1" si="18"/>
        <v>#N/A</v>
      </c>
      <c r="X17" s="7" t="e">
        <f t="shared" si="19"/>
        <v>#DIV/0!</v>
      </c>
      <c r="Y17" s="7" t="e">
        <f t="shared" ca="1" si="3"/>
        <v>#N/A</v>
      </c>
      <c r="Z17">
        <v>1</v>
      </c>
      <c r="AA17">
        <v>2</v>
      </c>
      <c r="AB17" s="11" t="e">
        <f t="shared" si="20"/>
        <v>#DIV/0!</v>
      </c>
      <c r="AC17" s="11"/>
      <c r="AD17" s="7" t="e">
        <f t="shared" si="4"/>
        <v>#DIV/0!</v>
      </c>
      <c r="AE17" t="e">
        <f t="shared" si="21"/>
        <v>#DIV/0!</v>
      </c>
      <c r="AF17" s="25" t="e">
        <f t="shared" si="22"/>
        <v>#DIV/0!</v>
      </c>
      <c r="AG17" s="7"/>
      <c r="AL17" s="33"/>
      <c r="AN17" s="21"/>
      <c r="AO17" s="9"/>
      <c r="AP17" s="9"/>
      <c r="AQ17" s="9"/>
      <c r="AR17" s="9"/>
      <c r="AS17" s="28"/>
      <c r="AT17" s="9"/>
      <c r="AU17" s="33"/>
      <c r="AV17" s="9"/>
      <c r="AW17" s="19"/>
      <c r="AX17" s="7"/>
      <c r="AY17" s="7"/>
      <c r="AZ17" s="23"/>
      <c r="BA17" s="23"/>
      <c r="BB17" s="25"/>
      <c r="BC17" s="25"/>
      <c r="BD17"/>
      <c r="BE17" s="33"/>
      <c r="BF17" s="7"/>
      <c r="BG17" s="17"/>
      <c r="BH17" s="17"/>
      <c r="BI17" s="36"/>
      <c r="BJ17" s="7"/>
      <c r="BK17" s="17"/>
      <c r="BL17" s="24"/>
      <c r="BM17" s="32"/>
    </row>
    <row r="18" spans="1:74" ht="14.25" x14ac:dyDescent="0.2">
      <c r="A18" s="37">
        <f>Control!B20</f>
        <v>0</v>
      </c>
      <c r="B18" s="27" t="e">
        <f t="shared" si="5"/>
        <v>#DIV/0!</v>
      </c>
      <c r="C18" s="20">
        <v>84.747170503496974</v>
      </c>
      <c r="D18" s="9" t="e">
        <f t="shared" si="6"/>
        <v>#DIV/0!</v>
      </c>
      <c r="E18">
        <f>Control!C20/100*(1+Control!D20/100)</f>
        <v>0</v>
      </c>
      <c r="F18" t="e">
        <f t="shared" si="7"/>
        <v>#DIV/0!</v>
      </c>
      <c r="G18">
        <f t="shared" si="0"/>
        <v>149.99855601907785</v>
      </c>
      <c r="H18" s="21">
        <f t="shared" si="1"/>
        <v>0</v>
      </c>
      <c r="I18" s="7" t="e">
        <f t="shared" si="8"/>
        <v>#DIV/0!</v>
      </c>
      <c r="J18" t="e">
        <f t="shared" si="9"/>
        <v>#DIV/0!</v>
      </c>
      <c r="K18">
        <f>Control!F20/100</f>
        <v>0</v>
      </c>
      <c r="L18" s="25" t="e">
        <f t="shared" si="10"/>
        <v>#DIV/0!</v>
      </c>
      <c r="M18" s="10" t="e">
        <f t="shared" si="2"/>
        <v>#DIV/0!</v>
      </c>
      <c r="N18" t="e">
        <f t="shared" si="11"/>
        <v>#DIV/0!</v>
      </c>
      <c r="O18" t="e">
        <f t="shared" si="12"/>
        <v>#DIV/0!</v>
      </c>
      <c r="P18" s="25" t="e">
        <f t="shared" si="13"/>
        <v>#DIV/0!</v>
      </c>
      <c r="Q18" s="7" t="e">
        <f t="shared" si="14"/>
        <v>#DIV/0!</v>
      </c>
      <c r="R18" t="e">
        <f t="shared" si="23"/>
        <v>#DIV/0!</v>
      </c>
      <c r="S18" s="25" t="e">
        <f t="shared" si="16"/>
        <v>#DIV/0!</v>
      </c>
      <c r="T18" s="25" t="e">
        <f t="shared" si="17"/>
        <v>#DIV/0!</v>
      </c>
      <c r="U18" s="10" t="e">
        <f ca="1">RANK(C18,$C$3:OFFSET($C$3,Control!$I$5-1,0),1)</f>
        <v>#N/A</v>
      </c>
      <c r="V18" s="10" t="e">
        <f t="shared" ca="1" si="18"/>
        <v>#N/A</v>
      </c>
      <c r="W18" s="10" t="e">
        <f t="shared" ca="1" si="18"/>
        <v>#N/A</v>
      </c>
      <c r="X18" s="7" t="e">
        <f t="shared" si="19"/>
        <v>#DIV/0!</v>
      </c>
      <c r="Y18" s="7" t="e">
        <f t="shared" ca="1" si="3"/>
        <v>#N/A</v>
      </c>
      <c r="Z18">
        <v>1</v>
      </c>
      <c r="AA18">
        <v>2</v>
      </c>
      <c r="AB18" s="11" t="e">
        <f t="shared" si="20"/>
        <v>#DIV/0!</v>
      </c>
      <c r="AC18" s="11"/>
      <c r="AD18" s="7" t="e">
        <f t="shared" si="4"/>
        <v>#DIV/0!</v>
      </c>
      <c r="AE18" t="e">
        <f t="shared" si="21"/>
        <v>#DIV/0!</v>
      </c>
      <c r="AF18" s="25" t="e">
        <f t="shared" si="22"/>
        <v>#DIV/0!</v>
      </c>
      <c r="AG18" s="7"/>
      <c r="AL18" s="33"/>
      <c r="AN18" s="21"/>
      <c r="AO18" s="9"/>
      <c r="AP18" s="9"/>
      <c r="AQ18" s="9"/>
      <c r="AR18" s="9"/>
      <c r="AS18" s="28"/>
      <c r="AT18" s="9"/>
      <c r="AU18" s="33"/>
      <c r="AV18" s="9"/>
      <c r="AW18" s="19"/>
      <c r="AX18" s="7"/>
      <c r="AY18" s="7"/>
      <c r="AZ18" s="23"/>
      <c r="BA18" s="23"/>
      <c r="BB18" s="25"/>
      <c r="BC18" s="25"/>
      <c r="BD18"/>
      <c r="BE18" s="33"/>
      <c r="BF18" s="7"/>
      <c r="BG18" s="17"/>
      <c r="BH18" s="17"/>
      <c r="BI18" s="36"/>
      <c r="BJ18" s="7"/>
      <c r="BK18" s="17"/>
      <c r="BL18" s="24"/>
      <c r="BM18" s="32"/>
    </row>
    <row r="19" spans="1:74" ht="14.25" x14ac:dyDescent="0.2">
      <c r="A19" s="37">
        <f>Control!B21</f>
        <v>0</v>
      </c>
      <c r="B19" s="27" t="e">
        <f t="shared" si="5"/>
        <v>#DIV/0!</v>
      </c>
      <c r="C19" s="20">
        <v>65.256247664642416</v>
      </c>
      <c r="D19" s="9" t="e">
        <f t="shared" si="6"/>
        <v>#DIV/0!</v>
      </c>
      <c r="E19">
        <f>Control!C21/100*(1+Control!D21/100)</f>
        <v>0</v>
      </c>
      <c r="F19" t="e">
        <f t="shared" si="7"/>
        <v>#DIV/0!</v>
      </c>
      <c r="G19">
        <f t="shared" si="0"/>
        <v>115.50052777886883</v>
      </c>
      <c r="H19" s="21">
        <f t="shared" si="1"/>
        <v>0</v>
      </c>
      <c r="I19" s="7" t="e">
        <f t="shared" si="8"/>
        <v>#DIV/0!</v>
      </c>
      <c r="J19" t="e">
        <f t="shared" si="9"/>
        <v>#DIV/0!</v>
      </c>
      <c r="K19">
        <f>Control!F21/100</f>
        <v>0</v>
      </c>
      <c r="L19" s="25" t="e">
        <f t="shared" si="10"/>
        <v>#DIV/0!</v>
      </c>
      <c r="M19" s="10" t="e">
        <f t="shared" si="2"/>
        <v>#DIV/0!</v>
      </c>
      <c r="N19" t="e">
        <f t="shared" si="11"/>
        <v>#DIV/0!</v>
      </c>
      <c r="O19" t="e">
        <f t="shared" si="12"/>
        <v>#DIV/0!</v>
      </c>
      <c r="P19" s="25" t="e">
        <f t="shared" si="13"/>
        <v>#DIV/0!</v>
      </c>
      <c r="Q19" s="7" t="e">
        <f t="shared" si="14"/>
        <v>#DIV/0!</v>
      </c>
      <c r="R19" t="e">
        <f t="shared" si="23"/>
        <v>#DIV/0!</v>
      </c>
      <c r="S19" s="25" t="e">
        <f t="shared" si="16"/>
        <v>#DIV/0!</v>
      </c>
      <c r="T19" s="25" t="e">
        <f t="shared" si="17"/>
        <v>#DIV/0!</v>
      </c>
      <c r="U19" s="10" t="e">
        <f ca="1">RANK(C19,$C$3:OFFSET($C$3,Control!$I$5-1,0),1)</f>
        <v>#N/A</v>
      </c>
      <c r="V19" s="10" t="e">
        <f t="shared" ca="1" si="18"/>
        <v>#N/A</v>
      </c>
      <c r="W19" s="10" t="e">
        <f t="shared" ca="1" si="18"/>
        <v>#N/A</v>
      </c>
      <c r="X19" s="7" t="e">
        <f t="shared" si="19"/>
        <v>#DIV/0!</v>
      </c>
      <c r="Y19" s="7" t="e">
        <f t="shared" ca="1" si="3"/>
        <v>#N/A</v>
      </c>
      <c r="Z19">
        <v>1</v>
      </c>
      <c r="AA19">
        <v>2</v>
      </c>
      <c r="AB19" s="11" t="e">
        <f t="shared" si="20"/>
        <v>#DIV/0!</v>
      </c>
      <c r="AC19" s="11"/>
      <c r="AD19" s="7" t="e">
        <f t="shared" si="4"/>
        <v>#DIV/0!</v>
      </c>
      <c r="AE19" t="e">
        <f t="shared" si="21"/>
        <v>#DIV/0!</v>
      </c>
      <c r="AF19" s="25" t="e">
        <f t="shared" si="22"/>
        <v>#DIV/0!</v>
      </c>
      <c r="AG19" s="7"/>
      <c r="AL19" s="33"/>
      <c r="AN19" s="21"/>
      <c r="AO19" s="9"/>
      <c r="AP19" s="9"/>
      <c r="AQ19" s="9"/>
      <c r="AR19" s="9"/>
      <c r="AS19" s="28"/>
      <c r="AT19" s="9"/>
      <c r="AU19" s="33"/>
      <c r="AV19" s="9"/>
      <c r="AW19" s="19"/>
      <c r="AX19" s="7"/>
      <c r="AY19" s="7"/>
      <c r="AZ19" s="23"/>
      <c r="BA19" s="23"/>
      <c r="BB19" s="25"/>
      <c r="BC19" s="25"/>
      <c r="BD19"/>
      <c r="BE19" s="33"/>
      <c r="BF19" s="7"/>
      <c r="BG19" s="17"/>
      <c r="BH19" s="17"/>
      <c r="BI19" s="36"/>
      <c r="BJ19" s="7"/>
      <c r="BK19" s="17"/>
      <c r="BL19" s="24"/>
      <c r="BM19" s="32"/>
    </row>
    <row r="20" spans="1:74" ht="14.25" x14ac:dyDescent="0.2">
      <c r="A20" s="37">
        <f>Control!B22</f>
        <v>0</v>
      </c>
      <c r="B20" s="27" t="e">
        <f t="shared" si="5"/>
        <v>#DIV/0!</v>
      </c>
      <c r="C20" s="20">
        <v>65.423828428999343</v>
      </c>
      <c r="D20" s="9" t="e">
        <f t="shared" si="6"/>
        <v>#DIV/0!</v>
      </c>
      <c r="E20">
        <f>Control!C22/100*(1+Control!D22/100)</f>
        <v>0</v>
      </c>
      <c r="F20" t="e">
        <f t="shared" si="7"/>
        <v>#DIV/0!</v>
      </c>
      <c r="G20">
        <f t="shared" si="0"/>
        <v>115.79713794910542</v>
      </c>
      <c r="H20" s="21">
        <f t="shared" si="1"/>
        <v>0</v>
      </c>
      <c r="I20" s="7" t="e">
        <f t="shared" si="8"/>
        <v>#DIV/0!</v>
      </c>
      <c r="J20" t="e">
        <f t="shared" si="9"/>
        <v>#DIV/0!</v>
      </c>
      <c r="K20">
        <f>Control!F22/100</f>
        <v>0</v>
      </c>
      <c r="L20" s="25" t="e">
        <f t="shared" si="10"/>
        <v>#DIV/0!</v>
      </c>
      <c r="M20" s="10" t="e">
        <f t="shared" si="2"/>
        <v>#DIV/0!</v>
      </c>
      <c r="N20" t="e">
        <f t="shared" si="11"/>
        <v>#DIV/0!</v>
      </c>
      <c r="O20" t="e">
        <f t="shared" si="12"/>
        <v>#DIV/0!</v>
      </c>
      <c r="P20" s="25" t="e">
        <f t="shared" si="13"/>
        <v>#DIV/0!</v>
      </c>
      <c r="Q20" s="7" t="e">
        <f t="shared" si="14"/>
        <v>#DIV/0!</v>
      </c>
      <c r="R20" t="e">
        <f t="shared" si="23"/>
        <v>#DIV/0!</v>
      </c>
      <c r="S20" s="25" t="e">
        <f t="shared" si="16"/>
        <v>#DIV/0!</v>
      </c>
      <c r="T20" s="25" t="e">
        <f t="shared" si="17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19"/>
        <v>#DIV/0!</v>
      </c>
      <c r="Y20" s="7" t="e">
        <f t="shared" ca="1" si="3"/>
        <v>#N/A</v>
      </c>
      <c r="Z20">
        <v>1</v>
      </c>
      <c r="AA20">
        <v>2</v>
      </c>
      <c r="AB20" s="11" t="e">
        <f t="shared" si="20"/>
        <v>#DIV/0!</v>
      </c>
      <c r="AC20" s="11"/>
      <c r="AD20" s="7" t="e">
        <f t="shared" si="4"/>
        <v>#DIV/0!</v>
      </c>
      <c r="AE20" t="e">
        <f t="shared" si="21"/>
        <v>#DIV/0!</v>
      </c>
      <c r="AF20" s="25" t="e">
        <f t="shared" si="22"/>
        <v>#DIV/0!</v>
      </c>
      <c r="AG20" s="7"/>
      <c r="AL20" s="33"/>
      <c r="AN20" s="21"/>
      <c r="AO20" s="9"/>
      <c r="AP20" s="9"/>
      <c r="AQ20" s="9"/>
      <c r="AR20" s="9"/>
      <c r="AS20" s="28"/>
      <c r="AT20" s="9"/>
      <c r="AU20" s="33"/>
      <c r="AV20" s="9"/>
      <c r="AW20" s="19"/>
      <c r="AX20" s="7"/>
      <c r="AY20" s="7"/>
      <c r="AZ20" s="23"/>
      <c r="BA20" s="23"/>
      <c r="BB20" s="25"/>
      <c r="BC20" s="25"/>
      <c r="BD20"/>
      <c r="BE20" s="33"/>
      <c r="BF20" s="7"/>
      <c r="BG20" s="17"/>
      <c r="BH20" s="17"/>
      <c r="BI20" s="36"/>
      <c r="BJ20" s="7"/>
      <c r="BK20" s="17"/>
      <c r="BL20" s="24"/>
      <c r="BM20" s="32"/>
    </row>
    <row r="21" spans="1:74" ht="14.25" x14ac:dyDescent="0.2">
      <c r="A21" s="37">
        <f>Control!B23</f>
        <v>0</v>
      </c>
      <c r="B21" s="27" t="e">
        <f t="shared" si="5"/>
        <v>#DIV/0!</v>
      </c>
      <c r="C21" s="20">
        <v>74.118327681545793</v>
      </c>
      <c r="D21" s="9" t="e">
        <f t="shared" si="6"/>
        <v>#DIV/0!</v>
      </c>
      <c r="E21">
        <f>Control!C23/100*(1+Control!D23/100)</f>
        <v>0</v>
      </c>
      <c r="F21" t="e">
        <f t="shared" si="7"/>
        <v>#DIV/0!</v>
      </c>
      <c r="G21">
        <f t="shared" si="0"/>
        <v>131.18599784192159</v>
      </c>
      <c r="H21" s="21">
        <f t="shared" si="1"/>
        <v>0</v>
      </c>
      <c r="I21" s="7" t="e">
        <f t="shared" si="8"/>
        <v>#DIV/0!</v>
      </c>
      <c r="J21" t="e">
        <f t="shared" si="9"/>
        <v>#DIV/0!</v>
      </c>
      <c r="K21">
        <f>Control!F23/100</f>
        <v>0</v>
      </c>
      <c r="L21" s="25" t="e">
        <f t="shared" si="10"/>
        <v>#DIV/0!</v>
      </c>
      <c r="M21" s="10" t="e">
        <f t="shared" si="2"/>
        <v>#DIV/0!</v>
      </c>
      <c r="N21" t="e">
        <f t="shared" si="11"/>
        <v>#DIV/0!</v>
      </c>
      <c r="O21" t="e">
        <f t="shared" si="12"/>
        <v>#DIV/0!</v>
      </c>
      <c r="P21" s="25" t="e">
        <f t="shared" si="13"/>
        <v>#DIV/0!</v>
      </c>
      <c r="Q21" s="7" t="e">
        <f t="shared" si="14"/>
        <v>#DIV/0!</v>
      </c>
      <c r="R21" t="e">
        <f t="shared" si="23"/>
        <v>#DIV/0!</v>
      </c>
      <c r="S21" s="25" t="e">
        <f t="shared" si="16"/>
        <v>#DIV/0!</v>
      </c>
      <c r="T21" s="25" t="e">
        <f t="shared" si="17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19"/>
        <v>#DIV/0!</v>
      </c>
      <c r="Y21" s="7" t="e">
        <f t="shared" ca="1" si="3"/>
        <v>#N/A</v>
      </c>
      <c r="Z21">
        <v>1</v>
      </c>
      <c r="AA21">
        <v>2</v>
      </c>
      <c r="AB21" s="11" t="e">
        <f t="shared" si="20"/>
        <v>#DIV/0!</v>
      </c>
      <c r="AC21" s="11"/>
      <c r="AD21" s="7" t="e">
        <f t="shared" si="4"/>
        <v>#DIV/0!</v>
      </c>
      <c r="AE21" t="e">
        <f t="shared" si="21"/>
        <v>#DIV/0!</v>
      </c>
      <c r="AF21" s="25" t="e">
        <f t="shared" si="22"/>
        <v>#DIV/0!</v>
      </c>
      <c r="AG21" s="7"/>
      <c r="AL21" s="33"/>
      <c r="AN21" s="21"/>
      <c r="AO21" s="9"/>
      <c r="AP21" s="9"/>
      <c r="AQ21" s="9"/>
      <c r="AR21" s="9"/>
      <c r="AS21" s="28"/>
      <c r="AT21" s="9"/>
      <c r="AU21" s="33"/>
      <c r="AV21" s="9"/>
      <c r="AW21" s="19"/>
      <c r="AX21" s="7"/>
      <c r="AY21" s="7"/>
      <c r="AZ21" s="23"/>
      <c r="BA21" s="23"/>
      <c r="BB21" s="25"/>
      <c r="BC21" s="25"/>
      <c r="BD21"/>
      <c r="BE21" s="33"/>
      <c r="BF21" s="7"/>
      <c r="BG21" s="17"/>
      <c r="BH21" s="17"/>
      <c r="BI21" s="36"/>
      <c r="BJ21" s="7"/>
      <c r="BK21" s="17"/>
      <c r="BL21" s="24"/>
      <c r="BM21" s="32"/>
    </row>
    <row r="22" spans="1:74" ht="14.25" x14ac:dyDescent="0.2">
      <c r="A22" s="37">
        <f>Control!B24</f>
        <v>0</v>
      </c>
      <c r="B22" s="27" t="e">
        <f t="shared" si="5"/>
        <v>#DIV/0!</v>
      </c>
      <c r="C22" s="20">
        <v>202.19872033692187</v>
      </c>
      <c r="D22" s="9" t="e">
        <f t="shared" si="6"/>
        <v>#DIV/0!</v>
      </c>
      <c r="E22">
        <f>Control!C24/100*(1+Control!D24/100)</f>
        <v>0</v>
      </c>
      <c r="F22" t="e">
        <f t="shared" si="7"/>
        <v>#DIV/0!</v>
      </c>
      <c r="G22">
        <f t="shared" si="0"/>
        <v>357.88234461694657</v>
      </c>
      <c r="H22" s="21">
        <f t="shared" si="1"/>
        <v>0</v>
      </c>
      <c r="I22" s="7" t="e">
        <f t="shared" si="8"/>
        <v>#DIV/0!</v>
      </c>
      <c r="J22" t="e">
        <f t="shared" si="9"/>
        <v>#DIV/0!</v>
      </c>
      <c r="K22">
        <f>Control!F24/100</f>
        <v>0</v>
      </c>
      <c r="L22" s="25" t="e">
        <f t="shared" si="10"/>
        <v>#DIV/0!</v>
      </c>
      <c r="M22" s="10" t="e">
        <f t="shared" si="2"/>
        <v>#DIV/0!</v>
      </c>
      <c r="N22" t="e">
        <f t="shared" si="11"/>
        <v>#DIV/0!</v>
      </c>
      <c r="O22" t="e">
        <f t="shared" si="12"/>
        <v>#DIV/0!</v>
      </c>
      <c r="P22" s="25" t="e">
        <f t="shared" si="13"/>
        <v>#DIV/0!</v>
      </c>
      <c r="Q22" s="7" t="e">
        <f t="shared" si="14"/>
        <v>#DIV/0!</v>
      </c>
      <c r="R22" t="e">
        <f t="shared" si="23"/>
        <v>#DIV/0!</v>
      </c>
      <c r="S22" s="25" t="e">
        <f t="shared" si="16"/>
        <v>#DIV/0!</v>
      </c>
      <c r="T22" s="25" t="e">
        <f t="shared" si="17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19"/>
        <v>#DIV/0!</v>
      </c>
      <c r="Y22" s="7" t="e">
        <f t="shared" ca="1" si="3"/>
        <v>#N/A</v>
      </c>
      <c r="Z22">
        <v>1</v>
      </c>
      <c r="AA22">
        <v>2</v>
      </c>
      <c r="AB22" s="11" t="e">
        <f t="shared" si="20"/>
        <v>#DIV/0!</v>
      </c>
      <c r="AC22" s="11"/>
      <c r="AD22" s="7" t="e">
        <f t="shared" si="4"/>
        <v>#DIV/0!</v>
      </c>
      <c r="AE22" t="e">
        <f t="shared" si="21"/>
        <v>#DIV/0!</v>
      </c>
      <c r="AF22" s="25" t="e">
        <f t="shared" si="22"/>
        <v>#DIV/0!</v>
      </c>
      <c r="AG22" s="7"/>
      <c r="AL22" s="33"/>
      <c r="AN22" s="21"/>
      <c r="AO22" s="9"/>
      <c r="AP22" s="9"/>
      <c r="AQ22" s="9"/>
      <c r="AR22" s="9"/>
      <c r="AS22" s="28"/>
      <c r="AT22" s="9"/>
      <c r="AU22" s="33"/>
      <c r="AV22" s="9"/>
      <c r="AW22" s="19"/>
      <c r="AX22" s="7"/>
      <c r="AY22" s="7"/>
      <c r="AZ22" s="23"/>
      <c r="BA22" s="23"/>
      <c r="BB22" s="25"/>
      <c r="BC22" s="25"/>
      <c r="BD22"/>
      <c r="BE22" s="33"/>
      <c r="BF22" s="7"/>
      <c r="BG22" s="17"/>
      <c r="BH22" s="17"/>
      <c r="BI22" s="36"/>
      <c r="BJ22" s="7"/>
      <c r="BK22" s="17"/>
      <c r="BL22" s="24"/>
      <c r="BM22" s="32"/>
    </row>
    <row r="23" spans="1:74" ht="14.25" x14ac:dyDescent="0.2">
      <c r="A23" s="37">
        <f>Control!B25</f>
        <v>0</v>
      </c>
      <c r="B23" s="27" t="e">
        <f t="shared" si="5"/>
        <v>#DIV/0!</v>
      </c>
      <c r="C23" s="20">
        <v>59.514130975685831</v>
      </c>
      <c r="D23" s="9" t="e">
        <f t="shared" si="6"/>
        <v>#DIV/0!</v>
      </c>
      <c r="E23">
        <f>Control!C25/100*(1+Control!D25/100)</f>
        <v>0</v>
      </c>
      <c r="F23" t="e">
        <f t="shared" si="7"/>
        <v>#DIV/0!</v>
      </c>
      <c r="G23">
        <f t="shared" si="0"/>
        <v>105.3372479110059</v>
      </c>
      <c r="H23" s="21">
        <f t="shared" si="1"/>
        <v>0</v>
      </c>
      <c r="I23" s="7" t="e">
        <f t="shared" si="8"/>
        <v>#DIV/0!</v>
      </c>
      <c r="J23" t="e">
        <f t="shared" si="9"/>
        <v>#DIV/0!</v>
      </c>
      <c r="K23">
        <f>Control!F25/100</f>
        <v>0</v>
      </c>
      <c r="L23" s="25" t="e">
        <f t="shared" si="10"/>
        <v>#DIV/0!</v>
      </c>
      <c r="M23" s="10" t="e">
        <f t="shared" si="2"/>
        <v>#DIV/0!</v>
      </c>
      <c r="N23" t="e">
        <f t="shared" si="11"/>
        <v>#DIV/0!</v>
      </c>
      <c r="O23" t="e">
        <f t="shared" si="12"/>
        <v>#DIV/0!</v>
      </c>
      <c r="P23" s="25" t="e">
        <f t="shared" si="13"/>
        <v>#DIV/0!</v>
      </c>
      <c r="Q23" s="7" t="e">
        <f t="shared" si="14"/>
        <v>#DIV/0!</v>
      </c>
      <c r="R23" t="e">
        <f t="shared" si="23"/>
        <v>#DIV/0!</v>
      </c>
      <c r="S23" s="25" t="e">
        <f t="shared" si="16"/>
        <v>#DIV/0!</v>
      </c>
      <c r="T23" s="25" t="e">
        <f t="shared" si="17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19"/>
        <v>#DIV/0!</v>
      </c>
      <c r="Y23" s="7" t="e">
        <f t="shared" ca="1" si="3"/>
        <v>#N/A</v>
      </c>
      <c r="Z23">
        <v>1</v>
      </c>
      <c r="AA23">
        <v>2</v>
      </c>
      <c r="AB23" s="11" t="e">
        <f t="shared" si="20"/>
        <v>#DIV/0!</v>
      </c>
      <c r="AC23" s="11"/>
      <c r="AD23" s="7" t="e">
        <f t="shared" si="4"/>
        <v>#DIV/0!</v>
      </c>
      <c r="AE23" t="e">
        <f t="shared" si="21"/>
        <v>#DIV/0!</v>
      </c>
      <c r="AF23" s="25" t="e">
        <f t="shared" si="22"/>
        <v>#DIV/0!</v>
      </c>
      <c r="AG23" s="7"/>
      <c r="AL23" s="33"/>
      <c r="AN23" s="21"/>
      <c r="AO23" s="9"/>
      <c r="AP23" s="9"/>
      <c r="AQ23" s="9"/>
      <c r="AR23" s="9"/>
      <c r="AS23" s="28"/>
      <c r="AT23" s="9"/>
      <c r="AU23" s="33"/>
      <c r="AV23" s="9"/>
      <c r="AW23" s="19"/>
      <c r="AX23" s="7"/>
      <c r="AY23" s="7"/>
      <c r="AZ23" s="23"/>
      <c r="BA23" s="23"/>
      <c r="BB23" s="25"/>
      <c r="BC23" s="25"/>
      <c r="BD23"/>
      <c r="BE23" s="33"/>
      <c r="BF23" s="7"/>
      <c r="BG23" s="17"/>
      <c r="BH23" s="23"/>
      <c r="BI23" s="36"/>
      <c r="BJ23" s="7"/>
      <c r="BK23" s="17"/>
      <c r="BL23" s="24"/>
      <c r="BM23" s="32"/>
      <c r="BP23" s="10"/>
      <c r="BQ23" s="10"/>
      <c r="BR23" s="10"/>
      <c r="BS23" s="10"/>
      <c r="BT23" s="10"/>
      <c r="BU23" s="10"/>
      <c r="BV23" s="10"/>
    </row>
    <row r="24" spans="1:74" ht="14.25" x14ac:dyDescent="0.2">
      <c r="A24" s="37">
        <f>Control!B26</f>
        <v>0</v>
      </c>
      <c r="B24" s="27" t="e">
        <f t="shared" si="5"/>
        <v>#DIV/0!</v>
      </c>
      <c r="C24" s="20">
        <v>77.74251735452269</v>
      </c>
      <c r="D24" s="9" t="e">
        <f t="shared" si="6"/>
        <v>#DIV/0!</v>
      </c>
      <c r="E24">
        <f>Control!C26/100*(1+Control!D26/100)</f>
        <v>0</v>
      </c>
      <c r="F24" t="e">
        <f t="shared" si="7"/>
        <v>#DIV/0!</v>
      </c>
      <c r="G24">
        <f t="shared" si="0"/>
        <v>137.60064525086793</v>
      </c>
      <c r="H24" s="21">
        <f t="shared" si="1"/>
        <v>0</v>
      </c>
      <c r="I24" s="7" t="e">
        <f t="shared" si="8"/>
        <v>#DIV/0!</v>
      </c>
      <c r="J24" t="e">
        <f t="shared" si="9"/>
        <v>#DIV/0!</v>
      </c>
      <c r="K24">
        <f>Control!F26/100</f>
        <v>0</v>
      </c>
      <c r="L24" s="25" t="e">
        <f t="shared" si="10"/>
        <v>#DIV/0!</v>
      </c>
      <c r="M24" s="10" t="e">
        <f t="shared" si="2"/>
        <v>#DIV/0!</v>
      </c>
      <c r="N24" t="e">
        <f t="shared" si="11"/>
        <v>#DIV/0!</v>
      </c>
      <c r="O24" t="e">
        <f t="shared" si="12"/>
        <v>#DIV/0!</v>
      </c>
      <c r="P24" s="25" t="e">
        <f t="shared" si="13"/>
        <v>#DIV/0!</v>
      </c>
      <c r="Q24" s="7" t="e">
        <f t="shared" si="14"/>
        <v>#DIV/0!</v>
      </c>
      <c r="R24" t="e">
        <f t="shared" si="23"/>
        <v>#DIV/0!</v>
      </c>
      <c r="S24" s="25" t="e">
        <f t="shared" si="16"/>
        <v>#DIV/0!</v>
      </c>
      <c r="T24" s="25" t="e">
        <f t="shared" si="17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19"/>
        <v>#DIV/0!</v>
      </c>
      <c r="Y24" s="7" t="e">
        <f t="shared" ca="1" si="3"/>
        <v>#N/A</v>
      </c>
      <c r="Z24">
        <v>1</v>
      </c>
      <c r="AA24">
        <v>2</v>
      </c>
      <c r="AB24" s="11" t="e">
        <f t="shared" si="20"/>
        <v>#DIV/0!</v>
      </c>
      <c r="AC24" s="11"/>
      <c r="AD24" s="7" t="e">
        <f t="shared" si="4"/>
        <v>#DIV/0!</v>
      </c>
      <c r="AE24" t="e">
        <f t="shared" si="21"/>
        <v>#DIV/0!</v>
      </c>
      <c r="AF24" s="25" t="e">
        <f t="shared" si="22"/>
        <v>#DIV/0!</v>
      </c>
      <c r="AG24" s="7"/>
      <c r="AL24" s="33"/>
      <c r="AN24" s="21"/>
      <c r="AO24" s="9"/>
      <c r="AP24" s="9"/>
      <c r="AQ24" s="9"/>
      <c r="AR24" s="9"/>
      <c r="AS24" s="28"/>
      <c r="AT24" s="9"/>
      <c r="AU24" s="33"/>
      <c r="AV24" s="9"/>
      <c r="AW24" s="19"/>
      <c r="AX24" s="7"/>
      <c r="AY24" s="7"/>
      <c r="AZ24" s="23"/>
      <c r="BA24" s="23"/>
      <c r="BB24" s="25"/>
      <c r="BC24" s="25"/>
      <c r="BD24"/>
      <c r="BE24" s="33"/>
      <c r="BF24" s="7"/>
      <c r="BG24" s="17"/>
      <c r="BH24" s="17"/>
      <c r="BI24" s="36"/>
      <c r="BJ24" s="7"/>
      <c r="BK24" s="17"/>
      <c r="BL24" s="24"/>
      <c r="BM24" s="32"/>
    </row>
    <row r="25" spans="1:74" ht="14.25" x14ac:dyDescent="0.2">
      <c r="A25" s="37">
        <f>Control!B27</f>
        <v>0</v>
      </c>
      <c r="B25" s="27" t="e">
        <f t="shared" si="5"/>
        <v>#DIV/0!</v>
      </c>
      <c r="C25" s="20">
        <v>226.83482892486549</v>
      </c>
      <c r="D25" s="9" t="e">
        <f t="shared" si="6"/>
        <v>#DIV/0!</v>
      </c>
      <c r="E25">
        <f>Control!C27/100*(1+Control!D27/100)</f>
        <v>0</v>
      </c>
      <c r="F25" t="e">
        <f t="shared" si="7"/>
        <v>#DIV/0!</v>
      </c>
      <c r="G25">
        <f t="shared" si="0"/>
        <v>401.48711268372546</v>
      </c>
      <c r="H25" s="21">
        <f t="shared" si="1"/>
        <v>0</v>
      </c>
      <c r="I25" s="7" t="e">
        <f t="shared" si="8"/>
        <v>#DIV/0!</v>
      </c>
      <c r="J25" t="e">
        <f t="shared" si="9"/>
        <v>#DIV/0!</v>
      </c>
      <c r="K25">
        <f>Control!F27/100</f>
        <v>0</v>
      </c>
      <c r="L25" s="25" t="e">
        <f t="shared" si="10"/>
        <v>#DIV/0!</v>
      </c>
      <c r="M25" s="10" t="e">
        <f t="shared" si="2"/>
        <v>#DIV/0!</v>
      </c>
      <c r="N25" t="e">
        <f t="shared" si="11"/>
        <v>#DIV/0!</v>
      </c>
      <c r="O25" t="e">
        <f t="shared" si="12"/>
        <v>#DIV/0!</v>
      </c>
      <c r="P25" s="25" t="e">
        <f t="shared" si="13"/>
        <v>#DIV/0!</v>
      </c>
      <c r="Q25" s="7" t="e">
        <f t="shared" si="14"/>
        <v>#DIV/0!</v>
      </c>
      <c r="R25" t="e">
        <f t="shared" si="23"/>
        <v>#DIV/0!</v>
      </c>
      <c r="S25" s="25" t="e">
        <f t="shared" si="16"/>
        <v>#DIV/0!</v>
      </c>
      <c r="T25" s="25" t="e">
        <f t="shared" si="17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19"/>
        <v>#DIV/0!</v>
      </c>
      <c r="Y25" s="7" t="e">
        <f t="shared" ca="1" si="3"/>
        <v>#N/A</v>
      </c>
      <c r="Z25">
        <v>1</v>
      </c>
      <c r="AA25">
        <v>2</v>
      </c>
      <c r="AB25" s="11" t="e">
        <f t="shared" si="20"/>
        <v>#DIV/0!</v>
      </c>
      <c r="AC25" s="11"/>
      <c r="AD25" s="7" t="e">
        <f t="shared" si="4"/>
        <v>#DIV/0!</v>
      </c>
      <c r="AE25" t="e">
        <f t="shared" si="21"/>
        <v>#DIV/0!</v>
      </c>
      <c r="AF25" s="25" t="e">
        <f t="shared" si="22"/>
        <v>#DIV/0!</v>
      </c>
      <c r="AG25" s="7"/>
      <c r="AL25" s="33"/>
      <c r="AN25" s="21"/>
      <c r="AO25" s="9"/>
      <c r="AP25" s="9"/>
      <c r="AQ25" s="9"/>
      <c r="AR25" s="9"/>
      <c r="AS25" s="28"/>
      <c r="AT25" s="9"/>
      <c r="AU25" s="33"/>
      <c r="AV25" s="9"/>
      <c r="AW25" s="19"/>
      <c r="AX25" s="7"/>
      <c r="AY25" s="7"/>
      <c r="AZ25" s="23"/>
      <c r="BA25" s="23"/>
      <c r="BB25" s="25"/>
      <c r="BC25" s="25"/>
      <c r="BD25"/>
      <c r="BE25" s="33"/>
      <c r="BF25" s="7"/>
      <c r="BG25" s="17"/>
      <c r="BH25" s="17"/>
      <c r="BI25" s="36"/>
      <c r="BJ25" s="7"/>
      <c r="BK25" s="17"/>
      <c r="BL25" s="24"/>
      <c r="BM25" s="32"/>
    </row>
    <row r="26" spans="1:74" ht="14.25" x14ac:dyDescent="0.2">
      <c r="A26" s="37">
        <f>Control!B28</f>
        <v>0</v>
      </c>
      <c r="B26" s="27" t="e">
        <f t="shared" si="5"/>
        <v>#DIV/0!</v>
      </c>
      <c r="C26" s="20">
        <v>11.761394262881712</v>
      </c>
      <c r="D26" s="9" t="e">
        <f t="shared" si="6"/>
        <v>#DIV/0!</v>
      </c>
      <c r="E26">
        <f>Control!C28/100*(1+Control!D28/100)</f>
        <v>0</v>
      </c>
      <c r="F26" t="e">
        <f t="shared" si="7"/>
        <v>#DIV/0!</v>
      </c>
      <c r="G26">
        <f t="shared" si="0"/>
        <v>20.817121630397398</v>
      </c>
      <c r="H26" s="21">
        <f t="shared" si="1"/>
        <v>0</v>
      </c>
      <c r="I26" s="7" t="e">
        <f t="shared" si="8"/>
        <v>#DIV/0!</v>
      </c>
      <c r="J26" t="e">
        <f t="shared" si="9"/>
        <v>#DIV/0!</v>
      </c>
      <c r="K26">
        <f>Control!F28/100</f>
        <v>0</v>
      </c>
      <c r="L26" s="25" t="e">
        <f t="shared" si="10"/>
        <v>#DIV/0!</v>
      </c>
      <c r="M26" s="10" t="e">
        <f t="shared" si="2"/>
        <v>#DIV/0!</v>
      </c>
      <c r="N26" t="e">
        <f t="shared" si="11"/>
        <v>#DIV/0!</v>
      </c>
      <c r="O26" t="e">
        <f t="shared" si="12"/>
        <v>#DIV/0!</v>
      </c>
      <c r="P26" s="25" t="e">
        <f t="shared" si="13"/>
        <v>#DIV/0!</v>
      </c>
      <c r="Q26" s="7" t="e">
        <f t="shared" si="14"/>
        <v>#DIV/0!</v>
      </c>
      <c r="R26" t="e">
        <f t="shared" si="23"/>
        <v>#DIV/0!</v>
      </c>
      <c r="S26" s="25" t="e">
        <f t="shared" si="16"/>
        <v>#DIV/0!</v>
      </c>
      <c r="T26" s="25" t="e">
        <f t="shared" si="17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19"/>
        <v>#DIV/0!</v>
      </c>
      <c r="Y26" s="7" t="e">
        <f t="shared" ca="1" si="3"/>
        <v>#N/A</v>
      </c>
      <c r="Z26">
        <v>1</v>
      </c>
      <c r="AA26">
        <v>2</v>
      </c>
      <c r="AB26" s="11" t="e">
        <f t="shared" si="20"/>
        <v>#DIV/0!</v>
      </c>
      <c r="AC26" s="11"/>
      <c r="AD26" s="7" t="e">
        <f t="shared" si="4"/>
        <v>#DIV/0!</v>
      </c>
      <c r="AE26" t="e">
        <f t="shared" si="21"/>
        <v>#DIV/0!</v>
      </c>
      <c r="AF26" s="25" t="e">
        <f t="shared" si="22"/>
        <v>#DIV/0!</v>
      </c>
      <c r="AG26" s="7"/>
      <c r="AL26" s="33"/>
      <c r="AN26" s="21"/>
      <c r="AO26" s="9"/>
      <c r="AP26" s="9"/>
      <c r="AQ26" s="9"/>
      <c r="AR26" s="9"/>
      <c r="AS26" s="28"/>
      <c r="AT26" s="9"/>
      <c r="AU26" s="33"/>
      <c r="AV26" s="9"/>
      <c r="AW26" s="19"/>
      <c r="AX26" s="7"/>
      <c r="AY26" s="7"/>
      <c r="AZ26" s="23"/>
      <c r="BA26" s="23"/>
      <c r="BB26" s="25"/>
      <c r="BC26" s="25"/>
      <c r="BD26"/>
      <c r="BL26" s="36"/>
      <c r="BM26" s="32"/>
    </row>
    <row r="27" spans="1:74" ht="14.25" x14ac:dyDescent="0.2">
      <c r="A27" s="37">
        <f>Control!B29</f>
        <v>0</v>
      </c>
      <c r="B27" s="27" t="e">
        <f t="shared" si="5"/>
        <v>#DIV/0!</v>
      </c>
      <c r="C27" s="20">
        <v>94.107832768867453</v>
      </c>
      <c r="D27" s="9" t="e">
        <f t="shared" si="6"/>
        <v>#DIV/0!</v>
      </c>
      <c r="E27">
        <f>Control!C29/100*(1+Control!D29/100)</f>
        <v>0</v>
      </c>
      <c r="F27" t="e">
        <f t="shared" si="7"/>
        <v>#DIV/0!</v>
      </c>
      <c r="G27">
        <f t="shared" si="0"/>
        <v>166.56649350709</v>
      </c>
      <c r="H27" s="21">
        <f t="shared" si="1"/>
        <v>0</v>
      </c>
      <c r="I27" s="7" t="e">
        <f t="shared" si="8"/>
        <v>#DIV/0!</v>
      </c>
      <c r="J27" t="e">
        <f t="shared" si="9"/>
        <v>#DIV/0!</v>
      </c>
      <c r="K27">
        <f>Control!F29/100</f>
        <v>0</v>
      </c>
      <c r="L27" s="25" t="e">
        <f t="shared" si="10"/>
        <v>#DIV/0!</v>
      </c>
      <c r="M27" s="10" t="e">
        <f t="shared" si="2"/>
        <v>#DIV/0!</v>
      </c>
      <c r="N27" t="e">
        <f t="shared" si="11"/>
        <v>#DIV/0!</v>
      </c>
      <c r="O27" t="e">
        <f t="shared" si="12"/>
        <v>#DIV/0!</v>
      </c>
      <c r="P27" s="25" t="e">
        <f t="shared" si="13"/>
        <v>#DIV/0!</v>
      </c>
      <c r="Q27" s="7" t="e">
        <f t="shared" si="14"/>
        <v>#DIV/0!</v>
      </c>
      <c r="R27" t="e">
        <f t="shared" si="23"/>
        <v>#DIV/0!</v>
      </c>
      <c r="S27" s="25" t="e">
        <f t="shared" si="16"/>
        <v>#DIV/0!</v>
      </c>
      <c r="T27" s="25" t="e">
        <f t="shared" si="17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19"/>
        <v>#DIV/0!</v>
      </c>
      <c r="Y27" s="7" t="e">
        <f t="shared" ca="1" si="3"/>
        <v>#N/A</v>
      </c>
      <c r="Z27">
        <v>1</v>
      </c>
      <c r="AA27">
        <v>2</v>
      </c>
      <c r="AB27" s="11" t="e">
        <f t="shared" si="20"/>
        <v>#DIV/0!</v>
      </c>
      <c r="AC27" s="11"/>
      <c r="AD27" s="7" t="e">
        <f t="shared" si="4"/>
        <v>#DIV/0!</v>
      </c>
      <c r="AE27" t="e">
        <f t="shared" si="21"/>
        <v>#DIV/0!</v>
      </c>
      <c r="AF27" s="25" t="e">
        <f t="shared" si="22"/>
        <v>#DIV/0!</v>
      </c>
      <c r="AG27" s="7"/>
      <c r="AL27" s="33"/>
      <c r="AN27" s="21"/>
      <c r="AO27" s="9"/>
      <c r="AP27" s="9"/>
      <c r="AQ27" s="9"/>
      <c r="AR27" s="9"/>
      <c r="AS27" s="28"/>
      <c r="AT27" s="9"/>
      <c r="AU27" s="33"/>
      <c r="AV27" s="9"/>
      <c r="AW27" s="19"/>
      <c r="AX27" s="7"/>
      <c r="AY27" s="7"/>
      <c r="AZ27" s="23"/>
      <c r="BA27" s="23"/>
      <c r="BB27" s="25"/>
      <c r="BC27" s="25"/>
      <c r="BD27"/>
      <c r="BE27" s="33"/>
      <c r="BF27" s="7"/>
      <c r="BG27" s="17"/>
      <c r="BH27" s="17"/>
      <c r="BI27" s="36"/>
      <c r="BJ27" s="7"/>
      <c r="BK27" s="17"/>
      <c r="BL27" s="24"/>
      <c r="BM27" s="32"/>
    </row>
    <row r="28" spans="1:74" ht="14.25" x14ac:dyDescent="0.2">
      <c r="A28" s="37">
        <f>Control!B30</f>
        <v>0</v>
      </c>
      <c r="B28" s="27" t="e">
        <f t="shared" si="5"/>
        <v>#DIV/0!</v>
      </c>
      <c r="C28" s="20">
        <v>194.14214808418492</v>
      </c>
      <c r="D28" s="9" t="e">
        <f t="shared" si="6"/>
        <v>#DIV/0!</v>
      </c>
      <c r="E28">
        <f>Control!C30/100*(1+Control!D30/100)</f>
        <v>0</v>
      </c>
      <c r="F28" t="e">
        <f t="shared" si="7"/>
        <v>#DIV/0!</v>
      </c>
      <c r="G28">
        <f t="shared" si="0"/>
        <v>343.62258588760886</v>
      </c>
      <c r="H28" s="21">
        <f t="shared" si="1"/>
        <v>0</v>
      </c>
      <c r="I28" s="7" t="e">
        <f t="shared" si="8"/>
        <v>#DIV/0!</v>
      </c>
      <c r="J28" t="e">
        <f t="shared" si="9"/>
        <v>#DIV/0!</v>
      </c>
      <c r="K28">
        <f>Control!F30/100</f>
        <v>0</v>
      </c>
      <c r="L28" s="25" t="e">
        <f t="shared" si="10"/>
        <v>#DIV/0!</v>
      </c>
      <c r="M28" s="10" t="e">
        <f t="shared" si="2"/>
        <v>#DIV/0!</v>
      </c>
      <c r="N28" t="e">
        <f t="shared" si="11"/>
        <v>#DIV/0!</v>
      </c>
      <c r="O28" t="e">
        <f t="shared" si="12"/>
        <v>#DIV/0!</v>
      </c>
      <c r="P28" s="25" t="e">
        <f t="shared" si="13"/>
        <v>#DIV/0!</v>
      </c>
      <c r="Q28" s="7" t="e">
        <f t="shared" si="14"/>
        <v>#DIV/0!</v>
      </c>
      <c r="R28" t="e">
        <f t="shared" si="23"/>
        <v>#DIV/0!</v>
      </c>
      <c r="S28" s="25" t="e">
        <f t="shared" si="16"/>
        <v>#DIV/0!</v>
      </c>
      <c r="T28" s="25" t="e">
        <f t="shared" si="17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19"/>
        <v>#DIV/0!</v>
      </c>
      <c r="Y28" s="7" t="e">
        <f t="shared" ca="1" si="3"/>
        <v>#N/A</v>
      </c>
      <c r="Z28">
        <v>1</v>
      </c>
      <c r="AA28">
        <v>2</v>
      </c>
      <c r="AB28" s="11" t="e">
        <f t="shared" si="20"/>
        <v>#DIV/0!</v>
      </c>
      <c r="AC28" s="11"/>
      <c r="AD28" s="7" t="e">
        <f t="shared" si="4"/>
        <v>#DIV/0!</v>
      </c>
      <c r="AE28" t="e">
        <f t="shared" si="21"/>
        <v>#DIV/0!</v>
      </c>
      <c r="AF28" s="25" t="e">
        <f t="shared" si="22"/>
        <v>#DIV/0!</v>
      </c>
      <c r="AG28" s="7"/>
      <c r="AL28" s="33"/>
      <c r="AN28" s="21"/>
      <c r="AO28" s="9"/>
      <c r="AP28" s="9"/>
      <c r="AQ28" s="9"/>
      <c r="AR28" s="9"/>
      <c r="AS28" s="28"/>
      <c r="AT28" s="9"/>
      <c r="AU28" s="33"/>
      <c r="AV28" s="9"/>
      <c r="AW28" s="19"/>
      <c r="AX28" s="7"/>
      <c r="AY28" s="7"/>
      <c r="AZ28" s="23"/>
      <c r="BA28" s="23"/>
      <c r="BB28" s="25"/>
      <c r="BC28" s="25"/>
      <c r="BD28"/>
      <c r="BE28" s="33"/>
      <c r="BF28" s="7"/>
      <c r="BG28" s="17"/>
      <c r="BH28" s="17"/>
      <c r="BI28" s="36"/>
      <c r="BJ28" s="7"/>
      <c r="BK28" s="17"/>
      <c r="BL28" s="24"/>
      <c r="BM28" s="32"/>
    </row>
    <row r="29" spans="1:74" ht="14.25" x14ac:dyDescent="0.2">
      <c r="A29" s="37">
        <f>Control!B31</f>
        <v>0</v>
      </c>
      <c r="B29" s="27" t="e">
        <f t="shared" si="5"/>
        <v>#DIV/0!</v>
      </c>
      <c r="C29" s="20">
        <v>42.079963852614618</v>
      </c>
      <c r="D29" s="9" t="e">
        <f t="shared" si="6"/>
        <v>#DIV/0!</v>
      </c>
      <c r="E29">
        <f>Control!C31/100*(1+Control!D31/100)</f>
        <v>0</v>
      </c>
      <c r="F29" t="e">
        <f t="shared" si="7"/>
        <v>#DIV/0!</v>
      </c>
      <c r="G29">
        <f t="shared" si="0"/>
        <v>74.47958176924304</v>
      </c>
      <c r="H29" s="21">
        <f t="shared" si="1"/>
        <v>0</v>
      </c>
      <c r="I29" s="7" t="e">
        <f t="shared" si="8"/>
        <v>#DIV/0!</v>
      </c>
      <c r="J29" t="e">
        <f t="shared" si="9"/>
        <v>#DIV/0!</v>
      </c>
      <c r="K29">
        <f>Control!F31/100</f>
        <v>0</v>
      </c>
      <c r="L29" s="25" t="e">
        <f t="shared" si="10"/>
        <v>#DIV/0!</v>
      </c>
      <c r="M29" s="10" t="e">
        <f t="shared" si="2"/>
        <v>#DIV/0!</v>
      </c>
      <c r="N29" t="e">
        <f t="shared" si="11"/>
        <v>#DIV/0!</v>
      </c>
      <c r="O29" t="e">
        <f t="shared" si="12"/>
        <v>#DIV/0!</v>
      </c>
      <c r="P29" s="25" t="e">
        <f t="shared" si="13"/>
        <v>#DIV/0!</v>
      </c>
      <c r="Q29" s="7" t="e">
        <f t="shared" si="14"/>
        <v>#DIV/0!</v>
      </c>
      <c r="R29" t="e">
        <f t="shared" si="23"/>
        <v>#DIV/0!</v>
      </c>
      <c r="S29" s="25" t="e">
        <f t="shared" si="16"/>
        <v>#DIV/0!</v>
      </c>
      <c r="T29" s="25" t="e">
        <f t="shared" si="17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19"/>
        <v>#DIV/0!</v>
      </c>
      <c r="Y29" s="7" t="e">
        <f t="shared" ca="1" si="3"/>
        <v>#N/A</v>
      </c>
      <c r="Z29">
        <v>1</v>
      </c>
      <c r="AA29">
        <v>2</v>
      </c>
      <c r="AB29" s="11" t="e">
        <f t="shared" si="20"/>
        <v>#DIV/0!</v>
      </c>
      <c r="AC29" s="11"/>
      <c r="AD29" s="7" t="e">
        <f t="shared" si="4"/>
        <v>#DIV/0!</v>
      </c>
      <c r="AE29" t="e">
        <f t="shared" si="21"/>
        <v>#DIV/0!</v>
      </c>
      <c r="AF29" s="25" t="e">
        <f t="shared" si="22"/>
        <v>#DIV/0!</v>
      </c>
      <c r="AG29" s="7"/>
      <c r="AL29" s="33"/>
      <c r="AN29" s="21"/>
      <c r="AO29" s="9"/>
      <c r="AP29" s="9"/>
      <c r="AQ29" s="9"/>
      <c r="AR29" s="9"/>
      <c r="AS29" s="28"/>
      <c r="AT29" s="9"/>
      <c r="AU29" s="33"/>
      <c r="AV29" s="9"/>
      <c r="AW29" s="19"/>
      <c r="AX29" s="7"/>
      <c r="AY29" s="7"/>
      <c r="AZ29" s="23"/>
      <c r="BA29" s="23"/>
      <c r="BB29" s="25"/>
      <c r="BC29" s="25"/>
      <c r="BD29"/>
      <c r="BE29" s="33"/>
      <c r="BF29" s="7"/>
      <c r="BG29" s="17"/>
      <c r="BH29" s="17"/>
      <c r="BI29" s="36"/>
      <c r="BJ29" s="7"/>
      <c r="BK29" s="17"/>
      <c r="BL29" s="24"/>
      <c r="BM29" s="32"/>
    </row>
    <row r="30" spans="1:74" ht="14.25" x14ac:dyDescent="0.2">
      <c r="A30" s="37">
        <f>Control!B32</f>
        <v>0</v>
      </c>
      <c r="B30" s="27" t="e">
        <f t="shared" si="5"/>
        <v>#DIV/0!</v>
      </c>
      <c r="C30" s="20">
        <v>75.013616713280356</v>
      </c>
      <c r="D30" s="9" t="e">
        <f t="shared" si="6"/>
        <v>#DIV/0!</v>
      </c>
      <c r="E30">
        <f>Control!C32/100*(1+Control!D32/100)</f>
        <v>0</v>
      </c>
      <c r="F30" t="e">
        <f t="shared" si="7"/>
        <v>#DIV/0!</v>
      </c>
      <c r="G30">
        <f t="shared" si="0"/>
        <v>132.77061784966997</v>
      </c>
      <c r="H30" s="21">
        <f t="shared" si="1"/>
        <v>0</v>
      </c>
      <c r="I30" s="7" t="e">
        <f t="shared" si="8"/>
        <v>#DIV/0!</v>
      </c>
      <c r="J30" t="e">
        <f t="shared" si="9"/>
        <v>#DIV/0!</v>
      </c>
      <c r="K30">
        <f>Control!F32/100</f>
        <v>0</v>
      </c>
      <c r="L30" s="25" t="e">
        <f t="shared" si="10"/>
        <v>#DIV/0!</v>
      </c>
      <c r="M30" s="10" t="e">
        <f t="shared" si="2"/>
        <v>#DIV/0!</v>
      </c>
      <c r="N30" t="e">
        <f t="shared" si="11"/>
        <v>#DIV/0!</v>
      </c>
      <c r="O30" t="e">
        <f t="shared" si="12"/>
        <v>#DIV/0!</v>
      </c>
      <c r="P30" s="25" t="e">
        <f t="shared" si="13"/>
        <v>#DIV/0!</v>
      </c>
      <c r="Q30" s="7" t="e">
        <f t="shared" si="14"/>
        <v>#DIV/0!</v>
      </c>
      <c r="R30" t="e">
        <f t="shared" si="23"/>
        <v>#DIV/0!</v>
      </c>
      <c r="S30" s="25" t="e">
        <f t="shared" si="16"/>
        <v>#DIV/0!</v>
      </c>
      <c r="T30" s="25" t="e">
        <f t="shared" si="17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19"/>
        <v>#DIV/0!</v>
      </c>
      <c r="Y30" s="7" t="e">
        <f t="shared" ca="1" si="3"/>
        <v>#N/A</v>
      </c>
      <c r="Z30">
        <v>1</v>
      </c>
      <c r="AA30">
        <v>2</v>
      </c>
      <c r="AB30" s="11" t="e">
        <f t="shared" si="20"/>
        <v>#DIV/0!</v>
      </c>
      <c r="AC30" s="11"/>
      <c r="AD30" s="7" t="e">
        <f t="shared" si="4"/>
        <v>#DIV/0!</v>
      </c>
      <c r="AE30" t="e">
        <f t="shared" si="21"/>
        <v>#DIV/0!</v>
      </c>
      <c r="AF30" s="25" t="e">
        <f t="shared" si="22"/>
        <v>#DIV/0!</v>
      </c>
      <c r="AG30" s="7"/>
      <c r="AL30" s="33"/>
      <c r="AN30" s="21"/>
      <c r="AO30" s="9"/>
      <c r="AP30" s="9"/>
      <c r="AQ30" s="9"/>
      <c r="AR30" s="9"/>
      <c r="AS30" s="28"/>
      <c r="AT30" s="9"/>
      <c r="AU30" s="33"/>
      <c r="AV30" s="9"/>
      <c r="AW30" s="19"/>
      <c r="AX30" s="7"/>
      <c r="AY30" s="7"/>
      <c r="AZ30" s="23"/>
      <c r="BA30" s="23"/>
      <c r="BB30" s="25"/>
      <c r="BC30" s="25"/>
      <c r="BD30"/>
      <c r="BE30" s="33"/>
      <c r="BF30" s="7"/>
      <c r="BG30" s="17"/>
      <c r="BH30" s="17"/>
      <c r="BI30" s="36"/>
      <c r="BJ30" s="7"/>
      <c r="BK30" s="17"/>
      <c r="BL30" s="24"/>
      <c r="BM30" s="32"/>
    </row>
    <row r="31" spans="1:74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44.131264280408836</v>
      </c>
      <c r="D31" s="9" t="e">
        <f t="shared" ref="D31:D94" si="26">ABS(B31-((354.94*SQRT(C31)+9.623*C31-1.5223*POWER(C31,1.5))/($AA$1+273)+0.0012439*POWER(C31,1.5)))</f>
        <v>#DIV/0!</v>
      </c>
      <c r="E31">
        <f>Control!C33/100*(1+Control!D33/100)</f>
        <v>0</v>
      </c>
      <c r="F31" t="e">
        <f t="shared" ref="F31:F94" si="27">$F$2*N31</f>
        <v>#DIV/0!</v>
      </c>
      <c r="G31">
        <f t="shared" ref="G31:G94" si="28">0.018*C31*1000000/8.3144/($AA$1+273.15)</f>
        <v>78.110288261299345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19"/>
        <v>#DIV/0!</v>
      </c>
      <c r="Y31" s="7" t="e">
        <f t="shared" ca="1" si="3"/>
        <v>#N/A</v>
      </c>
      <c r="Z31">
        <v>1</v>
      </c>
      <c r="AA31">
        <v>2</v>
      </c>
      <c r="AB31" s="11" t="e">
        <f t="shared" si="20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  <c r="AN31" s="21"/>
      <c r="AO31" s="29"/>
      <c r="AP31" s="29"/>
      <c r="AQ31" s="29"/>
      <c r="AR31" s="29"/>
      <c r="AS31" s="29"/>
      <c r="AT31" s="29"/>
      <c r="AU31" s="29"/>
      <c r="AV31" s="29"/>
      <c r="AW31" s="29"/>
      <c r="AZ31" s="23"/>
      <c r="BA31" s="23"/>
      <c r="BD31" s="26"/>
      <c r="BE31" s="33"/>
      <c r="BF31" s="7"/>
      <c r="BG31" s="17"/>
      <c r="BH31" s="17"/>
      <c r="BI31" s="36"/>
      <c r="BJ31" s="7"/>
      <c r="BK31" s="17"/>
      <c r="BL31" s="24"/>
      <c r="BM31" s="32"/>
    </row>
    <row r="32" spans="1:74" ht="14.25" x14ac:dyDescent="0.2">
      <c r="A32" s="37">
        <f>Control!B34</f>
        <v>0</v>
      </c>
      <c r="B32" s="27" t="e">
        <f t="shared" si="25"/>
        <v>#DIV/0!</v>
      </c>
      <c r="C32" s="20">
        <v>86.506592414406157</v>
      </c>
      <c r="D32" s="9" t="e">
        <f t="shared" si="26"/>
        <v>#DIV/0!</v>
      </c>
      <c r="E32">
        <f>Control!C34/100*(1+Control!D34/100)</f>
        <v>0</v>
      </c>
      <c r="F32" t="e">
        <f t="shared" si="27"/>
        <v>#DIV/0!</v>
      </c>
      <c r="G32">
        <f t="shared" si="28"/>
        <v>153.11265109147692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>
        <f ca="1">RANK(C32,$C$3:OFFSET($C$3,Control!$I$5-1,0),1)</f>
        <v>14</v>
      </c>
      <c r="V32" s="10" t="e">
        <f t="shared" ca="1" si="24"/>
        <v>#N/A</v>
      </c>
      <c r="W32" s="10" t="e">
        <f t="shared" ca="1" si="24"/>
        <v>#N/A</v>
      </c>
      <c r="X32" s="7" t="e">
        <f t="shared" si="19"/>
        <v>#DIV/0!</v>
      </c>
      <c r="Y32" s="7" t="e">
        <f t="shared" ca="1" si="3"/>
        <v>#N/A</v>
      </c>
      <c r="Z32">
        <v>1</v>
      </c>
      <c r="AA32">
        <v>2</v>
      </c>
      <c r="AB32" s="11" t="e">
        <f t="shared" si="20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  <c r="BD32" s="26"/>
      <c r="BE32" s="33"/>
      <c r="BF32" s="7"/>
      <c r="BG32" s="17"/>
      <c r="BH32" s="17"/>
      <c r="BI32" s="36"/>
      <c r="BJ32" s="7"/>
      <c r="BK32" s="17"/>
      <c r="BL32" s="24"/>
      <c r="BM32" s="32"/>
    </row>
    <row r="33" spans="1:65" ht="14.25" x14ac:dyDescent="0.2">
      <c r="A33" s="37">
        <f>Control!B35</f>
        <v>0</v>
      </c>
      <c r="B33" s="27" t="e">
        <f t="shared" si="25"/>
        <v>#DIV/0!</v>
      </c>
      <c r="C33" s="20">
        <v>38.446262786927676</v>
      </c>
      <c r="D33" s="9" t="e">
        <f t="shared" si="26"/>
        <v>#DIV/0!</v>
      </c>
      <c r="E33">
        <f>Control!C35/100*(1+Control!D35/100)</f>
        <v>0</v>
      </c>
      <c r="F33" t="e">
        <f t="shared" si="27"/>
        <v>#DIV/0!</v>
      </c>
      <c r="G33">
        <f t="shared" si="28"/>
        <v>68.048099636921776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 t="e">
        <f ca="1">RANK(C33,$C$3:OFFSET($C$3,Control!$I$5-1,0),1)</f>
        <v>#N/A</v>
      </c>
      <c r="V33" s="10" t="e">
        <f t="shared" ca="1" si="24"/>
        <v>#N/A</v>
      </c>
      <c r="W33" s="10" t="e">
        <f t="shared" ca="1" si="24"/>
        <v>#N/A</v>
      </c>
      <c r="X33" s="7" t="e">
        <f t="shared" si="19"/>
        <v>#DIV/0!</v>
      </c>
      <c r="Y33" s="7" t="e">
        <f t="shared" ca="1" si="3"/>
        <v>#N/A</v>
      </c>
      <c r="Z33">
        <v>1</v>
      </c>
      <c r="AA33">
        <v>2</v>
      </c>
      <c r="AB33" s="11" t="e">
        <f t="shared" si="20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  <c r="BD33" s="26"/>
      <c r="BE33" s="33"/>
      <c r="BF33" s="7"/>
      <c r="BG33" s="17"/>
      <c r="BH33" s="17"/>
      <c r="BI33" s="36"/>
      <c r="BJ33" s="7"/>
      <c r="BK33" s="17"/>
      <c r="BL33" s="24"/>
      <c r="BM33" s="32"/>
    </row>
    <row r="34" spans="1:65" ht="14.25" x14ac:dyDescent="0.2">
      <c r="A34" s="37">
        <f>Control!B36</f>
        <v>0</v>
      </c>
      <c r="B34" s="27" t="e">
        <f t="shared" si="25"/>
        <v>#DIV/0!</v>
      </c>
      <c r="C34" s="20">
        <v>25.995770735124442</v>
      </c>
      <c r="D34" s="9" t="e">
        <f t="shared" si="26"/>
        <v>#DIV/0!</v>
      </c>
      <c r="E34">
        <f>Control!C36/100*(1+Control!D36/100)</f>
        <v>0</v>
      </c>
      <c r="F34" t="e">
        <f t="shared" si="27"/>
        <v>#DIV/0!</v>
      </c>
      <c r="G34">
        <f t="shared" si="28"/>
        <v>46.011306922757591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19"/>
        <v>#DIV/0!</v>
      </c>
      <c r="Y34" s="7" t="e">
        <f t="shared" ca="1" si="3"/>
        <v>#N/A</v>
      </c>
      <c r="Z34">
        <v>1</v>
      </c>
      <c r="AA34">
        <v>2</v>
      </c>
      <c r="AB34" s="11" t="e">
        <f t="shared" si="20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  <c r="BD34" s="26"/>
      <c r="BE34" s="33"/>
      <c r="BF34" s="7"/>
      <c r="BG34" s="17"/>
      <c r="BH34" s="17"/>
      <c r="BI34" s="36"/>
      <c r="BJ34" s="7"/>
      <c r="BK34" s="17"/>
      <c r="BL34" s="24"/>
      <c r="BM34" s="32"/>
    </row>
    <row r="35" spans="1:65" ht="14.25" x14ac:dyDescent="0.2">
      <c r="A35" s="37">
        <f>Control!B37</f>
        <v>0</v>
      </c>
      <c r="B35" s="27" t="e">
        <f t="shared" si="25"/>
        <v>#DIV/0!</v>
      </c>
      <c r="C35" s="20">
        <v>37.86969316868602</v>
      </c>
      <c r="D35" s="9" t="e">
        <f t="shared" si="26"/>
        <v>#DIV/0!</v>
      </c>
      <c r="E35">
        <f>Control!C37/100*(1+Control!D37/100)</f>
        <v>0</v>
      </c>
      <c r="F35" t="e">
        <f t="shared" si="27"/>
        <v>#DIV/0!</v>
      </c>
      <c r="G35">
        <f t="shared" si="28"/>
        <v>67.027598189299383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 t="e">
        <f ca="1">RANK(C35,$C$3:OFFSET($C$3,Control!$I$5-1,0),1)</f>
        <v>#N/A</v>
      </c>
      <c r="V35" s="10" t="e">
        <f t="shared" ca="1" si="24"/>
        <v>#N/A</v>
      </c>
      <c r="W35" s="10" t="e">
        <f t="shared" ca="1" si="24"/>
        <v>#N/A</v>
      </c>
      <c r="X35" s="7" t="e">
        <f t="shared" si="19"/>
        <v>#DIV/0!</v>
      </c>
      <c r="Y35" s="7" t="e">
        <f t="shared" ca="1" si="3"/>
        <v>#N/A</v>
      </c>
      <c r="Z35">
        <v>1</v>
      </c>
      <c r="AA35">
        <v>2</v>
      </c>
      <c r="AB35" s="11" t="e">
        <f t="shared" si="20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  <c r="BD35" s="26"/>
      <c r="BE35" s="33"/>
      <c r="BF35" s="7"/>
      <c r="BG35" s="17"/>
      <c r="BH35" s="17"/>
      <c r="BI35" s="36"/>
      <c r="BJ35" s="7"/>
      <c r="BK35" s="17"/>
      <c r="BL35" s="24"/>
      <c r="BM35" s="32"/>
    </row>
    <row r="36" spans="1:65" ht="14.25" x14ac:dyDescent="0.2">
      <c r="A36" s="37">
        <f>Control!B38</f>
        <v>0</v>
      </c>
      <c r="B36" s="27" t="e">
        <f t="shared" si="25"/>
        <v>#DIV/0!</v>
      </c>
      <c r="C36" s="20">
        <v>6.0147766983336641</v>
      </c>
      <c r="D36" s="9" t="e">
        <f t="shared" si="26"/>
        <v>#DIV/0!</v>
      </c>
      <c r="E36">
        <f>Control!C38/100*(1+Control!D38/100)</f>
        <v>0</v>
      </c>
      <c r="F36" t="e">
        <f t="shared" si="27"/>
        <v>#DIV/0!</v>
      </c>
      <c r="G36">
        <f t="shared" si="28"/>
        <v>10.645875421764293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19"/>
        <v>#DIV/0!</v>
      </c>
      <c r="Y36" s="7" t="e">
        <f t="shared" ca="1" si="3"/>
        <v>#N/A</v>
      </c>
      <c r="Z36">
        <v>1</v>
      </c>
      <c r="AA36">
        <v>2</v>
      </c>
      <c r="AB36" s="11" t="e">
        <f t="shared" si="20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  <c r="BL36" s="32"/>
    </row>
    <row r="37" spans="1:65" ht="14.25" x14ac:dyDescent="0.2">
      <c r="A37" s="37">
        <f>Control!B39</f>
        <v>0</v>
      </c>
      <c r="B37" s="27" t="e">
        <f t="shared" si="25"/>
        <v>#DIV/0!</v>
      </c>
      <c r="C37" s="20">
        <v>8.6626657212694198</v>
      </c>
      <c r="D37" s="9" t="e">
        <f t="shared" si="26"/>
        <v>#DIV/0!</v>
      </c>
      <c r="E37">
        <f>Control!C39/100*(1+Control!D39/100)</f>
        <v>0</v>
      </c>
      <c r="F37" t="e">
        <f t="shared" si="27"/>
        <v>#DIV/0!</v>
      </c>
      <c r="G37">
        <f t="shared" si="28"/>
        <v>15.332516020847674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19"/>
        <v>#DIV/0!</v>
      </c>
      <c r="Y37" s="7" t="e">
        <f t="shared" ca="1" si="3"/>
        <v>#N/A</v>
      </c>
      <c r="Z37">
        <v>1</v>
      </c>
      <c r="AA37">
        <v>2</v>
      </c>
      <c r="AB37" s="11" t="e">
        <f t="shared" si="20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65" ht="14.25" x14ac:dyDescent="0.2">
      <c r="A38" s="37">
        <f>Control!B40</f>
        <v>0</v>
      </c>
      <c r="B38" s="27" t="e">
        <f t="shared" si="25"/>
        <v>#DIV/0!</v>
      </c>
      <c r="C38" s="20">
        <v>7.2185545034659935</v>
      </c>
      <c r="D38" s="9" t="e">
        <f t="shared" si="26"/>
        <v>#DIV/0!</v>
      </c>
      <c r="E38">
        <f>Control!C40/100*(1+Control!D40/100)</f>
        <v>0</v>
      </c>
      <c r="F38" t="e">
        <f t="shared" si="27"/>
        <v>#DIV/0!</v>
      </c>
      <c r="G38">
        <f t="shared" si="28"/>
        <v>12.77650623179486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7" t="e">
        <f t="shared" si="37"/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 t="e">
        <f ca="1">RANK(C38,$C$3:OFFSET($C$3,Control!$I$5-1,0),1)</f>
        <v>#N/A</v>
      </c>
      <c r="V38" s="10" t="e">
        <f t="shared" ca="1" si="44"/>
        <v>#N/A</v>
      </c>
      <c r="W38" s="10" t="e">
        <f t="shared" ca="1" si="44"/>
        <v>#N/A</v>
      </c>
      <c r="X38" s="7" t="e">
        <f t="shared" si="19"/>
        <v>#DIV/0!</v>
      </c>
      <c r="Y38" s="7" t="e">
        <f t="shared" ca="1" si="3"/>
        <v>#N/A</v>
      </c>
      <c r="Z38">
        <v>1</v>
      </c>
      <c r="AA38">
        <v>2</v>
      </c>
      <c r="AB38" s="11" t="e">
        <f t="shared" si="20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65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Control!C41/100*(1+Control!D41/100)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19"/>
        <v>#DIV/0!</v>
      </c>
      <c r="Y39" s="7" t="e">
        <f t="shared" ca="1" si="3"/>
        <v>#N/A</v>
      </c>
      <c r="Z39">
        <v>1</v>
      </c>
      <c r="AA39">
        <v>2</v>
      </c>
      <c r="AB39" s="11" t="e">
        <f t="shared" si="20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65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Control!C42/100*(1+Control!D42/100)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19"/>
        <v>#DIV/0!</v>
      </c>
      <c r="Y40" s="7" t="e">
        <f t="shared" ca="1" si="3"/>
        <v>#N/A</v>
      </c>
      <c r="Z40">
        <v>1</v>
      </c>
      <c r="AA40">
        <v>2</v>
      </c>
      <c r="AB40" s="11" t="e">
        <f t="shared" si="20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65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Control!C43/100*(1+Control!D43/100)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19"/>
        <v>#DIV/0!</v>
      </c>
      <c r="Y41" s="7" t="e">
        <f t="shared" ca="1" si="3"/>
        <v>#N/A</v>
      </c>
      <c r="Z41">
        <v>1</v>
      </c>
      <c r="AA41">
        <v>2</v>
      </c>
      <c r="AB41" s="11" t="e">
        <f t="shared" si="20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65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Control!C44/100*(1+Control!D44/100)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19"/>
        <v>#DIV/0!</v>
      </c>
      <c r="Y42" s="7" t="e">
        <f t="shared" ca="1" si="3"/>
        <v>#N/A</v>
      </c>
      <c r="Z42">
        <v>1</v>
      </c>
      <c r="AA42">
        <v>2</v>
      </c>
      <c r="AB42" s="11" t="e">
        <f t="shared" si="20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65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Control!C45/100*(1+Control!D45/100)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19"/>
        <v>#DIV/0!</v>
      </c>
      <c r="Y43" s="7" t="e">
        <f t="shared" ca="1" si="3"/>
        <v>#N/A</v>
      </c>
      <c r="Z43">
        <v>1</v>
      </c>
      <c r="AA43">
        <v>2</v>
      </c>
      <c r="AB43" s="11" t="e">
        <f t="shared" si="20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65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Control!C46/100*(1+Control!D46/100)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19"/>
        <v>#DIV/0!</v>
      </c>
      <c r="Y44" s="7" t="e">
        <f t="shared" ca="1" si="3"/>
        <v>#N/A</v>
      </c>
      <c r="Z44">
        <v>1</v>
      </c>
      <c r="AA44">
        <v>2</v>
      </c>
      <c r="AB44" s="11" t="e">
        <f t="shared" si="20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65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Control!C47/100*(1+Control!D47/100)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19"/>
        <v>#DIV/0!</v>
      </c>
      <c r="Y45" s="7" t="e">
        <f t="shared" ca="1" si="3"/>
        <v>#N/A</v>
      </c>
      <c r="Z45">
        <v>1</v>
      </c>
      <c r="AA45">
        <v>2</v>
      </c>
      <c r="AB45" s="11" t="e">
        <f t="shared" si="20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65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Control!C48/100*(1+Control!D48/100)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19"/>
        <v>#DIV/0!</v>
      </c>
      <c r="Y46" s="7" t="e">
        <f t="shared" ca="1" si="3"/>
        <v>#N/A</v>
      </c>
      <c r="Z46">
        <v>1</v>
      </c>
      <c r="AA46">
        <v>2</v>
      </c>
      <c r="AB46" s="11" t="e">
        <f t="shared" si="20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65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Control!C49/100*(1+Control!D49/100)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19"/>
        <v>#DIV/0!</v>
      </c>
      <c r="Y47" s="7" t="e">
        <f t="shared" ca="1" si="3"/>
        <v>#N/A</v>
      </c>
      <c r="Z47">
        <v>1</v>
      </c>
      <c r="AA47">
        <v>2</v>
      </c>
      <c r="AB47" s="11" t="e">
        <f t="shared" si="20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</row>
    <row r="48" spans="1:65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Control!C50/100*(1+Control!D50/100)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19"/>
        <v>#DIV/0!</v>
      </c>
      <c r="Y48" s="7" t="e">
        <f t="shared" ca="1" si="3"/>
        <v>#N/A</v>
      </c>
      <c r="Z48">
        <v>1</v>
      </c>
      <c r="AA48">
        <v>2</v>
      </c>
      <c r="AB48" s="11" t="e">
        <f t="shared" si="20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Control!C51/100*(1+Control!D51/100)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19"/>
        <v>#DIV/0!</v>
      </c>
      <c r="Y49" s="7" t="e">
        <f t="shared" ca="1" si="3"/>
        <v>#N/A</v>
      </c>
      <c r="Z49">
        <v>1</v>
      </c>
      <c r="AA49">
        <v>2</v>
      </c>
      <c r="AB49" s="11" t="e">
        <f t="shared" si="20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Control!C52/100*(1+Control!D52/100)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19"/>
        <v>#DIV/0!</v>
      </c>
      <c r="Y50" s="7" t="e">
        <f t="shared" ca="1" si="3"/>
        <v>#N/A</v>
      </c>
      <c r="Z50">
        <v>1</v>
      </c>
      <c r="AA50">
        <v>2</v>
      </c>
      <c r="AB50" s="11" t="e">
        <f t="shared" si="20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Control!C53/100*(1+Control!D53/100)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9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Control!C54/100*(1+Control!D54/100)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9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Control!C55/100*(1+Control!D55/100)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9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Control!C56/100*(1+Control!D56/100)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9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Control!C57/100*(1+Control!D57/100)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9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Control!C58/100*(1+Control!D58/100)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9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Control!C59/100*(1+Control!D59/100)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9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Control!C60/100*(1+Control!D60/100)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9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Control!C61/100*(1+Control!D61/100)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9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Control!C62/100*(1+Control!D62/100)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9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Control!C63/100*(1+Control!D63/100)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9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Control!C64/100*(1+Control!D64/100)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9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Control!C65/100*(1+Control!D65/100)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9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Control!C66/100*(1+Control!D66/100)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9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Control!C67/100*(1+Control!D67/100)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9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Control!C68/100*(1+Control!D68/100)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9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Control!C69/100*(1+Control!D69/100)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9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Control!C70/100*(1+Control!D70/100)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Control!C71/100*(1+Control!D71/100)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Control!C72/100*(1+Control!D72/100)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Control!C73/100*(1+Control!D73/100)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Control!C74/100*(1+Control!D74/100)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Control!C75/100*(1+Control!D75/100)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Control!C76/100*(1+Control!D76/100)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Control!C77/100*(1+Control!D77/100)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Control!C78/100*(1+Control!D78/100)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Control!C79/100*(1+Control!D79/100)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Control!C80/100*(1+Control!D80/100)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Control!C81/100*(1+Control!D81/100)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Control!C82/100*(1+Control!D82/100)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Control!C83/100*(1+Control!D83/100)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Control!C84/100*(1+Control!D84/100)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Control!C85/100*(1+Control!D85/100)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Control!C86/100*(1+Control!D86/100)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Control!C87/100*(1+Control!D87/100)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Control!C88/100*(1+Control!D88/100)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Control!C89/100*(1+Control!D89/100)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Control!C90/100*(1+Control!D90/100)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Control!C91/100*(1+Control!D91/100)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Control!C92/100*(1+Control!D92/100)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Control!C93/100*(1+Control!D93/100)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Control!C94/100*(1+Control!D94/100)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Control!C95/100*(1+Control!D95/100)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Control!C96/100*(1+Control!D96/100)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Control!C97/100*(1+Control!D97/100)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Control!C98/100*(1+Control!D98/100)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Control!C99/100*(1+Control!D99/100)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Control!C100/100*(1+Control!D100/100)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Control!C101/100*(1+Control!D101/100)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Control!C102/100*(1+Control!D102/100)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5.8554687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8.28515625" style="1" customWidth="1"/>
    <col min="7" max="7" width="10.140625" style="1" customWidth="1"/>
    <col min="8" max="9" width="12.140625" style="1" customWidth="1"/>
    <col min="10" max="10" width="16.140625" style="1" customWidth="1"/>
    <col min="11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8.5703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26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110.58258804037182</v>
      </c>
      <c r="AH1" s="31" t="s">
        <v>86</v>
      </c>
      <c r="AI1">
        <f ca="1">MAX(AD3:OFFSET(AD3,Control!$I$5-1,0))</f>
        <v>3.4620653794392453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4.5931462435699899E-6</v>
      </c>
      <c r="E2" s="18" t="s">
        <v>29</v>
      </c>
      <c r="F2" s="3">
        <f>Control!Q22</f>
        <v>8.9605734767025089E-2</v>
      </c>
      <c r="H2" s="3" t="s">
        <v>33</v>
      </c>
      <c r="I2" s="4">
        <v>0.1</v>
      </c>
      <c r="J2" s="4">
        <f>Control!S22</f>
        <v>1</v>
      </c>
      <c r="K2" s="4" t="s">
        <v>49</v>
      </c>
      <c r="N2" s="4" t="s">
        <v>34</v>
      </c>
      <c r="O2" s="4">
        <f>Control!R22</f>
        <v>3.5842293906810032</v>
      </c>
      <c r="P2" s="18">
        <f>Control!P22</f>
        <v>2.5842293906810032</v>
      </c>
      <c r="Q2" s="34" t="s">
        <v>35</v>
      </c>
      <c r="R2" s="14" t="s">
        <v>38</v>
      </c>
      <c r="S2" s="8">
        <f ca="1">100*MAX(S3:OFFSET(S3,Control!$I$5-1,0))</f>
        <v>0.16622745934815222</v>
      </c>
      <c r="T2" s="8">
        <f ca="1">S2*(1+AG3/100)</f>
        <v>0.58825560678534883</v>
      </c>
      <c r="U2" s="2"/>
      <c r="V2" t="s">
        <v>44</v>
      </c>
      <c r="W2">
        <f>O2/(1+P2-F2)</f>
        <v>1.0256410256410258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3.3709590714649202</v>
      </c>
      <c r="C3" s="20">
        <v>86.150791184353409</v>
      </c>
      <c r="D3" s="9">
        <f>ABS(B3-((354.94*SQRT(C3)+9.623*C3-1.5223*POWER(C3,1.5))/($AA$1+273)+0.0012439*POWER(C3,1.5)))</f>
        <v>6.881114642531827E-7</v>
      </c>
      <c r="E3">
        <f>Control!C5/100</f>
        <v>0.297944505187065</v>
      </c>
      <c r="F3">
        <f>$F$2*N3</f>
        <v>4.0301551778488778E-5</v>
      </c>
      <c r="G3">
        <f t="shared" ref="G3:G30" si="0">0.018*C3*1000000/8.3144/($AA$1+273.15)</f>
        <v>152.48289943816928</v>
      </c>
      <c r="H3" s="21">
        <f t="shared" ref="H3:H30" si="1">2*0.0000000000000000001*(E3*100)^3.5</f>
        <v>2.887379223076697E-14</v>
      </c>
      <c r="I3" s="7">
        <f>MIN(J3*$J$2,C3)</f>
        <v>5.2687482490734627</v>
      </c>
      <c r="J3">
        <f t="shared" ref="J3:J30" si="2">$I$2+(0.821*SQRT(H3)+1.54)/E3</f>
        <v>5.2687482490734627</v>
      </c>
      <c r="K3">
        <f>Control!F5/100</f>
        <v>3.1467272481479187E-2</v>
      </c>
      <c r="L3" s="25">
        <f>K3*(1-F3-P3-S3)</f>
        <v>3.136581808857998E-2</v>
      </c>
      <c r="M3" s="10">
        <f t="shared" ref="M3:M30" si="3">0.018*I3*1000000/8.3144/($AA$1+273.15)</f>
        <v>9.3254397131341786</v>
      </c>
      <c r="N3">
        <f>1/((1+$P$2)*(1+(1-E3)/E3*$AA$2/M3)-$O$2)</f>
        <v>4.4976531784793474E-4</v>
      </c>
      <c r="O3">
        <f>$O$2*N3</f>
        <v>1.6120620711395509E-3</v>
      </c>
      <c r="P3" s="25">
        <f>S3*($P$2-$F$2)</f>
        <v>2.2727595107573605E-3</v>
      </c>
      <c r="Q3" s="17">
        <f>100/(1+G3/$AA$2*(1/S3-1))</f>
        <v>1.446921097749136</v>
      </c>
      <c r="R3">
        <f>Q3/100*G3+(100-Q3)/100*$AA$2</f>
        <v>2421.6843942926889</v>
      </c>
      <c r="S3" s="25">
        <f>($O$2/(1+$P$2-$F$2)+1)*N3</f>
        <v>9.1106307974325241E-4</v>
      </c>
      <c r="T3" s="25">
        <f>L3+F3+P3</f>
        <v>3.367887915111583E-2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3.1815583406427912</v>
      </c>
      <c r="Y3" s="7">
        <f t="shared" ref="Y3:Y66" ca="1" si="4">ABS(C3-V3)</f>
        <v>72.150791184353409</v>
      </c>
      <c r="Z3">
        <v>1</v>
      </c>
      <c r="AA3">
        <v>2</v>
      </c>
      <c r="AB3" s="11">
        <f>100*8.3144*$AA$2*($AA$1+273)*($AE$1/100-B3/100)/(0.018*1000000*C3+8.3144*$AA$2*($AA$1+273)*($AE$1/100-B3/100))</f>
        <v>27.061486100172001</v>
      </c>
      <c r="AC3" s="11"/>
      <c r="AD3" s="7">
        <f t="shared" ref="AD3:AD15" si="5">B3+S3*100</f>
        <v>3.4620653794392453</v>
      </c>
      <c r="AE3">
        <f t="shared" ref="AE3:AE15" si="6">($AE$1/100-K3)/(1-K3)/N3-1-$P$2</f>
        <v>54.470794553434125</v>
      </c>
      <c r="AF3" s="25">
        <f>S3+P3+F3</f>
        <v>3.2241241422791018E-3</v>
      </c>
      <c r="AG3">
        <f>100*((O2+P2)*(1+P2-F2)-O2)/(1+O2+P2-F2)</f>
        <v>253.88593983939023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7">100*T4/(1-S4)</f>
        <v>2.0931548415159091</v>
      </c>
      <c r="C4" s="20">
        <v>38.169241520932751</v>
      </c>
      <c r="D4" s="9">
        <f>ABS(B4-((354.94*SQRT(C4)+9.623*C4-1.5223*POWER(C4,1.5))/($AA$1+273)+0.0012439*POWER(C4,1.5)))</f>
        <v>4.7255002577628602E-8</v>
      </c>
      <c r="E4">
        <f>Control!C6/100</f>
        <v>0.28572456749383496</v>
      </c>
      <c r="F4">
        <f t="shared" ref="F4:F30" si="8">$F$2*N4</f>
        <v>3.9581230483212938E-5</v>
      </c>
      <c r="G4">
        <f t="shared" si="0"/>
        <v>67.55778486134939</v>
      </c>
      <c r="H4" s="21">
        <f t="shared" si="1"/>
        <v>2.4937134037179085E-14</v>
      </c>
      <c r="I4" s="7">
        <f t="shared" ref="I4:I30" si="9">MIN(J4*$J$2,C4)</f>
        <v>5.489806494960952</v>
      </c>
      <c r="J4">
        <f t="shared" si="2"/>
        <v>5.489806494960952</v>
      </c>
      <c r="K4">
        <f>Control!F6/100</f>
        <v>1.8700314761687761E-2</v>
      </c>
      <c r="L4" s="25">
        <f t="shared" ref="L4:L30" si="10">K4*(1-F4-P4-S4)</f>
        <v>1.8641100244192483E-2</v>
      </c>
      <c r="M4" s="10">
        <f t="shared" si="3"/>
        <v>9.7167025421140032</v>
      </c>
      <c r="N4">
        <f t="shared" ref="N4:N30" si="11">1/((1+$P$2)*(1+(1-E4)/E4*$AA$2/M4)-$O$2)</f>
        <v>4.417265321926564E-4</v>
      </c>
      <c r="O4">
        <f t="shared" ref="O4:O30" si="12">$O$2*N4</f>
        <v>1.5832492193285175E-3</v>
      </c>
      <c r="P4" s="25">
        <f t="shared" ref="P4:P30" si="13">S4*($P$2-$F$2)</f>
        <v>2.2321378224502359E-3</v>
      </c>
      <c r="Q4" s="17">
        <f t="shared" ref="Q4:Q30" si="14">100/(1+G4/$AA$2*(1/S4-1))</f>
        <v>3.1518965692602641</v>
      </c>
      <c r="R4">
        <f t="shared" ref="R4:R9" si="15">Q4/100*G4+(100-Q4)/100*$AA$2</f>
        <v>2379.7502907279736</v>
      </c>
      <c r="S4" s="25">
        <f t="shared" ref="S4:S30" si="16">($O$2/(1+$P$2-$F$2)+1)*N4</f>
        <v>8.9477938572358605E-4</v>
      </c>
      <c r="T4" s="25">
        <f t="shared" ref="T4:T30" si="17">L4+F4+P4</f>
        <v>2.0912819297125931E-2</v>
      </c>
      <c r="U4" s="10">
        <f ca="1">RANK(C4,$C$3:OFFSET($C$3,Control!$I$5-1,0),1)</f>
        <v>13</v>
      </c>
      <c r="V4" s="10">
        <f t="shared" ref="V4:W19" ca="1" si="18">IF(U4=U3,U3+1,U4)</f>
        <v>13</v>
      </c>
      <c r="W4" s="10">
        <f t="shared" ca="1" si="18"/>
        <v>13</v>
      </c>
      <c r="X4" s="7">
        <f t="shared" ref="X4:X67" si="19">(N4+L4)*100</f>
        <v>1.908282677638514</v>
      </c>
      <c r="Y4" s="7">
        <f t="shared" ca="1" si="4"/>
        <v>25.169241520932751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56.553892385722982</v>
      </c>
      <c r="AC4" s="11"/>
      <c r="AD4" s="7">
        <f t="shared" si="5"/>
        <v>2.1826327800882677</v>
      </c>
      <c r="AE4">
        <f t="shared" si="6"/>
        <v>84.211441738570912</v>
      </c>
      <c r="AF4" s="25">
        <f t="shared" ref="AF4:AF30" si="21">S4+P4+F4</f>
        <v>3.166498438657035E-3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7"/>
        <v>1.6827226499267449</v>
      </c>
      <c r="C5" s="20">
        <v>25.956340998959153</v>
      </c>
      <c r="D5" s="9">
        <f>ABS(B5-((354.94*SQRT(C5)+9.623*C5-1.5223*POWER(C5,1.5))/($AA$1+273)+0.0012439*POWER(C5,1.5)))</f>
        <v>2.2381526343373537E-7</v>
      </c>
      <c r="E5">
        <f>Control!C7/100</f>
        <v>0.15831191098096212</v>
      </c>
      <c r="F5">
        <f t="shared" si="8"/>
        <v>3.3316677794954261E-5</v>
      </c>
      <c r="G5">
        <f t="shared" si="0"/>
        <v>45.941518120914793</v>
      </c>
      <c r="H5" s="21">
        <f t="shared" si="1"/>
        <v>3.1573851728757004E-15</v>
      </c>
      <c r="I5" s="7">
        <f t="shared" si="9"/>
        <v>9.8276322204062598</v>
      </c>
      <c r="J5">
        <f t="shared" si="2"/>
        <v>9.8276322204062598</v>
      </c>
      <c r="K5">
        <f>Control!F7/100</f>
        <v>1.4942206567466677E-2</v>
      </c>
      <c r="L5" s="25">
        <f t="shared" si="10"/>
        <v>1.4902380592926364E-2</v>
      </c>
      <c r="M5" s="10">
        <f t="shared" si="3"/>
        <v>17.39445262171526</v>
      </c>
      <c r="N5">
        <f t="shared" si="11"/>
        <v>3.7181412419168953E-4</v>
      </c>
      <c r="O5">
        <f t="shared" si="12"/>
        <v>1.3326671117981702E-3</v>
      </c>
      <c r="P5" s="25">
        <f t="shared" si="13"/>
        <v>1.8788556019259121E-3</v>
      </c>
      <c r="Q5" s="17">
        <f t="shared" si="14"/>
        <v>3.8717968631385267</v>
      </c>
      <c r="R5">
        <f t="shared" si="15"/>
        <v>2361.7261492674329</v>
      </c>
      <c r="S5" s="25">
        <f t="shared" si="16"/>
        <v>7.5316194387547357E-4</v>
      </c>
      <c r="T5" s="25">
        <f t="shared" si="17"/>
        <v>1.6814552872647229E-2</v>
      </c>
      <c r="U5" s="10">
        <f ca="1">RANK(C5,$C$3:OFFSET($C$3,Control!$I$5-1,0),1)</f>
        <v>8</v>
      </c>
      <c r="V5" s="10">
        <f t="shared" ca="1" si="18"/>
        <v>8</v>
      </c>
      <c r="W5" s="10">
        <f t="shared" ca="1" si="18"/>
        <v>8</v>
      </c>
      <c r="X5" s="7">
        <f t="shared" si="19"/>
        <v>1.5274194717118055</v>
      </c>
      <c r="Y5" s="7">
        <f t="shared" ca="1" si="4"/>
        <v>17.956340998959153</v>
      </c>
      <c r="Z5">
        <v>1</v>
      </c>
      <c r="AA5">
        <v>2</v>
      </c>
      <c r="AB5" s="11">
        <f t="shared" si="20"/>
        <v>68.086529135561918</v>
      </c>
      <c r="AC5" s="11"/>
      <c r="AD5" s="7">
        <f t="shared" si="5"/>
        <v>1.7580388443142922</v>
      </c>
      <c r="AE5">
        <f t="shared" si="6"/>
        <v>110.58258804037182</v>
      </c>
      <c r="AF5" s="25">
        <f t="shared" si="21"/>
        <v>2.6653342235963399E-3</v>
      </c>
      <c r="AG5" s="7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7"/>
        <v>2.0742630462084768</v>
      </c>
      <c r="C6" s="20">
        <v>37.568406926863517</v>
      </c>
      <c r="D6" s="9">
        <f>ABS(B6-((354.94*SQRT(C6)+9.623*C6-1.5223*POWER(C6,1.5))/($AA$1+273)+0.0012439*POWER(C6,1.5)))</f>
        <v>6.0253878864102717E-7</v>
      </c>
      <c r="E6">
        <f>Control!C8/100</f>
        <v>0.19871320738200793</v>
      </c>
      <c r="F6">
        <f t="shared" si="8"/>
        <v>3.5087400284358622E-5</v>
      </c>
      <c r="G6">
        <f t="shared" si="0"/>
        <v>66.494335533410194</v>
      </c>
      <c r="H6" s="21">
        <f t="shared" si="1"/>
        <v>6.9955773355971863E-15</v>
      </c>
      <c r="I6" s="7">
        <f t="shared" si="9"/>
        <v>7.8498626737355028</v>
      </c>
      <c r="J6">
        <f t="shared" si="2"/>
        <v>7.8498626737355028</v>
      </c>
      <c r="K6">
        <f>Control!F8/100</f>
        <v>1.8765050082812738E-2</v>
      </c>
      <c r="L6" s="25">
        <f t="shared" si="10"/>
        <v>1.8712376736923803E-2</v>
      </c>
      <c r="M6" s="10">
        <f t="shared" si="3"/>
        <v>13.893892374374865</v>
      </c>
      <c r="N6">
        <f t="shared" si="11"/>
        <v>3.915753871734422E-4</v>
      </c>
      <c r="O6">
        <f t="shared" si="12"/>
        <v>1.4034960113743446E-3</v>
      </c>
      <c r="P6" s="25">
        <f t="shared" si="13"/>
        <v>1.9787134535745373E-3</v>
      </c>
      <c r="Q6" s="17">
        <f t="shared" si="14"/>
        <v>2.8473699251249007</v>
      </c>
      <c r="R6">
        <f t="shared" si="15"/>
        <v>2386.9904080500737</v>
      </c>
      <c r="S6" s="25">
        <f t="shared" si="16"/>
        <v>7.9319116888979316E-4</v>
      </c>
      <c r="T6" s="25">
        <f t="shared" si="17"/>
        <v>2.0726177590782699E-2</v>
      </c>
      <c r="U6" s="10">
        <f ca="1">RANK(C6,$C$3:OFFSET($C$3,Control!$I$5-1,0),1)</f>
        <v>12</v>
      </c>
      <c r="V6" s="10">
        <f t="shared" ca="1" si="18"/>
        <v>12</v>
      </c>
      <c r="W6" s="10">
        <f t="shared" ca="1" si="18"/>
        <v>12</v>
      </c>
      <c r="X6" s="7">
        <f t="shared" si="19"/>
        <v>1.9103952124097243</v>
      </c>
      <c r="Y6" s="7">
        <f t="shared" ca="1" si="4"/>
        <v>25.568406926863517</v>
      </c>
      <c r="Z6">
        <v>1</v>
      </c>
      <c r="AA6">
        <v>2</v>
      </c>
      <c r="AB6" s="11">
        <f t="shared" si="20"/>
        <v>57.07223126899023</v>
      </c>
      <c r="AC6" s="11"/>
      <c r="AD6" s="7">
        <f t="shared" si="5"/>
        <v>2.1535821630974561</v>
      </c>
      <c r="AE6">
        <f t="shared" si="6"/>
        <v>95.293953099389071</v>
      </c>
      <c r="AF6" s="25">
        <f t="shared" si="21"/>
        <v>2.8069920227486891E-3</v>
      </c>
      <c r="AG6" s="7"/>
      <c r="AS6" s="9"/>
      <c r="AX6" s="7"/>
      <c r="BH6" s="1"/>
    </row>
    <row r="7" spans="1:60" ht="14.25" x14ac:dyDescent="0.2">
      <c r="A7" s="37" t="str">
        <f>Control!B9</f>
        <v>MER 13-01-1</v>
      </c>
      <c r="B7" s="27">
        <f t="shared" si="7"/>
        <v>0.75078444879359019</v>
      </c>
      <c r="C7" s="20">
        <v>5.8915595104751048</v>
      </c>
      <c r="D7" s="9">
        <f>ABS(B7-((354.94*SQRT(C7)+9.623*C7-1.5223*POWER(C7,1.5))/($AA$1+273)+0.0012439*POWER(C7,1.5)))</f>
        <v>2.3342340282894725E-9</v>
      </c>
      <c r="E7">
        <f>Control!C9/100</f>
        <v>0.36347859146227679</v>
      </c>
      <c r="F7">
        <f t="shared" si="8"/>
        <v>4.4636433215914067E-5</v>
      </c>
      <c r="G7">
        <f t="shared" si="0"/>
        <v>10.427786721625891</v>
      </c>
      <c r="H7" s="21">
        <f t="shared" si="1"/>
        <v>5.7903647663585683E-14</v>
      </c>
      <c r="I7" s="7">
        <f t="shared" si="9"/>
        <v>4.3368387952733345</v>
      </c>
      <c r="J7">
        <f t="shared" si="2"/>
        <v>4.3368387952733345</v>
      </c>
      <c r="K7">
        <f>Control!F9/100</f>
        <v>4.9561099014584012E-3</v>
      </c>
      <c r="L7" s="25">
        <f t="shared" si="10"/>
        <v>4.9384120559682271E-3</v>
      </c>
      <c r="M7" s="10">
        <f t="shared" si="3"/>
        <v>7.6760032590312228</v>
      </c>
      <c r="N7">
        <f t="shared" si="11"/>
        <v>4.9814259468960098E-4</v>
      </c>
      <c r="O7">
        <f t="shared" si="12"/>
        <v>1.7854573286365625E-3</v>
      </c>
      <c r="P7" s="25">
        <f t="shared" si="13"/>
        <v>2.5172201476346854E-3</v>
      </c>
      <c r="Q7" s="17">
        <f t="shared" si="14"/>
        <v>19.211579995093054</v>
      </c>
      <c r="R7">
        <f t="shared" si="15"/>
        <v>1985.3590537082086</v>
      </c>
      <c r="S7" s="25">
        <f t="shared" si="16"/>
        <v>1.009058076422525E-3</v>
      </c>
      <c r="T7" s="25">
        <f t="shared" si="17"/>
        <v>7.5002686368188269E-3</v>
      </c>
      <c r="U7" s="10">
        <f ca="1">RANK(C7,$C$3:OFFSET($C$3,Control!$I$5-1,0),1)</f>
        <v>1</v>
      </c>
      <c r="V7" s="10">
        <f t="shared" ca="1" si="18"/>
        <v>1</v>
      </c>
      <c r="W7" s="10">
        <f t="shared" ca="1" si="18"/>
        <v>1</v>
      </c>
      <c r="X7" s="7">
        <f t="shared" si="19"/>
        <v>0.54365546506578277</v>
      </c>
      <c r="Y7" s="7">
        <f t="shared" ca="1" si="4"/>
        <v>4.8915595104751048</v>
      </c>
      <c r="Z7">
        <v>1</v>
      </c>
      <c r="AA7">
        <v>2</v>
      </c>
      <c r="AB7" s="11">
        <f t="shared" si="20"/>
        <v>92.059197459564558</v>
      </c>
      <c r="AC7" s="11"/>
      <c r="AD7" s="7">
        <f t="shared" si="5"/>
        <v>0.85169025643584273</v>
      </c>
      <c r="AE7">
        <f t="shared" si="6"/>
        <v>100.92131106474399</v>
      </c>
      <c r="AF7" s="25">
        <f t="shared" si="21"/>
        <v>3.5709146572731241E-3</v>
      </c>
      <c r="AG7" s="7"/>
      <c r="AS7" s="8"/>
      <c r="AX7" s="7"/>
      <c r="BH7" s="1"/>
    </row>
    <row r="8" spans="1:60" ht="14.25" x14ac:dyDescent="0.2">
      <c r="A8" s="37" t="str">
        <f>Control!B10</f>
        <v>MER 13-01-3</v>
      </c>
      <c r="B8" s="27">
        <f t="shared" si="7"/>
        <v>0.91744268995006162</v>
      </c>
      <c r="C8" s="20">
        <v>8.5773618461916854</v>
      </c>
      <c r="D8" s="9">
        <f t="shared" ref="D8:D30" si="22">ABS(B8-((354.94*SQRT(C8)+9.623*C8-1.5223*POWER(C8,1.5))/($AA$1+273)+0.0012439*POWER(C8,1.5)))</f>
        <v>2.6339432701583121E-7</v>
      </c>
      <c r="E8">
        <f>Control!C10/100</f>
        <v>0.44063593598960471</v>
      </c>
      <c r="F8">
        <f t="shared" si="8"/>
        <v>5.1042097176221466E-5</v>
      </c>
      <c r="G8">
        <f t="shared" si="0"/>
        <v>15.181532123586299</v>
      </c>
      <c r="H8" s="21">
        <f t="shared" si="1"/>
        <v>1.1358204701346975E-13</v>
      </c>
      <c r="I8" s="7">
        <f t="shared" si="9"/>
        <v>3.5949493468667595</v>
      </c>
      <c r="J8">
        <f t="shared" si="2"/>
        <v>3.5949493468667595</v>
      </c>
      <c r="K8">
        <f>Control!F10/100</f>
        <v>6.2599000462223017E-3</v>
      </c>
      <c r="L8" s="25">
        <f t="shared" si="10"/>
        <v>6.2343385721044852E-3</v>
      </c>
      <c r="M8" s="10">
        <f t="shared" si="3"/>
        <v>6.3628933896912834</v>
      </c>
      <c r="N8">
        <f t="shared" si="11"/>
        <v>5.696298044866316E-4</v>
      </c>
      <c r="O8">
        <f t="shared" si="12"/>
        <v>2.0416838870488587E-3</v>
      </c>
      <c r="P8" s="25">
        <f t="shared" si="13"/>
        <v>2.878460175525498E-3</v>
      </c>
      <c r="Q8" s="17">
        <f t="shared" si="14"/>
        <v>15.740281441022386</v>
      </c>
      <c r="R8">
        <f t="shared" si="15"/>
        <v>2070.965706506212</v>
      </c>
      <c r="S8" s="25">
        <f t="shared" si="16"/>
        <v>1.1538655013959972E-3</v>
      </c>
      <c r="T8" s="25">
        <f t="shared" si="17"/>
        <v>9.1638408448062036E-3</v>
      </c>
      <c r="U8" s="10">
        <f ca="1">RANK(C8,$C$3:OFFSET($C$3,Control!$I$5-1,0),1)</f>
        <v>3</v>
      </c>
      <c r="V8" s="10">
        <f t="shared" ca="1" si="18"/>
        <v>3</v>
      </c>
      <c r="W8" s="10">
        <f t="shared" ca="1" si="18"/>
        <v>3</v>
      </c>
      <c r="X8" s="7">
        <f t="shared" si="19"/>
        <v>0.68039683765911163</v>
      </c>
      <c r="Y8" s="7">
        <f t="shared" ca="1" si="4"/>
        <v>5.5773618461916854</v>
      </c>
      <c r="Z8">
        <v>1</v>
      </c>
      <c r="AA8">
        <v>2</v>
      </c>
      <c r="AB8" s="11">
        <f t="shared" si="20"/>
        <v>88.497256858205446</v>
      </c>
      <c r="AC8" s="11"/>
      <c r="AD8" s="7">
        <f t="shared" si="5"/>
        <v>1.0328292400896613</v>
      </c>
      <c r="AE8">
        <f t="shared" si="6"/>
        <v>85.622758473719117</v>
      </c>
      <c r="AF8" s="25">
        <f t="shared" si="21"/>
        <v>4.0833677740977166E-3</v>
      </c>
      <c r="AG8" s="7"/>
      <c r="AS8" s="8"/>
      <c r="AX8" s="7"/>
      <c r="BH8" s="1"/>
    </row>
    <row r="9" spans="1:60" ht="14.25" x14ac:dyDescent="0.2">
      <c r="A9" s="37" t="str">
        <f>Control!B11</f>
        <v>MER 13-01-6</v>
      </c>
      <c r="B9" s="27">
        <f t="shared" si="7"/>
        <v>0.82138889862359588</v>
      </c>
      <c r="C9" s="20">
        <v>6.9756860528747247</v>
      </c>
      <c r="D9" s="9">
        <f t="shared" si="22"/>
        <v>3.4886476851792025E-7</v>
      </c>
      <c r="E9">
        <f>Control!C11/100</f>
        <v>0.39946768149646578</v>
      </c>
      <c r="F9">
        <f t="shared" si="8"/>
        <v>4.7419450580869322E-5</v>
      </c>
      <c r="G9">
        <f t="shared" si="0"/>
        <v>12.346640353384467</v>
      </c>
      <c r="H9" s="21">
        <f t="shared" si="1"/>
        <v>8.0577867017476053E-14</v>
      </c>
      <c r="I9" s="7">
        <f t="shared" si="9"/>
        <v>3.9551309765084519</v>
      </c>
      <c r="J9">
        <f t="shared" si="2"/>
        <v>3.9551309765084519</v>
      </c>
      <c r="K9">
        <f>Control!F11/100</f>
        <v>5.5043804566249042E-3</v>
      </c>
      <c r="L9" s="25">
        <f t="shared" si="10"/>
        <v>5.4834992808616059E-3</v>
      </c>
      <c r="M9" s="10">
        <f t="shared" si="3"/>
        <v>7.0003981468397578</v>
      </c>
      <c r="N9">
        <f t="shared" si="11"/>
        <v>5.2920106848250166E-4</v>
      </c>
      <c r="O9">
        <f t="shared" si="12"/>
        <v>1.8967780232347728E-3</v>
      </c>
      <c r="P9" s="25">
        <f t="shared" si="13"/>
        <v>2.6741652007574545E-3</v>
      </c>
      <c r="Q9" s="17">
        <f t="shared" si="14"/>
        <v>17.585520142681279</v>
      </c>
      <c r="R9">
        <f t="shared" si="15"/>
        <v>2025.4467014234635</v>
      </c>
      <c r="S9" s="25">
        <f t="shared" si="16"/>
        <v>1.0719713951312213E-3</v>
      </c>
      <c r="T9" s="25">
        <f t="shared" si="17"/>
        <v>8.2050839321999303E-3</v>
      </c>
      <c r="U9" s="10">
        <f ca="1">RANK(C9,$C$3:OFFSET($C$3,Control!$I$5-1,0),1)</f>
        <v>2</v>
      </c>
      <c r="V9" s="10">
        <f t="shared" ca="1" si="18"/>
        <v>2</v>
      </c>
      <c r="W9" s="10">
        <f t="shared" ca="1" si="18"/>
        <v>2</v>
      </c>
      <c r="X9" s="7">
        <f t="shared" si="19"/>
        <v>0.60127003493441078</v>
      </c>
      <c r="Y9" s="7">
        <f t="shared" ca="1" si="4"/>
        <v>4.9756860528747247</v>
      </c>
      <c r="Z9">
        <v>1</v>
      </c>
      <c r="AA9">
        <v>2</v>
      </c>
      <c r="AB9" s="11">
        <f t="shared" si="20"/>
        <v>90.611261181432809</v>
      </c>
      <c r="AC9" s="11"/>
      <c r="AD9" s="7">
        <f t="shared" si="5"/>
        <v>0.92858603813671803</v>
      </c>
      <c r="AE9">
        <f t="shared" si="6"/>
        <v>93.800411742244435</v>
      </c>
      <c r="AF9" s="25">
        <f t="shared" si="21"/>
        <v>3.7935560464695452E-3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AME_19-Ad</v>
      </c>
      <c r="B10" s="27">
        <f t="shared" si="7"/>
        <v>1.7301274596830767</v>
      </c>
      <c r="C10" s="20">
        <v>27.273433810271005</v>
      </c>
      <c r="D10" s="9">
        <f t="shared" si="22"/>
        <v>1.4456124364237155E-7</v>
      </c>
      <c r="E10">
        <f>Control!C12/100</f>
        <v>0.60762500000000008</v>
      </c>
      <c r="F10">
        <f t="shared" si="8"/>
        <v>7.3531950848168605E-5</v>
      </c>
      <c r="G10">
        <f t="shared" si="0"/>
        <v>48.272711229382452</v>
      </c>
      <c r="H10" s="21">
        <f t="shared" si="1"/>
        <v>3.497475774085942E-13</v>
      </c>
      <c r="I10" s="7">
        <f t="shared" si="9"/>
        <v>2.6344587295370823</v>
      </c>
      <c r="J10">
        <f t="shared" si="2"/>
        <v>2.6344587295370823</v>
      </c>
      <c r="K10">
        <f>Control!F12/100</f>
        <v>1.3129468487782136E-2</v>
      </c>
      <c r="L10" s="25">
        <f t="shared" si="10"/>
        <v>1.3052233653261643E-2</v>
      </c>
      <c r="M10" s="10">
        <f t="shared" si="3"/>
        <v>4.6628696034885406</v>
      </c>
      <c r="N10">
        <f t="shared" si="11"/>
        <v>8.2061657146556164E-4</v>
      </c>
      <c r="O10">
        <f t="shared" si="12"/>
        <v>2.9412780339267441E-3</v>
      </c>
      <c r="P10" s="25">
        <f t="shared" si="13"/>
        <v>4.1467495235237963E-3</v>
      </c>
      <c r="Q10" s="17">
        <f t="shared" si="14"/>
        <v>7.8068153353800565</v>
      </c>
      <c r="R10">
        <f t="shared" ref="R10:R30" si="23">Q10/100*G10+(100-Q10)/100*2450</f>
        <v>2262.5015857062481</v>
      </c>
      <c r="S10" s="25">
        <f t="shared" si="16"/>
        <v>1.6622745934815222E-3</v>
      </c>
      <c r="T10" s="25">
        <f t="shared" si="17"/>
        <v>1.7272515127633607E-2</v>
      </c>
      <c r="U10" s="10">
        <f ca="1">RANK(C10,$C$3:OFFSET($C$3,Control!$I$5-1,0),1)</f>
        <v>9</v>
      </c>
      <c r="V10" s="10">
        <f t="shared" ca="1" si="18"/>
        <v>9</v>
      </c>
      <c r="W10" s="10">
        <f t="shared" ca="1" si="18"/>
        <v>9</v>
      </c>
      <c r="X10" s="7">
        <f t="shared" si="19"/>
        <v>1.3872850224727205</v>
      </c>
      <c r="Y10" s="7">
        <f t="shared" ca="1" si="4"/>
        <v>18.273433810271005</v>
      </c>
      <c r="Z10">
        <v>1</v>
      </c>
      <c r="AA10">
        <v>2</v>
      </c>
      <c r="AB10" s="11">
        <f t="shared" si="20"/>
        <v>66.73693337588081</v>
      </c>
      <c r="AC10" s="11"/>
      <c r="AD10" s="7">
        <f t="shared" si="5"/>
        <v>1.896354919031229</v>
      </c>
      <c r="AE10">
        <f t="shared" si="6"/>
        <v>50.287114944862957</v>
      </c>
      <c r="AF10" s="25">
        <f t="shared" si="21"/>
        <v>5.8825560678534864E-3</v>
      </c>
      <c r="AG10" s="7"/>
      <c r="AI10"/>
      <c r="AJ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AME_19-Af</v>
      </c>
      <c r="B11" s="27">
        <f t="shared" si="7"/>
        <v>1.6766454364628949</v>
      </c>
      <c r="C11" s="20">
        <v>25.78933893639697</v>
      </c>
      <c r="D11" s="9">
        <f t="shared" si="22"/>
        <v>1.6094428745283551E-7</v>
      </c>
      <c r="E11">
        <f>Control!C13/100</f>
        <v>0.60762500000000008</v>
      </c>
      <c r="F11">
        <f t="shared" si="8"/>
        <v>7.3531950848168605E-5</v>
      </c>
      <c r="G11">
        <f t="shared" si="0"/>
        <v>45.645932225979209</v>
      </c>
      <c r="H11" s="21">
        <f t="shared" si="1"/>
        <v>3.497475774085942E-13</v>
      </c>
      <c r="I11" s="7">
        <f t="shared" si="9"/>
        <v>2.6344587295370823</v>
      </c>
      <c r="J11">
        <f t="shared" si="2"/>
        <v>2.6344587295370823</v>
      </c>
      <c r="K11">
        <f>Control!F13/100</f>
        <v>1.2592377807624839E-2</v>
      </c>
      <c r="L11" s="25">
        <f t="shared" si="10"/>
        <v>1.2518302439143892E-2</v>
      </c>
      <c r="M11" s="10">
        <f t="shared" si="3"/>
        <v>4.6628696034885406</v>
      </c>
      <c r="N11">
        <f t="shared" si="11"/>
        <v>8.2061657146556164E-4</v>
      </c>
      <c r="O11">
        <f t="shared" si="12"/>
        <v>2.9412780339267441E-3</v>
      </c>
      <c r="P11" s="25">
        <f t="shared" si="13"/>
        <v>4.1467495235237963E-3</v>
      </c>
      <c r="Q11" s="17">
        <f t="shared" si="14"/>
        <v>8.2191477221201108</v>
      </c>
      <c r="R11">
        <f t="shared" si="23"/>
        <v>2252.3825874068493</v>
      </c>
      <c r="S11" s="25">
        <f t="shared" si="16"/>
        <v>1.6622745934815222E-3</v>
      </c>
      <c r="T11" s="25">
        <f t="shared" si="17"/>
        <v>1.6738583913515858E-2</v>
      </c>
      <c r="U11" s="10">
        <f ca="1">RANK(C11,$C$3:OFFSET($C$3,Control!$I$5-1,0),1)</f>
        <v>7</v>
      </c>
      <c r="V11" s="10">
        <f t="shared" ca="1" si="18"/>
        <v>7</v>
      </c>
      <c r="W11" s="10">
        <f t="shared" ca="1" si="18"/>
        <v>7</v>
      </c>
      <c r="X11" s="7">
        <f t="shared" si="19"/>
        <v>1.3338919010609454</v>
      </c>
      <c r="Y11" s="7">
        <f t="shared" ca="1" si="4"/>
        <v>18.78933893639697</v>
      </c>
      <c r="Z11">
        <v>1</v>
      </c>
      <c r="AA11">
        <v>2</v>
      </c>
      <c r="AB11" s="11">
        <f t="shared" si="20"/>
        <v>68.259578059404205</v>
      </c>
      <c r="AC11" s="11"/>
      <c r="AD11" s="7">
        <f t="shared" si="5"/>
        <v>1.8428728958110472</v>
      </c>
      <c r="AE11">
        <f t="shared" si="6"/>
        <v>50.920655436789843</v>
      </c>
      <c r="AF11" s="25">
        <f t="shared" si="21"/>
        <v>5.8825560678534864E-3</v>
      </c>
      <c r="AG11" s="7"/>
      <c r="AR11" s="10"/>
      <c r="AS11" s="8"/>
      <c r="AX11" s="13"/>
      <c r="BH11" s="1"/>
    </row>
    <row r="12" spans="1:60" ht="14.25" x14ac:dyDescent="0.2">
      <c r="A12" s="37" t="str">
        <f>Control!B14</f>
        <v>AME_19-Ac</v>
      </c>
      <c r="B12" s="27">
        <f t="shared" si="7"/>
        <v>2.0083736333898665</v>
      </c>
      <c r="C12" s="20">
        <v>35.501013735573011</v>
      </c>
      <c r="D12" s="9">
        <f t="shared" si="22"/>
        <v>7.4837097896462978E-7</v>
      </c>
      <c r="E12">
        <f>Control!C14/100</f>
        <v>0.58246750000000003</v>
      </c>
      <c r="F12">
        <f t="shared" si="8"/>
        <v>6.8992844377126968E-5</v>
      </c>
      <c r="G12">
        <f t="shared" si="0"/>
        <v>62.835145597334936</v>
      </c>
      <c r="H12" s="21">
        <f t="shared" si="1"/>
        <v>3.0163444818343382E-13</v>
      </c>
      <c r="I12" s="7">
        <f t="shared" si="9"/>
        <v>2.7439251132527063</v>
      </c>
      <c r="J12">
        <f t="shared" si="2"/>
        <v>2.7439251132527063</v>
      </c>
      <c r="K12">
        <f>Control!F14/100</f>
        <v>1.6181962952603022E-2</v>
      </c>
      <c r="L12" s="25">
        <f t="shared" si="10"/>
        <v>1.6092647780466592E-2</v>
      </c>
      <c r="M12" s="10">
        <f t="shared" si="3"/>
        <v>4.8566200188997133</v>
      </c>
      <c r="N12">
        <f t="shared" si="11"/>
        <v>7.6996014324873696E-4</v>
      </c>
      <c r="O12">
        <f t="shared" si="12"/>
        <v>2.7597137750850786E-3</v>
      </c>
      <c r="P12" s="25">
        <f t="shared" si="13"/>
        <v>3.8907718515199469E-3</v>
      </c>
      <c r="Q12" s="17">
        <f t="shared" si="14"/>
        <v>5.7521341521071703</v>
      </c>
      <c r="R12">
        <f t="shared" si="23"/>
        <v>2312.6870751428046</v>
      </c>
      <c r="S12" s="25">
        <f t="shared" si="16"/>
        <v>1.5596628542730825E-3</v>
      </c>
      <c r="T12" s="25">
        <f t="shared" si="17"/>
        <v>2.0052412476363666E-2</v>
      </c>
      <c r="U12" s="10">
        <f ca="1">RANK(C12,$C$3:OFFSET($C$3,Control!$I$5-1,0),1)</f>
        <v>10</v>
      </c>
      <c r="V12" s="10">
        <f t="shared" ca="1" si="18"/>
        <v>10</v>
      </c>
      <c r="W12" s="10">
        <f t="shared" ca="1" si="18"/>
        <v>10</v>
      </c>
      <c r="X12" s="7">
        <f t="shared" si="19"/>
        <v>1.6862607923715327</v>
      </c>
      <c r="Y12" s="7">
        <f t="shared" ca="1" si="4"/>
        <v>25.501013735573011</v>
      </c>
      <c r="Z12">
        <v>1</v>
      </c>
      <c r="AA12">
        <v>2</v>
      </c>
      <c r="AB12" s="11">
        <f t="shared" si="20"/>
        <v>58.892691298115601</v>
      </c>
      <c r="AC12" s="11"/>
      <c r="AD12" s="7">
        <f t="shared" si="5"/>
        <v>2.1643399188171748</v>
      </c>
      <c r="AE12">
        <f t="shared" si="6"/>
        <v>49.979814617786403</v>
      </c>
      <c r="AF12" s="25">
        <f t="shared" si="21"/>
        <v>5.5194275501701563E-3</v>
      </c>
      <c r="AG12" s="7"/>
      <c r="AP12" s="10"/>
      <c r="AS12" s="9"/>
      <c r="AT12" s="12"/>
      <c r="AV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7"/>
        <v>2.0265627850672669</v>
      </c>
      <c r="C13" s="20">
        <v>36.067310824223085</v>
      </c>
      <c r="D13" s="9">
        <f t="shared" si="22"/>
        <v>5.0779019344915355E-7</v>
      </c>
      <c r="E13">
        <f>Control!C15/100</f>
        <v>0.58246750000000003</v>
      </c>
      <c r="F13">
        <f t="shared" si="8"/>
        <v>6.8992844377126968E-5</v>
      </c>
      <c r="G13">
        <f t="shared" si="0"/>
        <v>63.837465144650253</v>
      </c>
      <c r="H13" s="21">
        <f t="shared" si="1"/>
        <v>3.0163444818343382E-13</v>
      </c>
      <c r="I13" s="7">
        <f t="shared" si="9"/>
        <v>2.7439251132527063</v>
      </c>
      <c r="J13">
        <f t="shared" si="2"/>
        <v>2.7439251132527063</v>
      </c>
      <c r="K13">
        <f>Control!F15/100</f>
        <v>1.6364578714401581E-2</v>
      </c>
      <c r="L13" s="25">
        <f t="shared" si="10"/>
        <v>1.6274255607798382E-2</v>
      </c>
      <c r="M13" s="10">
        <f t="shared" si="3"/>
        <v>4.8566200188997133</v>
      </c>
      <c r="N13">
        <f t="shared" si="11"/>
        <v>7.6996014324873696E-4</v>
      </c>
      <c r="O13">
        <f t="shared" si="12"/>
        <v>2.7597137750850786E-3</v>
      </c>
      <c r="P13" s="25">
        <f t="shared" si="13"/>
        <v>3.8907718515199469E-3</v>
      </c>
      <c r="Q13" s="17">
        <f t="shared" si="14"/>
        <v>5.6669373080849663</v>
      </c>
      <c r="R13">
        <f t="shared" si="23"/>
        <v>2314.7776650807364</v>
      </c>
      <c r="S13" s="25">
        <f t="shared" si="16"/>
        <v>1.5596628542730825E-3</v>
      </c>
      <c r="T13" s="25">
        <f t="shared" si="17"/>
        <v>2.0234020303695456E-2</v>
      </c>
      <c r="U13" s="10">
        <f ca="1">RANK(C13,$C$3:OFFSET($C$3,Control!$I$5-1,0),1)</f>
        <v>11</v>
      </c>
      <c r="V13" s="10">
        <f t="shared" ca="1" si="18"/>
        <v>11</v>
      </c>
      <c r="W13" s="10">
        <f t="shared" ca="1" si="18"/>
        <v>11</v>
      </c>
      <c r="X13" s="7">
        <f t="shared" si="19"/>
        <v>1.7044215751047118</v>
      </c>
      <c r="Y13" s="7">
        <f t="shared" ca="1" si="4"/>
        <v>25.067310824223085</v>
      </c>
      <c r="Z13">
        <v>1</v>
      </c>
      <c r="AA13">
        <v>2</v>
      </c>
      <c r="AB13" s="11">
        <f t="shared" si="20"/>
        <v>58.388277399493241</v>
      </c>
      <c r="AC13" s="11"/>
      <c r="AD13" s="7">
        <f t="shared" si="5"/>
        <v>2.1825290704945752</v>
      </c>
      <c r="AE13">
        <f t="shared" si="6"/>
        <v>49.748637537258581</v>
      </c>
      <c r="AF13" s="25">
        <f t="shared" si="21"/>
        <v>5.5194275501701563E-3</v>
      </c>
      <c r="AG13" s="7"/>
      <c r="AQ13" s="10"/>
      <c r="AS13" s="9"/>
      <c r="AT13" s="10"/>
      <c r="AX13" s="7"/>
      <c r="BH13" s="1"/>
    </row>
    <row r="14" spans="1:60" ht="14.25" x14ac:dyDescent="0.2">
      <c r="A14" s="37" t="str">
        <f>Control!B16</f>
        <v>AME_19-Aa</v>
      </c>
      <c r="B14" s="27">
        <f t="shared" si="7"/>
        <v>1.5211832724222503</v>
      </c>
      <c r="C14" s="20">
        <v>21.663628667227449</v>
      </c>
      <c r="D14" s="9">
        <f t="shared" si="22"/>
        <v>3.3089997408808358E-8</v>
      </c>
      <c r="E14">
        <f>Control!C16/100</f>
        <v>0.51727750000000006</v>
      </c>
      <c r="F14">
        <f t="shared" si="8"/>
        <v>5.9432189362932394E-5</v>
      </c>
      <c r="G14" s="10">
        <f t="shared" si="0"/>
        <v>38.343616653060195</v>
      </c>
      <c r="H14" s="21">
        <f t="shared" si="1"/>
        <v>1.9909600918200958E-13</v>
      </c>
      <c r="I14" s="7">
        <f t="shared" si="9"/>
        <v>3.0771261389324756</v>
      </c>
      <c r="J14">
        <f t="shared" si="2"/>
        <v>3.0771261389324756</v>
      </c>
      <c r="K14">
        <f>Control!F16/100</f>
        <v>1.1836631342023635E-2</v>
      </c>
      <c r="L14" s="25">
        <f t="shared" si="10"/>
        <v>1.1780353188796566E-2</v>
      </c>
      <c r="M14" s="10">
        <f t="shared" si="3"/>
        <v>5.4463703600509694</v>
      </c>
      <c r="N14">
        <f t="shared" si="11"/>
        <v>6.6326323329032552E-4</v>
      </c>
      <c r="O14">
        <f t="shared" si="12"/>
        <v>2.3772875745172953E-3</v>
      </c>
      <c r="P14" s="25">
        <f t="shared" si="13"/>
        <v>3.3516097435194606E-3</v>
      </c>
      <c r="Q14" s="17">
        <f t="shared" si="14"/>
        <v>7.9305996466960842</v>
      </c>
      <c r="R14">
        <f t="shared" si="23"/>
        <v>2258.7411873827641</v>
      </c>
      <c r="S14" s="25">
        <f t="shared" si="16"/>
        <v>1.3435332161521978E-3</v>
      </c>
      <c r="T14" s="25">
        <f t="shared" si="17"/>
        <v>1.5191395121678958E-2</v>
      </c>
      <c r="U14" s="10">
        <f ca="1">RANK(C14,$C$3:OFFSET($C$3,Control!$I$5-1,0),1)</f>
        <v>6</v>
      </c>
      <c r="V14" s="10">
        <f t="shared" ca="1" si="18"/>
        <v>6</v>
      </c>
      <c r="W14" s="10">
        <f t="shared" ca="1" si="18"/>
        <v>6</v>
      </c>
      <c r="X14" s="7">
        <f t="shared" si="19"/>
        <v>1.2443616422086892</v>
      </c>
      <c r="Y14" s="13">
        <f t="shared" ca="1" si="4"/>
        <v>15.663628667227449</v>
      </c>
      <c r="Z14" s="10">
        <v>1</v>
      </c>
      <c r="AA14" s="10">
        <v>2</v>
      </c>
      <c r="AB14" s="11">
        <f t="shared" si="20"/>
        <v>72.674923160340143</v>
      </c>
      <c r="AC14" s="11"/>
      <c r="AD14" s="7">
        <f t="shared" si="5"/>
        <v>1.65553659403747</v>
      </c>
      <c r="AE14">
        <f t="shared" si="6"/>
        <v>64.952968069813849</v>
      </c>
      <c r="AF14" s="25">
        <f t="shared" si="21"/>
        <v>4.7545751490345907E-3</v>
      </c>
      <c r="AG14" s="7"/>
      <c r="AP14" s="12"/>
      <c r="AS14" s="8"/>
      <c r="AV14" s="12"/>
      <c r="AX14" s="7"/>
      <c r="BH14" s="1"/>
    </row>
    <row r="15" spans="1:60" ht="14.25" x14ac:dyDescent="0.2">
      <c r="A15" s="37" t="str">
        <f>Control!B17</f>
        <v>AME_19-Ab</v>
      </c>
      <c r="B15" s="27">
        <f t="shared" si="7"/>
        <v>1.2742949886459423</v>
      </c>
      <c r="C15" s="20">
        <v>15.719453900354344</v>
      </c>
      <c r="D15" s="9">
        <f t="shared" si="22"/>
        <v>3.209915329094315E-7</v>
      </c>
      <c r="E15">
        <f>Control!C17/100</f>
        <v>0.51727750000000006</v>
      </c>
      <c r="F15">
        <f t="shared" si="8"/>
        <v>5.9432189362932394E-5</v>
      </c>
      <c r="G15">
        <f t="shared" si="0"/>
        <v>27.822703371132821</v>
      </c>
      <c r="H15" s="21">
        <f t="shared" si="1"/>
        <v>1.9909600918200958E-13</v>
      </c>
      <c r="I15" s="7">
        <f t="shared" si="9"/>
        <v>3.0771261389324756</v>
      </c>
      <c r="J15">
        <f t="shared" si="2"/>
        <v>3.0771261389324756</v>
      </c>
      <c r="K15">
        <f>Control!F17/100</f>
        <v>9.3592868096104703E-3</v>
      </c>
      <c r="L15" s="25">
        <f t="shared" si="10"/>
        <v>9.3147873771328091E-3</v>
      </c>
      <c r="M15" s="10">
        <f t="shared" si="3"/>
        <v>5.4463703600509694</v>
      </c>
      <c r="N15">
        <f t="shared" si="11"/>
        <v>6.6326323329032552E-4</v>
      </c>
      <c r="O15">
        <f t="shared" si="12"/>
        <v>2.3772875745172953E-3</v>
      </c>
      <c r="P15" s="25">
        <f t="shared" si="13"/>
        <v>3.3516097435194606E-3</v>
      </c>
      <c r="Q15" s="17">
        <f t="shared" si="14"/>
        <v>10.611266988222846</v>
      </c>
      <c r="R15">
        <f t="shared" si="23"/>
        <v>2192.9763001265919</v>
      </c>
      <c r="S15" s="25">
        <f t="shared" si="16"/>
        <v>1.3435332161521978E-3</v>
      </c>
      <c r="T15" s="25">
        <f t="shared" si="17"/>
        <v>1.2725829310015202E-2</v>
      </c>
      <c r="U15" s="10">
        <f ca="1">RANK(C15,$C$3:OFFSET($C$3,Control!$I$5-1,0),1)</f>
        <v>5</v>
      </c>
      <c r="V15" s="10">
        <f t="shared" ca="1" si="18"/>
        <v>5</v>
      </c>
      <c r="W15" s="10">
        <f t="shared" ca="1" si="18"/>
        <v>5</v>
      </c>
      <c r="X15" s="7">
        <f t="shared" si="19"/>
        <v>0.99780506104231348</v>
      </c>
      <c r="Y15" s="7">
        <f t="shared" ca="1" si="4"/>
        <v>10.719453900354344</v>
      </c>
      <c r="Z15">
        <v>1</v>
      </c>
      <c r="AA15">
        <v>2</v>
      </c>
      <c r="AB15" s="11">
        <f t="shared" si="20"/>
        <v>79.521555410830487</v>
      </c>
      <c r="AC15" s="11"/>
      <c r="AD15" s="7">
        <f t="shared" si="5"/>
        <v>1.408648310261162</v>
      </c>
      <c r="AE15">
        <f t="shared" si="6"/>
        <v>68.551946659141848</v>
      </c>
      <c r="AF15" s="25">
        <f t="shared" si="21"/>
        <v>4.7545751490345907E-3</v>
      </c>
      <c r="AG15" s="7"/>
      <c r="AS15" s="9"/>
      <c r="AX15" s="7"/>
      <c r="BH15" s="1"/>
    </row>
    <row r="16" spans="1:60" ht="14.25" x14ac:dyDescent="0.2">
      <c r="A16" s="37" t="str">
        <f>Control!B18</f>
        <v>AME_19-Ag</v>
      </c>
      <c r="B16" s="27">
        <f t="shared" si="7"/>
        <v>1.195242384237196</v>
      </c>
      <c r="C16" s="20">
        <v>13.983314261790497</v>
      </c>
      <c r="D16" s="9">
        <f t="shared" si="22"/>
        <v>5.0108416127514488E-7</v>
      </c>
      <c r="E16">
        <f>Control!C18/100</f>
        <v>0.51727750000000006</v>
      </c>
      <c r="F16">
        <f t="shared" si="8"/>
        <v>5.9432189362932394E-5</v>
      </c>
      <c r="G16">
        <f t="shared" si="0"/>
        <v>24.749816839525078</v>
      </c>
      <c r="H16" s="21">
        <f t="shared" si="1"/>
        <v>1.9909600918200958E-13</v>
      </c>
      <c r="I16" s="7">
        <f t="shared" si="9"/>
        <v>3.0771261389324756</v>
      </c>
      <c r="J16">
        <f t="shared" si="2"/>
        <v>3.0771261389324756</v>
      </c>
      <c r="K16">
        <f>Control!F18/100</f>
        <v>8.5660513659939156E-3</v>
      </c>
      <c r="L16" s="25">
        <f t="shared" si="10"/>
        <v>8.5253234310438079E-3</v>
      </c>
      <c r="M16" s="10">
        <f t="shared" si="3"/>
        <v>5.4463703600509694</v>
      </c>
      <c r="N16">
        <f t="shared" si="11"/>
        <v>6.6326323329032552E-4</v>
      </c>
      <c r="O16">
        <f t="shared" si="12"/>
        <v>2.3772875745172953E-3</v>
      </c>
      <c r="P16" s="25">
        <f t="shared" si="13"/>
        <v>3.3516097435194606E-3</v>
      </c>
      <c r="Q16" s="17">
        <f t="shared" si="14"/>
        <v>11.773625788866902</v>
      </c>
      <c r="R16">
        <f t="shared" si="23"/>
        <v>2164.4601189908767</v>
      </c>
      <c r="S16" s="25">
        <f t="shared" si="16"/>
        <v>1.3435332161521978E-3</v>
      </c>
      <c r="T16" s="25">
        <f t="shared" si="17"/>
        <v>1.1936365363926203E-2</v>
      </c>
      <c r="U16" s="10">
        <f ca="1">RANK(C16,$C$3:OFFSET($C$3,Control!$I$5-1,0),1)</f>
        <v>4</v>
      </c>
      <c r="V16" s="10">
        <f t="shared" ca="1" si="18"/>
        <v>4</v>
      </c>
      <c r="W16" s="10">
        <f t="shared" ca="1" si="18"/>
        <v>4</v>
      </c>
      <c r="X16" s="7">
        <f t="shared" si="19"/>
        <v>0.9188586664334133</v>
      </c>
      <c r="Y16" s="7">
        <f t="shared" ca="1" si="4"/>
        <v>9.9833142617904969</v>
      </c>
      <c r="Z16">
        <v>1</v>
      </c>
      <c r="AA16">
        <v>2</v>
      </c>
      <c r="AB16" s="11">
        <f t="shared" si="20"/>
        <v>81.63019597978132</v>
      </c>
      <c r="AC16" s="11"/>
      <c r="AD16" s="7">
        <f t="shared" ref="AD16:AD30" si="24">B16+S16*100</f>
        <v>1.3295957058524157</v>
      </c>
      <c r="AE16">
        <f t="shared" ref="AE16:AE30" si="25">($AE$1/100-K16)/(1-K16)/N16-1-$P$2</f>
        <v>69.700523167027924</v>
      </c>
      <c r="AF16" s="25">
        <f t="shared" si="21"/>
        <v>4.7545751490345907E-3</v>
      </c>
      <c r="AG16" s="7"/>
      <c r="AS16" s="8"/>
      <c r="AX16" s="7"/>
      <c r="BH16" s="1"/>
    </row>
    <row r="17" spans="1:60" ht="14.25" x14ac:dyDescent="0.2">
      <c r="A17" s="37">
        <f>Control!B19</f>
        <v>0</v>
      </c>
      <c r="B17" s="27" t="e">
        <f t="shared" si="7"/>
        <v>#DIV/0!</v>
      </c>
      <c r="C17" s="20">
        <v>105.81264134353702</v>
      </c>
      <c r="D17" s="9" t="e">
        <f t="shared" si="22"/>
        <v>#DIV/0!</v>
      </c>
      <c r="E17">
        <f>Control!C19/100</f>
        <v>0</v>
      </c>
      <c r="F17" t="e">
        <f t="shared" si="8"/>
        <v>#DIV/0!</v>
      </c>
      <c r="G17">
        <f t="shared" si="0"/>
        <v>187.28346109726701</v>
      </c>
      <c r="H17" s="21">
        <f t="shared" si="1"/>
        <v>0</v>
      </c>
      <c r="I17" s="7" t="e">
        <f t="shared" si="9"/>
        <v>#DIV/0!</v>
      </c>
      <c r="J17" t="e">
        <f t="shared" si="2"/>
        <v>#DIV/0!</v>
      </c>
      <c r="K17">
        <f>Control!F19/100</f>
        <v>0</v>
      </c>
      <c r="L17" s="25" t="e">
        <f t="shared" si="10"/>
        <v>#DIV/0!</v>
      </c>
      <c r="M17" s="10" t="e">
        <f t="shared" si="3"/>
        <v>#DIV/0!</v>
      </c>
      <c r="N17" t="e">
        <f t="shared" si="11"/>
        <v>#DIV/0!</v>
      </c>
      <c r="O17" t="e">
        <f t="shared" si="12"/>
        <v>#DIV/0!</v>
      </c>
      <c r="P17" s="25" t="e">
        <f t="shared" si="13"/>
        <v>#DIV/0!</v>
      </c>
      <c r="Q17" s="17" t="e">
        <f t="shared" si="14"/>
        <v>#DIV/0!</v>
      </c>
      <c r="R17" t="e">
        <f t="shared" si="23"/>
        <v>#DIV/0!</v>
      </c>
      <c r="S17" s="25" t="e">
        <f t="shared" si="16"/>
        <v>#DIV/0!</v>
      </c>
      <c r="T17" s="25" t="e">
        <f t="shared" si="17"/>
        <v>#DIV/0!</v>
      </c>
      <c r="U17" s="10" t="e">
        <f ca="1">RANK(C17,$C$3:OFFSET($C$3,Control!$I$5-1,0),1)</f>
        <v>#N/A</v>
      </c>
      <c r="V17" s="10" t="e">
        <f t="shared" ca="1" si="18"/>
        <v>#N/A</v>
      </c>
      <c r="W17" s="10" t="e">
        <f t="shared" ca="1" si="18"/>
        <v>#N/A</v>
      </c>
      <c r="X17" s="7" t="e">
        <f t="shared" si="19"/>
        <v>#DIV/0!</v>
      </c>
      <c r="Y17" s="7" t="e">
        <f t="shared" ca="1" si="4"/>
        <v>#N/A</v>
      </c>
      <c r="Z17">
        <v>1</v>
      </c>
      <c r="AA17">
        <v>2</v>
      </c>
      <c r="AB17" s="11" t="e">
        <f t="shared" si="20"/>
        <v>#DIV/0!</v>
      </c>
      <c r="AC17" s="11"/>
      <c r="AD17" s="7" t="e">
        <f t="shared" si="24"/>
        <v>#DIV/0!</v>
      </c>
      <c r="AE17" t="e">
        <f t="shared" si="25"/>
        <v>#DIV/0!</v>
      </c>
      <c r="AF17" s="25" t="e">
        <f t="shared" si="21"/>
        <v>#DIV/0!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>
        <f>Control!B20</f>
        <v>0</v>
      </c>
      <c r="B18" s="27" t="e">
        <f t="shared" si="7"/>
        <v>#DIV/0!</v>
      </c>
      <c r="C18" s="20">
        <v>84.306233075750043</v>
      </c>
      <c r="D18" s="9" t="e">
        <f t="shared" si="22"/>
        <v>#DIV/0!</v>
      </c>
      <c r="E18">
        <f>Control!C20/100</f>
        <v>0</v>
      </c>
      <c r="F18" t="e">
        <f t="shared" si="8"/>
        <v>#DIV/0!</v>
      </c>
      <c r="G18">
        <f t="shared" si="0"/>
        <v>149.21811724969055</v>
      </c>
      <c r="H18" s="21">
        <f t="shared" si="1"/>
        <v>0</v>
      </c>
      <c r="I18" s="7" t="e">
        <f t="shared" si="9"/>
        <v>#DIV/0!</v>
      </c>
      <c r="J18" t="e">
        <f t="shared" si="2"/>
        <v>#DIV/0!</v>
      </c>
      <c r="K18">
        <f>Control!F20/100</f>
        <v>0</v>
      </c>
      <c r="L18" s="25" t="e">
        <f t="shared" si="10"/>
        <v>#DIV/0!</v>
      </c>
      <c r="M18" s="10" t="e">
        <f t="shared" si="3"/>
        <v>#DIV/0!</v>
      </c>
      <c r="N18" t="e">
        <f t="shared" si="11"/>
        <v>#DIV/0!</v>
      </c>
      <c r="O18" t="e">
        <f t="shared" si="12"/>
        <v>#DIV/0!</v>
      </c>
      <c r="P18" s="25" t="e">
        <f t="shared" si="13"/>
        <v>#DIV/0!</v>
      </c>
      <c r="Q18" s="17" t="e">
        <f t="shared" si="14"/>
        <v>#DIV/0!</v>
      </c>
      <c r="R18" t="e">
        <f t="shared" si="23"/>
        <v>#DIV/0!</v>
      </c>
      <c r="S18" s="25" t="e">
        <f t="shared" si="16"/>
        <v>#DIV/0!</v>
      </c>
      <c r="T18" s="25" t="e">
        <f t="shared" si="17"/>
        <v>#DIV/0!</v>
      </c>
      <c r="U18" s="10" t="e">
        <f ca="1">RANK(C18,$C$3:OFFSET($C$3,Control!$I$5-1,0),1)</f>
        <v>#N/A</v>
      </c>
      <c r="V18" s="10" t="e">
        <f t="shared" ca="1" si="18"/>
        <v>#N/A</v>
      </c>
      <c r="W18" s="10" t="e">
        <f t="shared" ca="1" si="18"/>
        <v>#N/A</v>
      </c>
      <c r="X18" s="7" t="e">
        <f t="shared" si="19"/>
        <v>#DIV/0!</v>
      </c>
      <c r="Y18" s="7" t="e">
        <f t="shared" ca="1" si="4"/>
        <v>#N/A</v>
      </c>
      <c r="Z18">
        <v>1</v>
      </c>
      <c r="AA18">
        <v>2</v>
      </c>
      <c r="AB18" s="11" t="e">
        <f t="shared" si="20"/>
        <v>#DIV/0!</v>
      </c>
      <c r="AC18" s="11"/>
      <c r="AD18" s="7" t="e">
        <f t="shared" si="24"/>
        <v>#DIV/0!</v>
      </c>
      <c r="AE18" t="e">
        <f t="shared" si="25"/>
        <v>#DIV/0!</v>
      </c>
      <c r="AF18" s="25" t="e">
        <f t="shared" si="21"/>
        <v>#DIV/0!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>
        <f>Control!B21</f>
        <v>0</v>
      </c>
      <c r="B19" s="27" t="e">
        <f t="shared" si="7"/>
        <v>#DIV/0!</v>
      </c>
      <c r="C19" s="20">
        <v>64.418754911308994</v>
      </c>
      <c r="D19" s="9" t="e">
        <f t="shared" si="22"/>
        <v>#DIV/0!</v>
      </c>
      <c r="E19">
        <f>Control!C21/100</f>
        <v>0</v>
      </c>
      <c r="F19" t="e">
        <f t="shared" si="8"/>
        <v>#DIV/0!</v>
      </c>
      <c r="G19">
        <f t="shared" si="0"/>
        <v>114.01820449975391</v>
      </c>
      <c r="H19" s="21">
        <f t="shared" si="1"/>
        <v>0</v>
      </c>
      <c r="I19" s="7" t="e">
        <f t="shared" si="9"/>
        <v>#DIV/0!</v>
      </c>
      <c r="J19" t="e">
        <f t="shared" si="2"/>
        <v>#DIV/0!</v>
      </c>
      <c r="K19">
        <f>Control!F21/100</f>
        <v>0</v>
      </c>
      <c r="L19" s="25" t="e">
        <f t="shared" si="10"/>
        <v>#DIV/0!</v>
      </c>
      <c r="M19" s="10" t="e">
        <f t="shared" si="3"/>
        <v>#DIV/0!</v>
      </c>
      <c r="N19" t="e">
        <f t="shared" si="11"/>
        <v>#DIV/0!</v>
      </c>
      <c r="O19" t="e">
        <f t="shared" si="12"/>
        <v>#DIV/0!</v>
      </c>
      <c r="P19" s="25" t="e">
        <f t="shared" si="13"/>
        <v>#DIV/0!</v>
      </c>
      <c r="Q19" s="17" t="e">
        <f t="shared" si="14"/>
        <v>#DIV/0!</v>
      </c>
      <c r="R19" t="e">
        <f t="shared" si="23"/>
        <v>#DIV/0!</v>
      </c>
      <c r="S19" s="25" t="e">
        <f t="shared" si="16"/>
        <v>#DIV/0!</v>
      </c>
      <c r="T19" s="25" t="e">
        <f t="shared" si="17"/>
        <v>#DIV/0!</v>
      </c>
      <c r="U19" s="10" t="e">
        <f ca="1">RANK(C19,$C$3:OFFSET($C$3,Control!$I$5-1,0),1)</f>
        <v>#N/A</v>
      </c>
      <c r="V19" s="10" t="e">
        <f t="shared" ca="1" si="18"/>
        <v>#N/A</v>
      </c>
      <c r="W19" s="10" t="e">
        <f t="shared" ca="1" si="18"/>
        <v>#N/A</v>
      </c>
      <c r="X19" s="7" t="e">
        <f t="shared" si="19"/>
        <v>#DIV/0!</v>
      </c>
      <c r="Y19" s="7" t="e">
        <f t="shared" ca="1" si="4"/>
        <v>#N/A</v>
      </c>
      <c r="Z19">
        <v>1</v>
      </c>
      <c r="AA19">
        <v>2</v>
      </c>
      <c r="AB19" s="11" t="e">
        <f t="shared" si="20"/>
        <v>#DIV/0!</v>
      </c>
      <c r="AC19" s="11"/>
      <c r="AD19" s="7" t="e">
        <f t="shared" si="24"/>
        <v>#DIV/0!</v>
      </c>
      <c r="AE19" t="e">
        <f t="shared" si="25"/>
        <v>#DIV/0!</v>
      </c>
      <c r="AF19" s="25" t="e">
        <f t="shared" si="21"/>
        <v>#DIV/0!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>
        <f>Control!B22</f>
        <v>0</v>
      </c>
      <c r="B20" s="27" t="e">
        <f t="shared" si="7"/>
        <v>#DIV/0!</v>
      </c>
      <c r="C20" s="20">
        <v>65.022438412670098</v>
      </c>
      <c r="D20" s="9" t="e">
        <f t="shared" si="22"/>
        <v>#DIV/0!</v>
      </c>
      <c r="E20">
        <f>Control!C22/100</f>
        <v>0</v>
      </c>
      <c r="F20" t="e">
        <f t="shared" si="8"/>
        <v>#DIV/0!</v>
      </c>
      <c r="G20">
        <f t="shared" si="0"/>
        <v>115.08669626129267</v>
      </c>
      <c r="H20" s="21">
        <f t="shared" si="1"/>
        <v>0</v>
      </c>
      <c r="I20" s="7" t="e">
        <f t="shared" si="9"/>
        <v>#DIV/0!</v>
      </c>
      <c r="J20" t="e">
        <f t="shared" si="2"/>
        <v>#DIV/0!</v>
      </c>
      <c r="K20">
        <f>Control!F22/100</f>
        <v>0</v>
      </c>
      <c r="L20" s="25" t="e">
        <f t="shared" si="10"/>
        <v>#DIV/0!</v>
      </c>
      <c r="M20" s="10" t="e">
        <f t="shared" si="3"/>
        <v>#DIV/0!</v>
      </c>
      <c r="N20" t="e">
        <f t="shared" si="11"/>
        <v>#DIV/0!</v>
      </c>
      <c r="O20" t="e">
        <f t="shared" si="12"/>
        <v>#DIV/0!</v>
      </c>
      <c r="P20" s="25" t="e">
        <f t="shared" si="13"/>
        <v>#DIV/0!</v>
      </c>
      <c r="Q20" s="17" t="e">
        <f t="shared" si="14"/>
        <v>#DIV/0!</v>
      </c>
      <c r="R20" t="e">
        <f t="shared" si="23"/>
        <v>#DIV/0!</v>
      </c>
      <c r="S20" s="25" t="e">
        <f t="shared" si="16"/>
        <v>#DIV/0!</v>
      </c>
      <c r="T20" s="25" t="e">
        <f t="shared" si="17"/>
        <v>#DIV/0!</v>
      </c>
      <c r="U20" s="10" t="e">
        <f ca="1">RANK(C20,$C$3:OFFSET($C$3,Control!$I$5-1,0),1)</f>
        <v>#N/A</v>
      </c>
      <c r="V20" s="10" t="e">
        <f t="shared" ref="V20:W35" ca="1" si="26">IF(U20=U19,U19+1,U20)</f>
        <v>#N/A</v>
      </c>
      <c r="W20" s="10" t="e">
        <f t="shared" ca="1" si="26"/>
        <v>#N/A</v>
      </c>
      <c r="X20" s="7" t="e">
        <f t="shared" si="19"/>
        <v>#DIV/0!</v>
      </c>
      <c r="Y20" s="7" t="e">
        <f t="shared" ca="1" si="4"/>
        <v>#N/A</v>
      </c>
      <c r="Z20">
        <v>1</v>
      </c>
      <c r="AA20">
        <v>2</v>
      </c>
      <c r="AB20" s="11" t="e">
        <f t="shared" si="20"/>
        <v>#DIV/0!</v>
      </c>
      <c r="AC20" s="11"/>
      <c r="AD20" s="7" t="e">
        <f t="shared" si="24"/>
        <v>#DIV/0!</v>
      </c>
      <c r="AE20" t="e">
        <f t="shared" si="25"/>
        <v>#DIV/0!</v>
      </c>
      <c r="AF20" s="25" t="e">
        <f t="shared" si="21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7"/>
        <v>#DIV/0!</v>
      </c>
      <c r="C21" s="20">
        <v>74.022362190590144</v>
      </c>
      <c r="D21" s="9" t="e">
        <f t="shared" si="22"/>
        <v>#DIV/0!</v>
      </c>
      <c r="E21">
        <f>Control!C23/100</f>
        <v>0</v>
      </c>
      <c r="F21" t="e">
        <f t="shared" si="8"/>
        <v>#DIV/0!</v>
      </c>
      <c r="G21">
        <f t="shared" si="0"/>
        <v>131.01614337969605</v>
      </c>
      <c r="H21" s="21">
        <f t="shared" si="1"/>
        <v>0</v>
      </c>
      <c r="I21" s="7" t="e">
        <f t="shared" si="9"/>
        <v>#DIV/0!</v>
      </c>
      <c r="J21" t="e">
        <f t="shared" si="2"/>
        <v>#DIV/0!</v>
      </c>
      <c r="K21">
        <f>Control!F23/100</f>
        <v>0</v>
      </c>
      <c r="L21" s="25" t="e">
        <f t="shared" si="10"/>
        <v>#DIV/0!</v>
      </c>
      <c r="M21" s="10" t="e">
        <f t="shared" si="3"/>
        <v>#DIV/0!</v>
      </c>
      <c r="N21" t="e">
        <f t="shared" si="11"/>
        <v>#DIV/0!</v>
      </c>
      <c r="O21" t="e">
        <f t="shared" si="12"/>
        <v>#DIV/0!</v>
      </c>
      <c r="P21" s="25" t="e">
        <f t="shared" si="13"/>
        <v>#DIV/0!</v>
      </c>
      <c r="Q21" s="17" t="e">
        <f t="shared" si="14"/>
        <v>#DIV/0!</v>
      </c>
      <c r="R21" t="e">
        <f t="shared" si="23"/>
        <v>#DIV/0!</v>
      </c>
      <c r="S21" s="25" t="e">
        <f t="shared" si="16"/>
        <v>#DIV/0!</v>
      </c>
      <c r="T21" s="25" t="e">
        <f t="shared" si="17"/>
        <v>#DIV/0!</v>
      </c>
      <c r="U21" s="10" t="e">
        <f ca="1">RANK(C21,$C$3:OFFSET($C$3,Control!$I$5-1,0),1)</f>
        <v>#N/A</v>
      </c>
      <c r="V21" s="10" t="e">
        <f t="shared" ca="1" si="26"/>
        <v>#N/A</v>
      </c>
      <c r="W21" s="10" t="e">
        <f t="shared" ca="1" si="26"/>
        <v>#N/A</v>
      </c>
      <c r="X21" s="7" t="e">
        <f t="shared" si="19"/>
        <v>#DIV/0!</v>
      </c>
      <c r="Y21" s="7" t="e">
        <f t="shared" ca="1" si="4"/>
        <v>#N/A</v>
      </c>
      <c r="Z21">
        <v>1</v>
      </c>
      <c r="AA21">
        <v>2</v>
      </c>
      <c r="AB21" s="11" t="e">
        <f t="shared" si="20"/>
        <v>#DIV/0!</v>
      </c>
      <c r="AC21" s="11"/>
      <c r="AD21" s="7" t="e">
        <f t="shared" si="24"/>
        <v>#DIV/0!</v>
      </c>
      <c r="AE21" t="e">
        <f t="shared" si="25"/>
        <v>#DIV/0!</v>
      </c>
      <c r="AF21" s="25" t="e">
        <f t="shared" si="21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7"/>
        <v>#DIV/0!</v>
      </c>
      <c r="C22" s="20">
        <v>201.6635710041534</v>
      </c>
      <c r="D22" s="9" t="e">
        <f t="shared" si="22"/>
        <v>#DIV/0!</v>
      </c>
      <c r="E22">
        <f>Control!C24/100</f>
        <v>0</v>
      </c>
      <c r="F22" t="e">
        <f t="shared" si="8"/>
        <v>#DIV/0!</v>
      </c>
      <c r="G22">
        <f t="shared" si="0"/>
        <v>356.93515515099818</v>
      </c>
      <c r="H22" s="21">
        <f t="shared" si="1"/>
        <v>0</v>
      </c>
      <c r="I22" s="7" t="e">
        <f t="shared" si="9"/>
        <v>#DIV/0!</v>
      </c>
      <c r="J22" t="e">
        <f t="shared" si="2"/>
        <v>#DIV/0!</v>
      </c>
      <c r="K22">
        <f>Control!F24/100</f>
        <v>0</v>
      </c>
      <c r="L22" s="25" t="e">
        <f t="shared" si="10"/>
        <v>#DIV/0!</v>
      </c>
      <c r="M22" s="10" t="e">
        <f t="shared" si="3"/>
        <v>#DIV/0!</v>
      </c>
      <c r="N22" t="e">
        <f t="shared" si="11"/>
        <v>#DIV/0!</v>
      </c>
      <c r="O22" t="e">
        <f t="shared" si="12"/>
        <v>#DIV/0!</v>
      </c>
      <c r="P22" s="25" t="e">
        <f t="shared" si="13"/>
        <v>#DIV/0!</v>
      </c>
      <c r="Q22" s="17" t="e">
        <f t="shared" si="14"/>
        <v>#DIV/0!</v>
      </c>
      <c r="R22" t="e">
        <f t="shared" si="23"/>
        <v>#DIV/0!</v>
      </c>
      <c r="S22" s="25" t="e">
        <f t="shared" si="16"/>
        <v>#DIV/0!</v>
      </c>
      <c r="T22" s="25" t="e">
        <f t="shared" si="17"/>
        <v>#DIV/0!</v>
      </c>
      <c r="U22" s="10" t="e">
        <f ca="1">RANK(C22,$C$3:OFFSET($C$3,Control!$I$5-1,0),1)</f>
        <v>#N/A</v>
      </c>
      <c r="V22" s="10" t="e">
        <f t="shared" ca="1" si="26"/>
        <v>#N/A</v>
      </c>
      <c r="W22" s="10" t="e">
        <f t="shared" ca="1" si="26"/>
        <v>#N/A</v>
      </c>
      <c r="X22" s="7" t="e">
        <f t="shared" si="19"/>
        <v>#DIV/0!</v>
      </c>
      <c r="Y22" s="7" t="e">
        <f t="shared" ca="1" si="4"/>
        <v>#N/A</v>
      </c>
      <c r="Z22">
        <v>1</v>
      </c>
      <c r="AA22">
        <v>2</v>
      </c>
      <c r="AB22" s="11" t="e">
        <f t="shared" si="20"/>
        <v>#DIV/0!</v>
      </c>
      <c r="AC22" s="11"/>
      <c r="AD22" s="7" t="e">
        <f t="shared" si="24"/>
        <v>#DIV/0!</v>
      </c>
      <c r="AE22" t="e">
        <f t="shared" si="25"/>
        <v>#DIV/0!</v>
      </c>
      <c r="AF22" s="25" t="e">
        <f t="shared" si="21"/>
        <v>#DIV/0!</v>
      </c>
      <c r="AG22" s="7"/>
      <c r="AP22" s="14"/>
      <c r="AS22" s="9"/>
      <c r="AV22" s="14"/>
      <c r="AX22" s="7"/>
      <c r="BH22" s="1"/>
    </row>
    <row r="23" spans="1:60" ht="14.25" x14ac:dyDescent="0.2">
      <c r="A23" s="37">
        <f>Control!B25</f>
        <v>0</v>
      </c>
      <c r="B23" s="27" t="e">
        <f t="shared" si="7"/>
        <v>#DIV/0!</v>
      </c>
      <c r="C23" s="20">
        <v>59.295601393674488</v>
      </c>
      <c r="D23" s="9" t="e">
        <f t="shared" si="22"/>
        <v>#DIV/0!</v>
      </c>
      <c r="E23">
        <f>Control!C25/100</f>
        <v>0</v>
      </c>
      <c r="F23" t="e">
        <f t="shared" si="8"/>
        <v>#DIV/0!</v>
      </c>
      <c r="G23">
        <f t="shared" si="0"/>
        <v>104.95046069965234</v>
      </c>
      <c r="H23" s="21">
        <f t="shared" si="1"/>
        <v>0</v>
      </c>
      <c r="I23" s="7" t="e">
        <f t="shared" si="9"/>
        <v>#DIV/0!</v>
      </c>
      <c r="J23" t="e">
        <f t="shared" si="2"/>
        <v>#DIV/0!</v>
      </c>
      <c r="K23">
        <f>Control!F25/100</f>
        <v>0</v>
      </c>
      <c r="L23" s="25" t="e">
        <f t="shared" si="10"/>
        <v>#DIV/0!</v>
      </c>
      <c r="M23" s="10" t="e">
        <f t="shared" si="3"/>
        <v>#DIV/0!</v>
      </c>
      <c r="N23" t="e">
        <f t="shared" si="11"/>
        <v>#DIV/0!</v>
      </c>
      <c r="O23" t="e">
        <f t="shared" si="12"/>
        <v>#DIV/0!</v>
      </c>
      <c r="P23" s="25" t="e">
        <f t="shared" si="13"/>
        <v>#DIV/0!</v>
      </c>
      <c r="Q23" s="17" t="e">
        <f t="shared" si="14"/>
        <v>#DIV/0!</v>
      </c>
      <c r="R23" t="e">
        <f t="shared" si="23"/>
        <v>#DIV/0!</v>
      </c>
      <c r="S23" s="25" t="e">
        <f t="shared" si="16"/>
        <v>#DIV/0!</v>
      </c>
      <c r="T23" s="25" t="e">
        <f t="shared" si="17"/>
        <v>#DIV/0!</v>
      </c>
      <c r="U23" s="10" t="e">
        <f ca="1">RANK(C23,$C$3:OFFSET($C$3,Control!$I$5-1,0),1)</f>
        <v>#N/A</v>
      </c>
      <c r="V23" s="10" t="e">
        <f t="shared" ca="1" si="26"/>
        <v>#N/A</v>
      </c>
      <c r="W23" s="10" t="e">
        <f t="shared" ca="1" si="26"/>
        <v>#N/A</v>
      </c>
      <c r="X23" s="7" t="e">
        <f t="shared" si="19"/>
        <v>#DIV/0!</v>
      </c>
      <c r="Y23" s="7" t="e">
        <f t="shared" ca="1" si="4"/>
        <v>#N/A</v>
      </c>
      <c r="Z23">
        <v>1</v>
      </c>
      <c r="AA23">
        <v>2</v>
      </c>
      <c r="AB23" s="11" t="e">
        <f t="shared" si="20"/>
        <v>#DIV/0!</v>
      </c>
      <c r="AC23" s="11"/>
      <c r="AD23" s="7" t="e">
        <f t="shared" si="24"/>
        <v>#DIV/0!</v>
      </c>
      <c r="AE23" t="e">
        <f t="shared" si="25"/>
        <v>#DIV/0!</v>
      </c>
      <c r="AF23" s="25" t="e">
        <f t="shared" si="21"/>
        <v>#DIV/0!</v>
      </c>
      <c r="AG23" s="7"/>
      <c r="AR23" s="14"/>
      <c r="AS23" s="9"/>
      <c r="AX23" s="7"/>
      <c r="BH23" s="1"/>
    </row>
    <row r="24" spans="1:60" ht="14.25" x14ac:dyDescent="0.2">
      <c r="A24" s="37">
        <f>Control!B26</f>
        <v>0</v>
      </c>
      <c r="B24" s="27" t="e">
        <f t="shared" si="7"/>
        <v>#DIV/0!</v>
      </c>
      <c r="C24" s="20">
        <v>77.176504398754147</v>
      </c>
      <c r="D24" s="9" t="e">
        <f t="shared" si="22"/>
        <v>#DIV/0!</v>
      </c>
      <c r="E24">
        <f>Control!C26/100</f>
        <v>0</v>
      </c>
      <c r="F24" t="e">
        <f t="shared" si="8"/>
        <v>#DIV/0!</v>
      </c>
      <c r="G24">
        <f t="shared" si="0"/>
        <v>136.5988286055574</v>
      </c>
      <c r="H24" s="21">
        <f t="shared" si="1"/>
        <v>0</v>
      </c>
      <c r="I24" s="7" t="e">
        <f t="shared" si="9"/>
        <v>#DIV/0!</v>
      </c>
      <c r="J24" t="e">
        <f t="shared" si="2"/>
        <v>#DIV/0!</v>
      </c>
      <c r="K24">
        <f>Control!F26/100</f>
        <v>0</v>
      </c>
      <c r="L24" s="25" t="e">
        <f t="shared" si="10"/>
        <v>#DIV/0!</v>
      </c>
      <c r="M24" s="10" t="e">
        <f t="shared" si="3"/>
        <v>#DIV/0!</v>
      </c>
      <c r="N24" t="e">
        <f t="shared" si="11"/>
        <v>#DIV/0!</v>
      </c>
      <c r="O24" t="e">
        <f t="shared" si="12"/>
        <v>#DIV/0!</v>
      </c>
      <c r="P24" s="25" t="e">
        <f t="shared" si="13"/>
        <v>#DIV/0!</v>
      </c>
      <c r="Q24" s="17" t="e">
        <f t="shared" si="14"/>
        <v>#DIV/0!</v>
      </c>
      <c r="R24" t="e">
        <f t="shared" si="23"/>
        <v>#DIV/0!</v>
      </c>
      <c r="S24" s="25" t="e">
        <f t="shared" si="16"/>
        <v>#DIV/0!</v>
      </c>
      <c r="T24" s="25" t="e">
        <f t="shared" si="17"/>
        <v>#DIV/0!</v>
      </c>
      <c r="U24" s="10" t="e">
        <f ca="1">RANK(C24,$C$3:OFFSET($C$3,Control!$I$5-1,0),1)</f>
        <v>#N/A</v>
      </c>
      <c r="V24" s="10" t="e">
        <f t="shared" ca="1" si="26"/>
        <v>#N/A</v>
      </c>
      <c r="W24" s="10" t="e">
        <f t="shared" ca="1" si="26"/>
        <v>#N/A</v>
      </c>
      <c r="X24" s="7" t="e">
        <f t="shared" si="19"/>
        <v>#DIV/0!</v>
      </c>
      <c r="Y24" s="7" t="e">
        <f t="shared" ca="1" si="4"/>
        <v>#N/A</v>
      </c>
      <c r="Z24">
        <v>1</v>
      </c>
      <c r="AA24">
        <v>2</v>
      </c>
      <c r="AB24" s="11" t="e">
        <f t="shared" si="20"/>
        <v>#DIV/0!</v>
      </c>
      <c r="AC24" s="11"/>
      <c r="AD24" s="7" t="e">
        <f t="shared" si="24"/>
        <v>#DIV/0!</v>
      </c>
      <c r="AE24" t="e">
        <f t="shared" si="25"/>
        <v>#DIV/0!</v>
      </c>
      <c r="AF24" s="25" t="e">
        <f t="shared" si="21"/>
        <v>#DIV/0!</v>
      </c>
      <c r="AG24" s="7"/>
      <c r="AS24" s="8"/>
      <c r="AT24" s="14"/>
      <c r="AX24" s="7"/>
      <c r="BH24" s="1"/>
    </row>
    <row r="25" spans="1:60" ht="14.25" x14ac:dyDescent="0.2">
      <c r="A25" s="37">
        <f>Control!B27</f>
        <v>0</v>
      </c>
      <c r="B25" s="27" t="e">
        <f t="shared" si="7"/>
        <v>#DIV/0!</v>
      </c>
      <c r="C25" s="20">
        <v>226.3717430426988</v>
      </c>
      <c r="D25" s="9" t="e">
        <f t="shared" si="22"/>
        <v>#DIV/0!</v>
      </c>
      <c r="E25">
        <f>Control!C27/100</f>
        <v>0</v>
      </c>
      <c r="F25" t="e">
        <f t="shared" si="8"/>
        <v>#DIV/0!</v>
      </c>
      <c r="G25">
        <f t="shared" si="0"/>
        <v>400.66747217861905</v>
      </c>
      <c r="H25" s="21">
        <f t="shared" si="1"/>
        <v>0</v>
      </c>
      <c r="I25" s="7" t="e">
        <f t="shared" si="9"/>
        <v>#DIV/0!</v>
      </c>
      <c r="J25" t="e">
        <f t="shared" si="2"/>
        <v>#DIV/0!</v>
      </c>
      <c r="K25">
        <f>Control!F27/100</f>
        <v>0</v>
      </c>
      <c r="L25" s="25" t="e">
        <f t="shared" si="10"/>
        <v>#DIV/0!</v>
      </c>
      <c r="M25" s="10" t="e">
        <f t="shared" si="3"/>
        <v>#DIV/0!</v>
      </c>
      <c r="N25" t="e">
        <f t="shared" si="11"/>
        <v>#DIV/0!</v>
      </c>
      <c r="O25" t="e">
        <f t="shared" si="12"/>
        <v>#DIV/0!</v>
      </c>
      <c r="P25" s="25" t="e">
        <f t="shared" si="13"/>
        <v>#DIV/0!</v>
      </c>
      <c r="Q25" s="17" t="e">
        <f t="shared" si="14"/>
        <v>#DIV/0!</v>
      </c>
      <c r="R25" t="e">
        <f t="shared" si="23"/>
        <v>#DIV/0!</v>
      </c>
      <c r="S25" s="25" t="e">
        <f t="shared" si="16"/>
        <v>#DIV/0!</v>
      </c>
      <c r="T25" s="25" t="e">
        <f t="shared" si="17"/>
        <v>#DIV/0!</v>
      </c>
      <c r="U25" s="10" t="e">
        <f ca="1">RANK(C25,$C$3:OFFSET($C$3,Control!$I$5-1,0),1)</f>
        <v>#N/A</v>
      </c>
      <c r="V25" s="10" t="e">
        <f t="shared" ca="1" si="26"/>
        <v>#N/A</v>
      </c>
      <c r="W25" s="10" t="e">
        <f t="shared" ca="1" si="26"/>
        <v>#N/A</v>
      </c>
      <c r="X25" s="7" t="e">
        <f t="shared" si="19"/>
        <v>#DIV/0!</v>
      </c>
      <c r="Y25" s="7" t="e">
        <f t="shared" ca="1" si="4"/>
        <v>#N/A</v>
      </c>
      <c r="Z25">
        <v>1</v>
      </c>
      <c r="AA25">
        <v>2</v>
      </c>
      <c r="AB25" s="11" t="e">
        <f t="shared" si="20"/>
        <v>#DIV/0!</v>
      </c>
      <c r="AC25" s="11"/>
      <c r="AD25" s="7" t="e">
        <f t="shared" si="24"/>
        <v>#DIV/0!</v>
      </c>
      <c r="AE25" t="e">
        <f t="shared" si="25"/>
        <v>#DIV/0!</v>
      </c>
      <c r="AF25" s="25" t="e">
        <f t="shared" si="21"/>
        <v>#DIV/0!</v>
      </c>
      <c r="AG25" s="7"/>
      <c r="AR25" s="14"/>
      <c r="AS25" s="9"/>
      <c r="AX25" s="7"/>
      <c r="BH25" s="1"/>
    </row>
    <row r="26" spans="1:60" ht="14.25" x14ac:dyDescent="0.2">
      <c r="A26" s="37">
        <f>Control!B28</f>
        <v>0</v>
      </c>
      <c r="B26" s="27" t="e">
        <f t="shared" si="7"/>
        <v>#DIV/0!</v>
      </c>
      <c r="C26" s="20">
        <v>10.836541757027003</v>
      </c>
      <c r="D26" s="9" t="e">
        <f t="shared" si="22"/>
        <v>#DIV/0!</v>
      </c>
      <c r="E26">
        <f>Control!C28/100</f>
        <v>0</v>
      </c>
      <c r="F26" t="e">
        <f t="shared" si="8"/>
        <v>#DIV/0!</v>
      </c>
      <c r="G26">
        <f t="shared" si="0"/>
        <v>19.18017564642372</v>
      </c>
      <c r="H26" s="21">
        <f t="shared" si="1"/>
        <v>0</v>
      </c>
      <c r="I26" s="7" t="e">
        <f t="shared" si="9"/>
        <v>#DIV/0!</v>
      </c>
      <c r="J26" t="e">
        <f t="shared" si="2"/>
        <v>#DIV/0!</v>
      </c>
      <c r="K26">
        <f>Control!F28/100</f>
        <v>0</v>
      </c>
      <c r="L26" s="25" t="e">
        <f t="shared" si="10"/>
        <v>#DIV/0!</v>
      </c>
      <c r="M26" s="10" t="e">
        <f t="shared" si="3"/>
        <v>#DIV/0!</v>
      </c>
      <c r="N26" t="e">
        <f t="shared" si="11"/>
        <v>#DIV/0!</v>
      </c>
      <c r="O26" t="e">
        <f t="shared" si="12"/>
        <v>#DIV/0!</v>
      </c>
      <c r="P26" s="25" t="e">
        <f t="shared" si="13"/>
        <v>#DIV/0!</v>
      </c>
      <c r="Q26" s="17" t="e">
        <f t="shared" si="14"/>
        <v>#DIV/0!</v>
      </c>
      <c r="R26" t="e">
        <f t="shared" si="23"/>
        <v>#DIV/0!</v>
      </c>
      <c r="S26" s="25" t="e">
        <f t="shared" si="16"/>
        <v>#DIV/0!</v>
      </c>
      <c r="T26" s="25" t="e">
        <f t="shared" si="17"/>
        <v>#DIV/0!</v>
      </c>
      <c r="U26" s="10" t="e">
        <f ca="1">RANK(C26,$C$3:OFFSET($C$3,Control!$I$5-1,0),1)</f>
        <v>#N/A</v>
      </c>
      <c r="V26" s="10" t="e">
        <f t="shared" ca="1" si="26"/>
        <v>#N/A</v>
      </c>
      <c r="W26" s="10" t="e">
        <f t="shared" ca="1" si="26"/>
        <v>#N/A</v>
      </c>
      <c r="X26" s="7" t="e">
        <f t="shared" si="19"/>
        <v>#DIV/0!</v>
      </c>
      <c r="Y26" s="7" t="e">
        <f t="shared" ca="1" si="4"/>
        <v>#N/A</v>
      </c>
      <c r="Z26">
        <v>1</v>
      </c>
      <c r="AA26">
        <v>2</v>
      </c>
      <c r="AB26" s="11" t="e">
        <f t="shared" si="20"/>
        <v>#DIV/0!</v>
      </c>
      <c r="AC26" s="11"/>
      <c r="AD26" s="7" t="e">
        <f t="shared" si="24"/>
        <v>#DIV/0!</v>
      </c>
      <c r="AE26" t="e">
        <f t="shared" si="25"/>
        <v>#DIV/0!</v>
      </c>
      <c r="AF26" s="25" t="e">
        <f t="shared" si="21"/>
        <v>#DIV/0!</v>
      </c>
      <c r="AG26" s="7"/>
      <c r="AS26" s="8"/>
      <c r="AX26" s="7"/>
      <c r="BH26" s="1"/>
    </row>
    <row r="27" spans="1:60" ht="14.25" x14ac:dyDescent="0.2">
      <c r="A27" s="37">
        <f>Control!B29</f>
        <v>0</v>
      </c>
      <c r="B27" s="27" t="e">
        <f t="shared" si="7"/>
        <v>#DIV/0!</v>
      </c>
      <c r="C27" s="20">
        <v>93.886883992648109</v>
      </c>
      <c r="D27" s="9" t="e">
        <f t="shared" si="22"/>
        <v>#DIV/0!</v>
      </c>
      <c r="E27">
        <f>Control!C29/100</f>
        <v>0</v>
      </c>
      <c r="F27" t="e">
        <f t="shared" si="8"/>
        <v>#DIV/0!</v>
      </c>
      <c r="G27">
        <f t="shared" si="0"/>
        <v>166.17542443433885</v>
      </c>
      <c r="H27" s="21">
        <f t="shared" si="1"/>
        <v>0</v>
      </c>
      <c r="I27" s="7" t="e">
        <f t="shared" si="9"/>
        <v>#DIV/0!</v>
      </c>
      <c r="J27" t="e">
        <f t="shared" si="2"/>
        <v>#DIV/0!</v>
      </c>
      <c r="K27">
        <f>Control!F29/100</f>
        <v>0</v>
      </c>
      <c r="L27" s="25" t="e">
        <f t="shared" si="10"/>
        <v>#DIV/0!</v>
      </c>
      <c r="M27" s="10" t="e">
        <f t="shared" si="3"/>
        <v>#DIV/0!</v>
      </c>
      <c r="N27" t="e">
        <f t="shared" si="11"/>
        <v>#DIV/0!</v>
      </c>
      <c r="O27" t="e">
        <f t="shared" si="12"/>
        <v>#DIV/0!</v>
      </c>
      <c r="P27" s="25" t="e">
        <f t="shared" si="13"/>
        <v>#DIV/0!</v>
      </c>
      <c r="Q27" s="17" t="e">
        <f t="shared" si="14"/>
        <v>#DIV/0!</v>
      </c>
      <c r="R27" t="e">
        <f t="shared" si="23"/>
        <v>#DIV/0!</v>
      </c>
      <c r="S27" s="25" t="e">
        <f t="shared" si="16"/>
        <v>#DIV/0!</v>
      </c>
      <c r="T27" s="25" t="e">
        <f t="shared" si="17"/>
        <v>#DIV/0!</v>
      </c>
      <c r="U27" s="10" t="e">
        <f ca="1">RANK(C27,$C$3:OFFSET($C$3,Control!$I$5-1,0),1)</f>
        <v>#N/A</v>
      </c>
      <c r="V27" s="10" t="e">
        <f t="shared" ca="1" si="26"/>
        <v>#N/A</v>
      </c>
      <c r="W27" s="10" t="e">
        <f t="shared" ca="1" si="26"/>
        <v>#N/A</v>
      </c>
      <c r="X27" s="7" t="e">
        <f t="shared" si="19"/>
        <v>#DIV/0!</v>
      </c>
      <c r="Y27" s="7" t="e">
        <f t="shared" ca="1" si="4"/>
        <v>#N/A</v>
      </c>
      <c r="Z27">
        <v>1</v>
      </c>
      <c r="AA27">
        <v>2</v>
      </c>
      <c r="AB27" s="11" t="e">
        <f t="shared" si="20"/>
        <v>#DIV/0!</v>
      </c>
      <c r="AC27" s="11"/>
      <c r="AD27" s="7" t="e">
        <f t="shared" si="24"/>
        <v>#DIV/0!</v>
      </c>
      <c r="AE27" t="e">
        <f t="shared" si="25"/>
        <v>#DIV/0!</v>
      </c>
      <c r="AF27" s="25" t="e">
        <f t="shared" si="21"/>
        <v>#DIV/0!</v>
      </c>
      <c r="AG27" s="7"/>
      <c r="AS27" s="8"/>
      <c r="AX27" s="7"/>
      <c r="BH27" s="1"/>
    </row>
    <row r="28" spans="1:60" ht="14.25" x14ac:dyDescent="0.2">
      <c r="A28" s="37">
        <f>Control!B30</f>
        <v>0</v>
      </c>
      <c r="B28" s="27" t="e">
        <f t="shared" si="7"/>
        <v>#DIV/0!</v>
      </c>
      <c r="C28" s="20">
        <v>193.95079255520787</v>
      </c>
      <c r="D28" s="9" t="e">
        <f t="shared" si="22"/>
        <v>#DIV/0!</v>
      </c>
      <c r="E28">
        <f>Control!C30/100</f>
        <v>0</v>
      </c>
      <c r="F28" t="e">
        <f t="shared" si="8"/>
        <v>#DIV/0!</v>
      </c>
      <c r="G28">
        <f t="shared" si="0"/>
        <v>343.28389548812657</v>
      </c>
      <c r="H28" s="21">
        <f t="shared" si="1"/>
        <v>0</v>
      </c>
      <c r="I28" s="7" t="e">
        <f t="shared" si="9"/>
        <v>#DIV/0!</v>
      </c>
      <c r="J28" t="e">
        <f t="shared" si="2"/>
        <v>#DIV/0!</v>
      </c>
      <c r="K28">
        <f>Control!F30/100</f>
        <v>0</v>
      </c>
      <c r="L28" s="25" t="e">
        <f t="shared" si="10"/>
        <v>#DIV/0!</v>
      </c>
      <c r="M28" s="10" t="e">
        <f t="shared" si="3"/>
        <v>#DIV/0!</v>
      </c>
      <c r="N28" t="e">
        <f t="shared" si="11"/>
        <v>#DIV/0!</v>
      </c>
      <c r="O28" t="e">
        <f t="shared" si="12"/>
        <v>#DIV/0!</v>
      </c>
      <c r="P28" s="25" t="e">
        <f t="shared" si="13"/>
        <v>#DIV/0!</v>
      </c>
      <c r="Q28" s="17" t="e">
        <f t="shared" si="14"/>
        <v>#DIV/0!</v>
      </c>
      <c r="R28" t="e">
        <f t="shared" si="23"/>
        <v>#DIV/0!</v>
      </c>
      <c r="S28" s="25" t="e">
        <f t="shared" si="16"/>
        <v>#DIV/0!</v>
      </c>
      <c r="T28" s="25" t="e">
        <f t="shared" si="17"/>
        <v>#DIV/0!</v>
      </c>
      <c r="U28" s="10" t="e">
        <f ca="1">RANK(C28,$C$3:OFFSET($C$3,Control!$I$5-1,0),1)</f>
        <v>#N/A</v>
      </c>
      <c r="V28" s="10" t="e">
        <f t="shared" ca="1" si="26"/>
        <v>#N/A</v>
      </c>
      <c r="W28" s="10" t="e">
        <f t="shared" ca="1" si="26"/>
        <v>#N/A</v>
      </c>
      <c r="X28" s="7" t="e">
        <f t="shared" si="19"/>
        <v>#DIV/0!</v>
      </c>
      <c r="Y28" s="7" t="e">
        <f t="shared" ca="1" si="4"/>
        <v>#N/A</v>
      </c>
      <c r="Z28">
        <v>1</v>
      </c>
      <c r="AA28">
        <v>2</v>
      </c>
      <c r="AB28" s="11" t="e">
        <f t="shared" si="20"/>
        <v>#DIV/0!</v>
      </c>
      <c r="AC28" s="11"/>
      <c r="AD28" s="7" t="e">
        <f t="shared" si="24"/>
        <v>#DIV/0!</v>
      </c>
      <c r="AE28" t="e">
        <f t="shared" si="25"/>
        <v>#DIV/0!</v>
      </c>
      <c r="AF28" s="25" t="e">
        <f t="shared" si="21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7"/>
        <v>#DIV/0!</v>
      </c>
      <c r="C29" s="20">
        <v>42.027023990879179</v>
      </c>
      <c r="D29" s="9" t="e">
        <f t="shared" si="22"/>
        <v>#DIV/0!</v>
      </c>
      <c r="E29">
        <f>Control!C31/100</f>
        <v>0</v>
      </c>
      <c r="F29" t="e">
        <f t="shared" si="8"/>
        <v>#DIV/0!</v>
      </c>
      <c r="G29">
        <f t="shared" si="0"/>
        <v>74.385880672569414</v>
      </c>
      <c r="H29" s="21">
        <f t="shared" si="1"/>
        <v>0</v>
      </c>
      <c r="I29" s="7" t="e">
        <f t="shared" si="9"/>
        <v>#DIV/0!</v>
      </c>
      <c r="J29" t="e">
        <f t="shared" si="2"/>
        <v>#DIV/0!</v>
      </c>
      <c r="K29">
        <f>Control!F31/100</f>
        <v>0</v>
      </c>
      <c r="L29" s="25" t="e">
        <f t="shared" si="10"/>
        <v>#DIV/0!</v>
      </c>
      <c r="M29" s="10" t="e">
        <f t="shared" si="3"/>
        <v>#DIV/0!</v>
      </c>
      <c r="N29" t="e">
        <f t="shared" si="11"/>
        <v>#DIV/0!</v>
      </c>
      <c r="O29" t="e">
        <f t="shared" si="12"/>
        <v>#DIV/0!</v>
      </c>
      <c r="P29" s="25" t="e">
        <f t="shared" si="13"/>
        <v>#DIV/0!</v>
      </c>
      <c r="Q29" s="17" t="e">
        <f t="shared" si="14"/>
        <v>#DIV/0!</v>
      </c>
      <c r="R29" t="e">
        <f t="shared" si="23"/>
        <v>#DIV/0!</v>
      </c>
      <c r="S29" s="25" t="e">
        <f t="shared" si="16"/>
        <v>#DIV/0!</v>
      </c>
      <c r="T29" s="25" t="e">
        <f t="shared" si="17"/>
        <v>#DIV/0!</v>
      </c>
      <c r="U29" s="10" t="e">
        <f ca="1">RANK(C29,$C$3:OFFSET($C$3,Control!$I$5-1,0),1)</f>
        <v>#N/A</v>
      </c>
      <c r="V29" s="10" t="e">
        <f t="shared" ca="1" si="26"/>
        <v>#N/A</v>
      </c>
      <c r="W29" s="10" t="e">
        <f t="shared" ca="1" si="26"/>
        <v>#N/A</v>
      </c>
      <c r="X29" s="7" t="e">
        <f t="shared" si="19"/>
        <v>#DIV/0!</v>
      </c>
      <c r="Y29" s="7" t="e">
        <f t="shared" ca="1" si="4"/>
        <v>#N/A</v>
      </c>
      <c r="Z29">
        <v>1</v>
      </c>
      <c r="AA29">
        <v>2</v>
      </c>
      <c r="AB29" s="11" t="e">
        <f t="shared" si="20"/>
        <v>#DIV/0!</v>
      </c>
      <c r="AC29" s="11"/>
      <c r="AD29" s="7" t="e">
        <f t="shared" si="24"/>
        <v>#DIV/0!</v>
      </c>
      <c r="AE29" t="e">
        <f t="shared" si="25"/>
        <v>#DIV/0!</v>
      </c>
      <c r="AF29" s="25" t="e">
        <f t="shared" si="21"/>
        <v>#DIV/0!</v>
      </c>
      <c r="AG29" s="7"/>
      <c r="AS29" s="9"/>
      <c r="AX29" s="7"/>
      <c r="BH29" s="1"/>
    </row>
    <row r="30" spans="1:60" ht="14.25" x14ac:dyDescent="0.2">
      <c r="A30" s="37">
        <f>Control!B32</f>
        <v>0</v>
      </c>
      <c r="B30" s="27" t="e">
        <f t="shared" si="7"/>
        <v>#DIV/0!</v>
      </c>
      <c r="C30" s="20">
        <v>74.934756355420859</v>
      </c>
      <c r="D30" s="9" t="e">
        <f t="shared" si="22"/>
        <v>#DIV/0!</v>
      </c>
      <c r="E30">
        <f>Control!C32/100</f>
        <v>0</v>
      </c>
      <c r="F30" t="e">
        <f t="shared" si="8"/>
        <v>#DIV/0!</v>
      </c>
      <c r="G30">
        <f t="shared" si="0"/>
        <v>132.63103867863933</v>
      </c>
      <c r="H30" s="21">
        <f t="shared" si="1"/>
        <v>0</v>
      </c>
      <c r="I30" s="7" t="e">
        <f t="shared" si="9"/>
        <v>#DIV/0!</v>
      </c>
      <c r="J30" t="e">
        <f t="shared" si="2"/>
        <v>#DIV/0!</v>
      </c>
      <c r="K30">
        <f>Control!F32/100</f>
        <v>0</v>
      </c>
      <c r="L30" s="25" t="e">
        <f t="shared" si="10"/>
        <v>#DIV/0!</v>
      </c>
      <c r="M30" s="10" t="e">
        <f t="shared" si="3"/>
        <v>#DIV/0!</v>
      </c>
      <c r="N30" t="e">
        <f t="shared" si="11"/>
        <v>#DIV/0!</v>
      </c>
      <c r="O30" t="e">
        <f t="shared" si="12"/>
        <v>#DIV/0!</v>
      </c>
      <c r="P30" s="25" t="e">
        <f t="shared" si="13"/>
        <v>#DIV/0!</v>
      </c>
      <c r="Q30" s="17" t="e">
        <f t="shared" si="14"/>
        <v>#DIV/0!</v>
      </c>
      <c r="R30" t="e">
        <f t="shared" si="23"/>
        <v>#DIV/0!</v>
      </c>
      <c r="S30" s="25" t="e">
        <f t="shared" si="16"/>
        <v>#DIV/0!</v>
      </c>
      <c r="T30" s="25" t="e">
        <f t="shared" si="17"/>
        <v>#DIV/0!</v>
      </c>
      <c r="U30" s="10" t="e">
        <f ca="1">RANK(C30,$C$3:OFFSET($C$3,Control!$I$5-1,0),1)</f>
        <v>#N/A</v>
      </c>
      <c r="V30" s="10" t="e">
        <f t="shared" ca="1" si="26"/>
        <v>#N/A</v>
      </c>
      <c r="W30" s="10" t="e">
        <f t="shared" ca="1" si="26"/>
        <v>#N/A</v>
      </c>
      <c r="X30" s="7" t="e">
        <f t="shared" si="19"/>
        <v>#DIV/0!</v>
      </c>
      <c r="Y30" s="7" t="e">
        <f t="shared" ca="1" si="4"/>
        <v>#N/A</v>
      </c>
      <c r="Z30">
        <v>1</v>
      </c>
      <c r="AA30">
        <v>2</v>
      </c>
      <c r="AB30" s="11" t="e">
        <f t="shared" si="20"/>
        <v>#DIV/0!</v>
      </c>
      <c r="AC30" s="11"/>
      <c r="AD30" s="7" t="e">
        <f t="shared" si="24"/>
        <v>#DIV/0!</v>
      </c>
      <c r="AE30" t="e">
        <f t="shared" si="25"/>
        <v>#DIV/0!</v>
      </c>
      <c r="AF30" s="25" t="e">
        <f t="shared" si="21"/>
        <v>#DIV/0!</v>
      </c>
      <c r="AG30" s="7"/>
      <c r="AS30" s="9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7">100*T31/(1-S31)</f>
        <v>#DIV/0!</v>
      </c>
      <c r="C31" s="20">
        <v>44.025119431162949</v>
      </c>
      <c r="D31" s="9" t="e">
        <f t="shared" ref="D31:D94" si="28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9">$F$2*N31</f>
        <v>#DIV/0!</v>
      </c>
      <c r="G31">
        <f t="shared" ref="G31:G94" si="30">0.018*C31*1000000/8.3144/($AA$1+273.15)</f>
        <v>77.922416807643103</v>
      </c>
      <c r="H31" s="21">
        <f t="shared" ref="H31:H94" si="31">2*0.0000000000000000001*(E31*100)^3.5</f>
        <v>0</v>
      </c>
      <c r="I31" s="7" t="e">
        <f t="shared" ref="I31:I94" si="32">MIN(J31*$J$2,C31)</f>
        <v>#DIV/0!</v>
      </c>
      <c r="J31" t="e">
        <f t="shared" ref="J31:J94" si="33">$I$2+(0.821*SQRT(H31)+1.54)/E31</f>
        <v>#DIV/0!</v>
      </c>
      <c r="K31">
        <f>Control!F33/100</f>
        <v>0</v>
      </c>
      <c r="L31" s="25" t="e">
        <f t="shared" ref="L31:L94" si="34">K31*(1-F31-P31-S31)</f>
        <v>#DIV/0!</v>
      </c>
      <c r="M31" s="10" t="e">
        <f t="shared" ref="M31:M94" si="35">0.018*I31*1000000/8.3144/($AA$1+273.15)</f>
        <v>#DIV/0!</v>
      </c>
      <c r="N31" t="e">
        <f t="shared" ref="N31:N94" si="36">1/((1+$P$2)*(1+(1-E31)/E31*$AA$2/M31)-$O$2)</f>
        <v>#DIV/0!</v>
      </c>
      <c r="O31" t="e">
        <f t="shared" ref="O31:O94" si="37">$O$2*N31</f>
        <v>#DIV/0!</v>
      </c>
      <c r="P31" s="25" t="e">
        <f t="shared" ref="P31:P94" si="38">S31*($P$2-$F$2)</f>
        <v>#DIV/0!</v>
      </c>
      <c r="Q31" s="17" t="e">
        <f t="shared" ref="Q31:Q94" si="39">100/(1+G31/$AA$2*(1/S31-1))</f>
        <v>#DIV/0!</v>
      </c>
      <c r="R31" t="e">
        <f t="shared" ref="R31:R94" si="40">Q31/100*G31+(100-Q31)/100*2450</f>
        <v>#DIV/0!</v>
      </c>
      <c r="S31" s="25" t="e">
        <f t="shared" ref="S31:S94" si="41">($O$2/(1+$P$2-$F$2)+1)*N31</f>
        <v>#DIV/0!</v>
      </c>
      <c r="T31" s="25" t="e">
        <f t="shared" ref="T31:T94" si="42">L31+F31+P31</f>
        <v>#DIV/0!</v>
      </c>
      <c r="U31" s="10" t="e">
        <f ca="1">RANK(C31,$C$3:OFFSET($C$3,Control!$I$5-1,0),1)</f>
        <v>#N/A</v>
      </c>
      <c r="V31" s="10" t="e">
        <f t="shared" ca="1" si="26"/>
        <v>#N/A</v>
      </c>
      <c r="W31" s="10" t="e">
        <f t="shared" ca="1" si="26"/>
        <v>#N/A</v>
      </c>
      <c r="X31" s="7" t="e">
        <f t="shared" si="19"/>
        <v>#DIV/0!</v>
      </c>
      <c r="Y31" s="7" t="e">
        <f t="shared" ca="1" si="4"/>
        <v>#N/A</v>
      </c>
      <c r="Z31">
        <v>1</v>
      </c>
      <c r="AA31">
        <v>2</v>
      </c>
      <c r="AB31" s="11" t="e">
        <f t="shared" si="20"/>
        <v>#DIV/0!</v>
      </c>
      <c r="AC31" s="11"/>
      <c r="AD31" s="7" t="e">
        <f t="shared" ref="AD31:AD94" si="43">B31+S31*100</f>
        <v>#DIV/0!</v>
      </c>
      <c r="AE31" t="e">
        <f t="shared" ref="AE31:AE94" si="44">($AE$1/100-K31)/(1-K31)/N31-1-$P$2</f>
        <v>#DIV/0!</v>
      </c>
      <c r="AF31" s="25" t="e">
        <f t="shared" ref="AF31:AF94" si="45">S31+P31+F31</f>
        <v>#DIV/0!</v>
      </c>
    </row>
    <row r="32" spans="1:60" ht="14.25" x14ac:dyDescent="0.2">
      <c r="A32" s="37">
        <f>Control!B34</f>
        <v>0</v>
      </c>
      <c r="B32" s="27" t="e">
        <f t="shared" si="27"/>
        <v>#DIV/0!</v>
      </c>
      <c r="C32" s="20">
        <v>86.150791184353409</v>
      </c>
      <c r="D32" s="9" t="e">
        <f t="shared" si="28"/>
        <v>#DIV/0!</v>
      </c>
      <c r="E32">
        <f>Control!C34/100</f>
        <v>0</v>
      </c>
      <c r="F32" t="e">
        <f t="shared" si="29"/>
        <v>#DIV/0!</v>
      </c>
      <c r="G32">
        <f t="shared" si="30"/>
        <v>152.48289943816928</v>
      </c>
      <c r="H32" s="21">
        <f t="shared" si="31"/>
        <v>0</v>
      </c>
      <c r="I32" s="7" t="e">
        <f t="shared" si="32"/>
        <v>#DIV/0!</v>
      </c>
      <c r="J32" t="e">
        <f t="shared" si="33"/>
        <v>#DIV/0!</v>
      </c>
      <c r="K32">
        <f>Control!F34/100</f>
        <v>0</v>
      </c>
      <c r="L32" s="25" t="e">
        <f t="shared" si="34"/>
        <v>#DIV/0!</v>
      </c>
      <c r="M32" s="10" t="e">
        <f t="shared" si="35"/>
        <v>#DIV/0!</v>
      </c>
      <c r="N32" t="e">
        <f t="shared" si="36"/>
        <v>#DIV/0!</v>
      </c>
      <c r="O32" t="e">
        <f t="shared" si="37"/>
        <v>#DIV/0!</v>
      </c>
      <c r="P32" s="25" t="e">
        <f t="shared" si="38"/>
        <v>#DIV/0!</v>
      </c>
      <c r="Q32" s="17" t="e">
        <f t="shared" si="39"/>
        <v>#DIV/0!</v>
      </c>
      <c r="R32" t="e">
        <f t="shared" si="40"/>
        <v>#DIV/0!</v>
      </c>
      <c r="S32" s="25" t="e">
        <f t="shared" si="41"/>
        <v>#DIV/0!</v>
      </c>
      <c r="T32" s="25" t="e">
        <f t="shared" si="42"/>
        <v>#DIV/0!</v>
      </c>
      <c r="U32" s="10">
        <f ca="1">RANK(C32,$C$3:OFFSET($C$3,Control!$I$5-1,0),1)</f>
        <v>14</v>
      </c>
      <c r="V32" s="10" t="e">
        <f t="shared" ca="1" si="26"/>
        <v>#N/A</v>
      </c>
      <c r="W32" s="10" t="e">
        <f t="shared" ca="1" si="26"/>
        <v>#N/A</v>
      </c>
      <c r="X32" s="7" t="e">
        <f t="shared" si="19"/>
        <v>#DIV/0!</v>
      </c>
      <c r="Y32" s="7" t="e">
        <f t="shared" ca="1" si="4"/>
        <v>#N/A</v>
      </c>
      <c r="Z32">
        <v>1</v>
      </c>
      <c r="AA32">
        <v>2</v>
      </c>
      <c r="AB32" s="11" t="e">
        <f t="shared" si="20"/>
        <v>#DIV/0!</v>
      </c>
      <c r="AC32" s="11"/>
      <c r="AD32" s="7" t="e">
        <f t="shared" si="43"/>
        <v>#DIV/0!</v>
      </c>
      <c r="AE32" t="e">
        <f t="shared" si="44"/>
        <v>#DIV/0!</v>
      </c>
      <c r="AF32" s="25" t="e">
        <f t="shared" si="45"/>
        <v>#DIV/0!</v>
      </c>
    </row>
    <row r="33" spans="1:43" ht="14.25" x14ac:dyDescent="0.2">
      <c r="A33" s="37">
        <f>Control!B35</f>
        <v>0</v>
      </c>
      <c r="B33" s="27" t="e">
        <f t="shared" si="27"/>
        <v>#DIV/0!</v>
      </c>
      <c r="C33" s="20">
        <v>38.169241520932751</v>
      </c>
      <c r="D33" s="9" t="e">
        <f t="shared" si="28"/>
        <v>#DIV/0!</v>
      </c>
      <c r="E33">
        <f>Control!C35/100</f>
        <v>0</v>
      </c>
      <c r="F33" t="e">
        <f t="shared" si="29"/>
        <v>#DIV/0!</v>
      </c>
      <c r="G33">
        <f t="shared" si="30"/>
        <v>67.55778486134939</v>
      </c>
      <c r="H33" s="21">
        <f t="shared" si="31"/>
        <v>0</v>
      </c>
      <c r="I33" s="7" t="e">
        <f t="shared" si="32"/>
        <v>#DIV/0!</v>
      </c>
      <c r="J33" t="e">
        <f t="shared" si="33"/>
        <v>#DIV/0!</v>
      </c>
      <c r="K33">
        <f>Control!F35/100</f>
        <v>0</v>
      </c>
      <c r="L33" s="25" t="e">
        <f t="shared" si="34"/>
        <v>#DIV/0!</v>
      </c>
      <c r="M33" s="10" t="e">
        <f t="shared" si="35"/>
        <v>#DIV/0!</v>
      </c>
      <c r="N33" t="e">
        <f t="shared" si="36"/>
        <v>#DIV/0!</v>
      </c>
      <c r="O33" t="e">
        <f t="shared" si="37"/>
        <v>#DIV/0!</v>
      </c>
      <c r="P33" s="25" t="e">
        <f t="shared" si="38"/>
        <v>#DIV/0!</v>
      </c>
      <c r="Q33" s="17" t="e">
        <f t="shared" si="39"/>
        <v>#DIV/0!</v>
      </c>
      <c r="R33" t="e">
        <f t="shared" si="40"/>
        <v>#DIV/0!</v>
      </c>
      <c r="S33" s="25" t="e">
        <f t="shared" si="41"/>
        <v>#DIV/0!</v>
      </c>
      <c r="T33" s="25" t="e">
        <f t="shared" si="42"/>
        <v>#DIV/0!</v>
      </c>
      <c r="U33" s="10">
        <f ca="1">RANK(C33,$C$3:OFFSET($C$3,Control!$I$5-1,0),1)</f>
        <v>13</v>
      </c>
      <c r="V33" s="10">
        <f t="shared" ca="1" si="26"/>
        <v>13</v>
      </c>
      <c r="W33" s="10" t="e">
        <f t="shared" ca="1" si="26"/>
        <v>#N/A</v>
      </c>
      <c r="X33" s="7" t="e">
        <f t="shared" si="19"/>
        <v>#DIV/0!</v>
      </c>
      <c r="Y33" s="7">
        <f t="shared" ca="1" si="4"/>
        <v>25.169241520932751</v>
      </c>
      <c r="Z33">
        <v>1</v>
      </c>
      <c r="AA33">
        <v>2</v>
      </c>
      <c r="AB33" s="11" t="e">
        <f t="shared" si="20"/>
        <v>#DIV/0!</v>
      </c>
      <c r="AC33" s="11"/>
      <c r="AD33" s="7" t="e">
        <f t="shared" si="43"/>
        <v>#DIV/0!</v>
      </c>
      <c r="AE33" t="e">
        <f t="shared" si="44"/>
        <v>#DIV/0!</v>
      </c>
      <c r="AF33" s="25" t="e">
        <f t="shared" si="45"/>
        <v>#DIV/0!</v>
      </c>
    </row>
    <row r="34" spans="1:43" ht="14.25" x14ac:dyDescent="0.2">
      <c r="A34" s="37">
        <f>Control!B36</f>
        <v>0</v>
      </c>
      <c r="B34" s="27" t="e">
        <f t="shared" si="27"/>
        <v>#DIV/0!</v>
      </c>
      <c r="C34" s="20">
        <v>25.956340998821304</v>
      </c>
      <c r="D34" s="9" t="e">
        <f t="shared" si="28"/>
        <v>#DIV/0!</v>
      </c>
      <c r="E34">
        <f>Control!C36/100</f>
        <v>0</v>
      </c>
      <c r="F34" t="e">
        <f t="shared" si="29"/>
        <v>#DIV/0!</v>
      </c>
      <c r="G34">
        <f t="shared" si="30"/>
        <v>45.9415181206708</v>
      </c>
      <c r="H34" s="21">
        <f t="shared" si="31"/>
        <v>0</v>
      </c>
      <c r="I34" s="7" t="e">
        <f t="shared" si="32"/>
        <v>#DIV/0!</v>
      </c>
      <c r="J34" t="e">
        <f t="shared" si="33"/>
        <v>#DIV/0!</v>
      </c>
      <c r="K34">
        <f>Control!F36/100</f>
        <v>0</v>
      </c>
      <c r="L34" s="25" t="e">
        <f t="shared" si="34"/>
        <v>#DIV/0!</v>
      </c>
      <c r="M34" s="10" t="e">
        <f t="shared" si="35"/>
        <v>#DIV/0!</v>
      </c>
      <c r="N34" t="e">
        <f t="shared" si="36"/>
        <v>#DIV/0!</v>
      </c>
      <c r="O34" t="e">
        <f t="shared" si="37"/>
        <v>#DIV/0!</v>
      </c>
      <c r="P34" s="25" t="e">
        <f t="shared" si="38"/>
        <v>#DIV/0!</v>
      </c>
      <c r="Q34" s="17" t="e">
        <f t="shared" si="39"/>
        <v>#DIV/0!</v>
      </c>
      <c r="R34" t="e">
        <f t="shared" si="40"/>
        <v>#DIV/0!</v>
      </c>
      <c r="S34" s="25" t="e">
        <f t="shared" si="41"/>
        <v>#DIV/0!</v>
      </c>
      <c r="T34" s="25" t="e">
        <f t="shared" si="42"/>
        <v>#DIV/0!</v>
      </c>
      <c r="U34" s="10" t="e">
        <f ca="1">RANK(C34,$C$3:OFFSET($C$3,Control!$I$5-1,0),1)</f>
        <v>#N/A</v>
      </c>
      <c r="V34" s="10" t="e">
        <f t="shared" ca="1" si="26"/>
        <v>#N/A</v>
      </c>
      <c r="W34" s="10" t="e">
        <f t="shared" ca="1" si="26"/>
        <v>#N/A</v>
      </c>
      <c r="X34" s="7" t="e">
        <f t="shared" si="19"/>
        <v>#DIV/0!</v>
      </c>
      <c r="Y34" s="7" t="e">
        <f t="shared" ca="1" si="4"/>
        <v>#N/A</v>
      </c>
      <c r="Z34">
        <v>1</v>
      </c>
      <c r="AA34">
        <v>2</v>
      </c>
      <c r="AB34" s="11" t="e">
        <f t="shared" si="20"/>
        <v>#DIV/0!</v>
      </c>
      <c r="AC34" s="11"/>
      <c r="AD34" s="7" t="e">
        <f t="shared" si="43"/>
        <v>#DIV/0!</v>
      </c>
      <c r="AE34" t="e">
        <f t="shared" si="44"/>
        <v>#DIV/0!</v>
      </c>
      <c r="AF34" s="25" t="e">
        <f t="shared" si="45"/>
        <v>#DIV/0!</v>
      </c>
    </row>
    <row r="35" spans="1:43" ht="14.25" x14ac:dyDescent="0.2">
      <c r="A35" s="37">
        <f>Control!B37</f>
        <v>0</v>
      </c>
      <c r="B35" s="27" t="e">
        <f t="shared" si="27"/>
        <v>#DIV/0!</v>
      </c>
      <c r="C35" s="20">
        <v>37.568406926863517</v>
      </c>
      <c r="D35" s="9" t="e">
        <f t="shared" si="28"/>
        <v>#DIV/0!</v>
      </c>
      <c r="E35">
        <f>Control!C37/100</f>
        <v>0</v>
      </c>
      <c r="F35" t="e">
        <f t="shared" si="29"/>
        <v>#DIV/0!</v>
      </c>
      <c r="G35">
        <f t="shared" si="30"/>
        <v>66.494335533410194</v>
      </c>
      <c r="H35" s="21">
        <f t="shared" si="31"/>
        <v>0</v>
      </c>
      <c r="I35" s="7" t="e">
        <f t="shared" si="32"/>
        <v>#DIV/0!</v>
      </c>
      <c r="J35" t="e">
        <f t="shared" si="33"/>
        <v>#DIV/0!</v>
      </c>
      <c r="K35">
        <f>Control!F37/100</f>
        <v>0</v>
      </c>
      <c r="L35" s="25" t="e">
        <f t="shared" si="34"/>
        <v>#DIV/0!</v>
      </c>
      <c r="M35" s="10" t="e">
        <f t="shared" si="35"/>
        <v>#DIV/0!</v>
      </c>
      <c r="N35" t="e">
        <f t="shared" si="36"/>
        <v>#DIV/0!</v>
      </c>
      <c r="O35" t="e">
        <f t="shared" si="37"/>
        <v>#DIV/0!</v>
      </c>
      <c r="P35" s="25" t="e">
        <f t="shared" si="38"/>
        <v>#DIV/0!</v>
      </c>
      <c r="Q35" s="17" t="e">
        <f t="shared" si="39"/>
        <v>#DIV/0!</v>
      </c>
      <c r="R35" t="e">
        <f t="shared" si="40"/>
        <v>#DIV/0!</v>
      </c>
      <c r="S35" s="25" t="e">
        <f t="shared" si="41"/>
        <v>#DIV/0!</v>
      </c>
      <c r="T35" s="25" t="e">
        <f t="shared" si="42"/>
        <v>#DIV/0!</v>
      </c>
      <c r="U35" s="10">
        <f ca="1">RANK(C35,$C$3:OFFSET($C$3,Control!$I$5-1,0),1)</f>
        <v>12</v>
      </c>
      <c r="V35" s="10" t="e">
        <f t="shared" ca="1" si="26"/>
        <v>#N/A</v>
      </c>
      <c r="W35" s="10" t="e">
        <f t="shared" ca="1" si="26"/>
        <v>#N/A</v>
      </c>
      <c r="X35" s="7" t="e">
        <f t="shared" si="19"/>
        <v>#DIV/0!</v>
      </c>
      <c r="Y35" s="7" t="e">
        <f t="shared" ca="1" si="4"/>
        <v>#N/A</v>
      </c>
      <c r="Z35">
        <v>1</v>
      </c>
      <c r="AA35">
        <v>2</v>
      </c>
      <c r="AB35" s="11" t="e">
        <f t="shared" si="20"/>
        <v>#DIV/0!</v>
      </c>
      <c r="AC35" s="11"/>
      <c r="AD35" s="7" t="e">
        <f t="shared" si="43"/>
        <v>#DIV/0!</v>
      </c>
      <c r="AE35" t="e">
        <f t="shared" si="44"/>
        <v>#DIV/0!</v>
      </c>
      <c r="AF35" s="25" t="e">
        <f t="shared" si="45"/>
        <v>#DIV/0!</v>
      </c>
    </row>
    <row r="36" spans="1:43" ht="14.25" x14ac:dyDescent="0.2">
      <c r="A36" s="37">
        <f>Control!B38</f>
        <v>0</v>
      </c>
      <c r="B36" s="27" t="e">
        <f t="shared" si="27"/>
        <v>#DIV/0!</v>
      </c>
      <c r="C36" s="20">
        <v>5.8915595104744538</v>
      </c>
      <c r="D36" s="9" t="e">
        <f t="shared" si="28"/>
        <v>#DIV/0!</v>
      </c>
      <c r="E36">
        <f>Control!C38/100</f>
        <v>0</v>
      </c>
      <c r="F36" t="e">
        <f t="shared" si="29"/>
        <v>#DIV/0!</v>
      </c>
      <c r="G36">
        <f t="shared" si="30"/>
        <v>10.427786721624738</v>
      </c>
      <c r="H36" s="21">
        <f t="shared" si="31"/>
        <v>0</v>
      </c>
      <c r="I36" s="7" t="e">
        <f t="shared" si="32"/>
        <v>#DIV/0!</v>
      </c>
      <c r="J36" t="e">
        <f t="shared" si="33"/>
        <v>#DIV/0!</v>
      </c>
      <c r="K36">
        <f>Control!F38/100</f>
        <v>0</v>
      </c>
      <c r="L36" s="25" t="e">
        <f t="shared" si="34"/>
        <v>#DIV/0!</v>
      </c>
      <c r="M36" s="10" t="e">
        <f t="shared" si="35"/>
        <v>#DIV/0!</v>
      </c>
      <c r="N36" t="e">
        <f t="shared" si="36"/>
        <v>#DIV/0!</v>
      </c>
      <c r="O36" t="e">
        <f t="shared" si="37"/>
        <v>#DIV/0!</v>
      </c>
      <c r="P36" s="25" t="e">
        <f t="shared" si="38"/>
        <v>#DIV/0!</v>
      </c>
      <c r="Q36" s="17" t="e">
        <f t="shared" si="39"/>
        <v>#DIV/0!</v>
      </c>
      <c r="R36" t="e">
        <f t="shared" si="40"/>
        <v>#DIV/0!</v>
      </c>
      <c r="S36" s="25" t="e">
        <f t="shared" si="41"/>
        <v>#DIV/0!</v>
      </c>
      <c r="T36" s="25" t="e">
        <f t="shared" si="42"/>
        <v>#DIV/0!</v>
      </c>
      <c r="U36" s="10" t="e">
        <f ca="1">RANK(C36,$C$3:OFFSET($C$3,Control!$I$5-1,0),1)</f>
        <v>#N/A</v>
      </c>
      <c r="V36" s="10" t="e">
        <f t="shared" ref="V36:W55" ca="1" si="46">IF(U36=U35,U35+1,U36)</f>
        <v>#N/A</v>
      </c>
      <c r="W36" s="10" t="e">
        <f t="shared" ca="1" si="46"/>
        <v>#N/A</v>
      </c>
      <c r="X36" s="7" t="e">
        <f t="shared" si="19"/>
        <v>#DIV/0!</v>
      </c>
      <c r="Y36" s="7" t="e">
        <f t="shared" ca="1" si="4"/>
        <v>#N/A</v>
      </c>
      <c r="Z36">
        <v>1</v>
      </c>
      <c r="AA36">
        <v>2</v>
      </c>
      <c r="AB36" s="11" t="e">
        <f t="shared" si="20"/>
        <v>#DIV/0!</v>
      </c>
      <c r="AC36" s="11"/>
      <c r="AD36" s="7" t="e">
        <f t="shared" si="43"/>
        <v>#DIV/0!</v>
      </c>
      <c r="AE36" t="e">
        <f t="shared" si="44"/>
        <v>#DIV/0!</v>
      </c>
      <c r="AF36" s="25" t="e">
        <f t="shared" si="45"/>
        <v>#DIV/0!</v>
      </c>
    </row>
    <row r="37" spans="1:43" ht="14.25" x14ac:dyDescent="0.2">
      <c r="A37" s="37">
        <f>Control!B39</f>
        <v>0</v>
      </c>
      <c r="B37" s="27" t="e">
        <f t="shared" si="27"/>
        <v>#DIV/0!</v>
      </c>
      <c r="C37" s="20">
        <v>8.577361846360315</v>
      </c>
      <c r="D37" s="9" t="e">
        <f t="shared" si="28"/>
        <v>#DIV/0!</v>
      </c>
      <c r="E37">
        <f>Control!C39/100</f>
        <v>0</v>
      </c>
      <c r="F37" t="e">
        <f t="shared" si="29"/>
        <v>#DIV/0!</v>
      </c>
      <c r="G37">
        <f t="shared" si="30"/>
        <v>15.181532123884768</v>
      </c>
      <c r="H37" s="21">
        <f t="shared" si="31"/>
        <v>0</v>
      </c>
      <c r="I37" s="7" t="e">
        <f t="shared" si="32"/>
        <v>#DIV/0!</v>
      </c>
      <c r="J37" t="e">
        <f t="shared" si="33"/>
        <v>#DIV/0!</v>
      </c>
      <c r="K37">
        <f>Control!F39/100</f>
        <v>0</v>
      </c>
      <c r="L37" s="25" t="e">
        <f t="shared" si="34"/>
        <v>#DIV/0!</v>
      </c>
      <c r="M37" s="10" t="e">
        <f t="shared" si="35"/>
        <v>#DIV/0!</v>
      </c>
      <c r="N37" t="e">
        <f t="shared" si="36"/>
        <v>#DIV/0!</v>
      </c>
      <c r="O37" t="e">
        <f t="shared" si="37"/>
        <v>#DIV/0!</v>
      </c>
      <c r="P37" s="25" t="e">
        <f t="shared" si="38"/>
        <v>#DIV/0!</v>
      </c>
      <c r="Q37" s="17" t="e">
        <f t="shared" si="39"/>
        <v>#DIV/0!</v>
      </c>
      <c r="R37" t="e">
        <f t="shared" si="40"/>
        <v>#DIV/0!</v>
      </c>
      <c r="S37" s="25" t="e">
        <f t="shared" si="41"/>
        <v>#DIV/0!</v>
      </c>
      <c r="T37" s="25" t="e">
        <f t="shared" si="42"/>
        <v>#DIV/0!</v>
      </c>
      <c r="U37" s="10" t="e">
        <f ca="1">RANK(C37,$C$3:OFFSET($C$3,Control!$I$5-1,0),1)</f>
        <v>#N/A</v>
      </c>
      <c r="V37" s="10" t="e">
        <f t="shared" ca="1" si="46"/>
        <v>#N/A</v>
      </c>
      <c r="W37" s="10" t="e">
        <f t="shared" ca="1" si="46"/>
        <v>#N/A</v>
      </c>
      <c r="X37" s="7" t="e">
        <f t="shared" si="19"/>
        <v>#DIV/0!</v>
      </c>
      <c r="Y37" s="7" t="e">
        <f t="shared" ca="1" si="4"/>
        <v>#N/A</v>
      </c>
      <c r="Z37">
        <v>1</v>
      </c>
      <c r="AA37">
        <v>2</v>
      </c>
      <c r="AB37" s="11" t="e">
        <f t="shared" si="20"/>
        <v>#DIV/0!</v>
      </c>
      <c r="AC37" s="11"/>
      <c r="AD37" s="7" t="e">
        <f t="shared" si="43"/>
        <v>#DIV/0!</v>
      </c>
      <c r="AE37" t="e">
        <f t="shared" si="44"/>
        <v>#DIV/0!</v>
      </c>
      <c r="AF37" s="25" t="e">
        <f t="shared" si="45"/>
        <v>#DIV/0!</v>
      </c>
    </row>
    <row r="38" spans="1:43" ht="14.25" x14ac:dyDescent="0.2">
      <c r="A38" s="37">
        <f>Control!B40</f>
        <v>0</v>
      </c>
      <c r="B38" s="27" t="e">
        <f t="shared" si="27"/>
        <v>#DIV/0!</v>
      </c>
      <c r="C38" s="20">
        <v>6.9756860528747247</v>
      </c>
      <c r="D38" s="9" t="e">
        <f t="shared" si="28"/>
        <v>#DIV/0!</v>
      </c>
      <c r="E38">
        <f>Control!C40/100</f>
        <v>0</v>
      </c>
      <c r="F38" t="e">
        <f t="shared" si="29"/>
        <v>#DIV/0!</v>
      </c>
      <c r="G38">
        <f t="shared" si="30"/>
        <v>12.346640353384467</v>
      </c>
      <c r="H38" s="21">
        <f t="shared" si="31"/>
        <v>0</v>
      </c>
      <c r="I38" s="7" t="e">
        <f t="shared" si="32"/>
        <v>#DIV/0!</v>
      </c>
      <c r="J38" t="e">
        <f t="shared" si="33"/>
        <v>#DIV/0!</v>
      </c>
      <c r="K38">
        <f>Control!F40/100</f>
        <v>0</v>
      </c>
      <c r="L38" s="25" t="e">
        <f t="shared" si="34"/>
        <v>#DIV/0!</v>
      </c>
      <c r="M38" s="10" t="e">
        <f t="shared" si="35"/>
        <v>#DIV/0!</v>
      </c>
      <c r="N38" t="e">
        <f t="shared" si="36"/>
        <v>#DIV/0!</v>
      </c>
      <c r="O38" t="e">
        <f t="shared" si="37"/>
        <v>#DIV/0!</v>
      </c>
      <c r="P38" s="25" t="e">
        <f t="shared" si="38"/>
        <v>#DIV/0!</v>
      </c>
      <c r="Q38" s="17" t="e">
        <f t="shared" si="39"/>
        <v>#DIV/0!</v>
      </c>
      <c r="R38" t="e">
        <f t="shared" si="40"/>
        <v>#DIV/0!</v>
      </c>
      <c r="S38" s="25" t="e">
        <f t="shared" si="41"/>
        <v>#DIV/0!</v>
      </c>
      <c r="T38" s="25" t="e">
        <f t="shared" si="42"/>
        <v>#DIV/0!</v>
      </c>
      <c r="U38" s="10">
        <f ca="1">RANK(C38,$C$3:OFFSET($C$3,Control!$I$5-1,0),1)</f>
        <v>2</v>
      </c>
      <c r="V38" s="10" t="e">
        <f t="shared" ca="1" si="46"/>
        <v>#N/A</v>
      </c>
      <c r="W38" s="10" t="e">
        <f t="shared" ca="1" si="46"/>
        <v>#N/A</v>
      </c>
      <c r="X38" s="7" t="e">
        <f t="shared" si="19"/>
        <v>#DIV/0!</v>
      </c>
      <c r="Y38" s="7" t="e">
        <f t="shared" ca="1" si="4"/>
        <v>#N/A</v>
      </c>
      <c r="Z38">
        <v>1</v>
      </c>
      <c r="AA38">
        <v>2</v>
      </c>
      <c r="AB38" s="11" t="e">
        <f t="shared" si="20"/>
        <v>#DIV/0!</v>
      </c>
      <c r="AC38" s="11"/>
      <c r="AD38" s="7" t="e">
        <f t="shared" si="43"/>
        <v>#DIV/0!</v>
      </c>
      <c r="AE38" t="e">
        <f t="shared" si="44"/>
        <v>#DIV/0!</v>
      </c>
      <c r="AF38" s="25" t="e">
        <f t="shared" si="45"/>
        <v>#DIV/0!</v>
      </c>
    </row>
    <row r="39" spans="1:43" ht="14.25" x14ac:dyDescent="0.2">
      <c r="A39" s="37">
        <f>Control!B41</f>
        <v>0</v>
      </c>
      <c r="B39" s="27" t="e">
        <f t="shared" si="27"/>
        <v>#DIV/0!</v>
      </c>
      <c r="C39" s="20">
        <v>0</v>
      </c>
      <c r="D39" s="9" t="e">
        <f t="shared" si="28"/>
        <v>#DIV/0!</v>
      </c>
      <c r="E39">
        <f>Control!C41/100</f>
        <v>0</v>
      </c>
      <c r="F39" t="e">
        <f t="shared" si="29"/>
        <v>#DIV/0!</v>
      </c>
      <c r="G39">
        <f t="shared" si="30"/>
        <v>0</v>
      </c>
      <c r="H39" s="21">
        <f t="shared" si="31"/>
        <v>0</v>
      </c>
      <c r="I39" s="7" t="e">
        <f t="shared" si="32"/>
        <v>#DIV/0!</v>
      </c>
      <c r="J39" t="e">
        <f t="shared" si="33"/>
        <v>#DIV/0!</v>
      </c>
      <c r="K39">
        <f>Control!F41/100</f>
        <v>0</v>
      </c>
      <c r="L39" s="25" t="e">
        <f t="shared" si="34"/>
        <v>#DIV/0!</v>
      </c>
      <c r="M39" s="10" t="e">
        <f t="shared" si="35"/>
        <v>#DIV/0!</v>
      </c>
      <c r="N39" t="e">
        <f t="shared" si="36"/>
        <v>#DIV/0!</v>
      </c>
      <c r="O39" t="e">
        <f t="shared" si="37"/>
        <v>#DIV/0!</v>
      </c>
      <c r="P39" s="25" t="e">
        <f t="shared" si="38"/>
        <v>#DIV/0!</v>
      </c>
      <c r="Q39" s="17" t="e">
        <f t="shared" si="39"/>
        <v>#DIV/0!</v>
      </c>
      <c r="R39" t="e">
        <f t="shared" si="40"/>
        <v>#DIV/0!</v>
      </c>
      <c r="S39" s="25" t="e">
        <f t="shared" si="41"/>
        <v>#DIV/0!</v>
      </c>
      <c r="T39" s="25" t="e">
        <f t="shared" si="42"/>
        <v>#DIV/0!</v>
      </c>
      <c r="U39" s="10" t="e">
        <f ca="1">RANK(C39,$C$3:OFFSET($C$3,Control!$I$5-1,0),1)</f>
        <v>#N/A</v>
      </c>
      <c r="V39" s="10" t="e">
        <f t="shared" ca="1" si="46"/>
        <v>#N/A</v>
      </c>
      <c r="W39" s="10" t="e">
        <f t="shared" ca="1" si="46"/>
        <v>#N/A</v>
      </c>
      <c r="X39" s="7" t="e">
        <f t="shared" si="19"/>
        <v>#DIV/0!</v>
      </c>
      <c r="Y39" s="7" t="e">
        <f t="shared" ca="1" si="4"/>
        <v>#N/A</v>
      </c>
      <c r="Z39">
        <v>1</v>
      </c>
      <c r="AA39">
        <v>2</v>
      </c>
      <c r="AB39" s="11" t="e">
        <f t="shared" si="20"/>
        <v>#DIV/0!</v>
      </c>
      <c r="AC39" s="11"/>
      <c r="AD39" s="7" t="e">
        <f t="shared" si="43"/>
        <v>#DIV/0!</v>
      </c>
      <c r="AE39" t="e">
        <f t="shared" si="44"/>
        <v>#DIV/0!</v>
      </c>
      <c r="AF39" s="25" t="e">
        <f t="shared" si="45"/>
        <v>#DIV/0!</v>
      </c>
    </row>
    <row r="40" spans="1:43" ht="14.25" x14ac:dyDescent="0.2">
      <c r="A40" s="37">
        <f>Control!B42</f>
        <v>0</v>
      </c>
      <c r="B40" s="27" t="e">
        <f t="shared" si="27"/>
        <v>#DIV/0!</v>
      </c>
      <c r="C40" s="20">
        <v>0</v>
      </c>
      <c r="D40" s="9" t="e">
        <f t="shared" si="28"/>
        <v>#DIV/0!</v>
      </c>
      <c r="E40">
        <f>Control!C42/100</f>
        <v>0</v>
      </c>
      <c r="F40" t="e">
        <f t="shared" si="29"/>
        <v>#DIV/0!</v>
      </c>
      <c r="G40">
        <f t="shared" si="30"/>
        <v>0</v>
      </c>
      <c r="H40" s="21">
        <f t="shared" si="31"/>
        <v>0</v>
      </c>
      <c r="I40" s="7" t="e">
        <f t="shared" si="32"/>
        <v>#DIV/0!</v>
      </c>
      <c r="J40" t="e">
        <f t="shared" si="33"/>
        <v>#DIV/0!</v>
      </c>
      <c r="K40">
        <f>Control!F42/100</f>
        <v>0</v>
      </c>
      <c r="L40" s="25" t="e">
        <f t="shared" si="34"/>
        <v>#DIV/0!</v>
      </c>
      <c r="M40" s="10" t="e">
        <f t="shared" si="35"/>
        <v>#DIV/0!</v>
      </c>
      <c r="N40" t="e">
        <f t="shared" si="36"/>
        <v>#DIV/0!</v>
      </c>
      <c r="O40" t="e">
        <f t="shared" si="37"/>
        <v>#DIV/0!</v>
      </c>
      <c r="P40" s="25" t="e">
        <f t="shared" si="38"/>
        <v>#DIV/0!</v>
      </c>
      <c r="Q40" s="17" t="e">
        <f t="shared" si="39"/>
        <v>#DIV/0!</v>
      </c>
      <c r="R40" t="e">
        <f t="shared" si="40"/>
        <v>#DIV/0!</v>
      </c>
      <c r="S40" s="25" t="e">
        <f t="shared" si="41"/>
        <v>#DIV/0!</v>
      </c>
      <c r="T40" s="25" t="e">
        <f t="shared" si="42"/>
        <v>#DIV/0!</v>
      </c>
      <c r="U40" s="10" t="e">
        <f ca="1">RANK(C40,$C$3:OFFSET($C$3,Control!$I$5-1,0),1)</f>
        <v>#N/A</v>
      </c>
      <c r="V40" s="10" t="e">
        <f t="shared" ca="1" si="46"/>
        <v>#N/A</v>
      </c>
      <c r="W40" s="10" t="e">
        <f t="shared" ca="1" si="46"/>
        <v>#N/A</v>
      </c>
      <c r="X40" s="7" t="e">
        <f t="shared" si="19"/>
        <v>#DIV/0!</v>
      </c>
      <c r="Y40" s="7" t="e">
        <f t="shared" ca="1" si="4"/>
        <v>#N/A</v>
      </c>
      <c r="Z40">
        <v>1</v>
      </c>
      <c r="AA40">
        <v>2</v>
      </c>
      <c r="AB40" s="11" t="e">
        <f t="shared" si="20"/>
        <v>#DIV/0!</v>
      </c>
      <c r="AC40" s="11"/>
      <c r="AD40" s="7" t="e">
        <f t="shared" si="43"/>
        <v>#DIV/0!</v>
      </c>
      <c r="AE40" t="e">
        <f t="shared" si="44"/>
        <v>#DIV/0!</v>
      </c>
      <c r="AF40" s="25" t="e">
        <f t="shared" si="45"/>
        <v>#DIV/0!</v>
      </c>
    </row>
    <row r="41" spans="1:43" ht="14.25" x14ac:dyDescent="0.2">
      <c r="A41" s="37">
        <f>Control!B43</f>
        <v>0</v>
      </c>
      <c r="B41" s="27" t="e">
        <f t="shared" si="27"/>
        <v>#DIV/0!</v>
      </c>
      <c r="C41" s="20">
        <v>0</v>
      </c>
      <c r="D41" s="9" t="e">
        <f t="shared" si="28"/>
        <v>#DIV/0!</v>
      </c>
      <c r="E41">
        <f>Control!C43/100</f>
        <v>0</v>
      </c>
      <c r="F41" t="e">
        <f t="shared" si="29"/>
        <v>#DIV/0!</v>
      </c>
      <c r="G41">
        <f t="shared" si="30"/>
        <v>0</v>
      </c>
      <c r="H41" s="21">
        <f t="shared" si="31"/>
        <v>0</v>
      </c>
      <c r="I41" s="7" t="e">
        <f t="shared" si="32"/>
        <v>#DIV/0!</v>
      </c>
      <c r="J41" t="e">
        <f t="shared" si="33"/>
        <v>#DIV/0!</v>
      </c>
      <c r="K41">
        <f>Control!F43/100</f>
        <v>0</v>
      </c>
      <c r="L41" s="25" t="e">
        <f t="shared" si="34"/>
        <v>#DIV/0!</v>
      </c>
      <c r="M41" s="10" t="e">
        <f t="shared" si="35"/>
        <v>#DIV/0!</v>
      </c>
      <c r="N41" t="e">
        <f t="shared" si="36"/>
        <v>#DIV/0!</v>
      </c>
      <c r="O41" t="e">
        <f t="shared" si="37"/>
        <v>#DIV/0!</v>
      </c>
      <c r="P41" s="25" t="e">
        <f t="shared" si="38"/>
        <v>#DIV/0!</v>
      </c>
      <c r="Q41" s="17" t="e">
        <f t="shared" si="39"/>
        <v>#DIV/0!</v>
      </c>
      <c r="R41" t="e">
        <f t="shared" si="40"/>
        <v>#DIV/0!</v>
      </c>
      <c r="S41" s="25" t="e">
        <f t="shared" si="41"/>
        <v>#DIV/0!</v>
      </c>
      <c r="T41" s="25" t="e">
        <f t="shared" si="42"/>
        <v>#DIV/0!</v>
      </c>
      <c r="U41" s="10" t="e">
        <f ca="1">RANK(C41,$C$3:OFFSET($C$3,Control!$I$5-1,0),1)</f>
        <v>#N/A</v>
      </c>
      <c r="V41" s="10" t="e">
        <f t="shared" ca="1" si="46"/>
        <v>#N/A</v>
      </c>
      <c r="W41" s="10" t="e">
        <f t="shared" ca="1" si="46"/>
        <v>#N/A</v>
      </c>
      <c r="X41" s="7" t="e">
        <f t="shared" si="19"/>
        <v>#DIV/0!</v>
      </c>
      <c r="Y41" s="7" t="e">
        <f t="shared" ca="1" si="4"/>
        <v>#N/A</v>
      </c>
      <c r="Z41">
        <v>1</v>
      </c>
      <c r="AA41">
        <v>2</v>
      </c>
      <c r="AB41" s="11" t="e">
        <f t="shared" si="20"/>
        <v>#DIV/0!</v>
      </c>
      <c r="AC41" s="11"/>
      <c r="AD41" s="7" t="e">
        <f t="shared" si="43"/>
        <v>#DIV/0!</v>
      </c>
      <c r="AE41" t="e">
        <f t="shared" si="44"/>
        <v>#DIV/0!</v>
      </c>
      <c r="AF41" s="25" t="e">
        <f t="shared" si="45"/>
        <v>#DIV/0!</v>
      </c>
    </row>
    <row r="42" spans="1:43" ht="14.25" x14ac:dyDescent="0.2">
      <c r="A42" s="37">
        <f>Control!B44</f>
        <v>0</v>
      </c>
      <c r="B42" s="27" t="e">
        <f t="shared" si="27"/>
        <v>#DIV/0!</v>
      </c>
      <c r="C42" s="20">
        <v>0</v>
      </c>
      <c r="D42" s="9" t="e">
        <f t="shared" si="28"/>
        <v>#DIV/0!</v>
      </c>
      <c r="E42">
        <f>Control!C44/100</f>
        <v>0</v>
      </c>
      <c r="F42" t="e">
        <f t="shared" si="29"/>
        <v>#DIV/0!</v>
      </c>
      <c r="G42">
        <f t="shared" si="30"/>
        <v>0</v>
      </c>
      <c r="H42" s="21">
        <f t="shared" si="31"/>
        <v>0</v>
      </c>
      <c r="I42" s="7" t="e">
        <f t="shared" si="32"/>
        <v>#DIV/0!</v>
      </c>
      <c r="J42" t="e">
        <f t="shared" si="33"/>
        <v>#DIV/0!</v>
      </c>
      <c r="K42">
        <f>Control!F44/100</f>
        <v>0</v>
      </c>
      <c r="L42" s="25" t="e">
        <f t="shared" si="34"/>
        <v>#DIV/0!</v>
      </c>
      <c r="M42" s="10" t="e">
        <f t="shared" si="35"/>
        <v>#DIV/0!</v>
      </c>
      <c r="N42" t="e">
        <f t="shared" si="36"/>
        <v>#DIV/0!</v>
      </c>
      <c r="O42" t="e">
        <f t="shared" si="37"/>
        <v>#DIV/0!</v>
      </c>
      <c r="P42" s="25" t="e">
        <f t="shared" si="38"/>
        <v>#DIV/0!</v>
      </c>
      <c r="Q42" s="17" t="e">
        <f t="shared" si="39"/>
        <v>#DIV/0!</v>
      </c>
      <c r="R42" t="e">
        <f t="shared" si="40"/>
        <v>#DIV/0!</v>
      </c>
      <c r="S42" s="25" t="e">
        <f t="shared" si="41"/>
        <v>#DIV/0!</v>
      </c>
      <c r="T42" s="25" t="e">
        <f t="shared" si="42"/>
        <v>#DIV/0!</v>
      </c>
      <c r="U42" s="10" t="e">
        <f ca="1">RANK(C42,$C$3:OFFSET($C$3,Control!$I$5-1,0),1)</f>
        <v>#N/A</v>
      </c>
      <c r="V42" s="10" t="e">
        <f t="shared" ca="1" si="46"/>
        <v>#N/A</v>
      </c>
      <c r="W42" s="10" t="e">
        <f t="shared" ca="1" si="46"/>
        <v>#N/A</v>
      </c>
      <c r="X42" s="7" t="e">
        <f t="shared" si="19"/>
        <v>#DIV/0!</v>
      </c>
      <c r="Y42" s="7" t="e">
        <f t="shared" ca="1" si="4"/>
        <v>#N/A</v>
      </c>
      <c r="Z42">
        <v>1</v>
      </c>
      <c r="AA42">
        <v>2</v>
      </c>
      <c r="AB42" s="11" t="e">
        <f t="shared" si="20"/>
        <v>#DIV/0!</v>
      </c>
      <c r="AC42" s="11"/>
      <c r="AD42" s="7" t="e">
        <f t="shared" si="43"/>
        <v>#DIV/0!</v>
      </c>
      <c r="AE42" t="e">
        <f t="shared" si="44"/>
        <v>#DIV/0!</v>
      </c>
      <c r="AF42" s="25" t="e">
        <f t="shared" si="45"/>
        <v>#DIV/0!</v>
      </c>
    </row>
    <row r="43" spans="1:43" ht="14.25" x14ac:dyDescent="0.2">
      <c r="A43" s="37">
        <f>Control!B45</f>
        <v>0</v>
      </c>
      <c r="B43" s="27" t="e">
        <f t="shared" si="27"/>
        <v>#DIV/0!</v>
      </c>
      <c r="C43" s="20">
        <v>0</v>
      </c>
      <c r="D43" s="9" t="e">
        <f t="shared" si="28"/>
        <v>#DIV/0!</v>
      </c>
      <c r="E43">
        <f>Control!C45/100</f>
        <v>0</v>
      </c>
      <c r="F43" t="e">
        <f t="shared" si="29"/>
        <v>#DIV/0!</v>
      </c>
      <c r="G43">
        <f t="shared" si="30"/>
        <v>0</v>
      </c>
      <c r="H43" s="21">
        <f t="shared" si="31"/>
        <v>0</v>
      </c>
      <c r="I43" s="7" t="e">
        <f t="shared" si="32"/>
        <v>#DIV/0!</v>
      </c>
      <c r="J43" t="e">
        <f t="shared" si="33"/>
        <v>#DIV/0!</v>
      </c>
      <c r="K43">
        <f>Control!F45/100</f>
        <v>0</v>
      </c>
      <c r="L43" s="25" t="e">
        <f t="shared" si="34"/>
        <v>#DIV/0!</v>
      </c>
      <c r="M43" s="10" t="e">
        <f t="shared" si="35"/>
        <v>#DIV/0!</v>
      </c>
      <c r="N43" t="e">
        <f t="shared" si="36"/>
        <v>#DIV/0!</v>
      </c>
      <c r="O43" t="e">
        <f t="shared" si="37"/>
        <v>#DIV/0!</v>
      </c>
      <c r="P43" s="25" t="e">
        <f t="shared" si="38"/>
        <v>#DIV/0!</v>
      </c>
      <c r="Q43" s="17" t="e">
        <f t="shared" si="39"/>
        <v>#DIV/0!</v>
      </c>
      <c r="R43" t="e">
        <f t="shared" si="40"/>
        <v>#DIV/0!</v>
      </c>
      <c r="S43" s="25" t="e">
        <f t="shared" si="41"/>
        <v>#DIV/0!</v>
      </c>
      <c r="T43" s="25" t="e">
        <f t="shared" si="42"/>
        <v>#DIV/0!</v>
      </c>
      <c r="U43" s="10" t="e">
        <f ca="1">RANK(C43,$C$3:OFFSET($C$3,Control!$I$5-1,0),1)</f>
        <v>#N/A</v>
      </c>
      <c r="V43" s="10" t="e">
        <f t="shared" ca="1" si="46"/>
        <v>#N/A</v>
      </c>
      <c r="W43" s="10" t="e">
        <f t="shared" ca="1" si="46"/>
        <v>#N/A</v>
      </c>
      <c r="X43" s="7" t="e">
        <f t="shared" si="19"/>
        <v>#DIV/0!</v>
      </c>
      <c r="Y43" s="7" t="e">
        <f t="shared" ca="1" si="4"/>
        <v>#N/A</v>
      </c>
      <c r="Z43">
        <v>1</v>
      </c>
      <c r="AA43">
        <v>2</v>
      </c>
      <c r="AB43" s="11" t="e">
        <f t="shared" si="20"/>
        <v>#DIV/0!</v>
      </c>
      <c r="AC43" s="11"/>
      <c r="AD43" s="7" t="e">
        <f t="shared" si="43"/>
        <v>#DIV/0!</v>
      </c>
      <c r="AE43" t="e">
        <f t="shared" si="44"/>
        <v>#DIV/0!</v>
      </c>
      <c r="AF43" s="25" t="e">
        <f t="shared" si="45"/>
        <v>#DIV/0!</v>
      </c>
    </row>
    <row r="44" spans="1:43" ht="14.25" x14ac:dyDescent="0.2">
      <c r="A44" s="37">
        <f>Control!B46</f>
        <v>0</v>
      </c>
      <c r="B44" s="27" t="e">
        <f t="shared" si="27"/>
        <v>#DIV/0!</v>
      </c>
      <c r="C44" s="20">
        <v>0</v>
      </c>
      <c r="D44" s="9" t="e">
        <f t="shared" si="28"/>
        <v>#DIV/0!</v>
      </c>
      <c r="E44">
        <f>Control!C46/100</f>
        <v>0</v>
      </c>
      <c r="F44" t="e">
        <f t="shared" si="29"/>
        <v>#DIV/0!</v>
      </c>
      <c r="G44">
        <f t="shared" si="30"/>
        <v>0</v>
      </c>
      <c r="H44" s="21">
        <f t="shared" si="31"/>
        <v>0</v>
      </c>
      <c r="I44" s="7" t="e">
        <f t="shared" si="32"/>
        <v>#DIV/0!</v>
      </c>
      <c r="J44" t="e">
        <f t="shared" si="33"/>
        <v>#DIV/0!</v>
      </c>
      <c r="K44">
        <f>Control!F46/100</f>
        <v>0</v>
      </c>
      <c r="L44" s="25" t="e">
        <f t="shared" si="34"/>
        <v>#DIV/0!</v>
      </c>
      <c r="M44" s="10" t="e">
        <f t="shared" si="35"/>
        <v>#DIV/0!</v>
      </c>
      <c r="N44" t="e">
        <f t="shared" si="36"/>
        <v>#DIV/0!</v>
      </c>
      <c r="O44" t="e">
        <f t="shared" si="37"/>
        <v>#DIV/0!</v>
      </c>
      <c r="P44" s="25" t="e">
        <f t="shared" si="38"/>
        <v>#DIV/0!</v>
      </c>
      <c r="Q44" s="17" t="e">
        <f t="shared" si="39"/>
        <v>#DIV/0!</v>
      </c>
      <c r="R44" t="e">
        <f t="shared" si="40"/>
        <v>#DIV/0!</v>
      </c>
      <c r="S44" s="25" t="e">
        <f t="shared" si="41"/>
        <v>#DIV/0!</v>
      </c>
      <c r="T44" s="25" t="e">
        <f t="shared" si="42"/>
        <v>#DIV/0!</v>
      </c>
      <c r="U44" s="10" t="e">
        <f ca="1">RANK(C44,$C$3:OFFSET($C$3,Control!$I$5-1,0),1)</f>
        <v>#N/A</v>
      </c>
      <c r="V44" s="10" t="e">
        <f t="shared" ca="1" si="46"/>
        <v>#N/A</v>
      </c>
      <c r="W44" s="10" t="e">
        <f t="shared" ca="1" si="46"/>
        <v>#N/A</v>
      </c>
      <c r="X44" s="7" t="e">
        <f t="shared" si="19"/>
        <v>#DIV/0!</v>
      </c>
      <c r="Y44" s="7" t="e">
        <f t="shared" ca="1" si="4"/>
        <v>#N/A</v>
      </c>
      <c r="Z44">
        <v>1</v>
      </c>
      <c r="AA44">
        <v>2</v>
      </c>
      <c r="AB44" s="11" t="e">
        <f t="shared" si="20"/>
        <v>#DIV/0!</v>
      </c>
      <c r="AC44" s="11"/>
      <c r="AD44" s="7" t="e">
        <f t="shared" si="43"/>
        <v>#DIV/0!</v>
      </c>
      <c r="AE44" t="e">
        <f t="shared" si="44"/>
        <v>#DIV/0!</v>
      </c>
      <c r="AF44" s="25" t="e">
        <f t="shared" si="45"/>
        <v>#DIV/0!</v>
      </c>
    </row>
    <row r="45" spans="1:43" ht="14.25" x14ac:dyDescent="0.2">
      <c r="A45" s="37">
        <f>Control!B47</f>
        <v>0</v>
      </c>
      <c r="B45" s="27" t="e">
        <f t="shared" si="27"/>
        <v>#DIV/0!</v>
      </c>
      <c r="C45" s="20">
        <v>0</v>
      </c>
      <c r="D45" s="9" t="e">
        <f t="shared" si="28"/>
        <v>#DIV/0!</v>
      </c>
      <c r="E45">
        <f>Control!C47/100</f>
        <v>0</v>
      </c>
      <c r="F45" t="e">
        <f t="shared" si="29"/>
        <v>#DIV/0!</v>
      </c>
      <c r="G45">
        <f t="shared" si="30"/>
        <v>0</v>
      </c>
      <c r="H45" s="21">
        <f t="shared" si="31"/>
        <v>0</v>
      </c>
      <c r="I45" s="7" t="e">
        <f t="shared" si="32"/>
        <v>#DIV/0!</v>
      </c>
      <c r="J45" t="e">
        <f t="shared" si="33"/>
        <v>#DIV/0!</v>
      </c>
      <c r="K45">
        <f>Control!F47/100</f>
        <v>0</v>
      </c>
      <c r="L45" s="25" t="e">
        <f t="shared" si="34"/>
        <v>#DIV/0!</v>
      </c>
      <c r="M45" s="10" t="e">
        <f t="shared" si="35"/>
        <v>#DIV/0!</v>
      </c>
      <c r="N45" t="e">
        <f t="shared" si="36"/>
        <v>#DIV/0!</v>
      </c>
      <c r="O45" t="e">
        <f t="shared" si="37"/>
        <v>#DIV/0!</v>
      </c>
      <c r="P45" s="25" t="e">
        <f t="shared" si="38"/>
        <v>#DIV/0!</v>
      </c>
      <c r="Q45" s="17" t="e">
        <f t="shared" si="39"/>
        <v>#DIV/0!</v>
      </c>
      <c r="R45" t="e">
        <f t="shared" si="40"/>
        <v>#DIV/0!</v>
      </c>
      <c r="S45" s="25" t="e">
        <f t="shared" si="41"/>
        <v>#DIV/0!</v>
      </c>
      <c r="T45" s="25" t="e">
        <f t="shared" si="42"/>
        <v>#DIV/0!</v>
      </c>
      <c r="U45" s="10" t="e">
        <f ca="1">RANK(C45,$C$3:OFFSET($C$3,Control!$I$5-1,0),1)</f>
        <v>#N/A</v>
      </c>
      <c r="V45" s="10" t="e">
        <f t="shared" ca="1" si="46"/>
        <v>#N/A</v>
      </c>
      <c r="W45" s="10" t="e">
        <f t="shared" ca="1" si="46"/>
        <v>#N/A</v>
      </c>
      <c r="X45" s="7" t="e">
        <f t="shared" si="19"/>
        <v>#DIV/0!</v>
      </c>
      <c r="Y45" s="7" t="e">
        <f t="shared" ca="1" si="4"/>
        <v>#N/A</v>
      </c>
      <c r="Z45">
        <v>1</v>
      </c>
      <c r="AA45">
        <v>2</v>
      </c>
      <c r="AB45" s="11" t="e">
        <f t="shared" si="20"/>
        <v>#DIV/0!</v>
      </c>
      <c r="AC45" s="11"/>
      <c r="AD45" s="7" t="e">
        <f t="shared" si="43"/>
        <v>#DIV/0!</v>
      </c>
      <c r="AE45" t="e">
        <f t="shared" si="44"/>
        <v>#DIV/0!</v>
      </c>
      <c r="AF45" s="25" t="e">
        <f t="shared" si="45"/>
        <v>#DIV/0!</v>
      </c>
    </row>
    <row r="46" spans="1:43" ht="14.25" x14ac:dyDescent="0.2">
      <c r="A46" s="37">
        <f>Control!B48</f>
        <v>0</v>
      </c>
      <c r="B46" s="27" t="e">
        <f t="shared" si="27"/>
        <v>#DIV/0!</v>
      </c>
      <c r="C46" s="20">
        <v>0</v>
      </c>
      <c r="D46" s="9" t="e">
        <f t="shared" si="28"/>
        <v>#DIV/0!</v>
      </c>
      <c r="E46">
        <f>Control!C48/100</f>
        <v>0</v>
      </c>
      <c r="F46" t="e">
        <f t="shared" si="29"/>
        <v>#DIV/0!</v>
      </c>
      <c r="G46">
        <f t="shared" si="30"/>
        <v>0</v>
      </c>
      <c r="H46" s="21">
        <f t="shared" si="31"/>
        <v>0</v>
      </c>
      <c r="I46" s="7" t="e">
        <f t="shared" si="32"/>
        <v>#DIV/0!</v>
      </c>
      <c r="J46" t="e">
        <f t="shared" si="33"/>
        <v>#DIV/0!</v>
      </c>
      <c r="K46">
        <f>Control!F48/100</f>
        <v>0</v>
      </c>
      <c r="L46" s="25" t="e">
        <f t="shared" si="34"/>
        <v>#DIV/0!</v>
      </c>
      <c r="M46" s="10" t="e">
        <f t="shared" si="35"/>
        <v>#DIV/0!</v>
      </c>
      <c r="N46" t="e">
        <f t="shared" si="36"/>
        <v>#DIV/0!</v>
      </c>
      <c r="O46" t="e">
        <f t="shared" si="37"/>
        <v>#DIV/0!</v>
      </c>
      <c r="P46" s="25" t="e">
        <f t="shared" si="38"/>
        <v>#DIV/0!</v>
      </c>
      <c r="Q46" s="17" t="e">
        <f t="shared" si="39"/>
        <v>#DIV/0!</v>
      </c>
      <c r="R46" t="e">
        <f t="shared" si="40"/>
        <v>#DIV/0!</v>
      </c>
      <c r="S46" s="25" t="e">
        <f t="shared" si="41"/>
        <v>#DIV/0!</v>
      </c>
      <c r="T46" s="25" t="e">
        <f t="shared" si="42"/>
        <v>#DIV/0!</v>
      </c>
      <c r="U46" s="10" t="e">
        <f ca="1">RANK(C46,$C$3:OFFSET($C$3,Control!$I$5-1,0),1)</f>
        <v>#N/A</v>
      </c>
      <c r="V46" s="10" t="e">
        <f t="shared" ca="1" si="46"/>
        <v>#N/A</v>
      </c>
      <c r="W46" s="10" t="e">
        <f t="shared" ca="1" si="46"/>
        <v>#N/A</v>
      </c>
      <c r="X46" s="7" t="e">
        <f t="shared" si="19"/>
        <v>#DIV/0!</v>
      </c>
      <c r="Y46" s="7" t="e">
        <f t="shared" ca="1" si="4"/>
        <v>#N/A</v>
      </c>
      <c r="Z46">
        <v>1</v>
      </c>
      <c r="AA46">
        <v>2</v>
      </c>
      <c r="AB46" s="11" t="e">
        <f t="shared" si="20"/>
        <v>#DIV/0!</v>
      </c>
      <c r="AC46" s="11"/>
      <c r="AD46" s="7" t="e">
        <f t="shared" si="43"/>
        <v>#DIV/0!</v>
      </c>
      <c r="AE46" t="e">
        <f t="shared" si="44"/>
        <v>#DIV/0!</v>
      </c>
      <c r="AF46" s="25" t="e">
        <f t="shared" si="45"/>
        <v>#DIV/0!</v>
      </c>
    </row>
    <row r="47" spans="1:43" ht="14.25" x14ac:dyDescent="0.2">
      <c r="A47" s="37">
        <f>Control!B49</f>
        <v>0</v>
      </c>
      <c r="B47" s="27" t="e">
        <f t="shared" si="27"/>
        <v>#DIV/0!</v>
      </c>
      <c r="C47" s="20">
        <v>0</v>
      </c>
      <c r="D47" s="9" t="e">
        <f t="shared" si="28"/>
        <v>#DIV/0!</v>
      </c>
      <c r="E47">
        <f>Control!C49/100</f>
        <v>0</v>
      </c>
      <c r="F47" t="e">
        <f t="shared" si="29"/>
        <v>#DIV/0!</v>
      </c>
      <c r="G47">
        <f t="shared" si="30"/>
        <v>0</v>
      </c>
      <c r="H47" s="21">
        <f t="shared" si="31"/>
        <v>0</v>
      </c>
      <c r="I47" s="7" t="e">
        <f t="shared" si="32"/>
        <v>#DIV/0!</v>
      </c>
      <c r="J47" t="e">
        <f t="shared" si="33"/>
        <v>#DIV/0!</v>
      </c>
      <c r="K47">
        <f>Control!F49/100</f>
        <v>0</v>
      </c>
      <c r="L47" s="25" t="e">
        <f t="shared" si="34"/>
        <v>#DIV/0!</v>
      </c>
      <c r="M47" s="10" t="e">
        <f t="shared" si="35"/>
        <v>#DIV/0!</v>
      </c>
      <c r="N47" t="e">
        <f t="shared" si="36"/>
        <v>#DIV/0!</v>
      </c>
      <c r="O47" t="e">
        <f t="shared" si="37"/>
        <v>#DIV/0!</v>
      </c>
      <c r="P47" s="25" t="e">
        <f t="shared" si="38"/>
        <v>#DIV/0!</v>
      </c>
      <c r="Q47" s="17" t="e">
        <f t="shared" si="39"/>
        <v>#DIV/0!</v>
      </c>
      <c r="R47" t="e">
        <f t="shared" si="40"/>
        <v>#DIV/0!</v>
      </c>
      <c r="S47" s="25" t="e">
        <f t="shared" si="41"/>
        <v>#DIV/0!</v>
      </c>
      <c r="T47" s="25" t="e">
        <f t="shared" si="42"/>
        <v>#DIV/0!</v>
      </c>
      <c r="U47" s="10" t="e">
        <f ca="1">RANK(C47,$C$3:OFFSET($C$3,Control!$I$5-1,0),1)</f>
        <v>#N/A</v>
      </c>
      <c r="V47" s="10" t="e">
        <f t="shared" ca="1" si="46"/>
        <v>#N/A</v>
      </c>
      <c r="W47" s="10" t="e">
        <f t="shared" ca="1" si="46"/>
        <v>#N/A</v>
      </c>
      <c r="X47" s="7" t="e">
        <f t="shared" si="19"/>
        <v>#DIV/0!</v>
      </c>
      <c r="Y47" s="7" t="e">
        <f t="shared" ca="1" si="4"/>
        <v>#N/A</v>
      </c>
      <c r="Z47">
        <v>1</v>
      </c>
      <c r="AA47">
        <v>2</v>
      </c>
      <c r="AB47" s="11" t="e">
        <f t="shared" si="20"/>
        <v>#DIV/0!</v>
      </c>
      <c r="AC47" s="11"/>
      <c r="AD47" s="7" t="e">
        <f t="shared" si="43"/>
        <v>#DIV/0!</v>
      </c>
      <c r="AE47" t="e">
        <f t="shared" si="44"/>
        <v>#DIV/0!</v>
      </c>
      <c r="AF47" s="25" t="e">
        <f t="shared" si="45"/>
        <v>#DIV/0!</v>
      </c>
    </row>
    <row r="48" spans="1:43" ht="14.25" x14ac:dyDescent="0.2">
      <c r="A48" s="37">
        <f>Control!B50</f>
        <v>0</v>
      </c>
      <c r="B48" s="27" t="e">
        <f t="shared" si="27"/>
        <v>#DIV/0!</v>
      </c>
      <c r="C48" s="20">
        <v>0</v>
      </c>
      <c r="D48" s="9" t="e">
        <f t="shared" si="28"/>
        <v>#DIV/0!</v>
      </c>
      <c r="E48">
        <f>Control!C50/100</f>
        <v>0</v>
      </c>
      <c r="F48" t="e">
        <f t="shared" si="29"/>
        <v>#DIV/0!</v>
      </c>
      <c r="G48">
        <f t="shared" si="30"/>
        <v>0</v>
      </c>
      <c r="H48" s="21">
        <f t="shared" si="31"/>
        <v>0</v>
      </c>
      <c r="I48" s="7" t="e">
        <f t="shared" si="32"/>
        <v>#DIV/0!</v>
      </c>
      <c r="J48" t="e">
        <f t="shared" si="33"/>
        <v>#DIV/0!</v>
      </c>
      <c r="K48">
        <f>Control!F50/100</f>
        <v>0</v>
      </c>
      <c r="L48" s="25" t="e">
        <f t="shared" si="34"/>
        <v>#DIV/0!</v>
      </c>
      <c r="M48" s="10" t="e">
        <f t="shared" si="35"/>
        <v>#DIV/0!</v>
      </c>
      <c r="N48" t="e">
        <f t="shared" si="36"/>
        <v>#DIV/0!</v>
      </c>
      <c r="O48" t="e">
        <f t="shared" si="37"/>
        <v>#DIV/0!</v>
      </c>
      <c r="P48" s="25" t="e">
        <f t="shared" si="38"/>
        <v>#DIV/0!</v>
      </c>
      <c r="Q48" s="17" t="e">
        <f t="shared" si="39"/>
        <v>#DIV/0!</v>
      </c>
      <c r="R48" t="e">
        <f t="shared" si="40"/>
        <v>#DIV/0!</v>
      </c>
      <c r="S48" s="25" t="e">
        <f t="shared" si="41"/>
        <v>#DIV/0!</v>
      </c>
      <c r="T48" s="25" t="e">
        <f t="shared" si="42"/>
        <v>#DIV/0!</v>
      </c>
      <c r="U48" s="10" t="e">
        <f ca="1">RANK(C48,$C$3:OFFSET($C$3,Control!$I$5-1,0),1)</f>
        <v>#N/A</v>
      </c>
      <c r="V48" s="10" t="e">
        <f t="shared" ca="1" si="46"/>
        <v>#N/A</v>
      </c>
      <c r="W48" s="10" t="e">
        <f t="shared" ca="1" si="46"/>
        <v>#N/A</v>
      </c>
      <c r="X48" s="7" t="e">
        <f t="shared" si="19"/>
        <v>#DIV/0!</v>
      </c>
      <c r="Y48" s="7" t="e">
        <f t="shared" ca="1" si="4"/>
        <v>#N/A</v>
      </c>
      <c r="Z48">
        <v>1</v>
      </c>
      <c r="AA48">
        <v>2</v>
      </c>
      <c r="AB48" s="11" t="e">
        <f t="shared" si="20"/>
        <v>#DIV/0!</v>
      </c>
      <c r="AC48" s="11"/>
      <c r="AD48" s="7" t="e">
        <f t="shared" si="43"/>
        <v>#DIV/0!</v>
      </c>
      <c r="AE48" t="e">
        <f t="shared" si="44"/>
        <v>#DIV/0!</v>
      </c>
      <c r="AF48" s="25" t="e">
        <f t="shared" si="45"/>
        <v>#DIV/0!</v>
      </c>
      <c r="AQ48" s="10"/>
    </row>
    <row r="49" spans="1:32" ht="14.25" x14ac:dyDescent="0.2">
      <c r="A49" s="37">
        <f>Control!B51</f>
        <v>0</v>
      </c>
      <c r="B49" s="27" t="e">
        <f t="shared" si="27"/>
        <v>#DIV/0!</v>
      </c>
      <c r="C49" s="20">
        <v>0</v>
      </c>
      <c r="D49" s="9" t="e">
        <f t="shared" si="28"/>
        <v>#DIV/0!</v>
      </c>
      <c r="E49">
        <f>Control!C51/100</f>
        <v>0</v>
      </c>
      <c r="F49" t="e">
        <f t="shared" si="29"/>
        <v>#DIV/0!</v>
      </c>
      <c r="G49">
        <f t="shared" si="30"/>
        <v>0</v>
      </c>
      <c r="H49" s="21">
        <f t="shared" si="31"/>
        <v>0</v>
      </c>
      <c r="I49" s="7" t="e">
        <f t="shared" si="32"/>
        <v>#DIV/0!</v>
      </c>
      <c r="J49" t="e">
        <f t="shared" si="33"/>
        <v>#DIV/0!</v>
      </c>
      <c r="K49">
        <f>Control!F51/100</f>
        <v>0</v>
      </c>
      <c r="L49" s="25" t="e">
        <f t="shared" si="34"/>
        <v>#DIV/0!</v>
      </c>
      <c r="M49" s="10" t="e">
        <f t="shared" si="35"/>
        <v>#DIV/0!</v>
      </c>
      <c r="N49" t="e">
        <f t="shared" si="36"/>
        <v>#DIV/0!</v>
      </c>
      <c r="O49" t="e">
        <f t="shared" si="37"/>
        <v>#DIV/0!</v>
      </c>
      <c r="P49" s="25" t="e">
        <f t="shared" si="38"/>
        <v>#DIV/0!</v>
      </c>
      <c r="Q49" s="17" t="e">
        <f t="shared" si="39"/>
        <v>#DIV/0!</v>
      </c>
      <c r="R49" t="e">
        <f t="shared" si="40"/>
        <v>#DIV/0!</v>
      </c>
      <c r="S49" s="25" t="e">
        <f t="shared" si="41"/>
        <v>#DIV/0!</v>
      </c>
      <c r="T49" s="25" t="e">
        <f t="shared" si="42"/>
        <v>#DIV/0!</v>
      </c>
      <c r="U49" s="10" t="e">
        <f ca="1">RANK(C49,$C$3:OFFSET($C$3,Control!$I$5-1,0),1)</f>
        <v>#N/A</v>
      </c>
      <c r="V49" s="10" t="e">
        <f t="shared" ca="1" si="46"/>
        <v>#N/A</v>
      </c>
      <c r="W49" s="10" t="e">
        <f t="shared" ca="1" si="46"/>
        <v>#N/A</v>
      </c>
      <c r="X49" s="7" t="e">
        <f t="shared" si="19"/>
        <v>#DIV/0!</v>
      </c>
      <c r="Y49" s="7" t="e">
        <f t="shared" ca="1" si="4"/>
        <v>#N/A</v>
      </c>
      <c r="Z49">
        <v>1</v>
      </c>
      <c r="AA49">
        <v>2</v>
      </c>
      <c r="AB49" s="11" t="e">
        <f t="shared" si="20"/>
        <v>#DIV/0!</v>
      </c>
      <c r="AC49" s="11"/>
      <c r="AD49" s="7" t="e">
        <f t="shared" si="43"/>
        <v>#DIV/0!</v>
      </c>
      <c r="AE49" t="e">
        <f t="shared" si="44"/>
        <v>#DIV/0!</v>
      </c>
      <c r="AF49" s="25" t="e">
        <f t="shared" si="45"/>
        <v>#DIV/0!</v>
      </c>
    </row>
    <row r="50" spans="1:32" ht="14.25" x14ac:dyDescent="0.2">
      <c r="A50" s="37">
        <f>Control!B52</f>
        <v>0</v>
      </c>
      <c r="B50" s="27" t="e">
        <f t="shared" si="27"/>
        <v>#DIV/0!</v>
      </c>
      <c r="C50" s="20">
        <v>0</v>
      </c>
      <c r="D50" s="9" t="e">
        <f t="shared" si="28"/>
        <v>#DIV/0!</v>
      </c>
      <c r="E50">
        <f>Control!C52/100</f>
        <v>0</v>
      </c>
      <c r="F50" t="e">
        <f t="shared" si="29"/>
        <v>#DIV/0!</v>
      </c>
      <c r="G50">
        <f t="shared" si="30"/>
        <v>0</v>
      </c>
      <c r="H50" s="21">
        <f t="shared" si="31"/>
        <v>0</v>
      </c>
      <c r="I50" s="7" t="e">
        <f t="shared" si="32"/>
        <v>#DIV/0!</v>
      </c>
      <c r="J50" t="e">
        <f t="shared" si="33"/>
        <v>#DIV/0!</v>
      </c>
      <c r="K50">
        <f>Control!F52/100</f>
        <v>0</v>
      </c>
      <c r="L50" s="25" t="e">
        <f t="shared" si="34"/>
        <v>#DIV/0!</v>
      </c>
      <c r="M50" s="10" t="e">
        <f t="shared" si="35"/>
        <v>#DIV/0!</v>
      </c>
      <c r="N50" t="e">
        <f t="shared" si="36"/>
        <v>#DIV/0!</v>
      </c>
      <c r="O50" t="e">
        <f t="shared" si="37"/>
        <v>#DIV/0!</v>
      </c>
      <c r="P50" s="25" t="e">
        <f t="shared" si="38"/>
        <v>#DIV/0!</v>
      </c>
      <c r="Q50" s="17" t="e">
        <f t="shared" si="39"/>
        <v>#DIV/0!</v>
      </c>
      <c r="R50" t="e">
        <f t="shared" si="40"/>
        <v>#DIV/0!</v>
      </c>
      <c r="S50" s="25" t="e">
        <f t="shared" si="41"/>
        <v>#DIV/0!</v>
      </c>
      <c r="T50" s="25" t="e">
        <f t="shared" si="42"/>
        <v>#DIV/0!</v>
      </c>
      <c r="U50" s="10" t="e">
        <f ca="1">RANK(C50,$C$3:OFFSET($C$3,Control!$I$5-1,0),1)</f>
        <v>#N/A</v>
      </c>
      <c r="V50" s="10" t="e">
        <f t="shared" ca="1" si="46"/>
        <v>#N/A</v>
      </c>
      <c r="W50" s="10" t="e">
        <f t="shared" ca="1" si="46"/>
        <v>#N/A</v>
      </c>
      <c r="X50" s="7" t="e">
        <f t="shared" si="19"/>
        <v>#DIV/0!</v>
      </c>
      <c r="Y50" s="7" t="e">
        <f t="shared" ca="1" si="4"/>
        <v>#N/A</v>
      </c>
      <c r="Z50">
        <v>1</v>
      </c>
      <c r="AA50">
        <v>2</v>
      </c>
      <c r="AB50" s="11" t="e">
        <f t="shared" si="20"/>
        <v>#DIV/0!</v>
      </c>
      <c r="AC50" s="11"/>
      <c r="AD50" s="7" t="e">
        <f t="shared" si="43"/>
        <v>#DIV/0!</v>
      </c>
      <c r="AE50" t="e">
        <f t="shared" si="44"/>
        <v>#DIV/0!</v>
      </c>
      <c r="AF50" s="25" t="e">
        <f t="shared" si="45"/>
        <v>#DIV/0!</v>
      </c>
    </row>
    <row r="51" spans="1:32" ht="14.25" x14ac:dyDescent="0.2">
      <c r="A51" s="37">
        <f>Control!B53</f>
        <v>0</v>
      </c>
      <c r="B51" s="27" t="e">
        <f t="shared" si="27"/>
        <v>#DIV/0!</v>
      </c>
      <c r="C51" s="20">
        <v>0</v>
      </c>
      <c r="D51" s="9" t="e">
        <f t="shared" si="28"/>
        <v>#DIV/0!</v>
      </c>
      <c r="E51">
        <f>Control!C53/100</f>
        <v>0</v>
      </c>
      <c r="F51" t="e">
        <f t="shared" si="29"/>
        <v>#DIV/0!</v>
      </c>
      <c r="G51">
        <f t="shared" si="30"/>
        <v>0</v>
      </c>
      <c r="H51" s="21">
        <f t="shared" si="31"/>
        <v>0</v>
      </c>
      <c r="I51" s="7" t="e">
        <f t="shared" si="32"/>
        <v>#DIV/0!</v>
      </c>
      <c r="J51" t="e">
        <f t="shared" si="33"/>
        <v>#DIV/0!</v>
      </c>
      <c r="K51">
        <f>Control!F53/100</f>
        <v>0</v>
      </c>
      <c r="L51" s="25" t="e">
        <f t="shared" si="34"/>
        <v>#DIV/0!</v>
      </c>
      <c r="M51" s="10" t="e">
        <f t="shared" si="35"/>
        <v>#DIV/0!</v>
      </c>
      <c r="N51" t="e">
        <f t="shared" si="36"/>
        <v>#DIV/0!</v>
      </c>
      <c r="O51" t="e">
        <f t="shared" si="37"/>
        <v>#DIV/0!</v>
      </c>
      <c r="P51" s="25" t="e">
        <f t="shared" si="38"/>
        <v>#DIV/0!</v>
      </c>
      <c r="Q51" s="17" t="e">
        <f t="shared" si="39"/>
        <v>#DIV/0!</v>
      </c>
      <c r="R51" t="e">
        <f t="shared" si="40"/>
        <v>#DIV/0!</v>
      </c>
      <c r="S51" s="25" t="e">
        <f t="shared" si="41"/>
        <v>#DIV/0!</v>
      </c>
      <c r="T51" s="25" t="e">
        <f t="shared" si="42"/>
        <v>#DIV/0!</v>
      </c>
      <c r="U51" s="10" t="e">
        <f ca="1">RANK(C51,$C$3:OFFSET($C$3,Control!$I$5-1,0),1)</f>
        <v>#N/A</v>
      </c>
      <c r="V51" s="10" t="e">
        <f t="shared" ca="1" si="46"/>
        <v>#N/A</v>
      </c>
      <c r="W51" s="10" t="e">
        <f t="shared" ca="1" si="46"/>
        <v>#N/A</v>
      </c>
      <c r="X51" s="7" t="e">
        <f t="shared" si="19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3"/>
        <v>#DIV/0!</v>
      </c>
      <c r="AE51" t="e">
        <f t="shared" si="44"/>
        <v>#DIV/0!</v>
      </c>
      <c r="AF51" s="25" t="e">
        <f t="shared" si="45"/>
        <v>#DIV/0!</v>
      </c>
    </row>
    <row r="52" spans="1:32" ht="14.25" x14ac:dyDescent="0.2">
      <c r="A52" s="37">
        <f>Control!B54</f>
        <v>0</v>
      </c>
      <c r="B52" s="27" t="e">
        <f t="shared" si="27"/>
        <v>#DIV/0!</v>
      </c>
      <c r="C52" s="20">
        <v>0</v>
      </c>
      <c r="D52" s="9" t="e">
        <f t="shared" si="28"/>
        <v>#DIV/0!</v>
      </c>
      <c r="E52">
        <f>Control!C54/100</f>
        <v>0</v>
      </c>
      <c r="F52" t="e">
        <f t="shared" si="29"/>
        <v>#DIV/0!</v>
      </c>
      <c r="G52">
        <f t="shared" si="30"/>
        <v>0</v>
      </c>
      <c r="H52" s="21">
        <f t="shared" si="31"/>
        <v>0</v>
      </c>
      <c r="I52" s="7" t="e">
        <f t="shared" si="32"/>
        <v>#DIV/0!</v>
      </c>
      <c r="J52" t="e">
        <f t="shared" si="33"/>
        <v>#DIV/0!</v>
      </c>
      <c r="K52">
        <f>Control!F54/100</f>
        <v>0</v>
      </c>
      <c r="L52" s="25" t="e">
        <f t="shared" si="34"/>
        <v>#DIV/0!</v>
      </c>
      <c r="M52" s="10" t="e">
        <f t="shared" si="35"/>
        <v>#DIV/0!</v>
      </c>
      <c r="N52" t="e">
        <f t="shared" si="36"/>
        <v>#DIV/0!</v>
      </c>
      <c r="O52" t="e">
        <f t="shared" si="37"/>
        <v>#DIV/0!</v>
      </c>
      <c r="P52" s="25" t="e">
        <f t="shared" si="38"/>
        <v>#DIV/0!</v>
      </c>
      <c r="Q52" s="17" t="e">
        <f t="shared" si="39"/>
        <v>#DIV/0!</v>
      </c>
      <c r="R52" t="e">
        <f t="shared" si="40"/>
        <v>#DIV/0!</v>
      </c>
      <c r="S52" s="25" t="e">
        <f t="shared" si="41"/>
        <v>#DIV/0!</v>
      </c>
      <c r="T52" s="25" t="e">
        <f t="shared" si="42"/>
        <v>#DIV/0!</v>
      </c>
      <c r="U52" s="10" t="e">
        <f ca="1">RANK(C52,$C$3:OFFSET($C$3,Control!$I$5-1,0),1)</f>
        <v>#N/A</v>
      </c>
      <c r="V52" s="10" t="e">
        <f t="shared" ca="1" si="46"/>
        <v>#N/A</v>
      </c>
      <c r="W52" s="10" t="e">
        <f t="shared" ca="1" si="46"/>
        <v>#N/A</v>
      </c>
      <c r="X52" s="7" t="e">
        <f t="shared" si="19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3"/>
        <v>#DIV/0!</v>
      </c>
      <c r="AE52" t="e">
        <f t="shared" si="44"/>
        <v>#DIV/0!</v>
      </c>
      <c r="AF52" s="25" t="e">
        <f t="shared" si="45"/>
        <v>#DIV/0!</v>
      </c>
    </row>
    <row r="53" spans="1:32" ht="14.25" x14ac:dyDescent="0.2">
      <c r="A53" s="37">
        <f>Control!B55</f>
        <v>0</v>
      </c>
      <c r="B53" s="27" t="e">
        <f t="shared" si="27"/>
        <v>#DIV/0!</v>
      </c>
      <c r="C53" s="20">
        <v>0</v>
      </c>
      <c r="D53" s="9" t="e">
        <f t="shared" si="28"/>
        <v>#DIV/0!</v>
      </c>
      <c r="E53">
        <f>Control!C55/100</f>
        <v>0</v>
      </c>
      <c r="F53" t="e">
        <f t="shared" si="29"/>
        <v>#DIV/0!</v>
      </c>
      <c r="G53">
        <f t="shared" si="30"/>
        <v>0</v>
      </c>
      <c r="H53" s="21">
        <f t="shared" si="31"/>
        <v>0</v>
      </c>
      <c r="I53" s="7" t="e">
        <f t="shared" si="32"/>
        <v>#DIV/0!</v>
      </c>
      <c r="J53" t="e">
        <f t="shared" si="33"/>
        <v>#DIV/0!</v>
      </c>
      <c r="K53">
        <f>Control!F55/100</f>
        <v>0</v>
      </c>
      <c r="L53" s="25" t="e">
        <f t="shared" si="34"/>
        <v>#DIV/0!</v>
      </c>
      <c r="M53" s="10" t="e">
        <f t="shared" si="35"/>
        <v>#DIV/0!</v>
      </c>
      <c r="N53" t="e">
        <f t="shared" si="36"/>
        <v>#DIV/0!</v>
      </c>
      <c r="O53" t="e">
        <f t="shared" si="37"/>
        <v>#DIV/0!</v>
      </c>
      <c r="P53" s="25" t="e">
        <f t="shared" si="38"/>
        <v>#DIV/0!</v>
      </c>
      <c r="Q53" s="17" t="e">
        <f t="shared" si="39"/>
        <v>#DIV/0!</v>
      </c>
      <c r="R53" t="e">
        <f t="shared" si="40"/>
        <v>#DIV/0!</v>
      </c>
      <c r="S53" s="25" t="e">
        <f t="shared" si="41"/>
        <v>#DIV/0!</v>
      </c>
      <c r="T53" s="25" t="e">
        <f t="shared" si="42"/>
        <v>#DIV/0!</v>
      </c>
      <c r="U53" s="10" t="e">
        <f ca="1">RANK(C53,$C$3:OFFSET($C$3,Control!$I$5-1,0),1)</f>
        <v>#N/A</v>
      </c>
      <c r="V53" s="10" t="e">
        <f t="shared" ca="1" si="46"/>
        <v>#N/A</v>
      </c>
      <c r="W53" s="10" t="e">
        <f t="shared" ca="1" si="46"/>
        <v>#N/A</v>
      </c>
      <c r="X53" s="7" t="e">
        <f t="shared" si="19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3"/>
        <v>#DIV/0!</v>
      </c>
      <c r="AE53" t="e">
        <f t="shared" si="44"/>
        <v>#DIV/0!</v>
      </c>
      <c r="AF53" s="25" t="e">
        <f t="shared" si="45"/>
        <v>#DIV/0!</v>
      </c>
    </row>
    <row r="54" spans="1:32" ht="14.25" x14ac:dyDescent="0.2">
      <c r="A54" s="37">
        <f>Control!B56</f>
        <v>0</v>
      </c>
      <c r="B54" s="27" t="e">
        <f t="shared" si="27"/>
        <v>#DIV/0!</v>
      </c>
      <c r="C54" s="20">
        <v>0</v>
      </c>
      <c r="D54" s="9" t="e">
        <f t="shared" si="28"/>
        <v>#DIV/0!</v>
      </c>
      <c r="E54">
        <f>Control!C56/100</f>
        <v>0</v>
      </c>
      <c r="F54" t="e">
        <f t="shared" si="29"/>
        <v>#DIV/0!</v>
      </c>
      <c r="G54">
        <f t="shared" si="30"/>
        <v>0</v>
      </c>
      <c r="H54" s="21">
        <f t="shared" si="31"/>
        <v>0</v>
      </c>
      <c r="I54" s="7" t="e">
        <f t="shared" si="32"/>
        <v>#DIV/0!</v>
      </c>
      <c r="J54" t="e">
        <f t="shared" si="33"/>
        <v>#DIV/0!</v>
      </c>
      <c r="K54">
        <f>Control!F56/100</f>
        <v>0</v>
      </c>
      <c r="L54" s="25" t="e">
        <f t="shared" si="34"/>
        <v>#DIV/0!</v>
      </c>
      <c r="M54" s="10" t="e">
        <f t="shared" si="35"/>
        <v>#DIV/0!</v>
      </c>
      <c r="N54" t="e">
        <f t="shared" si="36"/>
        <v>#DIV/0!</v>
      </c>
      <c r="O54" t="e">
        <f t="shared" si="37"/>
        <v>#DIV/0!</v>
      </c>
      <c r="P54" s="25" t="e">
        <f t="shared" si="38"/>
        <v>#DIV/0!</v>
      </c>
      <c r="Q54" s="17" t="e">
        <f t="shared" si="39"/>
        <v>#DIV/0!</v>
      </c>
      <c r="R54" t="e">
        <f t="shared" si="40"/>
        <v>#DIV/0!</v>
      </c>
      <c r="S54" s="25" t="e">
        <f t="shared" si="41"/>
        <v>#DIV/0!</v>
      </c>
      <c r="T54" s="25" t="e">
        <f t="shared" si="42"/>
        <v>#DIV/0!</v>
      </c>
      <c r="U54" s="10" t="e">
        <f ca="1">RANK(C54,$C$3:OFFSET($C$3,Control!$I$5-1,0),1)</f>
        <v>#N/A</v>
      </c>
      <c r="V54" s="10" t="e">
        <f t="shared" ca="1" si="46"/>
        <v>#N/A</v>
      </c>
      <c r="W54" s="10" t="e">
        <f t="shared" ca="1" si="46"/>
        <v>#N/A</v>
      </c>
      <c r="X54" s="7" t="e">
        <f t="shared" si="19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3"/>
        <v>#DIV/0!</v>
      </c>
      <c r="AE54" t="e">
        <f t="shared" si="44"/>
        <v>#DIV/0!</v>
      </c>
      <c r="AF54" s="25" t="e">
        <f t="shared" si="45"/>
        <v>#DIV/0!</v>
      </c>
    </row>
    <row r="55" spans="1:32" ht="14.25" x14ac:dyDescent="0.2">
      <c r="A55" s="37">
        <f>Control!B57</f>
        <v>0</v>
      </c>
      <c r="B55" s="27" t="e">
        <f t="shared" si="27"/>
        <v>#DIV/0!</v>
      </c>
      <c r="C55" s="20">
        <v>0</v>
      </c>
      <c r="D55" s="9" t="e">
        <f t="shared" si="28"/>
        <v>#DIV/0!</v>
      </c>
      <c r="E55">
        <f>Control!C57/100</f>
        <v>0</v>
      </c>
      <c r="F55" t="e">
        <f t="shared" si="29"/>
        <v>#DIV/0!</v>
      </c>
      <c r="G55">
        <f t="shared" si="30"/>
        <v>0</v>
      </c>
      <c r="H55" s="21">
        <f t="shared" si="31"/>
        <v>0</v>
      </c>
      <c r="I55" s="7" t="e">
        <f t="shared" si="32"/>
        <v>#DIV/0!</v>
      </c>
      <c r="J55" t="e">
        <f t="shared" si="33"/>
        <v>#DIV/0!</v>
      </c>
      <c r="K55">
        <f>Control!F57/100</f>
        <v>0</v>
      </c>
      <c r="L55" s="25" t="e">
        <f t="shared" si="34"/>
        <v>#DIV/0!</v>
      </c>
      <c r="M55" s="10" t="e">
        <f t="shared" si="35"/>
        <v>#DIV/0!</v>
      </c>
      <c r="N55" t="e">
        <f t="shared" si="36"/>
        <v>#DIV/0!</v>
      </c>
      <c r="O55" t="e">
        <f t="shared" si="37"/>
        <v>#DIV/0!</v>
      </c>
      <c r="P55" s="25" t="e">
        <f t="shared" si="38"/>
        <v>#DIV/0!</v>
      </c>
      <c r="Q55" s="17" t="e">
        <f t="shared" si="39"/>
        <v>#DIV/0!</v>
      </c>
      <c r="R55" t="e">
        <f t="shared" si="40"/>
        <v>#DIV/0!</v>
      </c>
      <c r="S55" s="25" t="e">
        <f t="shared" si="41"/>
        <v>#DIV/0!</v>
      </c>
      <c r="T55" s="25" t="e">
        <f t="shared" si="42"/>
        <v>#DIV/0!</v>
      </c>
      <c r="U55" s="10" t="e">
        <f ca="1">RANK(C55,$C$3:OFFSET($C$3,Control!$I$5-1,0),1)</f>
        <v>#N/A</v>
      </c>
      <c r="V55" s="10" t="e">
        <f t="shared" ca="1" si="46"/>
        <v>#N/A</v>
      </c>
      <c r="W55" s="10" t="e">
        <f t="shared" ca="1" si="46"/>
        <v>#N/A</v>
      </c>
      <c r="X55" s="7" t="e">
        <f t="shared" si="19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3"/>
        <v>#DIV/0!</v>
      </c>
      <c r="AE55" t="e">
        <f t="shared" si="44"/>
        <v>#DIV/0!</v>
      </c>
      <c r="AF55" s="25" t="e">
        <f t="shared" si="45"/>
        <v>#DIV/0!</v>
      </c>
    </row>
    <row r="56" spans="1:32" ht="14.25" x14ac:dyDescent="0.2">
      <c r="A56" s="37">
        <f>Control!B58</f>
        <v>0</v>
      </c>
      <c r="B56" s="27" t="e">
        <f t="shared" si="27"/>
        <v>#DIV/0!</v>
      </c>
      <c r="C56" s="20">
        <v>0</v>
      </c>
      <c r="D56" s="9" t="e">
        <f t="shared" si="28"/>
        <v>#DIV/0!</v>
      </c>
      <c r="E56">
        <f>Control!C58/100</f>
        <v>0</v>
      </c>
      <c r="F56" t="e">
        <f t="shared" si="29"/>
        <v>#DIV/0!</v>
      </c>
      <c r="G56">
        <f t="shared" si="30"/>
        <v>0</v>
      </c>
      <c r="H56" s="21">
        <f t="shared" si="31"/>
        <v>0</v>
      </c>
      <c r="I56" s="7" t="e">
        <f t="shared" si="32"/>
        <v>#DIV/0!</v>
      </c>
      <c r="J56" t="e">
        <f t="shared" si="33"/>
        <v>#DIV/0!</v>
      </c>
      <c r="K56">
        <f>Control!F58/100</f>
        <v>0</v>
      </c>
      <c r="L56" s="25" t="e">
        <f t="shared" si="34"/>
        <v>#DIV/0!</v>
      </c>
      <c r="M56" s="10" t="e">
        <f t="shared" si="35"/>
        <v>#DIV/0!</v>
      </c>
      <c r="N56" t="e">
        <f t="shared" si="36"/>
        <v>#DIV/0!</v>
      </c>
      <c r="O56" t="e">
        <f t="shared" si="37"/>
        <v>#DIV/0!</v>
      </c>
      <c r="P56" s="25" t="e">
        <f t="shared" si="38"/>
        <v>#DIV/0!</v>
      </c>
      <c r="Q56" s="17" t="e">
        <f t="shared" si="39"/>
        <v>#DIV/0!</v>
      </c>
      <c r="R56" t="e">
        <f t="shared" si="40"/>
        <v>#DIV/0!</v>
      </c>
      <c r="S56" s="25" t="e">
        <f t="shared" si="41"/>
        <v>#DIV/0!</v>
      </c>
      <c r="T56" s="25" t="e">
        <f t="shared" si="42"/>
        <v>#DIV/0!</v>
      </c>
      <c r="U56" s="10" t="e">
        <f ca="1">RANK(C56,$C$3:OFFSET($C$3,Control!$I$5-1,0),1)</f>
        <v>#N/A</v>
      </c>
      <c r="V56" s="10" t="e">
        <f t="shared" ref="V56:W75" ca="1" si="47">IF(U56=U55,U55+1,U56)</f>
        <v>#N/A</v>
      </c>
      <c r="W56" s="10" t="e">
        <f t="shared" ca="1" si="47"/>
        <v>#N/A</v>
      </c>
      <c r="X56" s="7" t="e">
        <f t="shared" si="19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3"/>
        <v>#DIV/0!</v>
      </c>
      <c r="AE56" t="e">
        <f t="shared" si="44"/>
        <v>#DIV/0!</v>
      </c>
      <c r="AF56" s="25" t="e">
        <f t="shared" si="45"/>
        <v>#DIV/0!</v>
      </c>
    </row>
    <row r="57" spans="1:32" ht="14.25" x14ac:dyDescent="0.2">
      <c r="A57" s="37">
        <f>Control!B59</f>
        <v>0</v>
      </c>
      <c r="B57" s="27" t="e">
        <f t="shared" si="27"/>
        <v>#DIV/0!</v>
      </c>
      <c r="C57" s="20">
        <v>0</v>
      </c>
      <c r="D57" s="9" t="e">
        <f t="shared" si="28"/>
        <v>#DIV/0!</v>
      </c>
      <c r="E57">
        <f>Control!C59/100</f>
        <v>0</v>
      </c>
      <c r="F57" t="e">
        <f t="shared" si="29"/>
        <v>#DIV/0!</v>
      </c>
      <c r="G57">
        <f t="shared" si="30"/>
        <v>0</v>
      </c>
      <c r="H57" s="21">
        <f t="shared" si="31"/>
        <v>0</v>
      </c>
      <c r="I57" s="7" t="e">
        <f t="shared" si="32"/>
        <v>#DIV/0!</v>
      </c>
      <c r="J57" t="e">
        <f t="shared" si="33"/>
        <v>#DIV/0!</v>
      </c>
      <c r="K57">
        <f>Control!F59/100</f>
        <v>0</v>
      </c>
      <c r="L57" s="25" t="e">
        <f t="shared" si="34"/>
        <v>#DIV/0!</v>
      </c>
      <c r="M57" s="10" t="e">
        <f t="shared" si="35"/>
        <v>#DIV/0!</v>
      </c>
      <c r="N57" t="e">
        <f t="shared" si="36"/>
        <v>#DIV/0!</v>
      </c>
      <c r="O57" t="e">
        <f t="shared" si="37"/>
        <v>#DIV/0!</v>
      </c>
      <c r="P57" s="25" t="e">
        <f t="shared" si="38"/>
        <v>#DIV/0!</v>
      </c>
      <c r="Q57" s="17" t="e">
        <f t="shared" si="39"/>
        <v>#DIV/0!</v>
      </c>
      <c r="R57" t="e">
        <f t="shared" si="40"/>
        <v>#DIV/0!</v>
      </c>
      <c r="S57" s="25" t="e">
        <f t="shared" si="41"/>
        <v>#DIV/0!</v>
      </c>
      <c r="T57" s="25" t="e">
        <f t="shared" si="42"/>
        <v>#DIV/0!</v>
      </c>
      <c r="U57" s="10" t="e">
        <f ca="1">RANK(C57,$C$3:OFFSET($C$3,Control!$I$5-1,0),1)</f>
        <v>#N/A</v>
      </c>
      <c r="V57" s="10" t="e">
        <f t="shared" ca="1" si="47"/>
        <v>#N/A</v>
      </c>
      <c r="W57" s="10" t="e">
        <f t="shared" ca="1" si="47"/>
        <v>#N/A</v>
      </c>
      <c r="X57" s="7" t="e">
        <f t="shared" si="19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3"/>
        <v>#DIV/0!</v>
      </c>
      <c r="AE57" t="e">
        <f t="shared" si="44"/>
        <v>#DIV/0!</v>
      </c>
      <c r="AF57" s="25" t="e">
        <f t="shared" si="45"/>
        <v>#DIV/0!</v>
      </c>
    </row>
    <row r="58" spans="1:32" ht="14.25" x14ac:dyDescent="0.2">
      <c r="A58" s="37">
        <f>Control!B60</f>
        <v>0</v>
      </c>
      <c r="B58" s="27" t="e">
        <f t="shared" si="27"/>
        <v>#DIV/0!</v>
      </c>
      <c r="C58" s="20">
        <v>0</v>
      </c>
      <c r="D58" s="9" t="e">
        <f t="shared" si="28"/>
        <v>#DIV/0!</v>
      </c>
      <c r="E58">
        <f>Control!C60/100</f>
        <v>0</v>
      </c>
      <c r="F58" t="e">
        <f t="shared" si="29"/>
        <v>#DIV/0!</v>
      </c>
      <c r="G58">
        <f t="shared" si="30"/>
        <v>0</v>
      </c>
      <c r="H58" s="21">
        <f t="shared" si="31"/>
        <v>0</v>
      </c>
      <c r="I58" s="7" t="e">
        <f t="shared" si="32"/>
        <v>#DIV/0!</v>
      </c>
      <c r="J58" t="e">
        <f t="shared" si="33"/>
        <v>#DIV/0!</v>
      </c>
      <c r="K58">
        <f>Control!F60/100</f>
        <v>0</v>
      </c>
      <c r="L58" s="25" t="e">
        <f t="shared" si="34"/>
        <v>#DIV/0!</v>
      </c>
      <c r="M58" s="10" t="e">
        <f t="shared" si="35"/>
        <v>#DIV/0!</v>
      </c>
      <c r="N58" t="e">
        <f t="shared" si="36"/>
        <v>#DIV/0!</v>
      </c>
      <c r="O58" t="e">
        <f t="shared" si="37"/>
        <v>#DIV/0!</v>
      </c>
      <c r="P58" s="25" t="e">
        <f t="shared" si="38"/>
        <v>#DIV/0!</v>
      </c>
      <c r="Q58" s="17" t="e">
        <f t="shared" si="39"/>
        <v>#DIV/0!</v>
      </c>
      <c r="R58" t="e">
        <f t="shared" si="40"/>
        <v>#DIV/0!</v>
      </c>
      <c r="S58" s="25" t="e">
        <f t="shared" si="41"/>
        <v>#DIV/0!</v>
      </c>
      <c r="T58" s="25" t="e">
        <f t="shared" si="42"/>
        <v>#DIV/0!</v>
      </c>
      <c r="U58" s="10" t="e">
        <f ca="1">RANK(C58,$C$3:OFFSET($C$3,Control!$I$5-1,0),1)</f>
        <v>#N/A</v>
      </c>
      <c r="V58" s="10" t="e">
        <f t="shared" ca="1" si="47"/>
        <v>#N/A</v>
      </c>
      <c r="W58" s="10" t="e">
        <f t="shared" ca="1" si="47"/>
        <v>#N/A</v>
      </c>
      <c r="X58" s="7" t="e">
        <f t="shared" si="19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3"/>
        <v>#DIV/0!</v>
      </c>
      <c r="AE58" t="e">
        <f t="shared" si="44"/>
        <v>#DIV/0!</v>
      </c>
      <c r="AF58" s="25" t="e">
        <f t="shared" si="45"/>
        <v>#DIV/0!</v>
      </c>
    </row>
    <row r="59" spans="1:32" ht="14.25" x14ac:dyDescent="0.2">
      <c r="A59" s="37">
        <f>Control!B61</f>
        <v>0</v>
      </c>
      <c r="B59" s="27" t="e">
        <f t="shared" si="27"/>
        <v>#DIV/0!</v>
      </c>
      <c r="C59" s="20">
        <v>0</v>
      </c>
      <c r="D59" s="9" t="e">
        <f t="shared" si="28"/>
        <v>#DIV/0!</v>
      </c>
      <c r="E59">
        <f>Control!C61/100</f>
        <v>0</v>
      </c>
      <c r="F59" t="e">
        <f t="shared" si="29"/>
        <v>#DIV/0!</v>
      </c>
      <c r="G59">
        <f t="shared" si="30"/>
        <v>0</v>
      </c>
      <c r="H59" s="21">
        <f t="shared" si="31"/>
        <v>0</v>
      </c>
      <c r="I59" s="7" t="e">
        <f t="shared" si="32"/>
        <v>#DIV/0!</v>
      </c>
      <c r="J59" t="e">
        <f t="shared" si="33"/>
        <v>#DIV/0!</v>
      </c>
      <c r="K59">
        <f>Control!F61/100</f>
        <v>0</v>
      </c>
      <c r="L59" s="25" t="e">
        <f t="shared" si="34"/>
        <v>#DIV/0!</v>
      </c>
      <c r="M59" s="10" t="e">
        <f t="shared" si="35"/>
        <v>#DIV/0!</v>
      </c>
      <c r="N59" t="e">
        <f t="shared" si="36"/>
        <v>#DIV/0!</v>
      </c>
      <c r="O59" t="e">
        <f t="shared" si="37"/>
        <v>#DIV/0!</v>
      </c>
      <c r="P59" s="25" t="e">
        <f t="shared" si="38"/>
        <v>#DIV/0!</v>
      </c>
      <c r="Q59" s="17" t="e">
        <f t="shared" si="39"/>
        <v>#DIV/0!</v>
      </c>
      <c r="R59" t="e">
        <f t="shared" si="40"/>
        <v>#DIV/0!</v>
      </c>
      <c r="S59" s="25" t="e">
        <f t="shared" si="41"/>
        <v>#DIV/0!</v>
      </c>
      <c r="T59" s="25" t="e">
        <f t="shared" si="42"/>
        <v>#DIV/0!</v>
      </c>
      <c r="U59" s="10" t="e">
        <f ca="1">RANK(C59,$C$3:OFFSET($C$3,Control!$I$5-1,0),1)</f>
        <v>#N/A</v>
      </c>
      <c r="V59" s="10" t="e">
        <f t="shared" ca="1" si="47"/>
        <v>#N/A</v>
      </c>
      <c r="W59" s="10" t="e">
        <f t="shared" ca="1" si="47"/>
        <v>#N/A</v>
      </c>
      <c r="X59" s="7" t="e">
        <f t="shared" si="19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3"/>
        <v>#DIV/0!</v>
      </c>
      <c r="AE59" t="e">
        <f t="shared" si="44"/>
        <v>#DIV/0!</v>
      </c>
      <c r="AF59" s="25" t="e">
        <f t="shared" si="45"/>
        <v>#DIV/0!</v>
      </c>
    </row>
    <row r="60" spans="1:32" ht="14.25" x14ac:dyDescent="0.2">
      <c r="A60" s="37">
        <f>Control!B62</f>
        <v>0</v>
      </c>
      <c r="B60" s="27" t="e">
        <f t="shared" si="27"/>
        <v>#DIV/0!</v>
      </c>
      <c r="C60" s="20">
        <v>0</v>
      </c>
      <c r="D60" s="9" t="e">
        <f t="shared" si="28"/>
        <v>#DIV/0!</v>
      </c>
      <c r="E60">
        <f>Control!C62/100</f>
        <v>0</v>
      </c>
      <c r="F60" t="e">
        <f t="shared" si="29"/>
        <v>#DIV/0!</v>
      </c>
      <c r="G60">
        <f t="shared" si="30"/>
        <v>0</v>
      </c>
      <c r="H60" s="21">
        <f t="shared" si="31"/>
        <v>0</v>
      </c>
      <c r="I60" s="7" t="e">
        <f t="shared" si="32"/>
        <v>#DIV/0!</v>
      </c>
      <c r="J60" t="e">
        <f t="shared" si="33"/>
        <v>#DIV/0!</v>
      </c>
      <c r="K60">
        <f>Control!F62/100</f>
        <v>0</v>
      </c>
      <c r="L60" s="25" t="e">
        <f t="shared" si="34"/>
        <v>#DIV/0!</v>
      </c>
      <c r="M60" s="10" t="e">
        <f t="shared" si="35"/>
        <v>#DIV/0!</v>
      </c>
      <c r="N60" t="e">
        <f t="shared" si="36"/>
        <v>#DIV/0!</v>
      </c>
      <c r="O60" t="e">
        <f t="shared" si="37"/>
        <v>#DIV/0!</v>
      </c>
      <c r="P60" s="25" t="e">
        <f t="shared" si="38"/>
        <v>#DIV/0!</v>
      </c>
      <c r="Q60" s="17" t="e">
        <f t="shared" si="39"/>
        <v>#DIV/0!</v>
      </c>
      <c r="R60" t="e">
        <f t="shared" si="40"/>
        <v>#DIV/0!</v>
      </c>
      <c r="S60" s="25" t="e">
        <f t="shared" si="41"/>
        <v>#DIV/0!</v>
      </c>
      <c r="T60" s="25" t="e">
        <f t="shared" si="42"/>
        <v>#DIV/0!</v>
      </c>
      <c r="U60" s="10" t="e">
        <f ca="1">RANK(C60,$C$3:OFFSET($C$3,Control!$I$5-1,0),1)</f>
        <v>#N/A</v>
      </c>
      <c r="V60" s="10" t="e">
        <f t="shared" ca="1" si="47"/>
        <v>#N/A</v>
      </c>
      <c r="W60" s="10" t="e">
        <f t="shared" ca="1" si="47"/>
        <v>#N/A</v>
      </c>
      <c r="X60" s="7" t="e">
        <f t="shared" si="19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3"/>
        <v>#DIV/0!</v>
      </c>
      <c r="AE60" t="e">
        <f t="shared" si="44"/>
        <v>#DIV/0!</v>
      </c>
      <c r="AF60" s="25" t="e">
        <f t="shared" si="45"/>
        <v>#DIV/0!</v>
      </c>
    </row>
    <row r="61" spans="1:32" ht="14.25" x14ac:dyDescent="0.2">
      <c r="A61" s="37">
        <f>Control!B63</f>
        <v>0</v>
      </c>
      <c r="B61" s="27" t="e">
        <f t="shared" si="27"/>
        <v>#DIV/0!</v>
      </c>
      <c r="C61" s="20">
        <v>0</v>
      </c>
      <c r="D61" s="9" t="e">
        <f t="shared" si="28"/>
        <v>#DIV/0!</v>
      </c>
      <c r="E61">
        <f>Control!C63/100</f>
        <v>0</v>
      </c>
      <c r="F61" t="e">
        <f t="shared" si="29"/>
        <v>#DIV/0!</v>
      </c>
      <c r="G61">
        <f t="shared" si="30"/>
        <v>0</v>
      </c>
      <c r="H61" s="21">
        <f t="shared" si="31"/>
        <v>0</v>
      </c>
      <c r="I61" s="7" t="e">
        <f t="shared" si="32"/>
        <v>#DIV/0!</v>
      </c>
      <c r="J61" t="e">
        <f t="shared" si="33"/>
        <v>#DIV/0!</v>
      </c>
      <c r="K61">
        <f>Control!F63/100</f>
        <v>0</v>
      </c>
      <c r="L61" s="25" t="e">
        <f t="shared" si="34"/>
        <v>#DIV/0!</v>
      </c>
      <c r="M61" s="10" t="e">
        <f t="shared" si="35"/>
        <v>#DIV/0!</v>
      </c>
      <c r="N61" t="e">
        <f t="shared" si="36"/>
        <v>#DIV/0!</v>
      </c>
      <c r="O61" t="e">
        <f t="shared" si="37"/>
        <v>#DIV/0!</v>
      </c>
      <c r="P61" s="25" t="e">
        <f t="shared" si="38"/>
        <v>#DIV/0!</v>
      </c>
      <c r="Q61" s="17" t="e">
        <f t="shared" si="39"/>
        <v>#DIV/0!</v>
      </c>
      <c r="R61" t="e">
        <f t="shared" si="40"/>
        <v>#DIV/0!</v>
      </c>
      <c r="S61" s="25" t="e">
        <f t="shared" si="41"/>
        <v>#DIV/0!</v>
      </c>
      <c r="T61" s="25" t="e">
        <f t="shared" si="42"/>
        <v>#DIV/0!</v>
      </c>
      <c r="U61" s="10" t="e">
        <f ca="1">RANK(C61,$C$3:OFFSET($C$3,Control!$I$5-1,0),1)</f>
        <v>#N/A</v>
      </c>
      <c r="V61" s="10" t="e">
        <f t="shared" ca="1" si="47"/>
        <v>#N/A</v>
      </c>
      <c r="W61" s="10" t="e">
        <f t="shared" ca="1" si="47"/>
        <v>#N/A</v>
      </c>
      <c r="X61" s="7" t="e">
        <f t="shared" si="19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3"/>
        <v>#DIV/0!</v>
      </c>
      <c r="AE61" t="e">
        <f t="shared" si="44"/>
        <v>#DIV/0!</v>
      </c>
      <c r="AF61" s="25" t="e">
        <f t="shared" si="45"/>
        <v>#DIV/0!</v>
      </c>
    </row>
    <row r="62" spans="1:32" ht="14.25" x14ac:dyDescent="0.2">
      <c r="A62" s="37">
        <f>Control!B64</f>
        <v>0</v>
      </c>
      <c r="B62" s="27" t="e">
        <f t="shared" si="27"/>
        <v>#DIV/0!</v>
      </c>
      <c r="C62" s="20">
        <v>0</v>
      </c>
      <c r="D62" s="9" t="e">
        <f t="shared" si="28"/>
        <v>#DIV/0!</v>
      </c>
      <c r="E62">
        <f>Control!C64/100</f>
        <v>0</v>
      </c>
      <c r="F62" t="e">
        <f t="shared" si="29"/>
        <v>#DIV/0!</v>
      </c>
      <c r="G62">
        <f t="shared" si="30"/>
        <v>0</v>
      </c>
      <c r="H62" s="21">
        <f t="shared" si="31"/>
        <v>0</v>
      </c>
      <c r="I62" s="7" t="e">
        <f t="shared" si="32"/>
        <v>#DIV/0!</v>
      </c>
      <c r="J62" t="e">
        <f t="shared" si="33"/>
        <v>#DIV/0!</v>
      </c>
      <c r="K62">
        <f>Control!F64/100</f>
        <v>0</v>
      </c>
      <c r="L62" s="25" t="e">
        <f t="shared" si="34"/>
        <v>#DIV/0!</v>
      </c>
      <c r="M62" s="10" t="e">
        <f t="shared" si="35"/>
        <v>#DIV/0!</v>
      </c>
      <c r="N62" t="e">
        <f t="shared" si="36"/>
        <v>#DIV/0!</v>
      </c>
      <c r="O62" t="e">
        <f t="shared" si="37"/>
        <v>#DIV/0!</v>
      </c>
      <c r="P62" s="25" t="e">
        <f t="shared" si="38"/>
        <v>#DIV/0!</v>
      </c>
      <c r="Q62" s="17" t="e">
        <f t="shared" si="39"/>
        <v>#DIV/0!</v>
      </c>
      <c r="R62" t="e">
        <f t="shared" si="40"/>
        <v>#DIV/0!</v>
      </c>
      <c r="S62" s="25" t="e">
        <f t="shared" si="41"/>
        <v>#DIV/0!</v>
      </c>
      <c r="T62" s="25" t="e">
        <f t="shared" si="42"/>
        <v>#DIV/0!</v>
      </c>
      <c r="U62" s="10" t="e">
        <f ca="1">RANK(C62,$C$3:OFFSET($C$3,Control!$I$5-1,0),1)</f>
        <v>#N/A</v>
      </c>
      <c r="V62" s="10" t="e">
        <f t="shared" ca="1" si="47"/>
        <v>#N/A</v>
      </c>
      <c r="W62" s="10" t="e">
        <f t="shared" ca="1" si="47"/>
        <v>#N/A</v>
      </c>
      <c r="X62" s="7" t="e">
        <f t="shared" si="19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3"/>
        <v>#DIV/0!</v>
      </c>
      <c r="AE62" t="e">
        <f t="shared" si="44"/>
        <v>#DIV/0!</v>
      </c>
      <c r="AF62" s="25" t="e">
        <f t="shared" si="45"/>
        <v>#DIV/0!</v>
      </c>
    </row>
    <row r="63" spans="1:32" ht="14.25" x14ac:dyDescent="0.2">
      <c r="A63" s="37">
        <f>Control!B65</f>
        <v>0</v>
      </c>
      <c r="B63" s="27" t="e">
        <f t="shared" si="27"/>
        <v>#DIV/0!</v>
      </c>
      <c r="C63" s="20">
        <v>0</v>
      </c>
      <c r="D63" s="9" t="e">
        <f t="shared" si="28"/>
        <v>#DIV/0!</v>
      </c>
      <c r="E63">
        <f>Control!C65/100</f>
        <v>0</v>
      </c>
      <c r="F63" t="e">
        <f t="shared" si="29"/>
        <v>#DIV/0!</v>
      </c>
      <c r="G63">
        <f t="shared" si="30"/>
        <v>0</v>
      </c>
      <c r="H63" s="21">
        <f t="shared" si="31"/>
        <v>0</v>
      </c>
      <c r="I63" s="7" t="e">
        <f t="shared" si="32"/>
        <v>#DIV/0!</v>
      </c>
      <c r="J63" t="e">
        <f t="shared" si="33"/>
        <v>#DIV/0!</v>
      </c>
      <c r="K63">
        <f>Control!F65/100</f>
        <v>0</v>
      </c>
      <c r="L63" s="25" t="e">
        <f t="shared" si="34"/>
        <v>#DIV/0!</v>
      </c>
      <c r="M63" s="10" t="e">
        <f t="shared" si="35"/>
        <v>#DIV/0!</v>
      </c>
      <c r="N63" t="e">
        <f t="shared" si="36"/>
        <v>#DIV/0!</v>
      </c>
      <c r="O63" t="e">
        <f t="shared" si="37"/>
        <v>#DIV/0!</v>
      </c>
      <c r="P63" s="25" t="e">
        <f t="shared" si="38"/>
        <v>#DIV/0!</v>
      </c>
      <c r="Q63" s="17" t="e">
        <f t="shared" si="39"/>
        <v>#DIV/0!</v>
      </c>
      <c r="R63" t="e">
        <f t="shared" si="40"/>
        <v>#DIV/0!</v>
      </c>
      <c r="S63" s="25" t="e">
        <f t="shared" si="41"/>
        <v>#DIV/0!</v>
      </c>
      <c r="T63" s="25" t="e">
        <f t="shared" si="42"/>
        <v>#DIV/0!</v>
      </c>
      <c r="U63" s="10" t="e">
        <f ca="1">RANK(C63,$C$3:OFFSET($C$3,Control!$I$5-1,0),1)</f>
        <v>#N/A</v>
      </c>
      <c r="V63" s="10" t="e">
        <f t="shared" ca="1" si="47"/>
        <v>#N/A</v>
      </c>
      <c r="W63" s="10" t="e">
        <f t="shared" ca="1" si="47"/>
        <v>#N/A</v>
      </c>
      <c r="X63" s="7" t="e">
        <f t="shared" si="19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3"/>
        <v>#DIV/0!</v>
      </c>
      <c r="AE63" t="e">
        <f t="shared" si="44"/>
        <v>#DIV/0!</v>
      </c>
      <c r="AF63" s="25" t="e">
        <f t="shared" si="45"/>
        <v>#DIV/0!</v>
      </c>
    </row>
    <row r="64" spans="1:32" ht="14.25" x14ac:dyDescent="0.2">
      <c r="A64" s="37">
        <f>Control!B66</f>
        <v>0</v>
      </c>
      <c r="B64" s="27" t="e">
        <f t="shared" si="27"/>
        <v>#DIV/0!</v>
      </c>
      <c r="C64" s="20">
        <v>0</v>
      </c>
      <c r="D64" s="9" t="e">
        <f t="shared" si="28"/>
        <v>#DIV/0!</v>
      </c>
      <c r="E64">
        <f>Control!C66/100</f>
        <v>0</v>
      </c>
      <c r="F64" t="e">
        <f t="shared" si="29"/>
        <v>#DIV/0!</v>
      </c>
      <c r="G64">
        <f t="shared" si="30"/>
        <v>0</v>
      </c>
      <c r="H64" s="21">
        <f t="shared" si="31"/>
        <v>0</v>
      </c>
      <c r="I64" s="7" t="e">
        <f t="shared" si="32"/>
        <v>#DIV/0!</v>
      </c>
      <c r="J64" t="e">
        <f t="shared" si="33"/>
        <v>#DIV/0!</v>
      </c>
      <c r="K64">
        <f>Control!F66/100</f>
        <v>0</v>
      </c>
      <c r="L64" s="25" t="e">
        <f t="shared" si="34"/>
        <v>#DIV/0!</v>
      </c>
      <c r="M64" s="10" t="e">
        <f t="shared" si="35"/>
        <v>#DIV/0!</v>
      </c>
      <c r="N64" t="e">
        <f t="shared" si="36"/>
        <v>#DIV/0!</v>
      </c>
      <c r="O64" t="e">
        <f t="shared" si="37"/>
        <v>#DIV/0!</v>
      </c>
      <c r="P64" s="25" t="e">
        <f t="shared" si="38"/>
        <v>#DIV/0!</v>
      </c>
      <c r="Q64" s="17" t="e">
        <f t="shared" si="39"/>
        <v>#DIV/0!</v>
      </c>
      <c r="R64" t="e">
        <f t="shared" si="40"/>
        <v>#DIV/0!</v>
      </c>
      <c r="S64" s="25" t="e">
        <f t="shared" si="41"/>
        <v>#DIV/0!</v>
      </c>
      <c r="T64" s="25" t="e">
        <f t="shared" si="42"/>
        <v>#DIV/0!</v>
      </c>
      <c r="U64" s="10" t="e">
        <f ca="1">RANK(C64,$C$3:OFFSET($C$3,Control!$I$5-1,0),1)</f>
        <v>#N/A</v>
      </c>
      <c r="V64" s="10" t="e">
        <f t="shared" ca="1" si="47"/>
        <v>#N/A</v>
      </c>
      <c r="W64" s="10" t="e">
        <f t="shared" ca="1" si="47"/>
        <v>#N/A</v>
      </c>
      <c r="X64" s="7" t="e">
        <f t="shared" si="19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3"/>
        <v>#DIV/0!</v>
      </c>
      <c r="AE64" t="e">
        <f t="shared" si="44"/>
        <v>#DIV/0!</v>
      </c>
      <c r="AF64" s="25" t="e">
        <f t="shared" si="45"/>
        <v>#DIV/0!</v>
      </c>
    </row>
    <row r="65" spans="1:32" ht="14.25" x14ac:dyDescent="0.2">
      <c r="A65" s="37">
        <f>Control!B67</f>
        <v>0</v>
      </c>
      <c r="B65" s="27" t="e">
        <f t="shared" si="27"/>
        <v>#DIV/0!</v>
      </c>
      <c r="C65" s="20">
        <v>0</v>
      </c>
      <c r="D65" s="9" t="e">
        <f t="shared" si="28"/>
        <v>#DIV/0!</v>
      </c>
      <c r="E65">
        <f>Control!C67/100</f>
        <v>0</v>
      </c>
      <c r="F65" t="e">
        <f t="shared" si="29"/>
        <v>#DIV/0!</v>
      </c>
      <c r="G65">
        <f t="shared" si="30"/>
        <v>0</v>
      </c>
      <c r="H65" s="21">
        <f t="shared" si="31"/>
        <v>0</v>
      </c>
      <c r="I65" s="7" t="e">
        <f t="shared" si="32"/>
        <v>#DIV/0!</v>
      </c>
      <c r="J65" t="e">
        <f t="shared" si="33"/>
        <v>#DIV/0!</v>
      </c>
      <c r="K65">
        <f>Control!F67/100</f>
        <v>0</v>
      </c>
      <c r="L65" s="25" t="e">
        <f t="shared" si="34"/>
        <v>#DIV/0!</v>
      </c>
      <c r="M65" s="10" t="e">
        <f t="shared" si="35"/>
        <v>#DIV/0!</v>
      </c>
      <c r="N65" t="e">
        <f t="shared" si="36"/>
        <v>#DIV/0!</v>
      </c>
      <c r="O65" t="e">
        <f t="shared" si="37"/>
        <v>#DIV/0!</v>
      </c>
      <c r="P65" s="25" t="e">
        <f t="shared" si="38"/>
        <v>#DIV/0!</v>
      </c>
      <c r="Q65" s="17" t="e">
        <f t="shared" si="39"/>
        <v>#DIV/0!</v>
      </c>
      <c r="R65" t="e">
        <f t="shared" si="40"/>
        <v>#DIV/0!</v>
      </c>
      <c r="S65" s="25" t="e">
        <f t="shared" si="41"/>
        <v>#DIV/0!</v>
      </c>
      <c r="T65" s="25" t="e">
        <f t="shared" si="42"/>
        <v>#DIV/0!</v>
      </c>
      <c r="U65" s="10" t="e">
        <f ca="1">RANK(C65,$C$3:OFFSET($C$3,Control!$I$5-1,0),1)</f>
        <v>#N/A</v>
      </c>
      <c r="V65" s="10" t="e">
        <f t="shared" ca="1" si="47"/>
        <v>#N/A</v>
      </c>
      <c r="W65" s="10" t="e">
        <f t="shared" ca="1" si="47"/>
        <v>#N/A</v>
      </c>
      <c r="X65" s="7" t="e">
        <f t="shared" si="19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3"/>
        <v>#DIV/0!</v>
      </c>
      <c r="AE65" t="e">
        <f t="shared" si="44"/>
        <v>#DIV/0!</v>
      </c>
      <c r="AF65" s="25" t="e">
        <f t="shared" si="45"/>
        <v>#DIV/0!</v>
      </c>
    </row>
    <row r="66" spans="1:32" ht="14.25" x14ac:dyDescent="0.2">
      <c r="A66" s="37">
        <f>Control!B68</f>
        <v>0</v>
      </c>
      <c r="B66" s="27" t="e">
        <f t="shared" si="27"/>
        <v>#DIV/0!</v>
      </c>
      <c r="C66" s="20">
        <v>0</v>
      </c>
      <c r="D66" s="9" t="e">
        <f t="shared" si="28"/>
        <v>#DIV/0!</v>
      </c>
      <c r="E66">
        <f>Control!C68/100</f>
        <v>0</v>
      </c>
      <c r="F66" t="e">
        <f t="shared" si="29"/>
        <v>#DIV/0!</v>
      </c>
      <c r="G66">
        <f t="shared" si="30"/>
        <v>0</v>
      </c>
      <c r="H66" s="21">
        <f t="shared" si="31"/>
        <v>0</v>
      </c>
      <c r="I66" s="7" t="e">
        <f t="shared" si="32"/>
        <v>#DIV/0!</v>
      </c>
      <c r="J66" t="e">
        <f t="shared" si="33"/>
        <v>#DIV/0!</v>
      </c>
      <c r="K66">
        <f>Control!F68/100</f>
        <v>0</v>
      </c>
      <c r="L66" s="25" t="e">
        <f t="shared" si="34"/>
        <v>#DIV/0!</v>
      </c>
      <c r="M66" s="10" t="e">
        <f t="shared" si="35"/>
        <v>#DIV/0!</v>
      </c>
      <c r="N66" t="e">
        <f t="shared" si="36"/>
        <v>#DIV/0!</v>
      </c>
      <c r="O66" t="e">
        <f t="shared" si="37"/>
        <v>#DIV/0!</v>
      </c>
      <c r="P66" s="25" t="e">
        <f t="shared" si="38"/>
        <v>#DIV/0!</v>
      </c>
      <c r="Q66" s="17" t="e">
        <f t="shared" si="39"/>
        <v>#DIV/0!</v>
      </c>
      <c r="R66" t="e">
        <f t="shared" si="40"/>
        <v>#DIV/0!</v>
      </c>
      <c r="S66" s="25" t="e">
        <f t="shared" si="41"/>
        <v>#DIV/0!</v>
      </c>
      <c r="T66" s="25" t="e">
        <f t="shared" si="42"/>
        <v>#DIV/0!</v>
      </c>
      <c r="U66" s="10" t="e">
        <f ca="1">RANK(C66,$C$3:OFFSET($C$3,Control!$I$5-1,0),1)</f>
        <v>#N/A</v>
      </c>
      <c r="V66" s="10" t="e">
        <f t="shared" ca="1" si="47"/>
        <v>#N/A</v>
      </c>
      <c r="W66" s="10" t="e">
        <f t="shared" ca="1" si="47"/>
        <v>#N/A</v>
      </c>
      <c r="X66" s="7" t="e">
        <f t="shared" si="19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3"/>
        <v>#DIV/0!</v>
      </c>
      <c r="AE66" t="e">
        <f t="shared" si="44"/>
        <v>#DIV/0!</v>
      </c>
      <c r="AF66" s="25" t="e">
        <f t="shared" si="45"/>
        <v>#DIV/0!</v>
      </c>
    </row>
    <row r="67" spans="1:32" ht="14.25" x14ac:dyDescent="0.2">
      <c r="A67" s="37">
        <f>Control!B69</f>
        <v>0</v>
      </c>
      <c r="B67" s="27" t="e">
        <f t="shared" si="27"/>
        <v>#DIV/0!</v>
      </c>
      <c r="C67" s="20">
        <v>0</v>
      </c>
      <c r="D67" s="9" t="e">
        <f t="shared" si="28"/>
        <v>#DIV/0!</v>
      </c>
      <c r="E67">
        <f>Control!C69/100</f>
        <v>0</v>
      </c>
      <c r="F67" t="e">
        <f t="shared" si="29"/>
        <v>#DIV/0!</v>
      </c>
      <c r="G67">
        <f t="shared" si="30"/>
        <v>0</v>
      </c>
      <c r="H67" s="21">
        <f t="shared" si="31"/>
        <v>0</v>
      </c>
      <c r="I67" s="7" t="e">
        <f t="shared" si="32"/>
        <v>#DIV/0!</v>
      </c>
      <c r="J67" t="e">
        <f t="shared" si="33"/>
        <v>#DIV/0!</v>
      </c>
      <c r="K67">
        <f>Control!F69/100</f>
        <v>0</v>
      </c>
      <c r="L67" s="25" t="e">
        <f t="shared" si="34"/>
        <v>#DIV/0!</v>
      </c>
      <c r="M67" s="10" t="e">
        <f t="shared" si="35"/>
        <v>#DIV/0!</v>
      </c>
      <c r="N67" t="e">
        <f t="shared" si="36"/>
        <v>#DIV/0!</v>
      </c>
      <c r="O67" t="e">
        <f t="shared" si="37"/>
        <v>#DIV/0!</v>
      </c>
      <c r="P67" s="25" t="e">
        <f t="shared" si="38"/>
        <v>#DIV/0!</v>
      </c>
      <c r="Q67" s="17" t="e">
        <f t="shared" si="39"/>
        <v>#DIV/0!</v>
      </c>
      <c r="R67" t="e">
        <f t="shared" si="40"/>
        <v>#DIV/0!</v>
      </c>
      <c r="S67" s="25" t="e">
        <f t="shared" si="41"/>
        <v>#DIV/0!</v>
      </c>
      <c r="T67" s="25" t="e">
        <f t="shared" si="42"/>
        <v>#DIV/0!</v>
      </c>
      <c r="U67" s="10" t="e">
        <f ca="1">RANK(C67,$C$3:OFFSET($C$3,Control!$I$5-1,0),1)</f>
        <v>#N/A</v>
      </c>
      <c r="V67" s="10" t="e">
        <f t="shared" ca="1" si="47"/>
        <v>#N/A</v>
      </c>
      <c r="W67" s="10" t="e">
        <f t="shared" ca="1" si="47"/>
        <v>#N/A</v>
      </c>
      <c r="X67" s="7" t="e">
        <f t="shared" si="19"/>
        <v>#DIV/0!</v>
      </c>
      <c r="Y67" s="7" t="e">
        <f t="shared" ref="Y67:Y100" ca="1" si="48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3"/>
        <v>#DIV/0!</v>
      </c>
      <c r="AE67" t="e">
        <f t="shared" si="44"/>
        <v>#DIV/0!</v>
      </c>
      <c r="AF67" s="25" t="e">
        <f t="shared" si="45"/>
        <v>#DIV/0!</v>
      </c>
    </row>
    <row r="68" spans="1:32" ht="14.25" x14ac:dyDescent="0.2">
      <c r="A68" s="37">
        <f>Control!B70</f>
        <v>0</v>
      </c>
      <c r="B68" s="27" t="e">
        <f t="shared" si="27"/>
        <v>#DIV/0!</v>
      </c>
      <c r="C68" s="20">
        <v>0</v>
      </c>
      <c r="D68" s="9" t="e">
        <f t="shared" si="28"/>
        <v>#DIV/0!</v>
      </c>
      <c r="E68">
        <f>Control!C70/100</f>
        <v>0</v>
      </c>
      <c r="F68" t="e">
        <f t="shared" si="29"/>
        <v>#DIV/0!</v>
      </c>
      <c r="G68">
        <f t="shared" si="30"/>
        <v>0</v>
      </c>
      <c r="H68" s="21">
        <f t="shared" si="31"/>
        <v>0</v>
      </c>
      <c r="I68" s="7" t="e">
        <f t="shared" si="32"/>
        <v>#DIV/0!</v>
      </c>
      <c r="J68" t="e">
        <f t="shared" si="33"/>
        <v>#DIV/0!</v>
      </c>
      <c r="K68">
        <f>Control!F70/100</f>
        <v>0</v>
      </c>
      <c r="L68" s="25" t="e">
        <f t="shared" si="34"/>
        <v>#DIV/0!</v>
      </c>
      <c r="M68" s="10" t="e">
        <f t="shared" si="35"/>
        <v>#DIV/0!</v>
      </c>
      <c r="N68" t="e">
        <f t="shared" si="36"/>
        <v>#DIV/0!</v>
      </c>
      <c r="O68" t="e">
        <f t="shared" si="37"/>
        <v>#DIV/0!</v>
      </c>
      <c r="P68" s="25" t="e">
        <f t="shared" si="38"/>
        <v>#DIV/0!</v>
      </c>
      <c r="Q68" s="17" t="e">
        <f t="shared" si="39"/>
        <v>#DIV/0!</v>
      </c>
      <c r="R68" t="e">
        <f t="shared" si="40"/>
        <v>#DIV/0!</v>
      </c>
      <c r="S68" s="25" t="e">
        <f t="shared" si="41"/>
        <v>#DIV/0!</v>
      </c>
      <c r="T68" s="25" t="e">
        <f t="shared" si="42"/>
        <v>#DIV/0!</v>
      </c>
      <c r="U68" s="10" t="e">
        <f ca="1">RANK(C68,$C$3:OFFSET($C$3,Control!$I$5-1,0),1)</f>
        <v>#N/A</v>
      </c>
      <c r="V68" s="10" t="e">
        <f t="shared" ca="1" si="47"/>
        <v>#N/A</v>
      </c>
      <c r="W68" s="10" t="e">
        <f t="shared" ca="1" si="47"/>
        <v>#N/A</v>
      </c>
      <c r="X68" s="7" t="e">
        <f t="shared" ref="X68:X100" si="49">(N68+L68)*100</f>
        <v>#DIV/0!</v>
      </c>
      <c r="Y68" s="7" t="e">
        <f t="shared" ca="1" si="48"/>
        <v>#N/A</v>
      </c>
      <c r="Z68">
        <v>1</v>
      </c>
      <c r="AA68">
        <v>2</v>
      </c>
      <c r="AB68" s="11" t="e">
        <f t="shared" ref="AB68:AB100" si="50">100*8.3144*$AA$2*($AA$1+273)*($AE$1/100-B68/100)/(0.018*1000000*C68+8.3144*$AA$2*($AA$1+273)*($AE$1/100-B68/100))</f>
        <v>#DIV/0!</v>
      </c>
      <c r="AC68" s="11"/>
      <c r="AD68" s="7" t="e">
        <f t="shared" si="43"/>
        <v>#DIV/0!</v>
      </c>
      <c r="AE68" t="e">
        <f t="shared" si="44"/>
        <v>#DIV/0!</v>
      </c>
      <c r="AF68" s="25" t="e">
        <f t="shared" si="45"/>
        <v>#DIV/0!</v>
      </c>
    </row>
    <row r="69" spans="1:32" ht="14.25" x14ac:dyDescent="0.2">
      <c r="A69" s="37">
        <f>Control!B71</f>
        <v>0</v>
      </c>
      <c r="B69" s="27" t="e">
        <f t="shared" si="27"/>
        <v>#DIV/0!</v>
      </c>
      <c r="C69" s="20">
        <v>0</v>
      </c>
      <c r="D69" s="9" t="e">
        <f t="shared" si="28"/>
        <v>#DIV/0!</v>
      </c>
      <c r="E69">
        <f>Control!C71/100</f>
        <v>0</v>
      </c>
      <c r="F69" t="e">
        <f t="shared" si="29"/>
        <v>#DIV/0!</v>
      </c>
      <c r="G69">
        <f t="shared" si="30"/>
        <v>0</v>
      </c>
      <c r="H69" s="21">
        <f t="shared" si="31"/>
        <v>0</v>
      </c>
      <c r="I69" s="7" t="e">
        <f t="shared" si="32"/>
        <v>#DIV/0!</v>
      </c>
      <c r="J69" t="e">
        <f t="shared" si="33"/>
        <v>#DIV/0!</v>
      </c>
      <c r="K69">
        <f>Control!F71/100</f>
        <v>0</v>
      </c>
      <c r="L69" s="25" t="e">
        <f t="shared" si="34"/>
        <v>#DIV/0!</v>
      </c>
      <c r="M69" s="10" t="e">
        <f t="shared" si="35"/>
        <v>#DIV/0!</v>
      </c>
      <c r="N69" t="e">
        <f t="shared" si="36"/>
        <v>#DIV/0!</v>
      </c>
      <c r="O69" t="e">
        <f t="shared" si="37"/>
        <v>#DIV/0!</v>
      </c>
      <c r="P69" s="25" t="e">
        <f t="shared" si="38"/>
        <v>#DIV/0!</v>
      </c>
      <c r="Q69" s="17" t="e">
        <f t="shared" si="39"/>
        <v>#DIV/0!</v>
      </c>
      <c r="R69" t="e">
        <f t="shared" si="40"/>
        <v>#DIV/0!</v>
      </c>
      <c r="S69" s="25" t="e">
        <f t="shared" si="41"/>
        <v>#DIV/0!</v>
      </c>
      <c r="T69" s="25" t="e">
        <f t="shared" si="42"/>
        <v>#DIV/0!</v>
      </c>
      <c r="U69" s="10" t="e">
        <f ca="1">RANK(C69,$C$3:OFFSET($C$3,Control!$I$5-1,0),1)</f>
        <v>#N/A</v>
      </c>
      <c r="V69" s="10" t="e">
        <f t="shared" ca="1" si="47"/>
        <v>#N/A</v>
      </c>
      <c r="W69" s="10" t="e">
        <f t="shared" ca="1" si="47"/>
        <v>#N/A</v>
      </c>
      <c r="X69" s="7" t="e">
        <f t="shared" si="49"/>
        <v>#DIV/0!</v>
      </c>
      <c r="Y69" s="7" t="e">
        <f t="shared" ca="1" si="48"/>
        <v>#N/A</v>
      </c>
      <c r="Z69">
        <v>1</v>
      </c>
      <c r="AA69">
        <v>2</v>
      </c>
      <c r="AB69" s="11" t="e">
        <f t="shared" si="50"/>
        <v>#DIV/0!</v>
      </c>
      <c r="AC69" s="11"/>
      <c r="AD69" s="7" t="e">
        <f t="shared" si="43"/>
        <v>#DIV/0!</v>
      </c>
      <c r="AE69" t="e">
        <f t="shared" si="44"/>
        <v>#DIV/0!</v>
      </c>
      <c r="AF69" s="25" t="e">
        <f t="shared" si="45"/>
        <v>#DIV/0!</v>
      </c>
    </row>
    <row r="70" spans="1:32" ht="14.25" x14ac:dyDescent="0.2">
      <c r="A70" s="37">
        <f>Control!B72</f>
        <v>0</v>
      </c>
      <c r="B70" s="27" t="e">
        <f t="shared" si="27"/>
        <v>#DIV/0!</v>
      </c>
      <c r="C70" s="20">
        <v>0</v>
      </c>
      <c r="D70" s="9" t="e">
        <f t="shared" si="28"/>
        <v>#DIV/0!</v>
      </c>
      <c r="E70">
        <f>Control!C72/100</f>
        <v>0</v>
      </c>
      <c r="F70" t="e">
        <f t="shared" si="29"/>
        <v>#DIV/0!</v>
      </c>
      <c r="G70">
        <f t="shared" si="30"/>
        <v>0</v>
      </c>
      <c r="H70" s="21">
        <f t="shared" si="31"/>
        <v>0</v>
      </c>
      <c r="I70" s="7" t="e">
        <f t="shared" si="32"/>
        <v>#DIV/0!</v>
      </c>
      <c r="J70" t="e">
        <f t="shared" si="33"/>
        <v>#DIV/0!</v>
      </c>
      <c r="K70">
        <f>Control!F72/100</f>
        <v>0</v>
      </c>
      <c r="L70" s="25" t="e">
        <f t="shared" si="34"/>
        <v>#DIV/0!</v>
      </c>
      <c r="M70" s="10" t="e">
        <f t="shared" si="35"/>
        <v>#DIV/0!</v>
      </c>
      <c r="N70" t="e">
        <f t="shared" si="36"/>
        <v>#DIV/0!</v>
      </c>
      <c r="O70" t="e">
        <f t="shared" si="37"/>
        <v>#DIV/0!</v>
      </c>
      <c r="P70" s="25" t="e">
        <f t="shared" si="38"/>
        <v>#DIV/0!</v>
      </c>
      <c r="Q70" s="17" t="e">
        <f t="shared" si="39"/>
        <v>#DIV/0!</v>
      </c>
      <c r="R70" t="e">
        <f t="shared" si="40"/>
        <v>#DIV/0!</v>
      </c>
      <c r="S70" s="25" t="e">
        <f t="shared" si="41"/>
        <v>#DIV/0!</v>
      </c>
      <c r="T70" s="25" t="e">
        <f t="shared" si="42"/>
        <v>#DIV/0!</v>
      </c>
      <c r="U70" s="10" t="e">
        <f ca="1">RANK(C70,$C$3:OFFSET($C$3,Control!$I$5-1,0),1)</f>
        <v>#N/A</v>
      </c>
      <c r="V70" s="10" t="e">
        <f t="shared" ca="1" si="47"/>
        <v>#N/A</v>
      </c>
      <c r="W70" s="10" t="e">
        <f t="shared" ca="1" si="47"/>
        <v>#N/A</v>
      </c>
      <c r="X70" s="7" t="e">
        <f t="shared" si="49"/>
        <v>#DIV/0!</v>
      </c>
      <c r="Y70" s="7" t="e">
        <f t="shared" ca="1" si="48"/>
        <v>#N/A</v>
      </c>
      <c r="Z70">
        <v>1</v>
      </c>
      <c r="AA70">
        <v>2</v>
      </c>
      <c r="AB70" s="11" t="e">
        <f t="shared" si="50"/>
        <v>#DIV/0!</v>
      </c>
      <c r="AC70" s="11"/>
      <c r="AD70" s="7" t="e">
        <f t="shared" si="43"/>
        <v>#DIV/0!</v>
      </c>
      <c r="AE70" t="e">
        <f t="shared" si="44"/>
        <v>#DIV/0!</v>
      </c>
      <c r="AF70" s="25" t="e">
        <f t="shared" si="45"/>
        <v>#DIV/0!</v>
      </c>
    </row>
    <row r="71" spans="1:32" ht="14.25" x14ac:dyDescent="0.2">
      <c r="A71" s="37">
        <f>Control!B73</f>
        <v>0</v>
      </c>
      <c r="B71" s="27" t="e">
        <f t="shared" si="27"/>
        <v>#DIV/0!</v>
      </c>
      <c r="C71" s="20">
        <v>0</v>
      </c>
      <c r="D71" s="9" t="e">
        <f t="shared" si="28"/>
        <v>#DIV/0!</v>
      </c>
      <c r="E71">
        <f>Control!C73/100</f>
        <v>0</v>
      </c>
      <c r="F71" t="e">
        <f t="shared" si="29"/>
        <v>#DIV/0!</v>
      </c>
      <c r="G71">
        <f t="shared" si="30"/>
        <v>0</v>
      </c>
      <c r="H71" s="21">
        <f t="shared" si="31"/>
        <v>0</v>
      </c>
      <c r="I71" s="7" t="e">
        <f t="shared" si="32"/>
        <v>#DIV/0!</v>
      </c>
      <c r="J71" t="e">
        <f t="shared" si="33"/>
        <v>#DIV/0!</v>
      </c>
      <c r="K71">
        <f>Control!F73/100</f>
        <v>0</v>
      </c>
      <c r="L71" s="25" t="e">
        <f t="shared" si="34"/>
        <v>#DIV/0!</v>
      </c>
      <c r="M71" s="10" t="e">
        <f t="shared" si="35"/>
        <v>#DIV/0!</v>
      </c>
      <c r="N71" t="e">
        <f t="shared" si="36"/>
        <v>#DIV/0!</v>
      </c>
      <c r="O71" t="e">
        <f t="shared" si="37"/>
        <v>#DIV/0!</v>
      </c>
      <c r="P71" s="25" t="e">
        <f t="shared" si="38"/>
        <v>#DIV/0!</v>
      </c>
      <c r="Q71" s="17" t="e">
        <f t="shared" si="39"/>
        <v>#DIV/0!</v>
      </c>
      <c r="R71" t="e">
        <f t="shared" si="40"/>
        <v>#DIV/0!</v>
      </c>
      <c r="S71" s="25" t="e">
        <f t="shared" si="41"/>
        <v>#DIV/0!</v>
      </c>
      <c r="T71" s="25" t="e">
        <f t="shared" si="42"/>
        <v>#DIV/0!</v>
      </c>
      <c r="U71" s="10" t="e">
        <f ca="1">RANK(C71,$C$3:OFFSET($C$3,Control!$I$5-1,0),1)</f>
        <v>#N/A</v>
      </c>
      <c r="V71" s="10" t="e">
        <f t="shared" ca="1" si="47"/>
        <v>#N/A</v>
      </c>
      <c r="W71" s="10" t="e">
        <f t="shared" ca="1" si="47"/>
        <v>#N/A</v>
      </c>
      <c r="X71" s="7" t="e">
        <f t="shared" si="49"/>
        <v>#DIV/0!</v>
      </c>
      <c r="Y71" s="7" t="e">
        <f t="shared" ca="1" si="48"/>
        <v>#N/A</v>
      </c>
      <c r="Z71">
        <v>1</v>
      </c>
      <c r="AA71">
        <v>2</v>
      </c>
      <c r="AB71" s="11" t="e">
        <f t="shared" si="50"/>
        <v>#DIV/0!</v>
      </c>
      <c r="AC71" s="11"/>
      <c r="AD71" s="7" t="e">
        <f t="shared" si="43"/>
        <v>#DIV/0!</v>
      </c>
      <c r="AE71" t="e">
        <f t="shared" si="44"/>
        <v>#DIV/0!</v>
      </c>
      <c r="AF71" s="25" t="e">
        <f t="shared" si="45"/>
        <v>#DIV/0!</v>
      </c>
    </row>
    <row r="72" spans="1:32" ht="14.25" x14ac:dyDescent="0.2">
      <c r="A72" s="37">
        <f>Control!B74</f>
        <v>0</v>
      </c>
      <c r="B72" s="27" t="e">
        <f t="shared" si="27"/>
        <v>#DIV/0!</v>
      </c>
      <c r="C72" s="20">
        <v>0</v>
      </c>
      <c r="D72" s="9" t="e">
        <f t="shared" si="28"/>
        <v>#DIV/0!</v>
      </c>
      <c r="E72">
        <f>Control!C74/100</f>
        <v>0</v>
      </c>
      <c r="F72" t="e">
        <f t="shared" si="29"/>
        <v>#DIV/0!</v>
      </c>
      <c r="G72">
        <f t="shared" si="30"/>
        <v>0</v>
      </c>
      <c r="H72" s="21">
        <f t="shared" si="31"/>
        <v>0</v>
      </c>
      <c r="I72" s="7" t="e">
        <f t="shared" si="32"/>
        <v>#DIV/0!</v>
      </c>
      <c r="J72" t="e">
        <f t="shared" si="33"/>
        <v>#DIV/0!</v>
      </c>
      <c r="K72">
        <f>Control!F74/100</f>
        <v>0</v>
      </c>
      <c r="L72" s="25" t="e">
        <f t="shared" si="34"/>
        <v>#DIV/0!</v>
      </c>
      <c r="M72" s="10" t="e">
        <f t="shared" si="35"/>
        <v>#DIV/0!</v>
      </c>
      <c r="N72" t="e">
        <f t="shared" si="36"/>
        <v>#DIV/0!</v>
      </c>
      <c r="O72" t="e">
        <f t="shared" si="37"/>
        <v>#DIV/0!</v>
      </c>
      <c r="P72" s="25" t="e">
        <f t="shared" si="38"/>
        <v>#DIV/0!</v>
      </c>
      <c r="Q72" s="17" t="e">
        <f t="shared" si="39"/>
        <v>#DIV/0!</v>
      </c>
      <c r="R72" t="e">
        <f t="shared" si="40"/>
        <v>#DIV/0!</v>
      </c>
      <c r="S72" s="25" t="e">
        <f t="shared" si="41"/>
        <v>#DIV/0!</v>
      </c>
      <c r="T72" s="25" t="e">
        <f t="shared" si="42"/>
        <v>#DIV/0!</v>
      </c>
      <c r="U72" s="10" t="e">
        <f ca="1">RANK(C72,$C$3:OFFSET($C$3,Control!$I$5-1,0),1)</f>
        <v>#N/A</v>
      </c>
      <c r="V72" s="10" t="e">
        <f t="shared" ca="1" si="47"/>
        <v>#N/A</v>
      </c>
      <c r="W72" s="10" t="e">
        <f t="shared" ca="1" si="47"/>
        <v>#N/A</v>
      </c>
      <c r="X72" s="7" t="e">
        <f t="shared" si="49"/>
        <v>#DIV/0!</v>
      </c>
      <c r="Y72" s="7" t="e">
        <f t="shared" ca="1" si="48"/>
        <v>#N/A</v>
      </c>
      <c r="Z72">
        <v>1</v>
      </c>
      <c r="AA72">
        <v>2</v>
      </c>
      <c r="AB72" s="11" t="e">
        <f t="shared" si="50"/>
        <v>#DIV/0!</v>
      </c>
      <c r="AC72" s="11"/>
      <c r="AD72" s="7" t="e">
        <f t="shared" si="43"/>
        <v>#DIV/0!</v>
      </c>
      <c r="AE72" t="e">
        <f t="shared" si="44"/>
        <v>#DIV/0!</v>
      </c>
      <c r="AF72" s="25" t="e">
        <f t="shared" si="45"/>
        <v>#DIV/0!</v>
      </c>
    </row>
    <row r="73" spans="1:32" ht="14.25" x14ac:dyDescent="0.2">
      <c r="A73" s="37">
        <f>Control!B75</f>
        <v>0</v>
      </c>
      <c r="B73" s="27" t="e">
        <f t="shared" si="27"/>
        <v>#DIV/0!</v>
      </c>
      <c r="C73" s="20">
        <v>0</v>
      </c>
      <c r="D73" s="9" t="e">
        <f t="shared" si="28"/>
        <v>#DIV/0!</v>
      </c>
      <c r="E73">
        <f>Control!C75/100</f>
        <v>0</v>
      </c>
      <c r="F73" t="e">
        <f t="shared" si="29"/>
        <v>#DIV/0!</v>
      </c>
      <c r="G73">
        <f t="shared" si="30"/>
        <v>0</v>
      </c>
      <c r="H73" s="21">
        <f t="shared" si="31"/>
        <v>0</v>
      </c>
      <c r="I73" s="7" t="e">
        <f t="shared" si="32"/>
        <v>#DIV/0!</v>
      </c>
      <c r="J73" t="e">
        <f t="shared" si="33"/>
        <v>#DIV/0!</v>
      </c>
      <c r="K73">
        <f>Control!F75/100</f>
        <v>0</v>
      </c>
      <c r="L73" s="25" t="e">
        <f t="shared" si="34"/>
        <v>#DIV/0!</v>
      </c>
      <c r="M73" s="10" t="e">
        <f t="shared" si="35"/>
        <v>#DIV/0!</v>
      </c>
      <c r="N73" t="e">
        <f t="shared" si="36"/>
        <v>#DIV/0!</v>
      </c>
      <c r="O73" t="e">
        <f t="shared" si="37"/>
        <v>#DIV/0!</v>
      </c>
      <c r="P73" s="25" t="e">
        <f t="shared" si="38"/>
        <v>#DIV/0!</v>
      </c>
      <c r="Q73" s="17" t="e">
        <f t="shared" si="39"/>
        <v>#DIV/0!</v>
      </c>
      <c r="R73" t="e">
        <f t="shared" si="40"/>
        <v>#DIV/0!</v>
      </c>
      <c r="S73" s="25" t="e">
        <f t="shared" si="41"/>
        <v>#DIV/0!</v>
      </c>
      <c r="T73" s="25" t="e">
        <f t="shared" si="42"/>
        <v>#DIV/0!</v>
      </c>
      <c r="U73" s="10" t="e">
        <f ca="1">RANK(C73,$C$3:OFFSET($C$3,Control!$I$5-1,0),1)</f>
        <v>#N/A</v>
      </c>
      <c r="V73" s="10" t="e">
        <f t="shared" ca="1" si="47"/>
        <v>#N/A</v>
      </c>
      <c r="W73" s="10" t="e">
        <f t="shared" ca="1" si="47"/>
        <v>#N/A</v>
      </c>
      <c r="X73" s="7" t="e">
        <f t="shared" si="49"/>
        <v>#DIV/0!</v>
      </c>
      <c r="Y73" s="7" t="e">
        <f t="shared" ca="1" si="48"/>
        <v>#N/A</v>
      </c>
      <c r="Z73">
        <v>1</v>
      </c>
      <c r="AA73">
        <v>2</v>
      </c>
      <c r="AB73" s="11" t="e">
        <f t="shared" si="50"/>
        <v>#DIV/0!</v>
      </c>
      <c r="AC73" s="11"/>
      <c r="AD73" s="7" t="e">
        <f t="shared" si="43"/>
        <v>#DIV/0!</v>
      </c>
      <c r="AE73" t="e">
        <f t="shared" si="44"/>
        <v>#DIV/0!</v>
      </c>
      <c r="AF73" s="25" t="e">
        <f t="shared" si="45"/>
        <v>#DIV/0!</v>
      </c>
    </row>
    <row r="74" spans="1:32" ht="14.25" x14ac:dyDescent="0.2">
      <c r="A74" s="37">
        <f>Control!B76</f>
        <v>0</v>
      </c>
      <c r="B74" s="27" t="e">
        <f t="shared" si="27"/>
        <v>#DIV/0!</v>
      </c>
      <c r="C74" s="20">
        <v>0</v>
      </c>
      <c r="D74" s="9" t="e">
        <f t="shared" si="28"/>
        <v>#DIV/0!</v>
      </c>
      <c r="E74">
        <f>Control!C76/100</f>
        <v>0</v>
      </c>
      <c r="F74" t="e">
        <f t="shared" si="29"/>
        <v>#DIV/0!</v>
      </c>
      <c r="G74">
        <f t="shared" si="30"/>
        <v>0</v>
      </c>
      <c r="H74" s="21">
        <f t="shared" si="31"/>
        <v>0</v>
      </c>
      <c r="I74" s="7" t="e">
        <f t="shared" si="32"/>
        <v>#DIV/0!</v>
      </c>
      <c r="J74" t="e">
        <f t="shared" si="33"/>
        <v>#DIV/0!</v>
      </c>
      <c r="K74">
        <f>Control!F76/100</f>
        <v>0</v>
      </c>
      <c r="L74" s="25" t="e">
        <f t="shared" si="34"/>
        <v>#DIV/0!</v>
      </c>
      <c r="M74" s="10" t="e">
        <f t="shared" si="35"/>
        <v>#DIV/0!</v>
      </c>
      <c r="N74" t="e">
        <f t="shared" si="36"/>
        <v>#DIV/0!</v>
      </c>
      <c r="O74" t="e">
        <f t="shared" si="37"/>
        <v>#DIV/0!</v>
      </c>
      <c r="P74" s="25" t="e">
        <f t="shared" si="38"/>
        <v>#DIV/0!</v>
      </c>
      <c r="Q74" s="17" t="e">
        <f t="shared" si="39"/>
        <v>#DIV/0!</v>
      </c>
      <c r="R74" t="e">
        <f t="shared" si="40"/>
        <v>#DIV/0!</v>
      </c>
      <c r="S74" s="25" t="e">
        <f t="shared" si="41"/>
        <v>#DIV/0!</v>
      </c>
      <c r="T74" s="25" t="e">
        <f t="shared" si="42"/>
        <v>#DIV/0!</v>
      </c>
      <c r="U74" s="10" t="e">
        <f ca="1">RANK(C74,$C$3:OFFSET($C$3,Control!$I$5-1,0),1)</f>
        <v>#N/A</v>
      </c>
      <c r="V74" s="10" t="e">
        <f t="shared" ca="1" si="47"/>
        <v>#N/A</v>
      </c>
      <c r="W74" s="10" t="e">
        <f t="shared" ca="1" si="47"/>
        <v>#N/A</v>
      </c>
      <c r="X74" s="7" t="e">
        <f t="shared" si="49"/>
        <v>#DIV/0!</v>
      </c>
      <c r="Y74" s="7" t="e">
        <f t="shared" ca="1" si="48"/>
        <v>#N/A</v>
      </c>
      <c r="Z74">
        <v>1</v>
      </c>
      <c r="AA74">
        <v>2</v>
      </c>
      <c r="AB74" s="11" t="e">
        <f t="shared" si="50"/>
        <v>#DIV/0!</v>
      </c>
      <c r="AC74" s="11"/>
      <c r="AD74" s="7" t="e">
        <f t="shared" si="43"/>
        <v>#DIV/0!</v>
      </c>
      <c r="AE74" t="e">
        <f t="shared" si="44"/>
        <v>#DIV/0!</v>
      </c>
      <c r="AF74" s="25" t="e">
        <f t="shared" si="45"/>
        <v>#DIV/0!</v>
      </c>
    </row>
    <row r="75" spans="1:32" ht="14.25" x14ac:dyDescent="0.2">
      <c r="A75" s="37">
        <f>Control!B77</f>
        <v>0</v>
      </c>
      <c r="B75" s="27" t="e">
        <f t="shared" si="27"/>
        <v>#DIV/0!</v>
      </c>
      <c r="C75" s="20">
        <v>0</v>
      </c>
      <c r="D75" s="9" t="e">
        <f t="shared" si="28"/>
        <v>#DIV/0!</v>
      </c>
      <c r="E75">
        <f>Control!C77/100</f>
        <v>0</v>
      </c>
      <c r="F75" t="e">
        <f t="shared" si="29"/>
        <v>#DIV/0!</v>
      </c>
      <c r="G75">
        <f t="shared" si="30"/>
        <v>0</v>
      </c>
      <c r="H75" s="21">
        <f t="shared" si="31"/>
        <v>0</v>
      </c>
      <c r="I75" s="7" t="e">
        <f t="shared" si="32"/>
        <v>#DIV/0!</v>
      </c>
      <c r="J75" t="e">
        <f t="shared" si="33"/>
        <v>#DIV/0!</v>
      </c>
      <c r="K75">
        <f>Control!F77/100</f>
        <v>0</v>
      </c>
      <c r="L75" s="25" t="e">
        <f t="shared" si="34"/>
        <v>#DIV/0!</v>
      </c>
      <c r="M75" s="10" t="e">
        <f t="shared" si="35"/>
        <v>#DIV/0!</v>
      </c>
      <c r="N75" t="e">
        <f t="shared" si="36"/>
        <v>#DIV/0!</v>
      </c>
      <c r="O75" t="e">
        <f t="shared" si="37"/>
        <v>#DIV/0!</v>
      </c>
      <c r="P75" s="25" t="e">
        <f t="shared" si="38"/>
        <v>#DIV/0!</v>
      </c>
      <c r="Q75" s="17" t="e">
        <f t="shared" si="39"/>
        <v>#DIV/0!</v>
      </c>
      <c r="R75" t="e">
        <f t="shared" si="40"/>
        <v>#DIV/0!</v>
      </c>
      <c r="S75" s="25" t="e">
        <f t="shared" si="41"/>
        <v>#DIV/0!</v>
      </c>
      <c r="T75" s="25" t="e">
        <f t="shared" si="42"/>
        <v>#DIV/0!</v>
      </c>
      <c r="U75" s="10" t="e">
        <f ca="1">RANK(C75,$C$3:OFFSET($C$3,Control!$I$5-1,0),1)</f>
        <v>#N/A</v>
      </c>
      <c r="V75" s="10" t="e">
        <f t="shared" ca="1" si="47"/>
        <v>#N/A</v>
      </c>
      <c r="W75" s="10" t="e">
        <f t="shared" ca="1" si="47"/>
        <v>#N/A</v>
      </c>
      <c r="X75" s="7" t="e">
        <f t="shared" si="49"/>
        <v>#DIV/0!</v>
      </c>
      <c r="Y75" s="7" t="e">
        <f t="shared" ca="1" si="48"/>
        <v>#N/A</v>
      </c>
      <c r="Z75">
        <v>1</v>
      </c>
      <c r="AA75">
        <v>2</v>
      </c>
      <c r="AB75" s="11" t="e">
        <f t="shared" si="50"/>
        <v>#DIV/0!</v>
      </c>
      <c r="AC75" s="11"/>
      <c r="AD75" s="7" t="e">
        <f t="shared" si="43"/>
        <v>#DIV/0!</v>
      </c>
      <c r="AE75" t="e">
        <f t="shared" si="44"/>
        <v>#DIV/0!</v>
      </c>
      <c r="AF75" s="25" t="e">
        <f t="shared" si="45"/>
        <v>#DIV/0!</v>
      </c>
    </row>
    <row r="76" spans="1:32" ht="14.25" x14ac:dyDescent="0.2">
      <c r="A76" s="37">
        <f>Control!B78</f>
        <v>0</v>
      </c>
      <c r="B76" s="27" t="e">
        <f t="shared" si="27"/>
        <v>#DIV/0!</v>
      </c>
      <c r="C76" s="20">
        <v>0</v>
      </c>
      <c r="D76" s="9" t="e">
        <f t="shared" si="28"/>
        <v>#DIV/0!</v>
      </c>
      <c r="E76">
        <f>Control!C78/100</f>
        <v>0</v>
      </c>
      <c r="F76" t="e">
        <f t="shared" si="29"/>
        <v>#DIV/0!</v>
      </c>
      <c r="G76">
        <f t="shared" si="30"/>
        <v>0</v>
      </c>
      <c r="H76" s="21">
        <f t="shared" si="31"/>
        <v>0</v>
      </c>
      <c r="I76" s="7" t="e">
        <f t="shared" si="32"/>
        <v>#DIV/0!</v>
      </c>
      <c r="J76" t="e">
        <f t="shared" si="33"/>
        <v>#DIV/0!</v>
      </c>
      <c r="K76">
        <f>Control!F78/100</f>
        <v>0</v>
      </c>
      <c r="L76" s="25" t="e">
        <f t="shared" si="34"/>
        <v>#DIV/0!</v>
      </c>
      <c r="M76" s="10" t="e">
        <f t="shared" si="35"/>
        <v>#DIV/0!</v>
      </c>
      <c r="N76" t="e">
        <f t="shared" si="36"/>
        <v>#DIV/0!</v>
      </c>
      <c r="O76" t="e">
        <f t="shared" si="37"/>
        <v>#DIV/0!</v>
      </c>
      <c r="P76" s="25" t="e">
        <f t="shared" si="38"/>
        <v>#DIV/0!</v>
      </c>
      <c r="Q76" s="17" t="e">
        <f t="shared" si="39"/>
        <v>#DIV/0!</v>
      </c>
      <c r="R76" t="e">
        <f t="shared" si="40"/>
        <v>#DIV/0!</v>
      </c>
      <c r="S76" s="25" t="e">
        <f t="shared" si="41"/>
        <v>#DIV/0!</v>
      </c>
      <c r="T76" s="25" t="e">
        <f t="shared" si="42"/>
        <v>#DIV/0!</v>
      </c>
      <c r="U76" s="10" t="e">
        <f ca="1">RANK(C76,$C$3:OFFSET($C$3,Control!$I$5-1,0),1)</f>
        <v>#N/A</v>
      </c>
      <c r="V76" s="10" t="e">
        <f t="shared" ref="V76:W95" ca="1" si="51">IF(U76=U75,U75+1,U76)</f>
        <v>#N/A</v>
      </c>
      <c r="W76" s="10" t="e">
        <f t="shared" ca="1" si="51"/>
        <v>#N/A</v>
      </c>
      <c r="X76" s="7" t="e">
        <f t="shared" si="49"/>
        <v>#DIV/0!</v>
      </c>
      <c r="Y76" s="7" t="e">
        <f t="shared" ca="1" si="48"/>
        <v>#N/A</v>
      </c>
      <c r="Z76">
        <v>1</v>
      </c>
      <c r="AA76">
        <v>2</v>
      </c>
      <c r="AB76" s="11" t="e">
        <f t="shared" si="50"/>
        <v>#DIV/0!</v>
      </c>
      <c r="AC76" s="11"/>
      <c r="AD76" s="7" t="e">
        <f t="shared" si="43"/>
        <v>#DIV/0!</v>
      </c>
      <c r="AE76" t="e">
        <f t="shared" si="44"/>
        <v>#DIV/0!</v>
      </c>
      <c r="AF76" s="25" t="e">
        <f t="shared" si="45"/>
        <v>#DIV/0!</v>
      </c>
    </row>
    <row r="77" spans="1:32" ht="14.25" x14ac:dyDescent="0.2">
      <c r="A77" s="37">
        <f>Control!B79</f>
        <v>0</v>
      </c>
      <c r="B77" s="27" t="e">
        <f t="shared" si="27"/>
        <v>#DIV/0!</v>
      </c>
      <c r="C77" s="20">
        <v>0</v>
      </c>
      <c r="D77" s="9" t="e">
        <f t="shared" si="28"/>
        <v>#DIV/0!</v>
      </c>
      <c r="E77">
        <f>Control!C79/100</f>
        <v>0</v>
      </c>
      <c r="F77" t="e">
        <f t="shared" si="29"/>
        <v>#DIV/0!</v>
      </c>
      <c r="G77">
        <f t="shared" si="30"/>
        <v>0</v>
      </c>
      <c r="H77" s="21">
        <f t="shared" si="31"/>
        <v>0</v>
      </c>
      <c r="I77" s="7" t="e">
        <f t="shared" si="32"/>
        <v>#DIV/0!</v>
      </c>
      <c r="J77" t="e">
        <f t="shared" si="33"/>
        <v>#DIV/0!</v>
      </c>
      <c r="K77">
        <f>Control!F79/100</f>
        <v>0</v>
      </c>
      <c r="L77" s="25" t="e">
        <f t="shared" si="34"/>
        <v>#DIV/0!</v>
      </c>
      <c r="M77" s="10" t="e">
        <f t="shared" si="35"/>
        <v>#DIV/0!</v>
      </c>
      <c r="N77" t="e">
        <f t="shared" si="36"/>
        <v>#DIV/0!</v>
      </c>
      <c r="O77" t="e">
        <f t="shared" si="37"/>
        <v>#DIV/0!</v>
      </c>
      <c r="P77" s="25" t="e">
        <f t="shared" si="38"/>
        <v>#DIV/0!</v>
      </c>
      <c r="Q77" s="17" t="e">
        <f t="shared" si="39"/>
        <v>#DIV/0!</v>
      </c>
      <c r="R77" t="e">
        <f t="shared" si="40"/>
        <v>#DIV/0!</v>
      </c>
      <c r="S77" s="25" t="e">
        <f t="shared" si="41"/>
        <v>#DIV/0!</v>
      </c>
      <c r="T77" s="25" t="e">
        <f t="shared" si="42"/>
        <v>#DIV/0!</v>
      </c>
      <c r="U77" s="10" t="e">
        <f ca="1">RANK(C77,$C$3:OFFSET($C$3,Control!$I$5-1,0),1)</f>
        <v>#N/A</v>
      </c>
      <c r="V77" s="10" t="e">
        <f t="shared" ca="1" si="51"/>
        <v>#N/A</v>
      </c>
      <c r="W77" s="10" t="e">
        <f t="shared" ca="1" si="51"/>
        <v>#N/A</v>
      </c>
      <c r="X77" s="7" t="e">
        <f t="shared" si="49"/>
        <v>#DIV/0!</v>
      </c>
      <c r="Y77" s="7" t="e">
        <f t="shared" ca="1" si="48"/>
        <v>#N/A</v>
      </c>
      <c r="Z77">
        <v>1</v>
      </c>
      <c r="AA77">
        <v>2</v>
      </c>
      <c r="AB77" s="11" t="e">
        <f t="shared" si="50"/>
        <v>#DIV/0!</v>
      </c>
      <c r="AC77" s="11"/>
      <c r="AD77" s="7" t="e">
        <f t="shared" si="43"/>
        <v>#DIV/0!</v>
      </c>
      <c r="AE77" t="e">
        <f t="shared" si="44"/>
        <v>#DIV/0!</v>
      </c>
      <c r="AF77" s="25" t="e">
        <f t="shared" si="45"/>
        <v>#DIV/0!</v>
      </c>
    </row>
    <row r="78" spans="1:32" ht="14.25" x14ac:dyDescent="0.2">
      <c r="A78" s="37">
        <f>Control!B80</f>
        <v>0</v>
      </c>
      <c r="B78" s="27" t="e">
        <f t="shared" si="27"/>
        <v>#DIV/0!</v>
      </c>
      <c r="C78" s="20">
        <v>0</v>
      </c>
      <c r="D78" s="9" t="e">
        <f t="shared" si="28"/>
        <v>#DIV/0!</v>
      </c>
      <c r="E78">
        <f>Control!C80/100</f>
        <v>0</v>
      </c>
      <c r="F78" t="e">
        <f t="shared" si="29"/>
        <v>#DIV/0!</v>
      </c>
      <c r="G78">
        <f t="shared" si="30"/>
        <v>0</v>
      </c>
      <c r="H78" s="21">
        <f t="shared" si="31"/>
        <v>0</v>
      </c>
      <c r="I78" s="7" t="e">
        <f t="shared" si="32"/>
        <v>#DIV/0!</v>
      </c>
      <c r="J78" t="e">
        <f t="shared" si="33"/>
        <v>#DIV/0!</v>
      </c>
      <c r="K78">
        <f>Control!F80/100</f>
        <v>0</v>
      </c>
      <c r="L78" s="25" t="e">
        <f t="shared" si="34"/>
        <v>#DIV/0!</v>
      </c>
      <c r="M78" s="10" t="e">
        <f t="shared" si="35"/>
        <v>#DIV/0!</v>
      </c>
      <c r="N78" t="e">
        <f t="shared" si="36"/>
        <v>#DIV/0!</v>
      </c>
      <c r="O78" t="e">
        <f t="shared" si="37"/>
        <v>#DIV/0!</v>
      </c>
      <c r="P78" s="25" t="e">
        <f t="shared" si="38"/>
        <v>#DIV/0!</v>
      </c>
      <c r="Q78" s="17" t="e">
        <f t="shared" si="39"/>
        <v>#DIV/0!</v>
      </c>
      <c r="R78" t="e">
        <f t="shared" si="40"/>
        <v>#DIV/0!</v>
      </c>
      <c r="S78" s="25" t="e">
        <f t="shared" si="41"/>
        <v>#DIV/0!</v>
      </c>
      <c r="T78" s="25" t="e">
        <f t="shared" si="42"/>
        <v>#DIV/0!</v>
      </c>
      <c r="U78" s="10" t="e">
        <f ca="1">RANK(C78,$C$3:OFFSET($C$3,Control!$I$5-1,0),1)</f>
        <v>#N/A</v>
      </c>
      <c r="V78" s="10" t="e">
        <f t="shared" ca="1" si="51"/>
        <v>#N/A</v>
      </c>
      <c r="W78" s="10" t="e">
        <f t="shared" ca="1" si="51"/>
        <v>#N/A</v>
      </c>
      <c r="X78" s="7" t="e">
        <f t="shared" si="49"/>
        <v>#DIV/0!</v>
      </c>
      <c r="Y78" s="7" t="e">
        <f t="shared" ca="1" si="48"/>
        <v>#N/A</v>
      </c>
      <c r="Z78">
        <v>1</v>
      </c>
      <c r="AA78">
        <v>2</v>
      </c>
      <c r="AB78" s="11" t="e">
        <f t="shared" si="50"/>
        <v>#DIV/0!</v>
      </c>
      <c r="AC78" s="11"/>
      <c r="AD78" s="7" t="e">
        <f t="shared" si="43"/>
        <v>#DIV/0!</v>
      </c>
      <c r="AE78" t="e">
        <f t="shared" si="44"/>
        <v>#DIV/0!</v>
      </c>
      <c r="AF78" s="25" t="e">
        <f t="shared" si="45"/>
        <v>#DIV/0!</v>
      </c>
    </row>
    <row r="79" spans="1:32" ht="14.25" x14ac:dyDescent="0.2">
      <c r="A79" s="37">
        <f>Control!B81</f>
        <v>0</v>
      </c>
      <c r="B79" s="27" t="e">
        <f t="shared" si="27"/>
        <v>#DIV/0!</v>
      </c>
      <c r="C79" s="20">
        <v>0</v>
      </c>
      <c r="D79" s="9" t="e">
        <f t="shared" si="28"/>
        <v>#DIV/0!</v>
      </c>
      <c r="E79">
        <f>Control!C81/100</f>
        <v>0</v>
      </c>
      <c r="F79" t="e">
        <f t="shared" si="29"/>
        <v>#DIV/0!</v>
      </c>
      <c r="G79">
        <f t="shared" si="30"/>
        <v>0</v>
      </c>
      <c r="H79" s="21">
        <f t="shared" si="31"/>
        <v>0</v>
      </c>
      <c r="I79" s="7" t="e">
        <f t="shared" si="32"/>
        <v>#DIV/0!</v>
      </c>
      <c r="J79" t="e">
        <f t="shared" si="33"/>
        <v>#DIV/0!</v>
      </c>
      <c r="K79">
        <f>Control!F81/100</f>
        <v>0</v>
      </c>
      <c r="L79" s="25" t="e">
        <f t="shared" si="34"/>
        <v>#DIV/0!</v>
      </c>
      <c r="M79" s="10" t="e">
        <f t="shared" si="35"/>
        <v>#DIV/0!</v>
      </c>
      <c r="N79" t="e">
        <f t="shared" si="36"/>
        <v>#DIV/0!</v>
      </c>
      <c r="O79" t="e">
        <f t="shared" si="37"/>
        <v>#DIV/0!</v>
      </c>
      <c r="P79" s="25" t="e">
        <f t="shared" si="38"/>
        <v>#DIV/0!</v>
      </c>
      <c r="Q79" s="17" t="e">
        <f t="shared" si="39"/>
        <v>#DIV/0!</v>
      </c>
      <c r="R79" t="e">
        <f t="shared" si="40"/>
        <v>#DIV/0!</v>
      </c>
      <c r="S79" s="25" t="e">
        <f t="shared" si="41"/>
        <v>#DIV/0!</v>
      </c>
      <c r="T79" s="25" t="e">
        <f t="shared" si="42"/>
        <v>#DIV/0!</v>
      </c>
      <c r="U79" s="10" t="e">
        <f ca="1">RANK(C79,$C$3:OFFSET($C$3,Control!$I$5-1,0),1)</f>
        <v>#N/A</v>
      </c>
      <c r="V79" s="10" t="e">
        <f t="shared" ca="1" si="51"/>
        <v>#N/A</v>
      </c>
      <c r="W79" s="10" t="e">
        <f t="shared" ca="1" si="51"/>
        <v>#N/A</v>
      </c>
      <c r="X79" s="7" t="e">
        <f t="shared" si="49"/>
        <v>#DIV/0!</v>
      </c>
      <c r="Y79" s="7" t="e">
        <f t="shared" ca="1" si="48"/>
        <v>#N/A</v>
      </c>
      <c r="Z79">
        <v>1</v>
      </c>
      <c r="AA79">
        <v>2</v>
      </c>
      <c r="AB79" s="11" t="e">
        <f t="shared" si="50"/>
        <v>#DIV/0!</v>
      </c>
      <c r="AC79" s="11"/>
      <c r="AD79" s="7" t="e">
        <f t="shared" si="43"/>
        <v>#DIV/0!</v>
      </c>
      <c r="AE79" t="e">
        <f t="shared" si="44"/>
        <v>#DIV/0!</v>
      </c>
      <c r="AF79" s="25" t="e">
        <f t="shared" si="45"/>
        <v>#DIV/0!</v>
      </c>
    </row>
    <row r="80" spans="1:32" ht="14.25" x14ac:dyDescent="0.2">
      <c r="A80" s="37">
        <f>Control!B82</f>
        <v>0</v>
      </c>
      <c r="B80" s="27" t="e">
        <f t="shared" si="27"/>
        <v>#DIV/0!</v>
      </c>
      <c r="C80" s="20">
        <v>0</v>
      </c>
      <c r="D80" s="9" t="e">
        <f t="shared" si="28"/>
        <v>#DIV/0!</v>
      </c>
      <c r="E80">
        <f>Control!C82/100</f>
        <v>0</v>
      </c>
      <c r="F80" t="e">
        <f t="shared" si="29"/>
        <v>#DIV/0!</v>
      </c>
      <c r="G80">
        <f t="shared" si="30"/>
        <v>0</v>
      </c>
      <c r="H80" s="21">
        <f t="shared" si="31"/>
        <v>0</v>
      </c>
      <c r="I80" s="7" t="e">
        <f t="shared" si="32"/>
        <v>#DIV/0!</v>
      </c>
      <c r="J80" t="e">
        <f t="shared" si="33"/>
        <v>#DIV/0!</v>
      </c>
      <c r="K80">
        <f>Control!F82/100</f>
        <v>0</v>
      </c>
      <c r="L80" s="25" t="e">
        <f t="shared" si="34"/>
        <v>#DIV/0!</v>
      </c>
      <c r="M80" s="10" t="e">
        <f t="shared" si="35"/>
        <v>#DIV/0!</v>
      </c>
      <c r="N80" t="e">
        <f t="shared" si="36"/>
        <v>#DIV/0!</v>
      </c>
      <c r="O80" t="e">
        <f t="shared" si="37"/>
        <v>#DIV/0!</v>
      </c>
      <c r="P80" s="25" t="e">
        <f t="shared" si="38"/>
        <v>#DIV/0!</v>
      </c>
      <c r="Q80" s="17" t="e">
        <f t="shared" si="39"/>
        <v>#DIV/0!</v>
      </c>
      <c r="R80" t="e">
        <f t="shared" si="40"/>
        <v>#DIV/0!</v>
      </c>
      <c r="S80" s="25" t="e">
        <f t="shared" si="41"/>
        <v>#DIV/0!</v>
      </c>
      <c r="T80" s="25" t="e">
        <f t="shared" si="42"/>
        <v>#DIV/0!</v>
      </c>
      <c r="U80" s="10" t="e">
        <f ca="1">RANK(C80,$C$3:OFFSET($C$3,Control!$I$5-1,0),1)</f>
        <v>#N/A</v>
      </c>
      <c r="V80" s="10" t="e">
        <f t="shared" ca="1" si="51"/>
        <v>#N/A</v>
      </c>
      <c r="W80" s="10" t="e">
        <f t="shared" ca="1" si="51"/>
        <v>#N/A</v>
      </c>
      <c r="X80" s="7" t="e">
        <f t="shared" si="49"/>
        <v>#DIV/0!</v>
      </c>
      <c r="Y80" s="7" t="e">
        <f t="shared" ca="1" si="48"/>
        <v>#N/A</v>
      </c>
      <c r="Z80">
        <v>1</v>
      </c>
      <c r="AA80">
        <v>2</v>
      </c>
      <c r="AB80" s="11" t="e">
        <f t="shared" si="50"/>
        <v>#DIV/0!</v>
      </c>
      <c r="AC80" s="11"/>
      <c r="AD80" s="7" t="e">
        <f t="shared" si="43"/>
        <v>#DIV/0!</v>
      </c>
      <c r="AE80" t="e">
        <f t="shared" si="44"/>
        <v>#DIV/0!</v>
      </c>
      <c r="AF80" s="25" t="e">
        <f t="shared" si="45"/>
        <v>#DIV/0!</v>
      </c>
    </row>
    <row r="81" spans="1:32" ht="14.25" x14ac:dyDescent="0.2">
      <c r="A81" s="37">
        <f>Control!B83</f>
        <v>0</v>
      </c>
      <c r="B81" s="27" t="e">
        <f t="shared" si="27"/>
        <v>#DIV/0!</v>
      </c>
      <c r="C81" s="20">
        <v>0</v>
      </c>
      <c r="D81" s="9" t="e">
        <f t="shared" si="28"/>
        <v>#DIV/0!</v>
      </c>
      <c r="E81">
        <f>Control!C83/100</f>
        <v>0</v>
      </c>
      <c r="F81" t="e">
        <f t="shared" si="29"/>
        <v>#DIV/0!</v>
      </c>
      <c r="G81">
        <f t="shared" si="30"/>
        <v>0</v>
      </c>
      <c r="H81" s="21">
        <f t="shared" si="31"/>
        <v>0</v>
      </c>
      <c r="I81" s="7" t="e">
        <f t="shared" si="32"/>
        <v>#DIV/0!</v>
      </c>
      <c r="J81" t="e">
        <f t="shared" si="33"/>
        <v>#DIV/0!</v>
      </c>
      <c r="K81">
        <f>Control!F83/100</f>
        <v>0</v>
      </c>
      <c r="L81" s="25" t="e">
        <f t="shared" si="34"/>
        <v>#DIV/0!</v>
      </c>
      <c r="M81" s="10" t="e">
        <f t="shared" si="35"/>
        <v>#DIV/0!</v>
      </c>
      <c r="N81" t="e">
        <f t="shared" si="36"/>
        <v>#DIV/0!</v>
      </c>
      <c r="O81" t="e">
        <f t="shared" si="37"/>
        <v>#DIV/0!</v>
      </c>
      <c r="P81" s="25" t="e">
        <f t="shared" si="38"/>
        <v>#DIV/0!</v>
      </c>
      <c r="Q81" s="17" t="e">
        <f t="shared" si="39"/>
        <v>#DIV/0!</v>
      </c>
      <c r="R81" t="e">
        <f t="shared" si="40"/>
        <v>#DIV/0!</v>
      </c>
      <c r="S81" s="25" t="e">
        <f t="shared" si="41"/>
        <v>#DIV/0!</v>
      </c>
      <c r="T81" s="25" t="e">
        <f t="shared" si="42"/>
        <v>#DIV/0!</v>
      </c>
      <c r="U81" s="10" t="e">
        <f ca="1">RANK(C81,$C$3:OFFSET($C$3,Control!$I$5-1,0),1)</f>
        <v>#N/A</v>
      </c>
      <c r="V81" s="10" t="e">
        <f t="shared" ca="1" si="51"/>
        <v>#N/A</v>
      </c>
      <c r="W81" s="10" t="e">
        <f t="shared" ca="1" si="51"/>
        <v>#N/A</v>
      </c>
      <c r="X81" s="7" t="e">
        <f t="shared" si="49"/>
        <v>#DIV/0!</v>
      </c>
      <c r="Y81" s="7" t="e">
        <f t="shared" ca="1" si="48"/>
        <v>#N/A</v>
      </c>
      <c r="Z81">
        <v>1</v>
      </c>
      <c r="AA81">
        <v>2</v>
      </c>
      <c r="AB81" s="11" t="e">
        <f t="shared" si="50"/>
        <v>#DIV/0!</v>
      </c>
      <c r="AC81" s="11"/>
      <c r="AD81" s="7" t="e">
        <f t="shared" si="43"/>
        <v>#DIV/0!</v>
      </c>
      <c r="AE81" t="e">
        <f t="shared" si="44"/>
        <v>#DIV/0!</v>
      </c>
      <c r="AF81" s="25" t="e">
        <f t="shared" si="45"/>
        <v>#DIV/0!</v>
      </c>
    </row>
    <row r="82" spans="1:32" ht="14.25" x14ac:dyDescent="0.2">
      <c r="A82" s="37">
        <f>Control!B84</f>
        <v>0</v>
      </c>
      <c r="B82" s="27" t="e">
        <f t="shared" si="27"/>
        <v>#DIV/0!</v>
      </c>
      <c r="C82" s="20">
        <v>0</v>
      </c>
      <c r="D82" s="9" t="e">
        <f t="shared" si="28"/>
        <v>#DIV/0!</v>
      </c>
      <c r="E82">
        <f>Control!C84/100</f>
        <v>0</v>
      </c>
      <c r="F82" t="e">
        <f t="shared" si="29"/>
        <v>#DIV/0!</v>
      </c>
      <c r="G82">
        <f t="shared" si="30"/>
        <v>0</v>
      </c>
      <c r="H82" s="21">
        <f t="shared" si="31"/>
        <v>0</v>
      </c>
      <c r="I82" s="7" t="e">
        <f t="shared" si="32"/>
        <v>#DIV/0!</v>
      </c>
      <c r="J82" t="e">
        <f t="shared" si="33"/>
        <v>#DIV/0!</v>
      </c>
      <c r="K82">
        <f>Control!F84/100</f>
        <v>0</v>
      </c>
      <c r="L82" s="25" t="e">
        <f t="shared" si="34"/>
        <v>#DIV/0!</v>
      </c>
      <c r="M82" s="10" t="e">
        <f t="shared" si="35"/>
        <v>#DIV/0!</v>
      </c>
      <c r="N82" t="e">
        <f t="shared" si="36"/>
        <v>#DIV/0!</v>
      </c>
      <c r="O82" t="e">
        <f t="shared" si="37"/>
        <v>#DIV/0!</v>
      </c>
      <c r="P82" s="25" t="e">
        <f t="shared" si="38"/>
        <v>#DIV/0!</v>
      </c>
      <c r="Q82" s="17" t="e">
        <f t="shared" si="39"/>
        <v>#DIV/0!</v>
      </c>
      <c r="R82" t="e">
        <f t="shared" si="40"/>
        <v>#DIV/0!</v>
      </c>
      <c r="S82" s="25" t="e">
        <f t="shared" si="41"/>
        <v>#DIV/0!</v>
      </c>
      <c r="T82" s="25" t="e">
        <f t="shared" si="42"/>
        <v>#DIV/0!</v>
      </c>
      <c r="U82" s="10" t="e">
        <f ca="1">RANK(C82,$C$3:OFFSET($C$3,Control!$I$5-1,0),1)</f>
        <v>#N/A</v>
      </c>
      <c r="V82" s="10" t="e">
        <f t="shared" ca="1" si="51"/>
        <v>#N/A</v>
      </c>
      <c r="W82" s="10" t="e">
        <f t="shared" ca="1" si="51"/>
        <v>#N/A</v>
      </c>
      <c r="X82" s="7" t="e">
        <f t="shared" si="49"/>
        <v>#DIV/0!</v>
      </c>
      <c r="Y82" s="7" t="e">
        <f t="shared" ca="1" si="48"/>
        <v>#N/A</v>
      </c>
      <c r="Z82">
        <v>1</v>
      </c>
      <c r="AA82">
        <v>2</v>
      </c>
      <c r="AB82" s="11" t="e">
        <f t="shared" si="50"/>
        <v>#DIV/0!</v>
      </c>
      <c r="AC82" s="11"/>
      <c r="AD82" s="7" t="e">
        <f t="shared" si="43"/>
        <v>#DIV/0!</v>
      </c>
      <c r="AE82" t="e">
        <f t="shared" si="44"/>
        <v>#DIV/0!</v>
      </c>
      <c r="AF82" s="25" t="e">
        <f t="shared" si="45"/>
        <v>#DIV/0!</v>
      </c>
    </row>
    <row r="83" spans="1:32" ht="14.25" x14ac:dyDescent="0.2">
      <c r="A83" s="37">
        <f>Control!B85</f>
        <v>0</v>
      </c>
      <c r="B83" s="27" t="e">
        <f t="shared" si="27"/>
        <v>#DIV/0!</v>
      </c>
      <c r="C83" s="20">
        <v>0</v>
      </c>
      <c r="D83" s="9" t="e">
        <f t="shared" si="28"/>
        <v>#DIV/0!</v>
      </c>
      <c r="E83">
        <f>Control!C85/100</f>
        <v>0</v>
      </c>
      <c r="F83" t="e">
        <f t="shared" si="29"/>
        <v>#DIV/0!</v>
      </c>
      <c r="G83">
        <f t="shared" si="30"/>
        <v>0</v>
      </c>
      <c r="H83" s="21">
        <f t="shared" si="31"/>
        <v>0</v>
      </c>
      <c r="I83" s="7" t="e">
        <f t="shared" si="32"/>
        <v>#DIV/0!</v>
      </c>
      <c r="J83" t="e">
        <f t="shared" si="33"/>
        <v>#DIV/0!</v>
      </c>
      <c r="K83">
        <f>Control!F85/100</f>
        <v>0</v>
      </c>
      <c r="L83" s="25" t="e">
        <f t="shared" si="34"/>
        <v>#DIV/0!</v>
      </c>
      <c r="M83" s="10" t="e">
        <f t="shared" si="35"/>
        <v>#DIV/0!</v>
      </c>
      <c r="N83" t="e">
        <f t="shared" si="36"/>
        <v>#DIV/0!</v>
      </c>
      <c r="O83" t="e">
        <f t="shared" si="37"/>
        <v>#DIV/0!</v>
      </c>
      <c r="P83" s="25" t="e">
        <f t="shared" si="38"/>
        <v>#DIV/0!</v>
      </c>
      <c r="Q83" s="17" t="e">
        <f t="shared" si="39"/>
        <v>#DIV/0!</v>
      </c>
      <c r="R83" t="e">
        <f t="shared" si="40"/>
        <v>#DIV/0!</v>
      </c>
      <c r="S83" s="25" t="e">
        <f t="shared" si="41"/>
        <v>#DIV/0!</v>
      </c>
      <c r="T83" s="25" t="e">
        <f t="shared" si="42"/>
        <v>#DIV/0!</v>
      </c>
      <c r="U83" s="10" t="e">
        <f ca="1">RANK(C83,$C$3:OFFSET($C$3,Control!$I$5-1,0),1)</f>
        <v>#N/A</v>
      </c>
      <c r="V83" s="10" t="e">
        <f t="shared" ca="1" si="51"/>
        <v>#N/A</v>
      </c>
      <c r="W83" s="10" t="e">
        <f t="shared" ca="1" si="51"/>
        <v>#N/A</v>
      </c>
      <c r="X83" s="7" t="e">
        <f t="shared" si="49"/>
        <v>#DIV/0!</v>
      </c>
      <c r="Y83" s="7" t="e">
        <f t="shared" ca="1" si="48"/>
        <v>#N/A</v>
      </c>
      <c r="Z83">
        <v>1</v>
      </c>
      <c r="AA83">
        <v>2</v>
      </c>
      <c r="AB83" s="11" t="e">
        <f t="shared" si="50"/>
        <v>#DIV/0!</v>
      </c>
      <c r="AC83" s="11"/>
      <c r="AD83" s="7" t="e">
        <f t="shared" si="43"/>
        <v>#DIV/0!</v>
      </c>
      <c r="AE83" t="e">
        <f t="shared" si="44"/>
        <v>#DIV/0!</v>
      </c>
      <c r="AF83" s="25" t="e">
        <f t="shared" si="45"/>
        <v>#DIV/0!</v>
      </c>
    </row>
    <row r="84" spans="1:32" ht="14.25" x14ac:dyDescent="0.2">
      <c r="A84" s="37">
        <f>Control!B86</f>
        <v>0</v>
      </c>
      <c r="B84" s="27" t="e">
        <f t="shared" si="27"/>
        <v>#DIV/0!</v>
      </c>
      <c r="C84" s="20">
        <v>0</v>
      </c>
      <c r="D84" s="9" t="e">
        <f t="shared" si="28"/>
        <v>#DIV/0!</v>
      </c>
      <c r="E84">
        <f>Control!C86/100</f>
        <v>0</v>
      </c>
      <c r="F84" t="e">
        <f t="shared" si="29"/>
        <v>#DIV/0!</v>
      </c>
      <c r="G84">
        <f t="shared" si="30"/>
        <v>0</v>
      </c>
      <c r="H84" s="21">
        <f t="shared" si="31"/>
        <v>0</v>
      </c>
      <c r="I84" s="7" t="e">
        <f t="shared" si="32"/>
        <v>#DIV/0!</v>
      </c>
      <c r="J84" t="e">
        <f t="shared" si="33"/>
        <v>#DIV/0!</v>
      </c>
      <c r="K84">
        <f>Control!F86/100</f>
        <v>0</v>
      </c>
      <c r="L84" s="25" t="e">
        <f t="shared" si="34"/>
        <v>#DIV/0!</v>
      </c>
      <c r="M84" s="10" t="e">
        <f t="shared" si="35"/>
        <v>#DIV/0!</v>
      </c>
      <c r="N84" t="e">
        <f t="shared" si="36"/>
        <v>#DIV/0!</v>
      </c>
      <c r="O84" t="e">
        <f t="shared" si="37"/>
        <v>#DIV/0!</v>
      </c>
      <c r="P84" s="25" t="e">
        <f t="shared" si="38"/>
        <v>#DIV/0!</v>
      </c>
      <c r="Q84" s="17" t="e">
        <f t="shared" si="39"/>
        <v>#DIV/0!</v>
      </c>
      <c r="R84" t="e">
        <f t="shared" si="40"/>
        <v>#DIV/0!</v>
      </c>
      <c r="S84" s="25" t="e">
        <f t="shared" si="41"/>
        <v>#DIV/0!</v>
      </c>
      <c r="T84" s="25" t="e">
        <f t="shared" si="42"/>
        <v>#DIV/0!</v>
      </c>
      <c r="U84" s="10" t="e">
        <f ca="1">RANK(C84,$C$3:OFFSET($C$3,Control!$I$5-1,0),1)</f>
        <v>#N/A</v>
      </c>
      <c r="V84" s="10" t="e">
        <f t="shared" ca="1" si="51"/>
        <v>#N/A</v>
      </c>
      <c r="W84" s="10" t="e">
        <f t="shared" ca="1" si="51"/>
        <v>#N/A</v>
      </c>
      <c r="X84" s="7" t="e">
        <f t="shared" si="49"/>
        <v>#DIV/0!</v>
      </c>
      <c r="Y84" s="7" t="e">
        <f t="shared" ca="1" si="48"/>
        <v>#N/A</v>
      </c>
      <c r="Z84">
        <v>1</v>
      </c>
      <c r="AA84">
        <v>2</v>
      </c>
      <c r="AB84" s="11" t="e">
        <f t="shared" si="50"/>
        <v>#DIV/0!</v>
      </c>
      <c r="AC84" s="11"/>
      <c r="AD84" s="7" t="e">
        <f t="shared" si="43"/>
        <v>#DIV/0!</v>
      </c>
      <c r="AE84" t="e">
        <f t="shared" si="44"/>
        <v>#DIV/0!</v>
      </c>
      <c r="AF84" s="25" t="e">
        <f t="shared" si="45"/>
        <v>#DIV/0!</v>
      </c>
    </row>
    <row r="85" spans="1:32" ht="14.25" x14ac:dyDescent="0.2">
      <c r="A85" s="37">
        <f>Control!B87</f>
        <v>0</v>
      </c>
      <c r="B85" s="27" t="e">
        <f t="shared" si="27"/>
        <v>#DIV/0!</v>
      </c>
      <c r="C85" s="20">
        <v>0</v>
      </c>
      <c r="D85" s="9" t="e">
        <f t="shared" si="28"/>
        <v>#DIV/0!</v>
      </c>
      <c r="E85">
        <f>Control!C87/100</f>
        <v>0</v>
      </c>
      <c r="F85" t="e">
        <f t="shared" si="29"/>
        <v>#DIV/0!</v>
      </c>
      <c r="G85">
        <f t="shared" si="30"/>
        <v>0</v>
      </c>
      <c r="H85" s="21">
        <f t="shared" si="31"/>
        <v>0</v>
      </c>
      <c r="I85" s="7" t="e">
        <f t="shared" si="32"/>
        <v>#DIV/0!</v>
      </c>
      <c r="J85" t="e">
        <f t="shared" si="33"/>
        <v>#DIV/0!</v>
      </c>
      <c r="K85">
        <f>Control!F87/100</f>
        <v>0</v>
      </c>
      <c r="L85" s="25" t="e">
        <f t="shared" si="34"/>
        <v>#DIV/0!</v>
      </c>
      <c r="M85" s="10" t="e">
        <f t="shared" si="35"/>
        <v>#DIV/0!</v>
      </c>
      <c r="N85" t="e">
        <f t="shared" si="36"/>
        <v>#DIV/0!</v>
      </c>
      <c r="O85" t="e">
        <f t="shared" si="37"/>
        <v>#DIV/0!</v>
      </c>
      <c r="P85" s="25" t="e">
        <f t="shared" si="38"/>
        <v>#DIV/0!</v>
      </c>
      <c r="Q85" s="17" t="e">
        <f t="shared" si="39"/>
        <v>#DIV/0!</v>
      </c>
      <c r="R85" t="e">
        <f t="shared" si="40"/>
        <v>#DIV/0!</v>
      </c>
      <c r="S85" s="25" t="e">
        <f t="shared" si="41"/>
        <v>#DIV/0!</v>
      </c>
      <c r="T85" s="25" t="e">
        <f t="shared" si="42"/>
        <v>#DIV/0!</v>
      </c>
      <c r="U85" s="10" t="e">
        <f ca="1">RANK(C85,$C$3:OFFSET($C$3,Control!$I$5-1,0),1)</f>
        <v>#N/A</v>
      </c>
      <c r="V85" s="10" t="e">
        <f t="shared" ca="1" si="51"/>
        <v>#N/A</v>
      </c>
      <c r="W85" s="10" t="e">
        <f t="shared" ca="1" si="51"/>
        <v>#N/A</v>
      </c>
      <c r="X85" s="7" t="e">
        <f t="shared" si="49"/>
        <v>#DIV/0!</v>
      </c>
      <c r="Y85" s="7" t="e">
        <f t="shared" ca="1" si="48"/>
        <v>#N/A</v>
      </c>
      <c r="Z85">
        <v>1</v>
      </c>
      <c r="AA85">
        <v>2</v>
      </c>
      <c r="AB85" s="11" t="e">
        <f t="shared" si="50"/>
        <v>#DIV/0!</v>
      </c>
      <c r="AC85" s="11"/>
      <c r="AD85" s="7" t="e">
        <f t="shared" si="43"/>
        <v>#DIV/0!</v>
      </c>
      <c r="AE85" t="e">
        <f t="shared" si="44"/>
        <v>#DIV/0!</v>
      </c>
      <c r="AF85" s="25" t="e">
        <f t="shared" si="45"/>
        <v>#DIV/0!</v>
      </c>
    </row>
    <row r="86" spans="1:32" ht="14.25" x14ac:dyDescent="0.2">
      <c r="A86" s="37">
        <f>Control!B88</f>
        <v>0</v>
      </c>
      <c r="B86" s="27" t="e">
        <f t="shared" si="27"/>
        <v>#DIV/0!</v>
      </c>
      <c r="C86" s="20">
        <v>0</v>
      </c>
      <c r="D86" s="9" t="e">
        <f t="shared" si="28"/>
        <v>#DIV/0!</v>
      </c>
      <c r="E86">
        <f>Control!C88/100</f>
        <v>0</v>
      </c>
      <c r="F86" t="e">
        <f t="shared" si="29"/>
        <v>#DIV/0!</v>
      </c>
      <c r="G86">
        <f t="shared" si="30"/>
        <v>0</v>
      </c>
      <c r="H86" s="21">
        <f t="shared" si="31"/>
        <v>0</v>
      </c>
      <c r="I86" s="7" t="e">
        <f t="shared" si="32"/>
        <v>#DIV/0!</v>
      </c>
      <c r="J86" t="e">
        <f t="shared" si="33"/>
        <v>#DIV/0!</v>
      </c>
      <c r="K86">
        <f>Control!F88/100</f>
        <v>0</v>
      </c>
      <c r="L86" s="25" t="e">
        <f t="shared" si="34"/>
        <v>#DIV/0!</v>
      </c>
      <c r="M86" s="10" t="e">
        <f t="shared" si="35"/>
        <v>#DIV/0!</v>
      </c>
      <c r="N86" t="e">
        <f t="shared" si="36"/>
        <v>#DIV/0!</v>
      </c>
      <c r="O86" t="e">
        <f t="shared" si="37"/>
        <v>#DIV/0!</v>
      </c>
      <c r="P86" s="25" t="e">
        <f t="shared" si="38"/>
        <v>#DIV/0!</v>
      </c>
      <c r="Q86" s="17" t="e">
        <f t="shared" si="39"/>
        <v>#DIV/0!</v>
      </c>
      <c r="R86" t="e">
        <f t="shared" si="40"/>
        <v>#DIV/0!</v>
      </c>
      <c r="S86" s="25" t="e">
        <f t="shared" si="41"/>
        <v>#DIV/0!</v>
      </c>
      <c r="T86" s="25" t="e">
        <f t="shared" si="42"/>
        <v>#DIV/0!</v>
      </c>
      <c r="U86" s="10" t="e">
        <f ca="1">RANK(C86,$C$3:OFFSET($C$3,Control!$I$5-1,0),1)</f>
        <v>#N/A</v>
      </c>
      <c r="V86" s="10" t="e">
        <f t="shared" ca="1" si="51"/>
        <v>#N/A</v>
      </c>
      <c r="W86" s="10" t="e">
        <f t="shared" ca="1" si="51"/>
        <v>#N/A</v>
      </c>
      <c r="X86" s="7" t="e">
        <f t="shared" si="49"/>
        <v>#DIV/0!</v>
      </c>
      <c r="Y86" s="7" t="e">
        <f t="shared" ca="1" si="48"/>
        <v>#N/A</v>
      </c>
      <c r="Z86">
        <v>1</v>
      </c>
      <c r="AA86">
        <v>2</v>
      </c>
      <c r="AB86" s="11" t="e">
        <f t="shared" si="50"/>
        <v>#DIV/0!</v>
      </c>
      <c r="AC86" s="11"/>
      <c r="AD86" s="7" t="e">
        <f t="shared" si="43"/>
        <v>#DIV/0!</v>
      </c>
      <c r="AE86" t="e">
        <f t="shared" si="44"/>
        <v>#DIV/0!</v>
      </c>
      <c r="AF86" s="25" t="e">
        <f t="shared" si="45"/>
        <v>#DIV/0!</v>
      </c>
    </row>
    <row r="87" spans="1:32" ht="14.25" x14ac:dyDescent="0.2">
      <c r="A87" s="37">
        <f>Control!B89</f>
        <v>0</v>
      </c>
      <c r="B87" s="27" t="e">
        <f t="shared" si="27"/>
        <v>#DIV/0!</v>
      </c>
      <c r="C87" s="20">
        <v>0</v>
      </c>
      <c r="D87" s="9" t="e">
        <f t="shared" si="28"/>
        <v>#DIV/0!</v>
      </c>
      <c r="E87">
        <f>Control!C89/100</f>
        <v>0</v>
      </c>
      <c r="F87" t="e">
        <f t="shared" si="29"/>
        <v>#DIV/0!</v>
      </c>
      <c r="G87">
        <f t="shared" si="30"/>
        <v>0</v>
      </c>
      <c r="H87" s="21">
        <f t="shared" si="31"/>
        <v>0</v>
      </c>
      <c r="I87" s="7" t="e">
        <f t="shared" si="32"/>
        <v>#DIV/0!</v>
      </c>
      <c r="J87" t="e">
        <f t="shared" si="33"/>
        <v>#DIV/0!</v>
      </c>
      <c r="K87">
        <f>Control!F89/100</f>
        <v>0</v>
      </c>
      <c r="L87" s="25" t="e">
        <f t="shared" si="34"/>
        <v>#DIV/0!</v>
      </c>
      <c r="M87" s="10" t="e">
        <f t="shared" si="35"/>
        <v>#DIV/0!</v>
      </c>
      <c r="N87" t="e">
        <f t="shared" si="36"/>
        <v>#DIV/0!</v>
      </c>
      <c r="O87" t="e">
        <f t="shared" si="37"/>
        <v>#DIV/0!</v>
      </c>
      <c r="P87" s="25" t="e">
        <f t="shared" si="38"/>
        <v>#DIV/0!</v>
      </c>
      <c r="Q87" s="17" t="e">
        <f t="shared" si="39"/>
        <v>#DIV/0!</v>
      </c>
      <c r="R87" t="e">
        <f t="shared" si="40"/>
        <v>#DIV/0!</v>
      </c>
      <c r="S87" s="25" t="e">
        <f t="shared" si="41"/>
        <v>#DIV/0!</v>
      </c>
      <c r="T87" s="25" t="e">
        <f t="shared" si="42"/>
        <v>#DIV/0!</v>
      </c>
      <c r="U87" s="10" t="e">
        <f ca="1">RANK(C87,$C$3:OFFSET($C$3,Control!$I$5-1,0),1)</f>
        <v>#N/A</v>
      </c>
      <c r="V87" s="10" t="e">
        <f t="shared" ca="1" si="51"/>
        <v>#N/A</v>
      </c>
      <c r="W87" s="10" t="e">
        <f t="shared" ca="1" si="51"/>
        <v>#N/A</v>
      </c>
      <c r="X87" s="7" t="e">
        <f t="shared" si="49"/>
        <v>#DIV/0!</v>
      </c>
      <c r="Y87" s="7" t="e">
        <f t="shared" ca="1" si="48"/>
        <v>#N/A</v>
      </c>
      <c r="Z87">
        <v>1</v>
      </c>
      <c r="AA87">
        <v>2</v>
      </c>
      <c r="AB87" s="11" t="e">
        <f t="shared" si="50"/>
        <v>#DIV/0!</v>
      </c>
      <c r="AC87" s="11"/>
      <c r="AD87" s="7" t="e">
        <f t="shared" si="43"/>
        <v>#DIV/0!</v>
      </c>
      <c r="AE87" t="e">
        <f t="shared" si="44"/>
        <v>#DIV/0!</v>
      </c>
      <c r="AF87" s="25" t="e">
        <f t="shared" si="45"/>
        <v>#DIV/0!</v>
      </c>
    </row>
    <row r="88" spans="1:32" ht="14.25" x14ac:dyDescent="0.2">
      <c r="A88" s="37">
        <f>Control!B90</f>
        <v>0</v>
      </c>
      <c r="B88" s="27" t="e">
        <f t="shared" si="27"/>
        <v>#DIV/0!</v>
      </c>
      <c r="C88" s="20">
        <v>0</v>
      </c>
      <c r="D88" s="9" t="e">
        <f t="shared" si="28"/>
        <v>#DIV/0!</v>
      </c>
      <c r="E88">
        <f>Control!C90/100</f>
        <v>0</v>
      </c>
      <c r="F88" t="e">
        <f t="shared" si="29"/>
        <v>#DIV/0!</v>
      </c>
      <c r="G88">
        <f t="shared" si="30"/>
        <v>0</v>
      </c>
      <c r="H88" s="21">
        <f t="shared" si="31"/>
        <v>0</v>
      </c>
      <c r="I88" s="7" t="e">
        <f t="shared" si="32"/>
        <v>#DIV/0!</v>
      </c>
      <c r="J88" t="e">
        <f t="shared" si="33"/>
        <v>#DIV/0!</v>
      </c>
      <c r="K88">
        <f>Control!F90/100</f>
        <v>0</v>
      </c>
      <c r="L88" s="25" t="e">
        <f t="shared" si="34"/>
        <v>#DIV/0!</v>
      </c>
      <c r="M88" s="10" t="e">
        <f t="shared" si="35"/>
        <v>#DIV/0!</v>
      </c>
      <c r="N88" t="e">
        <f t="shared" si="36"/>
        <v>#DIV/0!</v>
      </c>
      <c r="O88" t="e">
        <f t="shared" si="37"/>
        <v>#DIV/0!</v>
      </c>
      <c r="P88" s="25" t="e">
        <f t="shared" si="38"/>
        <v>#DIV/0!</v>
      </c>
      <c r="Q88" s="17" t="e">
        <f t="shared" si="39"/>
        <v>#DIV/0!</v>
      </c>
      <c r="R88" t="e">
        <f t="shared" si="40"/>
        <v>#DIV/0!</v>
      </c>
      <c r="S88" s="25" t="e">
        <f t="shared" si="41"/>
        <v>#DIV/0!</v>
      </c>
      <c r="T88" s="25" t="e">
        <f t="shared" si="42"/>
        <v>#DIV/0!</v>
      </c>
      <c r="U88" s="10" t="e">
        <f ca="1">RANK(C88,$C$3:OFFSET($C$3,Control!$I$5-1,0),1)</f>
        <v>#N/A</v>
      </c>
      <c r="V88" s="10" t="e">
        <f t="shared" ca="1" si="51"/>
        <v>#N/A</v>
      </c>
      <c r="W88" s="10" t="e">
        <f t="shared" ca="1" si="51"/>
        <v>#N/A</v>
      </c>
      <c r="X88" s="7" t="e">
        <f t="shared" si="49"/>
        <v>#DIV/0!</v>
      </c>
      <c r="Y88" s="7" t="e">
        <f t="shared" ca="1" si="48"/>
        <v>#N/A</v>
      </c>
      <c r="Z88">
        <v>1</v>
      </c>
      <c r="AA88">
        <v>2</v>
      </c>
      <c r="AB88" s="11" t="e">
        <f t="shared" si="50"/>
        <v>#DIV/0!</v>
      </c>
      <c r="AC88" s="11"/>
      <c r="AD88" s="7" t="e">
        <f t="shared" si="43"/>
        <v>#DIV/0!</v>
      </c>
      <c r="AE88" t="e">
        <f t="shared" si="44"/>
        <v>#DIV/0!</v>
      </c>
      <c r="AF88" s="25" t="e">
        <f t="shared" si="45"/>
        <v>#DIV/0!</v>
      </c>
    </row>
    <row r="89" spans="1:32" ht="14.25" x14ac:dyDescent="0.2">
      <c r="A89" s="37">
        <f>Control!B91</f>
        <v>0</v>
      </c>
      <c r="B89" s="27" t="e">
        <f t="shared" si="27"/>
        <v>#DIV/0!</v>
      </c>
      <c r="C89" s="20">
        <v>0</v>
      </c>
      <c r="D89" s="9" t="e">
        <f t="shared" si="28"/>
        <v>#DIV/0!</v>
      </c>
      <c r="E89">
        <f>Control!C91/100</f>
        <v>0</v>
      </c>
      <c r="F89" t="e">
        <f t="shared" si="29"/>
        <v>#DIV/0!</v>
      </c>
      <c r="G89">
        <f t="shared" si="30"/>
        <v>0</v>
      </c>
      <c r="H89" s="21">
        <f t="shared" si="31"/>
        <v>0</v>
      </c>
      <c r="I89" s="7" t="e">
        <f t="shared" si="32"/>
        <v>#DIV/0!</v>
      </c>
      <c r="J89" t="e">
        <f t="shared" si="33"/>
        <v>#DIV/0!</v>
      </c>
      <c r="K89">
        <f>Control!F91/100</f>
        <v>0</v>
      </c>
      <c r="L89" s="25" t="e">
        <f t="shared" si="34"/>
        <v>#DIV/0!</v>
      </c>
      <c r="M89" s="10" t="e">
        <f t="shared" si="35"/>
        <v>#DIV/0!</v>
      </c>
      <c r="N89" t="e">
        <f t="shared" si="36"/>
        <v>#DIV/0!</v>
      </c>
      <c r="O89" t="e">
        <f t="shared" si="37"/>
        <v>#DIV/0!</v>
      </c>
      <c r="P89" s="25" t="e">
        <f t="shared" si="38"/>
        <v>#DIV/0!</v>
      </c>
      <c r="Q89" s="17" t="e">
        <f t="shared" si="39"/>
        <v>#DIV/0!</v>
      </c>
      <c r="R89" t="e">
        <f t="shared" si="40"/>
        <v>#DIV/0!</v>
      </c>
      <c r="S89" s="25" t="e">
        <f t="shared" si="41"/>
        <v>#DIV/0!</v>
      </c>
      <c r="T89" s="25" t="e">
        <f t="shared" si="42"/>
        <v>#DIV/0!</v>
      </c>
      <c r="U89" s="10" t="e">
        <f ca="1">RANK(C89,$C$3:OFFSET($C$3,Control!$I$5-1,0),1)</f>
        <v>#N/A</v>
      </c>
      <c r="V89" s="10" t="e">
        <f t="shared" ca="1" si="51"/>
        <v>#N/A</v>
      </c>
      <c r="W89" s="10" t="e">
        <f t="shared" ca="1" si="51"/>
        <v>#N/A</v>
      </c>
      <c r="X89" s="7" t="e">
        <f t="shared" si="49"/>
        <v>#DIV/0!</v>
      </c>
      <c r="Y89" s="7" t="e">
        <f t="shared" ca="1" si="48"/>
        <v>#N/A</v>
      </c>
      <c r="Z89">
        <v>1</v>
      </c>
      <c r="AA89">
        <v>2</v>
      </c>
      <c r="AB89" s="11" t="e">
        <f t="shared" si="50"/>
        <v>#DIV/0!</v>
      </c>
      <c r="AC89" s="11"/>
      <c r="AD89" s="7" t="e">
        <f t="shared" si="43"/>
        <v>#DIV/0!</v>
      </c>
      <c r="AE89" t="e">
        <f t="shared" si="44"/>
        <v>#DIV/0!</v>
      </c>
      <c r="AF89" s="25" t="e">
        <f t="shared" si="45"/>
        <v>#DIV/0!</v>
      </c>
    </row>
    <row r="90" spans="1:32" ht="14.25" x14ac:dyDescent="0.2">
      <c r="A90" s="37">
        <f>Control!B92</f>
        <v>0</v>
      </c>
      <c r="B90" s="27" t="e">
        <f t="shared" si="27"/>
        <v>#DIV/0!</v>
      </c>
      <c r="C90" s="20">
        <v>0</v>
      </c>
      <c r="D90" s="9" t="e">
        <f t="shared" si="28"/>
        <v>#DIV/0!</v>
      </c>
      <c r="E90">
        <f>Control!C92/100</f>
        <v>0</v>
      </c>
      <c r="F90" t="e">
        <f t="shared" si="29"/>
        <v>#DIV/0!</v>
      </c>
      <c r="G90">
        <f t="shared" si="30"/>
        <v>0</v>
      </c>
      <c r="H90" s="21">
        <f t="shared" si="31"/>
        <v>0</v>
      </c>
      <c r="I90" s="7" t="e">
        <f t="shared" si="32"/>
        <v>#DIV/0!</v>
      </c>
      <c r="J90" t="e">
        <f t="shared" si="33"/>
        <v>#DIV/0!</v>
      </c>
      <c r="K90">
        <f>Control!F92/100</f>
        <v>0</v>
      </c>
      <c r="L90" s="25" t="e">
        <f t="shared" si="34"/>
        <v>#DIV/0!</v>
      </c>
      <c r="M90" s="10" t="e">
        <f t="shared" si="35"/>
        <v>#DIV/0!</v>
      </c>
      <c r="N90" t="e">
        <f t="shared" si="36"/>
        <v>#DIV/0!</v>
      </c>
      <c r="O90" t="e">
        <f t="shared" si="37"/>
        <v>#DIV/0!</v>
      </c>
      <c r="P90" s="25" t="e">
        <f t="shared" si="38"/>
        <v>#DIV/0!</v>
      </c>
      <c r="Q90" s="17" t="e">
        <f t="shared" si="39"/>
        <v>#DIV/0!</v>
      </c>
      <c r="R90" t="e">
        <f t="shared" si="40"/>
        <v>#DIV/0!</v>
      </c>
      <c r="S90" s="25" t="e">
        <f t="shared" si="41"/>
        <v>#DIV/0!</v>
      </c>
      <c r="T90" s="25" t="e">
        <f t="shared" si="42"/>
        <v>#DIV/0!</v>
      </c>
      <c r="U90" s="10" t="e">
        <f ca="1">RANK(C90,$C$3:OFFSET($C$3,Control!$I$5-1,0),1)</f>
        <v>#N/A</v>
      </c>
      <c r="V90" s="10" t="e">
        <f t="shared" ca="1" si="51"/>
        <v>#N/A</v>
      </c>
      <c r="W90" s="10" t="e">
        <f t="shared" ca="1" si="51"/>
        <v>#N/A</v>
      </c>
      <c r="X90" s="7" t="e">
        <f t="shared" si="49"/>
        <v>#DIV/0!</v>
      </c>
      <c r="Y90" s="7" t="e">
        <f t="shared" ca="1" si="48"/>
        <v>#N/A</v>
      </c>
      <c r="Z90">
        <v>1</v>
      </c>
      <c r="AA90">
        <v>2</v>
      </c>
      <c r="AB90" s="11" t="e">
        <f t="shared" si="50"/>
        <v>#DIV/0!</v>
      </c>
      <c r="AC90" s="11"/>
      <c r="AD90" s="7" t="e">
        <f t="shared" si="43"/>
        <v>#DIV/0!</v>
      </c>
      <c r="AE90" t="e">
        <f t="shared" si="44"/>
        <v>#DIV/0!</v>
      </c>
      <c r="AF90" s="25" t="e">
        <f t="shared" si="45"/>
        <v>#DIV/0!</v>
      </c>
    </row>
    <row r="91" spans="1:32" ht="14.25" x14ac:dyDescent="0.2">
      <c r="A91" s="37">
        <f>Control!B93</f>
        <v>0</v>
      </c>
      <c r="B91" s="27" t="e">
        <f t="shared" si="27"/>
        <v>#DIV/0!</v>
      </c>
      <c r="C91" s="20">
        <v>0</v>
      </c>
      <c r="D91" s="9" t="e">
        <f t="shared" si="28"/>
        <v>#DIV/0!</v>
      </c>
      <c r="E91">
        <f>Control!C93/100</f>
        <v>0</v>
      </c>
      <c r="F91" t="e">
        <f t="shared" si="29"/>
        <v>#DIV/0!</v>
      </c>
      <c r="G91">
        <f t="shared" si="30"/>
        <v>0</v>
      </c>
      <c r="H91" s="21">
        <f t="shared" si="31"/>
        <v>0</v>
      </c>
      <c r="I91" s="7" t="e">
        <f t="shared" si="32"/>
        <v>#DIV/0!</v>
      </c>
      <c r="J91" t="e">
        <f t="shared" si="33"/>
        <v>#DIV/0!</v>
      </c>
      <c r="K91">
        <f>Control!F93/100</f>
        <v>0</v>
      </c>
      <c r="L91" s="25" t="e">
        <f t="shared" si="34"/>
        <v>#DIV/0!</v>
      </c>
      <c r="M91" s="10" t="e">
        <f t="shared" si="35"/>
        <v>#DIV/0!</v>
      </c>
      <c r="N91" t="e">
        <f t="shared" si="36"/>
        <v>#DIV/0!</v>
      </c>
      <c r="O91" t="e">
        <f t="shared" si="37"/>
        <v>#DIV/0!</v>
      </c>
      <c r="P91" s="25" t="e">
        <f t="shared" si="38"/>
        <v>#DIV/0!</v>
      </c>
      <c r="Q91" s="17" t="e">
        <f t="shared" si="39"/>
        <v>#DIV/0!</v>
      </c>
      <c r="R91" t="e">
        <f t="shared" si="40"/>
        <v>#DIV/0!</v>
      </c>
      <c r="S91" s="25" t="e">
        <f t="shared" si="41"/>
        <v>#DIV/0!</v>
      </c>
      <c r="T91" s="25" t="e">
        <f t="shared" si="42"/>
        <v>#DIV/0!</v>
      </c>
      <c r="U91" s="10" t="e">
        <f ca="1">RANK(C91,$C$3:OFFSET($C$3,Control!$I$5-1,0),1)</f>
        <v>#N/A</v>
      </c>
      <c r="V91" s="10" t="e">
        <f t="shared" ca="1" si="51"/>
        <v>#N/A</v>
      </c>
      <c r="W91" s="10" t="e">
        <f t="shared" ca="1" si="51"/>
        <v>#N/A</v>
      </c>
      <c r="X91" s="7" t="e">
        <f t="shared" si="49"/>
        <v>#DIV/0!</v>
      </c>
      <c r="Y91" s="7" t="e">
        <f t="shared" ca="1" si="48"/>
        <v>#N/A</v>
      </c>
      <c r="Z91">
        <v>1</v>
      </c>
      <c r="AA91">
        <v>2</v>
      </c>
      <c r="AB91" s="11" t="e">
        <f t="shared" si="50"/>
        <v>#DIV/0!</v>
      </c>
      <c r="AC91" s="11"/>
      <c r="AD91" s="7" t="e">
        <f t="shared" si="43"/>
        <v>#DIV/0!</v>
      </c>
      <c r="AE91" t="e">
        <f t="shared" si="44"/>
        <v>#DIV/0!</v>
      </c>
      <c r="AF91" s="25" t="e">
        <f t="shared" si="45"/>
        <v>#DIV/0!</v>
      </c>
    </row>
    <row r="92" spans="1:32" ht="14.25" x14ac:dyDescent="0.2">
      <c r="A92" s="37">
        <f>Control!B94</f>
        <v>0</v>
      </c>
      <c r="B92" s="27" t="e">
        <f t="shared" si="27"/>
        <v>#DIV/0!</v>
      </c>
      <c r="C92" s="20">
        <v>0</v>
      </c>
      <c r="D92" s="9" t="e">
        <f t="shared" si="28"/>
        <v>#DIV/0!</v>
      </c>
      <c r="E92">
        <f>Control!C94/100</f>
        <v>0</v>
      </c>
      <c r="F92" t="e">
        <f t="shared" si="29"/>
        <v>#DIV/0!</v>
      </c>
      <c r="G92">
        <f t="shared" si="30"/>
        <v>0</v>
      </c>
      <c r="H92" s="21">
        <f t="shared" si="31"/>
        <v>0</v>
      </c>
      <c r="I92" s="7" t="e">
        <f t="shared" si="32"/>
        <v>#DIV/0!</v>
      </c>
      <c r="J92" t="e">
        <f t="shared" si="33"/>
        <v>#DIV/0!</v>
      </c>
      <c r="K92">
        <f>Control!F94/100</f>
        <v>0</v>
      </c>
      <c r="L92" s="25" t="e">
        <f t="shared" si="34"/>
        <v>#DIV/0!</v>
      </c>
      <c r="M92" s="10" t="e">
        <f t="shared" si="35"/>
        <v>#DIV/0!</v>
      </c>
      <c r="N92" t="e">
        <f t="shared" si="36"/>
        <v>#DIV/0!</v>
      </c>
      <c r="O92" t="e">
        <f t="shared" si="37"/>
        <v>#DIV/0!</v>
      </c>
      <c r="P92" s="25" t="e">
        <f t="shared" si="38"/>
        <v>#DIV/0!</v>
      </c>
      <c r="Q92" s="17" t="e">
        <f t="shared" si="39"/>
        <v>#DIV/0!</v>
      </c>
      <c r="R92" t="e">
        <f t="shared" si="40"/>
        <v>#DIV/0!</v>
      </c>
      <c r="S92" s="25" t="e">
        <f t="shared" si="41"/>
        <v>#DIV/0!</v>
      </c>
      <c r="T92" s="25" t="e">
        <f t="shared" si="42"/>
        <v>#DIV/0!</v>
      </c>
      <c r="U92" s="10" t="e">
        <f ca="1">RANK(C92,$C$3:OFFSET($C$3,Control!$I$5-1,0),1)</f>
        <v>#N/A</v>
      </c>
      <c r="V92" s="10" t="e">
        <f t="shared" ca="1" si="51"/>
        <v>#N/A</v>
      </c>
      <c r="W92" s="10" t="e">
        <f t="shared" ca="1" si="51"/>
        <v>#N/A</v>
      </c>
      <c r="X92" s="7" t="e">
        <f t="shared" si="49"/>
        <v>#DIV/0!</v>
      </c>
      <c r="Y92" s="7" t="e">
        <f t="shared" ca="1" si="48"/>
        <v>#N/A</v>
      </c>
      <c r="Z92">
        <v>1</v>
      </c>
      <c r="AA92">
        <v>2</v>
      </c>
      <c r="AB92" s="11" t="e">
        <f t="shared" si="50"/>
        <v>#DIV/0!</v>
      </c>
      <c r="AC92" s="11"/>
      <c r="AD92" s="7" t="e">
        <f t="shared" si="43"/>
        <v>#DIV/0!</v>
      </c>
      <c r="AE92" t="e">
        <f t="shared" si="44"/>
        <v>#DIV/0!</v>
      </c>
      <c r="AF92" s="25" t="e">
        <f t="shared" si="45"/>
        <v>#DIV/0!</v>
      </c>
    </row>
    <row r="93" spans="1:32" ht="14.25" x14ac:dyDescent="0.2">
      <c r="A93" s="37">
        <f>Control!B95</f>
        <v>0</v>
      </c>
      <c r="B93" s="27" t="e">
        <f t="shared" si="27"/>
        <v>#DIV/0!</v>
      </c>
      <c r="C93" s="20">
        <v>0</v>
      </c>
      <c r="D93" s="9" t="e">
        <f t="shared" si="28"/>
        <v>#DIV/0!</v>
      </c>
      <c r="E93">
        <f>Control!C95/100</f>
        <v>0</v>
      </c>
      <c r="F93" t="e">
        <f t="shared" si="29"/>
        <v>#DIV/0!</v>
      </c>
      <c r="G93">
        <f t="shared" si="30"/>
        <v>0</v>
      </c>
      <c r="H93" s="21">
        <f t="shared" si="31"/>
        <v>0</v>
      </c>
      <c r="I93" s="7" t="e">
        <f t="shared" si="32"/>
        <v>#DIV/0!</v>
      </c>
      <c r="J93" t="e">
        <f t="shared" si="33"/>
        <v>#DIV/0!</v>
      </c>
      <c r="K93">
        <f>Control!F95/100</f>
        <v>0</v>
      </c>
      <c r="L93" s="25" t="e">
        <f t="shared" si="34"/>
        <v>#DIV/0!</v>
      </c>
      <c r="M93" s="10" t="e">
        <f t="shared" si="35"/>
        <v>#DIV/0!</v>
      </c>
      <c r="N93" t="e">
        <f t="shared" si="36"/>
        <v>#DIV/0!</v>
      </c>
      <c r="O93" t="e">
        <f t="shared" si="37"/>
        <v>#DIV/0!</v>
      </c>
      <c r="P93" s="25" t="e">
        <f t="shared" si="38"/>
        <v>#DIV/0!</v>
      </c>
      <c r="Q93" s="17" t="e">
        <f t="shared" si="39"/>
        <v>#DIV/0!</v>
      </c>
      <c r="R93" t="e">
        <f t="shared" si="40"/>
        <v>#DIV/0!</v>
      </c>
      <c r="S93" s="25" t="e">
        <f t="shared" si="41"/>
        <v>#DIV/0!</v>
      </c>
      <c r="T93" s="25" t="e">
        <f t="shared" si="42"/>
        <v>#DIV/0!</v>
      </c>
      <c r="U93" s="10" t="e">
        <f ca="1">RANK(C93,$C$3:OFFSET($C$3,Control!$I$5-1,0),1)</f>
        <v>#N/A</v>
      </c>
      <c r="V93" s="10" t="e">
        <f t="shared" ca="1" si="51"/>
        <v>#N/A</v>
      </c>
      <c r="W93" s="10" t="e">
        <f t="shared" ca="1" si="51"/>
        <v>#N/A</v>
      </c>
      <c r="X93" s="7" t="e">
        <f t="shared" si="49"/>
        <v>#DIV/0!</v>
      </c>
      <c r="Y93" s="7" t="e">
        <f t="shared" ca="1" si="48"/>
        <v>#N/A</v>
      </c>
      <c r="Z93">
        <v>1</v>
      </c>
      <c r="AA93">
        <v>2</v>
      </c>
      <c r="AB93" s="11" t="e">
        <f t="shared" si="50"/>
        <v>#DIV/0!</v>
      </c>
      <c r="AC93" s="11"/>
      <c r="AD93" s="7" t="e">
        <f t="shared" si="43"/>
        <v>#DIV/0!</v>
      </c>
      <c r="AE93" t="e">
        <f t="shared" si="44"/>
        <v>#DIV/0!</v>
      </c>
      <c r="AF93" s="25" t="e">
        <f t="shared" si="45"/>
        <v>#DIV/0!</v>
      </c>
    </row>
    <row r="94" spans="1:32" ht="14.25" x14ac:dyDescent="0.2">
      <c r="A94" s="37">
        <f>Control!B96</f>
        <v>0</v>
      </c>
      <c r="B94" s="27" t="e">
        <f t="shared" si="27"/>
        <v>#DIV/0!</v>
      </c>
      <c r="C94" s="20">
        <v>0</v>
      </c>
      <c r="D94" s="9" t="e">
        <f t="shared" si="28"/>
        <v>#DIV/0!</v>
      </c>
      <c r="E94">
        <f>Control!C96/100</f>
        <v>0</v>
      </c>
      <c r="F94" t="e">
        <f t="shared" si="29"/>
        <v>#DIV/0!</v>
      </c>
      <c r="G94">
        <f t="shared" si="30"/>
        <v>0</v>
      </c>
      <c r="H94" s="21">
        <f t="shared" si="31"/>
        <v>0</v>
      </c>
      <c r="I94" s="7" t="e">
        <f t="shared" si="32"/>
        <v>#DIV/0!</v>
      </c>
      <c r="J94" t="e">
        <f t="shared" si="33"/>
        <v>#DIV/0!</v>
      </c>
      <c r="K94">
        <f>Control!F96/100</f>
        <v>0</v>
      </c>
      <c r="L94" s="25" t="e">
        <f t="shared" si="34"/>
        <v>#DIV/0!</v>
      </c>
      <c r="M94" s="10" t="e">
        <f t="shared" si="35"/>
        <v>#DIV/0!</v>
      </c>
      <c r="N94" t="e">
        <f t="shared" si="36"/>
        <v>#DIV/0!</v>
      </c>
      <c r="O94" t="e">
        <f t="shared" si="37"/>
        <v>#DIV/0!</v>
      </c>
      <c r="P94" s="25" t="e">
        <f t="shared" si="38"/>
        <v>#DIV/0!</v>
      </c>
      <c r="Q94" s="17" t="e">
        <f t="shared" si="39"/>
        <v>#DIV/0!</v>
      </c>
      <c r="R94" t="e">
        <f t="shared" si="40"/>
        <v>#DIV/0!</v>
      </c>
      <c r="S94" s="25" t="e">
        <f t="shared" si="41"/>
        <v>#DIV/0!</v>
      </c>
      <c r="T94" s="25" t="e">
        <f t="shared" si="42"/>
        <v>#DIV/0!</v>
      </c>
      <c r="U94" s="10" t="e">
        <f ca="1">RANK(C94,$C$3:OFFSET($C$3,Control!$I$5-1,0),1)</f>
        <v>#N/A</v>
      </c>
      <c r="V94" s="10" t="e">
        <f t="shared" ca="1" si="51"/>
        <v>#N/A</v>
      </c>
      <c r="W94" s="10" t="e">
        <f t="shared" ca="1" si="51"/>
        <v>#N/A</v>
      </c>
      <c r="X94" s="7" t="e">
        <f t="shared" si="49"/>
        <v>#DIV/0!</v>
      </c>
      <c r="Y94" s="7" t="e">
        <f t="shared" ca="1" si="48"/>
        <v>#N/A</v>
      </c>
      <c r="Z94">
        <v>1</v>
      </c>
      <c r="AA94">
        <v>2</v>
      </c>
      <c r="AB94" s="11" t="e">
        <f t="shared" si="50"/>
        <v>#DIV/0!</v>
      </c>
      <c r="AC94" s="11"/>
      <c r="AD94" s="7" t="e">
        <f t="shared" si="43"/>
        <v>#DIV/0!</v>
      </c>
      <c r="AE94" t="e">
        <f t="shared" si="44"/>
        <v>#DIV/0!</v>
      </c>
      <c r="AF94" s="25" t="e">
        <f t="shared" si="45"/>
        <v>#DIV/0!</v>
      </c>
    </row>
    <row r="95" spans="1:32" ht="14.25" x14ac:dyDescent="0.2">
      <c r="A95" s="37">
        <f>Control!B97</f>
        <v>0</v>
      </c>
      <c r="B95" s="27" t="e">
        <f t="shared" ref="B95:B100" si="52">100*T95/(1-S95)</f>
        <v>#DIV/0!</v>
      </c>
      <c r="C95" s="20">
        <v>0</v>
      </c>
      <c r="D95" s="9" t="e">
        <f t="shared" ref="D95:D100" si="53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4">$F$2*N95</f>
        <v>#DIV/0!</v>
      </c>
      <c r="G95">
        <f t="shared" ref="G95:G100" si="55">0.018*C95*1000000/8.3144/($AA$1+273.15)</f>
        <v>0</v>
      </c>
      <c r="H95" s="21">
        <f t="shared" ref="H95:H100" si="56">2*0.0000000000000000001*(E95*100)^3.5</f>
        <v>0</v>
      </c>
      <c r="I95" s="7" t="e">
        <f t="shared" ref="I95:I100" si="57">MIN(J95*$J$2,C95)</f>
        <v>#DIV/0!</v>
      </c>
      <c r="J95" t="e">
        <f t="shared" ref="J95:J100" si="58">$I$2+(0.821*SQRT(H95)+1.54)/E95</f>
        <v>#DIV/0!</v>
      </c>
      <c r="K95">
        <f>Control!F97/100</f>
        <v>0</v>
      </c>
      <c r="L95" s="25" t="e">
        <f t="shared" ref="L95:L100" si="59">K95*(1-F95-P95-S95)</f>
        <v>#DIV/0!</v>
      </c>
      <c r="M95" s="10" t="e">
        <f t="shared" ref="M95:M100" si="60">0.018*I95*1000000/8.3144/($AA$1+273.15)</f>
        <v>#DIV/0!</v>
      </c>
      <c r="N95" t="e">
        <f t="shared" ref="N95:N100" si="61">1/((1+$P$2)*(1+(1-E95)/E95*$AA$2/M95)-$O$2)</f>
        <v>#DIV/0!</v>
      </c>
      <c r="O95" t="e">
        <f t="shared" ref="O95:O100" si="62">$O$2*N95</f>
        <v>#DIV/0!</v>
      </c>
      <c r="P95" s="25" t="e">
        <f t="shared" ref="P95:P100" si="63">S95*($P$2-$F$2)</f>
        <v>#DIV/0!</v>
      </c>
      <c r="Q95" s="17" t="e">
        <f t="shared" ref="Q95:Q100" si="64">100/(1+G95/$AA$2*(1/S95-1))</f>
        <v>#DIV/0!</v>
      </c>
      <c r="R95" t="e">
        <f t="shared" ref="R95:R100" si="65">Q95/100*G95+(100-Q95)/100*2450</f>
        <v>#DIV/0!</v>
      </c>
      <c r="S95" s="25" t="e">
        <f t="shared" ref="S95:S100" si="66">($O$2/(1+$P$2-$F$2)+1)*N95</f>
        <v>#DIV/0!</v>
      </c>
      <c r="T95" s="25" t="e">
        <f t="shared" ref="T95:T100" si="67">L95+F95+P95</f>
        <v>#DIV/0!</v>
      </c>
      <c r="U95" s="10" t="e">
        <f ca="1">RANK(C95,$C$3:OFFSET($C$3,Control!$I$5-1,0),1)</f>
        <v>#N/A</v>
      </c>
      <c r="V95" s="10" t="e">
        <f t="shared" ca="1" si="51"/>
        <v>#N/A</v>
      </c>
      <c r="W95" s="10" t="e">
        <f t="shared" ca="1" si="51"/>
        <v>#N/A</v>
      </c>
      <c r="X95" s="7" t="e">
        <f t="shared" si="49"/>
        <v>#DIV/0!</v>
      </c>
      <c r="Y95" s="7" t="e">
        <f t="shared" ca="1" si="48"/>
        <v>#N/A</v>
      </c>
      <c r="Z95">
        <v>1</v>
      </c>
      <c r="AA95">
        <v>2</v>
      </c>
      <c r="AB95" s="11" t="e">
        <f t="shared" si="50"/>
        <v>#DIV/0!</v>
      </c>
      <c r="AC95" s="11"/>
      <c r="AD95" s="7" t="e">
        <f t="shared" ref="AD95:AD100" si="68">B95+S95*100</f>
        <v>#DIV/0!</v>
      </c>
      <c r="AE95" t="e">
        <f t="shared" ref="AE95:AE100" si="69">($AE$1/100-K95)/(1-K95)/N95-1-$P$2</f>
        <v>#DIV/0!</v>
      </c>
      <c r="AF95" s="25" t="e">
        <f t="shared" ref="AF95:AF100" si="70">S95+P95+F95</f>
        <v>#DIV/0!</v>
      </c>
    </row>
    <row r="96" spans="1:32" ht="14.25" x14ac:dyDescent="0.2">
      <c r="A96" s="37">
        <f>Control!B98</f>
        <v>0</v>
      </c>
      <c r="B96" s="27" t="e">
        <f t="shared" si="52"/>
        <v>#DIV/0!</v>
      </c>
      <c r="C96" s="20">
        <v>0</v>
      </c>
      <c r="D96" s="9" t="e">
        <f t="shared" si="53"/>
        <v>#DIV/0!</v>
      </c>
      <c r="E96">
        <f>Control!C98/100</f>
        <v>0</v>
      </c>
      <c r="F96" t="e">
        <f t="shared" si="54"/>
        <v>#DIV/0!</v>
      </c>
      <c r="G96">
        <f t="shared" si="55"/>
        <v>0</v>
      </c>
      <c r="H96" s="21">
        <f t="shared" si="56"/>
        <v>0</v>
      </c>
      <c r="I96" s="7" t="e">
        <f t="shared" si="57"/>
        <v>#DIV/0!</v>
      </c>
      <c r="J96" t="e">
        <f t="shared" si="58"/>
        <v>#DIV/0!</v>
      </c>
      <c r="K96">
        <f>Control!F98/100</f>
        <v>0</v>
      </c>
      <c r="L96" s="25" t="e">
        <f t="shared" si="59"/>
        <v>#DIV/0!</v>
      </c>
      <c r="M96" s="10" t="e">
        <f t="shared" si="60"/>
        <v>#DIV/0!</v>
      </c>
      <c r="N96" t="e">
        <f t="shared" si="61"/>
        <v>#DIV/0!</v>
      </c>
      <c r="O96" t="e">
        <f t="shared" si="62"/>
        <v>#DIV/0!</v>
      </c>
      <c r="P96" s="25" t="e">
        <f t="shared" si="63"/>
        <v>#DIV/0!</v>
      </c>
      <c r="Q96" s="17" t="e">
        <f t="shared" si="64"/>
        <v>#DIV/0!</v>
      </c>
      <c r="R96" t="e">
        <f t="shared" si="65"/>
        <v>#DIV/0!</v>
      </c>
      <c r="S96" s="25" t="e">
        <f t="shared" si="66"/>
        <v>#DIV/0!</v>
      </c>
      <c r="T96" s="25" t="e">
        <f t="shared" si="67"/>
        <v>#DIV/0!</v>
      </c>
      <c r="U96" s="10" t="e">
        <f ca="1">RANK(C96,$C$3:OFFSET($C$3,Control!$I$5-1,0),1)</f>
        <v>#N/A</v>
      </c>
      <c r="V96" s="10" t="e">
        <f t="shared" ref="V96:W100" ca="1" si="71">IF(U96=U95,U95+1,U96)</f>
        <v>#N/A</v>
      </c>
      <c r="W96" s="10" t="e">
        <f t="shared" ca="1" si="71"/>
        <v>#N/A</v>
      </c>
      <c r="X96" s="7" t="e">
        <f t="shared" si="49"/>
        <v>#DIV/0!</v>
      </c>
      <c r="Y96" s="7" t="e">
        <f t="shared" ca="1" si="48"/>
        <v>#N/A</v>
      </c>
      <c r="Z96">
        <v>1</v>
      </c>
      <c r="AA96">
        <v>2</v>
      </c>
      <c r="AB96" s="11" t="e">
        <f t="shared" si="50"/>
        <v>#DIV/0!</v>
      </c>
      <c r="AC96" s="11"/>
      <c r="AD96" s="7" t="e">
        <f t="shared" si="68"/>
        <v>#DIV/0!</v>
      </c>
      <c r="AE96" t="e">
        <f t="shared" si="69"/>
        <v>#DIV/0!</v>
      </c>
      <c r="AF96" s="25" t="e">
        <f t="shared" si="70"/>
        <v>#DIV/0!</v>
      </c>
    </row>
    <row r="97" spans="1:32" ht="14.25" x14ac:dyDescent="0.2">
      <c r="A97" s="37">
        <f>Control!B99</f>
        <v>0</v>
      </c>
      <c r="B97" s="27" t="e">
        <f t="shared" si="52"/>
        <v>#DIV/0!</v>
      </c>
      <c r="C97" s="20">
        <v>0</v>
      </c>
      <c r="D97" s="9" t="e">
        <f t="shared" si="53"/>
        <v>#DIV/0!</v>
      </c>
      <c r="E97">
        <f>Control!C99/100</f>
        <v>0</v>
      </c>
      <c r="F97" t="e">
        <f t="shared" si="54"/>
        <v>#DIV/0!</v>
      </c>
      <c r="G97">
        <f t="shared" si="55"/>
        <v>0</v>
      </c>
      <c r="H97" s="21">
        <f t="shared" si="56"/>
        <v>0</v>
      </c>
      <c r="I97" s="7" t="e">
        <f t="shared" si="57"/>
        <v>#DIV/0!</v>
      </c>
      <c r="J97" t="e">
        <f t="shared" si="58"/>
        <v>#DIV/0!</v>
      </c>
      <c r="K97">
        <f>Control!F99/100</f>
        <v>0</v>
      </c>
      <c r="L97" s="25" t="e">
        <f t="shared" si="59"/>
        <v>#DIV/0!</v>
      </c>
      <c r="M97" s="10" t="e">
        <f t="shared" si="60"/>
        <v>#DIV/0!</v>
      </c>
      <c r="N97" t="e">
        <f t="shared" si="61"/>
        <v>#DIV/0!</v>
      </c>
      <c r="O97" t="e">
        <f t="shared" si="62"/>
        <v>#DIV/0!</v>
      </c>
      <c r="P97" s="25" t="e">
        <f t="shared" si="63"/>
        <v>#DIV/0!</v>
      </c>
      <c r="Q97" s="17" t="e">
        <f t="shared" si="64"/>
        <v>#DIV/0!</v>
      </c>
      <c r="R97" t="e">
        <f t="shared" si="65"/>
        <v>#DIV/0!</v>
      </c>
      <c r="S97" s="25" t="e">
        <f t="shared" si="66"/>
        <v>#DIV/0!</v>
      </c>
      <c r="T97" s="25" t="e">
        <f t="shared" si="67"/>
        <v>#DIV/0!</v>
      </c>
      <c r="U97" s="10" t="e">
        <f ca="1">RANK(C97,$C$3:OFFSET($C$3,Control!$I$5-1,0),1)</f>
        <v>#N/A</v>
      </c>
      <c r="V97" s="10" t="e">
        <f t="shared" ca="1" si="71"/>
        <v>#N/A</v>
      </c>
      <c r="W97" s="10" t="e">
        <f t="shared" ca="1" si="71"/>
        <v>#N/A</v>
      </c>
      <c r="X97" s="7" t="e">
        <f t="shared" si="49"/>
        <v>#DIV/0!</v>
      </c>
      <c r="Y97" s="7" t="e">
        <f t="shared" ca="1" si="48"/>
        <v>#N/A</v>
      </c>
      <c r="Z97">
        <v>1</v>
      </c>
      <c r="AA97">
        <v>2</v>
      </c>
      <c r="AB97" s="11" t="e">
        <f t="shared" si="50"/>
        <v>#DIV/0!</v>
      </c>
      <c r="AC97" s="11"/>
      <c r="AD97" s="7" t="e">
        <f t="shared" si="68"/>
        <v>#DIV/0!</v>
      </c>
      <c r="AE97" t="e">
        <f t="shared" si="69"/>
        <v>#DIV/0!</v>
      </c>
      <c r="AF97" s="25" t="e">
        <f t="shared" si="70"/>
        <v>#DIV/0!</v>
      </c>
    </row>
    <row r="98" spans="1:32" ht="14.25" x14ac:dyDescent="0.2">
      <c r="A98" s="37">
        <f>Control!B100</f>
        <v>0</v>
      </c>
      <c r="B98" s="27" t="e">
        <f t="shared" si="52"/>
        <v>#DIV/0!</v>
      </c>
      <c r="C98" s="20">
        <v>0</v>
      </c>
      <c r="D98" s="9" t="e">
        <f t="shared" si="53"/>
        <v>#DIV/0!</v>
      </c>
      <c r="E98">
        <f>Control!C100/100</f>
        <v>0</v>
      </c>
      <c r="F98" t="e">
        <f t="shared" si="54"/>
        <v>#DIV/0!</v>
      </c>
      <c r="G98">
        <f t="shared" si="55"/>
        <v>0</v>
      </c>
      <c r="H98" s="21">
        <f t="shared" si="56"/>
        <v>0</v>
      </c>
      <c r="I98" s="7" t="e">
        <f t="shared" si="57"/>
        <v>#DIV/0!</v>
      </c>
      <c r="J98" t="e">
        <f t="shared" si="58"/>
        <v>#DIV/0!</v>
      </c>
      <c r="K98">
        <f>Control!F100/100</f>
        <v>0</v>
      </c>
      <c r="L98" s="25" t="e">
        <f t="shared" si="59"/>
        <v>#DIV/0!</v>
      </c>
      <c r="M98" s="10" t="e">
        <f t="shared" si="60"/>
        <v>#DIV/0!</v>
      </c>
      <c r="N98" t="e">
        <f t="shared" si="61"/>
        <v>#DIV/0!</v>
      </c>
      <c r="O98" t="e">
        <f t="shared" si="62"/>
        <v>#DIV/0!</v>
      </c>
      <c r="P98" s="25" t="e">
        <f t="shared" si="63"/>
        <v>#DIV/0!</v>
      </c>
      <c r="Q98" s="17" t="e">
        <f t="shared" si="64"/>
        <v>#DIV/0!</v>
      </c>
      <c r="R98" t="e">
        <f t="shared" si="65"/>
        <v>#DIV/0!</v>
      </c>
      <c r="S98" s="25" t="e">
        <f t="shared" si="66"/>
        <v>#DIV/0!</v>
      </c>
      <c r="T98" s="25" t="e">
        <f t="shared" si="67"/>
        <v>#DIV/0!</v>
      </c>
      <c r="U98" s="10" t="e">
        <f ca="1">RANK(C98,$C$3:OFFSET($C$3,Control!$I$5-1,0),1)</f>
        <v>#N/A</v>
      </c>
      <c r="V98" s="10" t="e">
        <f t="shared" ca="1" si="71"/>
        <v>#N/A</v>
      </c>
      <c r="W98" s="10" t="e">
        <f t="shared" ca="1" si="71"/>
        <v>#N/A</v>
      </c>
      <c r="X98" s="7" t="e">
        <f t="shared" si="49"/>
        <v>#DIV/0!</v>
      </c>
      <c r="Y98" s="7" t="e">
        <f t="shared" ca="1" si="48"/>
        <v>#N/A</v>
      </c>
      <c r="Z98">
        <v>1</v>
      </c>
      <c r="AA98">
        <v>2</v>
      </c>
      <c r="AB98" s="11" t="e">
        <f t="shared" si="50"/>
        <v>#DIV/0!</v>
      </c>
      <c r="AC98" s="11"/>
      <c r="AD98" s="7" t="e">
        <f t="shared" si="68"/>
        <v>#DIV/0!</v>
      </c>
      <c r="AE98" t="e">
        <f t="shared" si="69"/>
        <v>#DIV/0!</v>
      </c>
      <c r="AF98" s="25" t="e">
        <f t="shared" si="70"/>
        <v>#DIV/0!</v>
      </c>
    </row>
    <row r="99" spans="1:32" ht="14.25" x14ac:dyDescent="0.2">
      <c r="A99" s="37">
        <f>Control!B101</f>
        <v>0</v>
      </c>
      <c r="B99" s="27" t="e">
        <f t="shared" si="52"/>
        <v>#DIV/0!</v>
      </c>
      <c r="C99" s="20">
        <v>0</v>
      </c>
      <c r="D99" s="9" t="e">
        <f t="shared" si="53"/>
        <v>#DIV/0!</v>
      </c>
      <c r="E99">
        <f>Control!C101/100</f>
        <v>0</v>
      </c>
      <c r="F99" t="e">
        <f t="shared" si="54"/>
        <v>#DIV/0!</v>
      </c>
      <c r="G99">
        <f t="shared" si="55"/>
        <v>0</v>
      </c>
      <c r="H99" s="21">
        <f t="shared" si="56"/>
        <v>0</v>
      </c>
      <c r="I99" s="7" t="e">
        <f t="shared" si="57"/>
        <v>#DIV/0!</v>
      </c>
      <c r="J99" t="e">
        <f t="shared" si="58"/>
        <v>#DIV/0!</v>
      </c>
      <c r="K99">
        <f>Control!F101/100</f>
        <v>0</v>
      </c>
      <c r="L99" s="25" t="e">
        <f t="shared" si="59"/>
        <v>#DIV/0!</v>
      </c>
      <c r="M99" s="10" t="e">
        <f t="shared" si="60"/>
        <v>#DIV/0!</v>
      </c>
      <c r="N99" t="e">
        <f t="shared" si="61"/>
        <v>#DIV/0!</v>
      </c>
      <c r="O99" t="e">
        <f t="shared" si="62"/>
        <v>#DIV/0!</v>
      </c>
      <c r="P99" s="25" t="e">
        <f t="shared" si="63"/>
        <v>#DIV/0!</v>
      </c>
      <c r="Q99" s="17" t="e">
        <f t="shared" si="64"/>
        <v>#DIV/0!</v>
      </c>
      <c r="R99" t="e">
        <f t="shared" si="65"/>
        <v>#DIV/0!</v>
      </c>
      <c r="S99" s="25" t="e">
        <f t="shared" si="66"/>
        <v>#DIV/0!</v>
      </c>
      <c r="T99" s="25" t="e">
        <f t="shared" si="67"/>
        <v>#DIV/0!</v>
      </c>
      <c r="U99" s="10" t="e">
        <f ca="1">RANK(C99,$C$3:OFFSET($C$3,Control!$I$5-1,0),1)</f>
        <v>#N/A</v>
      </c>
      <c r="V99" s="10" t="e">
        <f t="shared" ca="1" si="71"/>
        <v>#N/A</v>
      </c>
      <c r="W99" s="10" t="e">
        <f t="shared" ca="1" si="71"/>
        <v>#N/A</v>
      </c>
      <c r="X99" s="7" t="e">
        <f t="shared" si="49"/>
        <v>#DIV/0!</v>
      </c>
      <c r="Y99" s="7" t="e">
        <f t="shared" ca="1" si="48"/>
        <v>#N/A</v>
      </c>
      <c r="Z99">
        <v>1</v>
      </c>
      <c r="AA99">
        <v>2</v>
      </c>
      <c r="AB99" s="11" t="e">
        <f t="shared" si="50"/>
        <v>#DIV/0!</v>
      </c>
      <c r="AC99" s="11"/>
      <c r="AD99" s="7" t="e">
        <f t="shared" si="68"/>
        <v>#DIV/0!</v>
      </c>
      <c r="AE99" t="e">
        <f t="shared" si="69"/>
        <v>#DIV/0!</v>
      </c>
      <c r="AF99" s="25" t="e">
        <f t="shared" si="70"/>
        <v>#DIV/0!</v>
      </c>
    </row>
    <row r="100" spans="1:32" ht="14.25" x14ac:dyDescent="0.2">
      <c r="A100" s="37">
        <f>Control!B102</f>
        <v>0</v>
      </c>
      <c r="B100" s="27" t="e">
        <f t="shared" si="52"/>
        <v>#DIV/0!</v>
      </c>
      <c r="C100" s="20">
        <v>0</v>
      </c>
      <c r="D100" s="9" t="e">
        <f t="shared" si="53"/>
        <v>#DIV/0!</v>
      </c>
      <c r="E100">
        <f>Control!C102/100</f>
        <v>0</v>
      </c>
      <c r="F100" t="e">
        <f t="shared" si="54"/>
        <v>#DIV/0!</v>
      </c>
      <c r="G100">
        <f t="shared" si="55"/>
        <v>0</v>
      </c>
      <c r="H100" s="21">
        <f t="shared" si="56"/>
        <v>0</v>
      </c>
      <c r="I100" s="7" t="e">
        <f t="shared" si="57"/>
        <v>#DIV/0!</v>
      </c>
      <c r="J100" t="e">
        <f t="shared" si="58"/>
        <v>#DIV/0!</v>
      </c>
      <c r="K100">
        <f>Control!F102/100</f>
        <v>0</v>
      </c>
      <c r="L100" s="25" t="e">
        <f t="shared" si="59"/>
        <v>#DIV/0!</v>
      </c>
      <c r="M100" s="10" t="e">
        <f t="shared" si="60"/>
        <v>#DIV/0!</v>
      </c>
      <c r="N100" t="e">
        <f t="shared" si="61"/>
        <v>#DIV/0!</v>
      </c>
      <c r="O100" t="e">
        <f t="shared" si="62"/>
        <v>#DIV/0!</v>
      </c>
      <c r="P100" s="25" t="e">
        <f t="shared" si="63"/>
        <v>#DIV/0!</v>
      </c>
      <c r="Q100" s="17" t="e">
        <f t="shared" si="64"/>
        <v>#DIV/0!</v>
      </c>
      <c r="R100" t="e">
        <f t="shared" si="65"/>
        <v>#DIV/0!</v>
      </c>
      <c r="S100" s="25" t="e">
        <f t="shared" si="66"/>
        <v>#DIV/0!</v>
      </c>
      <c r="T100" s="25" t="e">
        <f t="shared" si="67"/>
        <v>#DIV/0!</v>
      </c>
      <c r="U100" s="10" t="e">
        <f ca="1">RANK(C100,$C$3:OFFSET($C$3,Control!$I$5-1,0),1)</f>
        <v>#N/A</v>
      </c>
      <c r="V100" s="10" t="e">
        <f t="shared" ca="1" si="71"/>
        <v>#N/A</v>
      </c>
      <c r="W100" s="10" t="e">
        <f t="shared" ca="1" si="71"/>
        <v>#N/A</v>
      </c>
      <c r="X100" s="7" t="e">
        <f t="shared" si="49"/>
        <v>#DIV/0!</v>
      </c>
      <c r="Y100" s="7" t="e">
        <f t="shared" ca="1" si="48"/>
        <v>#N/A</v>
      </c>
      <c r="Z100">
        <v>1</v>
      </c>
      <c r="AA100">
        <v>2</v>
      </c>
      <c r="AB100" s="11" t="e">
        <f t="shared" si="50"/>
        <v>#DIV/0!</v>
      </c>
      <c r="AC100" s="11"/>
      <c r="AD100" s="7" t="e">
        <f t="shared" si="68"/>
        <v>#DIV/0!</v>
      </c>
      <c r="AE100" t="e">
        <f t="shared" si="69"/>
        <v>#DIV/0!</v>
      </c>
      <c r="AF100" s="25" t="e">
        <f t="shared" si="70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8.140625" style="1" customWidth="1"/>
    <col min="7" max="7" width="10.140625" style="1" customWidth="1"/>
    <col min="8" max="9" width="12.140625" style="1" customWidth="1"/>
    <col min="10" max="10" width="16.140625" style="1" customWidth="1"/>
    <col min="11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9.1406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26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103.88061300762203</v>
      </c>
      <c r="AH1" s="31" t="s">
        <v>86</v>
      </c>
      <c r="AI1">
        <f ca="1">MAX(AD3:OFFSET(AD3,Control!$I$5-1,0))</f>
        <v>3.4622288766460541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6.9275841094729174E-6</v>
      </c>
      <c r="E2" s="18" t="s">
        <v>29</v>
      </c>
      <c r="F2" s="3">
        <f>Control!Q23</f>
        <v>2.3569023569023573E-2</v>
      </c>
      <c r="H2" s="3" t="s">
        <v>33</v>
      </c>
      <c r="I2" s="4">
        <v>0.1</v>
      </c>
      <c r="J2" s="4">
        <f>Control!S23</f>
        <v>1</v>
      </c>
      <c r="K2" s="4" t="s">
        <v>49</v>
      </c>
      <c r="N2" s="4" t="s">
        <v>34</v>
      </c>
      <c r="O2" s="4">
        <f>Control!R23</f>
        <v>3.3670033670033668</v>
      </c>
      <c r="P2" s="18">
        <f>Control!P23</f>
        <v>2.3670033670033668</v>
      </c>
      <c r="Q2" s="34" t="s">
        <v>35</v>
      </c>
      <c r="R2" s="14" t="s">
        <v>38</v>
      </c>
      <c r="S2" s="8">
        <f ca="1">100*MAX(S3:OFFSET(S3,Control!$I$5-1,0))</f>
        <v>0.17532771753473841</v>
      </c>
      <c r="T2" s="8">
        <f ca="1">S2*(1+AG3/100)</f>
        <v>0.58825560678534883</v>
      </c>
      <c r="U2" s="2"/>
      <c r="V2" t="s">
        <v>44</v>
      </c>
      <c r="W2">
        <f>O2/(1+P2-F2)</f>
        <v>1.0070493454179255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3.3661348793438393</v>
      </c>
      <c r="C3" s="20">
        <v>85.94549560518729</v>
      </c>
      <c r="D3" s="9">
        <f>ABS(B3-((354.94*SQRT(C3)+9.623*C3-1.5223*POWER(C3,1.5))/($AA$1+273)+0.0012439*POWER(C3,1.5)))</f>
        <v>4.0495799336071059E-7</v>
      </c>
      <c r="E3">
        <f>Control!C5/100</f>
        <v>0.297944505187065</v>
      </c>
      <c r="F3">
        <f>$F$2*N3</f>
        <v>1.1284434497976858E-5</v>
      </c>
      <c r="G3">
        <f t="shared" ref="G3:G30" si="0">0.018*C3*1000000/8.3144/($AA$1+273.15)</f>
        <v>152.11953579724693</v>
      </c>
      <c r="H3" s="21">
        <f t="shared" ref="H3:H30" si="1">2*0.0000000000000000001*(E3*100)^3.5</f>
        <v>2.887379223076697E-14</v>
      </c>
      <c r="I3" s="7">
        <f>MIN(J3*$J$2,C3)</f>
        <v>5.2687482490734627</v>
      </c>
      <c r="J3">
        <f t="shared" ref="J3:J30" si="2">$I$2+(0.821*SQRT(H3)+1.54)/E3</f>
        <v>5.2687482490734627</v>
      </c>
      <c r="K3">
        <f>Control!F5/100</f>
        <v>3.1467272481479187E-2</v>
      </c>
      <c r="L3" s="25">
        <f>K3*(1-F3-P3-S3)</f>
        <v>3.136581808857998E-2</v>
      </c>
      <c r="M3" s="10">
        <f t="shared" ref="M3:M30" si="3">0.018*I3*1000000/8.3144/($AA$1+273.15)</f>
        <v>9.3254397131341786</v>
      </c>
      <c r="N3">
        <f>1/((1+$P$2)*(1+(1-E3)/E3*$AA$2/M3)-$O$2)</f>
        <v>4.7878243512844659E-4</v>
      </c>
      <c r="O3">
        <f>$O$2*N3</f>
        <v>1.6120620711395507E-3</v>
      </c>
      <c r="P3" s="25">
        <f>S3*($P$2-$F$2)</f>
        <v>2.2518997347589758E-3</v>
      </c>
      <c r="Q3" s="17">
        <f>100/(1+G3/$AA$2*(1/S3-1))</f>
        <v>1.5285880538788204</v>
      </c>
      <c r="R3">
        <f>Q3/100*G3+(100-Q3)/100*$AA$2</f>
        <v>2419.7984443290875</v>
      </c>
      <c r="S3" s="25">
        <f>($O$2/(1+$P$2-$F$2)+1)*N3</f>
        <v>9.6093997302214925E-4</v>
      </c>
      <c r="T3" s="25">
        <f>L3+F3+P3</f>
        <v>3.3629002257836937E-2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3.1844600523708424</v>
      </c>
      <c r="Y3" s="7">
        <f t="shared" ref="Y3:Y66" ca="1" si="4">ABS(C3-V3)</f>
        <v>71.94549560518729</v>
      </c>
      <c r="Z3">
        <v>1</v>
      </c>
      <c r="AA3">
        <v>2</v>
      </c>
      <c r="AB3" s="11">
        <f>100*8.3144*$AA$2*($AA$1+273)*($AE$1/100-B3/100)/(0.018*1000000*C3+8.3144*$AA$2*($AA$1+273)*($AE$1/100-B3/100))</f>
        <v>27.149941314710418</v>
      </c>
      <c r="AC3" s="11"/>
      <c r="AD3" s="7">
        <f>B3+S3*100</f>
        <v>3.4622288766460541</v>
      </c>
      <c r="AE3">
        <f>($AE$1/100-K3)/(1-K3)/N3-1-$P$2</f>
        <v>51.169534277468429</v>
      </c>
      <c r="AF3" s="25">
        <f>S3+P3+F3</f>
        <v>3.2241241422791018E-3</v>
      </c>
      <c r="AG3">
        <f>100*((O2+P2)*(1+P2-F2)-O2)/(1+O2+P2-F2)</f>
        <v>235.51774645603041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5">100*T4/(1-S4)</f>
        <v>2.0883543021104254</v>
      </c>
      <c r="C4" s="20">
        <v>38.01622752309504</v>
      </c>
      <c r="D4" s="9">
        <f t="shared" ref="D4:D30" si="6">ABS(B4-((354.94*SQRT(C4)+9.623*C4-1.5223*POWER(C4,1.5))/($AA$1+273)+0.0012439*POWER(C4,1.5)))</f>
        <v>2.2196066140622861E-7</v>
      </c>
      <c r="E4">
        <f>Control!C6/100</f>
        <v>0.28572456749383496</v>
      </c>
      <c r="F4">
        <f t="shared" ref="F4:F30" si="7">$F$2*N4</f>
        <v>1.1082744535299622E-5</v>
      </c>
      <c r="G4">
        <f t="shared" si="0"/>
        <v>67.286957191351661</v>
      </c>
      <c r="H4" s="21">
        <f t="shared" si="1"/>
        <v>2.4937134037179085E-14</v>
      </c>
      <c r="I4" s="7">
        <f t="shared" ref="I4:I30" si="8">MIN(J4*$J$2,C4)</f>
        <v>5.489806494960952</v>
      </c>
      <c r="J4">
        <f t="shared" si="2"/>
        <v>5.489806494960952</v>
      </c>
      <c r="K4">
        <f>Control!F6/100</f>
        <v>1.8700314761687761E-2</v>
      </c>
      <c r="L4" s="25">
        <f t="shared" ref="L4:L30" si="9">K4*(1-F4-P4-S4)</f>
        <v>1.8641100244192483E-2</v>
      </c>
      <c r="M4" s="10">
        <f t="shared" si="3"/>
        <v>9.7167025421140032</v>
      </c>
      <c r="N4">
        <f t="shared" ref="N4:N30" si="10">1/((1+$P$2)*(1+(1-E4)/E4*$AA$2/M4)-$O$2)</f>
        <v>4.7022501814056962E-4</v>
      </c>
      <c r="O4">
        <f t="shared" ref="O4:O30" si="11">$O$2*N4</f>
        <v>1.5832492193285171E-3</v>
      </c>
      <c r="P4" s="25">
        <f t="shared" ref="P4:P30" si="12">S4*($P$2-$F$2)</f>
        <v>2.2116508792635724E-3</v>
      </c>
      <c r="Q4" s="17">
        <f t="shared" ref="Q4:Q30" si="13">100/(1+G4/$AA$2*(1/S4-1))</f>
        <v>3.3317937900687862</v>
      </c>
      <c r="R4">
        <f t="shared" ref="R4:R9" si="14">Q4/100*G4+(100-Q4)/100*$AA$2</f>
        <v>2375.4463251150387</v>
      </c>
      <c r="S4" s="25">
        <f t="shared" ref="S4:S30" si="15">($O$2/(1+$P$2-$F$2)+1)*N4</f>
        <v>9.4376481485816243E-4</v>
      </c>
      <c r="T4" s="25">
        <f t="shared" ref="T4:T30" si="16">L4+F4+P4</f>
        <v>2.0863833867991358E-2</v>
      </c>
      <c r="U4" s="10">
        <f ca="1">RANK(C4,$C$3:OFFSET($C$3,Control!$I$5-1,0),1)</f>
        <v>13</v>
      </c>
      <c r="V4" s="10">
        <f t="shared" ref="V4:W19" ca="1" si="17">IF(U4=U3,U3+1,U4)</f>
        <v>13</v>
      </c>
      <c r="W4" s="10">
        <f t="shared" ca="1" si="17"/>
        <v>13</v>
      </c>
      <c r="X4" s="7">
        <f t="shared" ref="X4:X67" si="18">(N4+L4)*100</f>
        <v>1.9111325262333052</v>
      </c>
      <c r="Y4" s="7">
        <f t="shared" ca="1" si="4"/>
        <v>25.01622752309504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56.685444784337562</v>
      </c>
      <c r="AC4" s="11"/>
      <c r="AD4" s="7">
        <f t="shared" ref="AD4:AD16" si="20">B4+S4*100</f>
        <v>2.1827307835962415</v>
      </c>
      <c r="AE4">
        <f t="shared" ref="AE4:AE16" si="21">($AE$1/100-K4)/(1-K4)/N4-1-$P$2</f>
        <v>79.107717996839369</v>
      </c>
      <c r="AF4" s="25">
        <f t="shared" ref="AF4:AF16" si="22">S4+P4+F4</f>
        <v>3.1664984386570345E-3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5"/>
        <v>1.6786655631569809</v>
      </c>
      <c r="C5" s="20">
        <v>25.844775220348989</v>
      </c>
      <c r="D5" s="9">
        <f t="shared" si="6"/>
        <v>9.0951412934359155E-7</v>
      </c>
      <c r="E5">
        <f>Control!C7/100</f>
        <v>0.15831191098096212</v>
      </c>
      <c r="F5">
        <f t="shared" si="7"/>
        <v>9.328669782587192E-6</v>
      </c>
      <c r="G5">
        <f t="shared" si="0"/>
        <v>45.744051874039002</v>
      </c>
      <c r="H5" s="21">
        <f t="shared" si="1"/>
        <v>3.1573851728757004E-15</v>
      </c>
      <c r="I5" s="7">
        <f t="shared" si="8"/>
        <v>9.8276322204062598</v>
      </c>
      <c r="J5">
        <f t="shared" si="2"/>
        <v>9.8276322204062598</v>
      </c>
      <c r="K5">
        <f>Control!F7/100</f>
        <v>1.4942206567466677E-2</v>
      </c>
      <c r="L5" s="25">
        <f t="shared" si="9"/>
        <v>1.4902380592926362E-2</v>
      </c>
      <c r="M5" s="10">
        <f t="shared" si="3"/>
        <v>17.39445262171526</v>
      </c>
      <c r="N5">
        <f t="shared" si="10"/>
        <v>3.9580213220405652E-4</v>
      </c>
      <c r="O5">
        <f t="shared" si="11"/>
        <v>1.3326671117981699E-3</v>
      </c>
      <c r="P5" s="25">
        <f t="shared" si="12"/>
        <v>1.8616111434585822E-3</v>
      </c>
      <c r="Q5" s="17">
        <f t="shared" si="13"/>
        <v>4.0921571802821655</v>
      </c>
      <c r="R5">
        <f t="shared" si="14"/>
        <v>2356.4094597273884</v>
      </c>
      <c r="S5" s="25">
        <f t="shared" si="15"/>
        <v>7.9439441035517087E-4</v>
      </c>
      <c r="T5" s="25">
        <f t="shared" si="16"/>
        <v>1.6773320406167531E-2</v>
      </c>
      <c r="U5" s="10">
        <f ca="1">RANK(C5,$C$3:OFFSET($C$3,Control!$I$5-1,0),1)</f>
        <v>8</v>
      </c>
      <c r="V5" s="10">
        <f t="shared" ca="1" si="17"/>
        <v>8</v>
      </c>
      <c r="W5" s="10">
        <f t="shared" ca="1" si="17"/>
        <v>8</v>
      </c>
      <c r="X5" s="7">
        <f t="shared" si="18"/>
        <v>1.5298182725130418</v>
      </c>
      <c r="Y5" s="7">
        <f t="shared" ca="1" si="4"/>
        <v>17.844775220348989</v>
      </c>
      <c r="Z5">
        <v>1</v>
      </c>
      <c r="AA5">
        <v>2</v>
      </c>
      <c r="AB5" s="11">
        <f t="shared" si="19"/>
        <v>68.202080287576024</v>
      </c>
      <c r="AC5" s="11"/>
      <c r="AD5" s="7">
        <f t="shared" si="20"/>
        <v>1.7581050041924979</v>
      </c>
      <c r="AE5">
        <f t="shared" si="21"/>
        <v>103.88061300762203</v>
      </c>
      <c r="AF5" s="25">
        <f t="shared" si="22"/>
        <v>2.6653342235963403E-3</v>
      </c>
      <c r="AG5" s="7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5"/>
        <v>2.0700071683527237</v>
      </c>
      <c r="C6" s="20">
        <v>37.433495871114452</v>
      </c>
      <c r="D6" s="9">
        <f t="shared" si="6"/>
        <v>8.9482207732416441E-7</v>
      </c>
      <c r="E6">
        <f>Control!C8/100</f>
        <v>0.19871320738200793</v>
      </c>
      <c r="F6">
        <f t="shared" si="7"/>
        <v>9.824472079620415E-6</v>
      </c>
      <c r="G6">
        <f t="shared" si="0"/>
        <v>66.255549230184471</v>
      </c>
      <c r="H6" s="21">
        <f t="shared" si="1"/>
        <v>6.9955773355971863E-15</v>
      </c>
      <c r="I6" s="7">
        <f t="shared" si="8"/>
        <v>7.8498626737355028</v>
      </c>
      <c r="J6">
        <f t="shared" si="2"/>
        <v>7.8498626737355028</v>
      </c>
      <c r="K6">
        <f>Control!F8/100</f>
        <v>1.8765050082812738E-2</v>
      </c>
      <c r="L6" s="25">
        <f t="shared" si="9"/>
        <v>1.8712376736923803E-2</v>
      </c>
      <c r="M6" s="10">
        <f t="shared" si="3"/>
        <v>13.893892374374865</v>
      </c>
      <c r="N6">
        <f t="shared" si="10"/>
        <v>4.1683831537818038E-4</v>
      </c>
      <c r="O6">
        <f t="shared" si="11"/>
        <v>1.4034960113743446E-3</v>
      </c>
      <c r="P6" s="25">
        <f t="shared" si="12"/>
        <v>1.9605524826441815E-3</v>
      </c>
      <c r="Q6" s="17">
        <f t="shared" si="13"/>
        <v>3.0091858737203414</v>
      </c>
      <c r="R6">
        <f t="shared" si="14"/>
        <v>2383.1182394281559</v>
      </c>
      <c r="S6" s="25">
        <f t="shared" si="15"/>
        <v>8.3661506802488778E-4</v>
      </c>
      <c r="T6" s="25">
        <f t="shared" si="16"/>
        <v>2.0682753691647605E-2</v>
      </c>
      <c r="U6" s="10">
        <f ca="1">RANK(C6,$C$3:OFFSET($C$3,Control!$I$5-1,0),1)</f>
        <v>12</v>
      </c>
      <c r="V6" s="10">
        <f t="shared" ca="1" si="17"/>
        <v>12</v>
      </c>
      <c r="W6" s="10">
        <f t="shared" ca="1" si="17"/>
        <v>12</v>
      </c>
      <c r="X6" s="7">
        <f t="shared" si="18"/>
        <v>1.9129215052301984</v>
      </c>
      <c r="Y6" s="7">
        <f t="shared" ca="1" si="4"/>
        <v>25.433495871114452</v>
      </c>
      <c r="Z6">
        <v>1</v>
      </c>
      <c r="AA6">
        <v>2</v>
      </c>
      <c r="AB6" s="11">
        <f t="shared" si="19"/>
        <v>57.189265611146539</v>
      </c>
      <c r="AC6" s="11"/>
      <c r="AD6" s="7">
        <f t="shared" si="20"/>
        <v>2.1536686751552123</v>
      </c>
      <c r="AE6">
        <f t="shared" si="21"/>
        <v>89.518562002456406</v>
      </c>
      <c r="AF6" s="25">
        <f t="shared" si="22"/>
        <v>2.8069920227486896E-3</v>
      </c>
      <c r="AG6" s="7"/>
      <c r="AS6" s="9"/>
      <c r="AX6" s="7"/>
      <c r="BH6" s="1"/>
    </row>
    <row r="7" spans="1:60" ht="14.25" x14ac:dyDescent="0.2">
      <c r="A7" s="37" t="str">
        <f>Control!B9</f>
        <v>MER 13-01-1</v>
      </c>
      <c r="B7" s="27">
        <f t="shared" si="5"/>
        <v>0.74529591101013848</v>
      </c>
      <c r="C7" s="20">
        <v>5.8106610513397037</v>
      </c>
      <c r="D7" s="9">
        <f t="shared" si="6"/>
        <v>8.8833475508920401E-7</v>
      </c>
      <c r="E7">
        <f>Control!C9/100</f>
        <v>0.36347859146227679</v>
      </c>
      <c r="F7">
        <f t="shared" si="7"/>
        <v>1.2498201300455942E-5</v>
      </c>
      <c r="G7">
        <f t="shared" si="0"/>
        <v>10.284600205989031</v>
      </c>
      <c r="H7" s="21">
        <f t="shared" si="1"/>
        <v>5.7903647663585683E-14</v>
      </c>
      <c r="I7" s="7">
        <f t="shared" si="8"/>
        <v>4.3368387952733345</v>
      </c>
      <c r="J7">
        <f t="shared" si="2"/>
        <v>4.3368387952733345</v>
      </c>
      <c r="K7">
        <f>Control!F9/100</f>
        <v>4.9561099014584012E-3</v>
      </c>
      <c r="L7" s="25">
        <f t="shared" si="9"/>
        <v>4.9384120559682271E-3</v>
      </c>
      <c r="M7" s="10">
        <f t="shared" si="3"/>
        <v>7.6760032590312228</v>
      </c>
      <c r="N7">
        <f t="shared" si="10"/>
        <v>5.3028082660505919E-4</v>
      </c>
      <c r="O7">
        <f t="shared" si="11"/>
        <v>1.7854573286365629E-3</v>
      </c>
      <c r="P7" s="25">
        <f t="shared" si="12"/>
        <v>2.49411667004731E-3</v>
      </c>
      <c r="Q7" s="17">
        <f t="shared" si="13"/>
        <v>20.275900279744594</v>
      </c>
      <c r="R7">
        <f t="shared" si="14"/>
        <v>1959.3119434142072</v>
      </c>
      <c r="S7" s="25">
        <f t="shared" si="15"/>
        <v>1.0642997859253607E-3</v>
      </c>
      <c r="T7" s="25">
        <f t="shared" si="16"/>
        <v>7.4450269273159935E-3</v>
      </c>
      <c r="U7" s="10">
        <f ca="1">RANK(C7,$C$3:OFFSET($C$3,Control!$I$5-1,0),1)</f>
        <v>1</v>
      </c>
      <c r="V7" s="10">
        <f t="shared" ca="1" si="17"/>
        <v>1</v>
      </c>
      <c r="W7" s="10">
        <f t="shared" ca="1" si="17"/>
        <v>1</v>
      </c>
      <c r="X7" s="7">
        <f t="shared" si="18"/>
        <v>0.54686928825732861</v>
      </c>
      <c r="Y7" s="7">
        <f t="shared" ca="1" si="4"/>
        <v>4.8106610513397037</v>
      </c>
      <c r="Z7">
        <v>1</v>
      </c>
      <c r="AA7">
        <v>2</v>
      </c>
      <c r="AB7" s="11">
        <f t="shared" si="19"/>
        <v>92.167730034297009</v>
      </c>
      <c r="AC7" s="11"/>
      <c r="AD7" s="7">
        <f t="shared" si="20"/>
        <v>0.85172588960267459</v>
      </c>
      <c r="AE7">
        <f t="shared" si="21"/>
        <v>94.804867969911001</v>
      </c>
      <c r="AF7" s="25">
        <f t="shared" si="22"/>
        <v>3.5709146572731267E-3</v>
      </c>
      <c r="AG7" s="7"/>
      <c r="AS7" s="8"/>
      <c r="AX7" s="7"/>
      <c r="BH7" s="1"/>
    </row>
    <row r="8" spans="1:60" ht="14.25" x14ac:dyDescent="0.2">
      <c r="A8" s="37" t="str">
        <f>Control!B10</f>
        <v>MER 13-01-3</v>
      </c>
      <c r="B8" s="27">
        <f t="shared" si="5"/>
        <v>0.91117608645827253</v>
      </c>
      <c r="C8" s="20">
        <v>8.4685211865233327</v>
      </c>
      <c r="D8" s="9">
        <f t="shared" si="6"/>
        <v>3.3856555403666277E-7</v>
      </c>
      <c r="E8">
        <f>Control!C10/100</f>
        <v>0.44063593598960471</v>
      </c>
      <c r="F8">
        <f t="shared" si="7"/>
        <v>1.4291787209342015E-5</v>
      </c>
      <c r="G8">
        <f t="shared" si="0"/>
        <v>14.988889210679337</v>
      </c>
      <c r="H8" s="21">
        <f t="shared" si="1"/>
        <v>1.1358204701346975E-13</v>
      </c>
      <c r="I8" s="7">
        <f t="shared" si="8"/>
        <v>3.5949493468667595</v>
      </c>
      <c r="J8">
        <f t="shared" si="2"/>
        <v>3.5949493468667595</v>
      </c>
      <c r="K8">
        <f>Control!F10/100</f>
        <v>6.2599000462223017E-3</v>
      </c>
      <c r="L8" s="25">
        <f t="shared" si="9"/>
        <v>6.2343385721044852E-3</v>
      </c>
      <c r="M8" s="10">
        <f t="shared" si="3"/>
        <v>6.3628933896912834</v>
      </c>
      <c r="N8">
        <f t="shared" si="10"/>
        <v>6.0638011445351113E-4</v>
      </c>
      <c r="O8">
        <f t="shared" si="11"/>
        <v>2.0416838870488587E-3</v>
      </c>
      <c r="P8" s="25">
        <f t="shared" si="12"/>
        <v>2.8520411751000101E-3</v>
      </c>
      <c r="Q8" s="17">
        <f t="shared" si="13"/>
        <v>16.637390880084229</v>
      </c>
      <c r="R8">
        <f t="shared" si="14"/>
        <v>2049.0458139804955</v>
      </c>
      <c r="S8" s="25">
        <f t="shared" si="15"/>
        <v>1.2170348117883664E-3</v>
      </c>
      <c r="T8" s="25">
        <f t="shared" si="16"/>
        <v>9.1006715344138372E-3</v>
      </c>
      <c r="U8" s="10">
        <f ca="1">RANK(C8,$C$3:OFFSET($C$3,Control!$I$5-1,0),1)</f>
        <v>3</v>
      </c>
      <c r="V8" s="10">
        <f t="shared" ca="1" si="17"/>
        <v>3</v>
      </c>
      <c r="W8" s="10">
        <f t="shared" ca="1" si="17"/>
        <v>3</v>
      </c>
      <c r="X8" s="7">
        <f t="shared" si="18"/>
        <v>0.68407186865579961</v>
      </c>
      <c r="Y8" s="7">
        <f t="shared" ca="1" si="4"/>
        <v>5.4685211865233327</v>
      </c>
      <c r="Z8">
        <v>1</v>
      </c>
      <c r="AA8">
        <v>2</v>
      </c>
      <c r="AB8" s="11">
        <f t="shared" si="19"/>
        <v>88.639877457677116</v>
      </c>
      <c r="AC8" s="11"/>
      <c r="AD8" s="7">
        <f t="shared" si="20"/>
        <v>1.0328795676371092</v>
      </c>
      <c r="AE8">
        <f t="shared" si="21"/>
        <v>80.433500384402791</v>
      </c>
      <c r="AF8" s="25">
        <f t="shared" si="22"/>
        <v>4.0833677740977183E-3</v>
      </c>
      <c r="AG8" s="7"/>
      <c r="AS8" s="8"/>
      <c r="AX8" s="7"/>
      <c r="BH8" s="1"/>
    </row>
    <row r="9" spans="1:60" ht="14.25" x14ac:dyDescent="0.2">
      <c r="A9" s="37" t="str">
        <f>Control!B11</f>
        <v>MER 13-01-6</v>
      </c>
      <c r="B9" s="27">
        <f t="shared" si="5"/>
        <v>0.81556191923686994</v>
      </c>
      <c r="C9" s="20">
        <v>6.8831720746339737</v>
      </c>
      <c r="D9" s="9">
        <f t="shared" si="6"/>
        <v>1.7806137231346497E-7</v>
      </c>
      <c r="E9">
        <f>Control!C11/100</f>
        <v>0.39946768149646578</v>
      </c>
      <c r="F9">
        <f t="shared" si="7"/>
        <v>1.3277446162643414E-5</v>
      </c>
      <c r="G9">
        <f t="shared" si="0"/>
        <v>12.182894908371404</v>
      </c>
      <c r="H9" s="21">
        <f t="shared" si="1"/>
        <v>8.0577867017476053E-14</v>
      </c>
      <c r="I9" s="7">
        <f t="shared" si="8"/>
        <v>3.9551309765084519</v>
      </c>
      <c r="J9">
        <f t="shared" si="2"/>
        <v>3.9551309765084519</v>
      </c>
      <c r="K9">
        <f>Control!F11/100</f>
        <v>5.5043804566249042E-3</v>
      </c>
      <c r="L9" s="25">
        <f t="shared" si="9"/>
        <v>5.4834992808616059E-3</v>
      </c>
      <c r="M9" s="10">
        <f t="shared" si="3"/>
        <v>7.0003981468397578</v>
      </c>
      <c r="N9">
        <f t="shared" si="10"/>
        <v>5.6334307290072767E-4</v>
      </c>
      <c r="O9">
        <f t="shared" si="11"/>
        <v>1.8967780232347733E-3</v>
      </c>
      <c r="P9" s="25">
        <f t="shared" si="12"/>
        <v>2.6496212545957755E-3</v>
      </c>
      <c r="Q9" s="17">
        <f t="shared" si="13"/>
        <v>18.573337748251138</v>
      </c>
      <c r="R9">
        <f t="shared" si="14"/>
        <v>2001.2873284992809</v>
      </c>
      <c r="S9" s="25">
        <f t="shared" si="15"/>
        <v>1.1306573457111283E-3</v>
      </c>
      <c r="T9" s="25">
        <f t="shared" si="16"/>
        <v>8.1463979816200245E-3</v>
      </c>
      <c r="U9" s="10">
        <f ca="1">RANK(C9,$C$3:OFFSET($C$3,Control!$I$5-1,0),1)</f>
        <v>2</v>
      </c>
      <c r="V9" s="10">
        <f t="shared" ca="1" si="17"/>
        <v>2</v>
      </c>
      <c r="W9" s="10">
        <f t="shared" ca="1" si="17"/>
        <v>2</v>
      </c>
      <c r="X9" s="7">
        <f t="shared" si="18"/>
        <v>0.60468423537623339</v>
      </c>
      <c r="Y9" s="7">
        <f t="shared" ca="1" si="4"/>
        <v>4.8831720746339737</v>
      </c>
      <c r="Z9">
        <v>1</v>
      </c>
      <c r="AA9">
        <v>2</v>
      </c>
      <c r="AB9" s="11">
        <f t="shared" si="19"/>
        <v>90.734318656901465</v>
      </c>
      <c r="AC9" s="11"/>
      <c r="AD9" s="7">
        <f t="shared" si="20"/>
        <v>0.92862765380798273</v>
      </c>
      <c r="AE9">
        <f t="shared" si="21"/>
        <v>88.11553830332052</v>
      </c>
      <c r="AF9" s="25">
        <f t="shared" si="22"/>
        <v>3.7935560464695474E-3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AME_19-Ad</v>
      </c>
      <c r="B10" s="27">
        <f t="shared" si="5"/>
        <v>1.7211689407955881</v>
      </c>
      <c r="C10" s="20">
        <v>27.02259773934961</v>
      </c>
      <c r="D10" s="9">
        <f t="shared" si="6"/>
        <v>7.437767506335291E-7</v>
      </c>
      <c r="E10">
        <f>Control!C12/100</f>
        <v>0.60762500000000008</v>
      </c>
      <c r="F10">
        <f t="shared" si="7"/>
        <v>2.0588946237487213E-5</v>
      </c>
      <c r="G10">
        <f t="shared" si="0"/>
        <v>47.828743033014703</v>
      </c>
      <c r="H10" s="21">
        <f t="shared" si="1"/>
        <v>3.497475774085942E-13</v>
      </c>
      <c r="I10" s="7">
        <f t="shared" si="8"/>
        <v>2.6344587295370823</v>
      </c>
      <c r="J10">
        <f t="shared" si="2"/>
        <v>2.6344587295370823</v>
      </c>
      <c r="K10">
        <f>Control!F12/100</f>
        <v>1.3129468487782136E-2</v>
      </c>
      <c r="L10" s="25">
        <f t="shared" si="9"/>
        <v>1.3052233653261643E-2</v>
      </c>
      <c r="M10" s="10">
        <f t="shared" si="3"/>
        <v>4.6628696034885406</v>
      </c>
      <c r="N10">
        <f t="shared" si="10"/>
        <v>8.7355957607624301E-4</v>
      </c>
      <c r="O10">
        <f t="shared" si="11"/>
        <v>2.9412780339267441E-3</v>
      </c>
      <c r="P10" s="25">
        <f t="shared" si="12"/>
        <v>4.1086899462686169E-3</v>
      </c>
      <c r="Q10" s="17">
        <f t="shared" si="13"/>
        <v>8.2696698490803051</v>
      </c>
      <c r="R10">
        <f t="shared" ref="R10:R30" si="23">Q10/100*G10+(100-Q10)/100*2450</f>
        <v>2251.3483678393281</v>
      </c>
      <c r="S10" s="25">
        <f t="shared" si="15"/>
        <v>1.7532771753473841E-3</v>
      </c>
      <c r="T10" s="25">
        <f t="shared" si="16"/>
        <v>1.7181512545767746E-2</v>
      </c>
      <c r="U10" s="10">
        <f ca="1">RANK(C10,$C$3:OFFSET($C$3,Control!$I$5-1,0),1)</f>
        <v>9</v>
      </c>
      <c r="V10" s="10">
        <f t="shared" ca="1" si="17"/>
        <v>9</v>
      </c>
      <c r="W10" s="10">
        <f t="shared" ca="1" si="17"/>
        <v>9</v>
      </c>
      <c r="X10" s="7">
        <f t="shared" si="18"/>
        <v>1.3925793229337886</v>
      </c>
      <c r="Y10" s="7">
        <f t="shared" ca="1" si="4"/>
        <v>18.02259773934961</v>
      </c>
      <c r="Z10">
        <v>1</v>
      </c>
      <c r="AA10">
        <v>2</v>
      </c>
      <c r="AB10" s="11">
        <f t="shared" si="19"/>
        <v>66.991893911607491</v>
      </c>
      <c r="AC10" s="11"/>
      <c r="AD10" s="7">
        <f t="shared" si="20"/>
        <v>1.8964966583303267</v>
      </c>
      <c r="AE10">
        <f t="shared" si="21"/>
        <v>47.239411008810649</v>
      </c>
      <c r="AF10" s="25">
        <f t="shared" si="22"/>
        <v>5.8825560678534882E-3</v>
      </c>
      <c r="AG10" s="7"/>
      <c r="AI10"/>
      <c r="AJ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AME_19-Af</v>
      </c>
      <c r="B11" s="27">
        <f t="shared" si="5"/>
        <v>1.6676820420250187</v>
      </c>
      <c r="C11" s="20">
        <v>25.54380526200287</v>
      </c>
      <c r="D11" s="9">
        <f t="shared" si="6"/>
        <v>3.7302911559677909E-7</v>
      </c>
      <c r="E11">
        <f>Control!C13/100</f>
        <v>0.60762500000000008</v>
      </c>
      <c r="F11">
        <f t="shared" si="7"/>
        <v>2.0588946237487213E-5</v>
      </c>
      <c r="G11">
        <f t="shared" si="0"/>
        <v>45.211349025214368</v>
      </c>
      <c r="H11" s="21">
        <f t="shared" si="1"/>
        <v>3.497475774085942E-13</v>
      </c>
      <c r="I11" s="7">
        <f t="shared" si="8"/>
        <v>2.6344587295370823</v>
      </c>
      <c r="J11">
        <f t="shared" si="2"/>
        <v>2.6344587295370823</v>
      </c>
      <c r="K11">
        <f>Control!F13/100</f>
        <v>1.2592377807624839E-2</v>
      </c>
      <c r="L11" s="25">
        <f t="shared" si="9"/>
        <v>1.2518302439143893E-2</v>
      </c>
      <c r="M11" s="10">
        <f t="shared" si="3"/>
        <v>4.6628696034885406</v>
      </c>
      <c r="N11">
        <f t="shared" si="10"/>
        <v>8.7355957607624301E-4</v>
      </c>
      <c r="O11">
        <f t="shared" si="11"/>
        <v>2.9412780339267441E-3</v>
      </c>
      <c r="P11" s="25">
        <f t="shared" si="12"/>
        <v>4.1086899462686169E-3</v>
      </c>
      <c r="Q11" s="17">
        <f t="shared" si="13"/>
        <v>8.7067373729933486</v>
      </c>
      <c r="R11">
        <f t="shared" si="23"/>
        <v>2240.621367784076</v>
      </c>
      <c r="S11" s="25">
        <f t="shared" si="15"/>
        <v>1.7532771753473841E-3</v>
      </c>
      <c r="T11" s="25">
        <f t="shared" si="16"/>
        <v>1.6647581331649997E-2</v>
      </c>
      <c r="U11" s="10">
        <f ca="1">RANK(C11,$C$3:OFFSET($C$3,Control!$I$5-1,0),1)</f>
        <v>7</v>
      </c>
      <c r="V11" s="10">
        <f t="shared" ca="1" si="17"/>
        <v>7</v>
      </c>
      <c r="W11" s="10">
        <f t="shared" ca="1" si="17"/>
        <v>7</v>
      </c>
      <c r="X11" s="7">
        <f t="shared" si="18"/>
        <v>1.3391862015220137</v>
      </c>
      <c r="Y11" s="7">
        <f t="shared" ca="1" si="4"/>
        <v>18.54380526200287</v>
      </c>
      <c r="Z11">
        <v>1</v>
      </c>
      <c r="AA11">
        <v>2</v>
      </c>
      <c r="AB11" s="11">
        <f t="shared" si="19"/>
        <v>68.514795815480468</v>
      </c>
      <c r="AC11" s="11"/>
      <c r="AD11" s="7">
        <f t="shared" si="20"/>
        <v>1.8430097595597572</v>
      </c>
      <c r="AE11">
        <f t="shared" si="21"/>
        <v>47.834555107287429</v>
      </c>
      <c r="AF11" s="25">
        <f t="shared" si="22"/>
        <v>5.8825560678534882E-3</v>
      </c>
      <c r="AG11" s="7"/>
      <c r="AR11" s="10"/>
      <c r="AS11" s="8"/>
      <c r="AX11" s="13"/>
      <c r="BH11" s="1"/>
    </row>
    <row r="12" spans="1:60" ht="14.25" x14ac:dyDescent="0.2">
      <c r="A12" s="37" t="str">
        <f>Control!B14</f>
        <v>AME_19-Ac</v>
      </c>
      <c r="B12" s="27">
        <f t="shared" si="5"/>
        <v>1.9999928297564087</v>
      </c>
      <c r="C12" s="20">
        <v>35.241208303002217</v>
      </c>
      <c r="D12" s="9">
        <f t="shared" si="6"/>
        <v>1.9058074096633959E-7</v>
      </c>
      <c r="E12">
        <f>Control!C14/100</f>
        <v>0.58246750000000003</v>
      </c>
      <c r="F12">
        <f t="shared" si="7"/>
        <v>1.9317996425595556E-5</v>
      </c>
      <c r="G12">
        <f t="shared" si="0"/>
        <v>62.375302047396907</v>
      </c>
      <c r="H12" s="21">
        <f t="shared" si="1"/>
        <v>3.0163444818343382E-13</v>
      </c>
      <c r="I12" s="7">
        <f t="shared" si="8"/>
        <v>2.7439251132527063</v>
      </c>
      <c r="J12">
        <f t="shared" si="2"/>
        <v>2.7439251132527063</v>
      </c>
      <c r="K12">
        <f>Control!F14/100</f>
        <v>1.6181962952603022E-2</v>
      </c>
      <c r="L12" s="25">
        <f t="shared" si="9"/>
        <v>1.6092647780466592E-2</v>
      </c>
      <c r="M12" s="10">
        <f t="shared" si="3"/>
        <v>4.8566200188997133</v>
      </c>
      <c r="N12">
        <f t="shared" si="10"/>
        <v>8.1963499120026842E-4</v>
      </c>
      <c r="O12">
        <f t="shared" si="11"/>
        <v>2.7597137750850786E-3</v>
      </c>
      <c r="P12" s="25">
        <f t="shared" si="12"/>
        <v>3.8550616811744366E-3</v>
      </c>
      <c r="Q12" s="17">
        <f t="shared" si="13"/>
        <v>6.0903548692656528</v>
      </c>
      <c r="R12">
        <f t="shared" si="23"/>
        <v>2304.5851829484541</v>
      </c>
      <c r="S12" s="25">
        <f t="shared" si="15"/>
        <v>1.6450478725701259E-3</v>
      </c>
      <c r="T12" s="25">
        <f t="shared" si="16"/>
        <v>1.9967027458066625E-2</v>
      </c>
      <c r="U12" s="10">
        <f ca="1">RANK(C12,$C$3:OFFSET($C$3,Control!$I$5-1,0),1)</f>
        <v>10</v>
      </c>
      <c r="V12" s="10">
        <f t="shared" ca="1" si="17"/>
        <v>10</v>
      </c>
      <c r="W12" s="10">
        <f t="shared" ca="1" si="17"/>
        <v>10</v>
      </c>
      <c r="X12" s="7">
        <f t="shared" si="18"/>
        <v>1.691228277166686</v>
      </c>
      <c r="Y12" s="7">
        <f t="shared" ca="1" si="4"/>
        <v>25.241208303002217</v>
      </c>
      <c r="Z12">
        <v>1</v>
      </c>
      <c r="AA12">
        <v>2</v>
      </c>
      <c r="AB12" s="11">
        <f t="shared" si="19"/>
        <v>59.12557227020222</v>
      </c>
      <c r="AC12" s="11"/>
      <c r="AD12" s="7">
        <f t="shared" si="20"/>
        <v>2.1644976170134211</v>
      </c>
      <c r="AE12">
        <f t="shared" si="21"/>
        <v>46.950734943981161</v>
      </c>
      <c r="AF12" s="25">
        <f t="shared" si="22"/>
        <v>5.5194275501701581E-3</v>
      </c>
      <c r="AG12" s="7"/>
      <c r="AP12" s="10"/>
      <c r="AS12" s="9"/>
      <c r="AT12" s="12"/>
      <c r="AV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5"/>
        <v>2.0181835370739609</v>
      </c>
      <c r="C13" s="20">
        <v>35.806000441708406</v>
      </c>
      <c r="D13" s="9">
        <f t="shared" si="6"/>
        <v>2.2740615879257575E-7</v>
      </c>
      <c r="E13">
        <f>Control!C15/100</f>
        <v>0.58246750000000003</v>
      </c>
      <c r="F13">
        <f t="shared" si="7"/>
        <v>1.9317996425595556E-5</v>
      </c>
      <c r="G13">
        <f t="shared" si="0"/>
        <v>63.374957903203438</v>
      </c>
      <c r="H13" s="21">
        <f t="shared" si="1"/>
        <v>3.0163444818343382E-13</v>
      </c>
      <c r="I13" s="7">
        <f t="shared" si="8"/>
        <v>2.7439251132527063</v>
      </c>
      <c r="J13">
        <f t="shared" si="2"/>
        <v>2.7439251132527063</v>
      </c>
      <c r="K13">
        <f>Control!F15/100</f>
        <v>1.6364578714401581E-2</v>
      </c>
      <c r="L13" s="25">
        <f t="shared" si="9"/>
        <v>1.6274255607798382E-2</v>
      </c>
      <c r="M13" s="10">
        <f t="shared" si="3"/>
        <v>4.8566200188997133</v>
      </c>
      <c r="N13">
        <f t="shared" si="10"/>
        <v>8.1963499120026842E-4</v>
      </c>
      <c r="O13">
        <f t="shared" si="11"/>
        <v>2.7597137750850786E-3</v>
      </c>
      <c r="P13" s="25">
        <f t="shared" si="12"/>
        <v>3.8550616811744366E-3</v>
      </c>
      <c r="Q13" s="17">
        <f t="shared" si="13"/>
        <v>6.0000516893215723</v>
      </c>
      <c r="R13">
        <f t="shared" si="23"/>
        <v>2306.8012638439</v>
      </c>
      <c r="S13" s="25">
        <f t="shared" si="15"/>
        <v>1.6450478725701259E-3</v>
      </c>
      <c r="T13" s="25">
        <f t="shared" si="16"/>
        <v>2.0148635285398415E-2</v>
      </c>
      <c r="U13" s="10">
        <f ca="1">RANK(C13,$C$3:OFFSET($C$3,Control!$I$5-1,0),1)</f>
        <v>11</v>
      </c>
      <c r="V13" s="10">
        <f t="shared" ca="1" si="17"/>
        <v>11</v>
      </c>
      <c r="W13" s="10">
        <f t="shared" ca="1" si="17"/>
        <v>11</v>
      </c>
      <c r="X13" s="7">
        <f t="shared" si="18"/>
        <v>1.7093890598998649</v>
      </c>
      <c r="Y13" s="7">
        <f t="shared" ca="1" si="4"/>
        <v>24.806000441708406</v>
      </c>
      <c r="Z13">
        <v>1</v>
      </c>
      <c r="AA13">
        <v>2</v>
      </c>
      <c r="AB13" s="11">
        <f t="shared" si="19"/>
        <v>58.620485489707086</v>
      </c>
      <c r="AC13" s="11"/>
      <c r="AD13" s="7">
        <f t="shared" si="20"/>
        <v>2.1826883243309734</v>
      </c>
      <c r="AE13">
        <f t="shared" si="21"/>
        <v>46.733568595606542</v>
      </c>
      <c r="AF13" s="25">
        <f t="shared" si="22"/>
        <v>5.5194275501701581E-3</v>
      </c>
      <c r="AG13" s="7"/>
      <c r="AQ13" s="10"/>
      <c r="AS13" s="9"/>
      <c r="AT13" s="10"/>
      <c r="AX13" s="7"/>
      <c r="BH13" s="1"/>
    </row>
    <row r="14" spans="1:60" ht="14.25" x14ac:dyDescent="0.2">
      <c r="A14" s="37" t="str">
        <f>Control!B16</f>
        <v>AME_19-Aa</v>
      </c>
      <c r="B14" s="27">
        <f t="shared" si="5"/>
        <v>1.5139295982152581</v>
      </c>
      <c r="C14" s="20">
        <v>21.478147596552535</v>
      </c>
      <c r="D14" s="9">
        <f t="shared" si="6"/>
        <v>1.8829000159037435E-7</v>
      </c>
      <c r="E14">
        <f>Control!C16/100</f>
        <v>0.51727750000000006</v>
      </c>
      <c r="F14">
        <f t="shared" si="7"/>
        <v>1.6641013021621073E-5</v>
      </c>
      <c r="G14" s="10">
        <f t="shared" si="0"/>
        <v>38.015323771954947</v>
      </c>
      <c r="H14" s="21">
        <f t="shared" si="1"/>
        <v>1.9909600918200958E-13</v>
      </c>
      <c r="I14" s="7">
        <f t="shared" si="8"/>
        <v>3.0771261389324756</v>
      </c>
      <c r="J14">
        <f t="shared" si="2"/>
        <v>3.0771261389324756</v>
      </c>
      <c r="K14">
        <f>Control!F16/100</f>
        <v>1.1836631342023635E-2</v>
      </c>
      <c r="L14" s="25">
        <f t="shared" si="9"/>
        <v>1.1780353188796566E-2</v>
      </c>
      <c r="M14" s="10">
        <f t="shared" si="3"/>
        <v>5.4463703600509694</v>
      </c>
      <c r="N14">
        <f t="shared" si="10"/>
        <v>7.0605440963163678E-4</v>
      </c>
      <c r="O14">
        <f t="shared" si="11"/>
        <v>2.3772875745172953E-3</v>
      </c>
      <c r="P14" s="25">
        <f t="shared" si="12"/>
        <v>3.3208480953323539E-3</v>
      </c>
      <c r="Q14" s="17">
        <f t="shared" si="13"/>
        <v>8.3950596818069307</v>
      </c>
      <c r="R14">
        <f t="shared" si="23"/>
        <v>2247.5124469146181</v>
      </c>
      <c r="S14" s="25">
        <f t="shared" si="15"/>
        <v>1.4170860406806166E-3</v>
      </c>
      <c r="T14" s="25">
        <f t="shared" si="16"/>
        <v>1.5117842297150541E-2</v>
      </c>
      <c r="U14" s="10">
        <f ca="1">RANK(C14,$C$3:OFFSET($C$3,Control!$I$5-1,0),1)</f>
        <v>6</v>
      </c>
      <c r="V14" s="10">
        <f t="shared" ca="1" si="17"/>
        <v>6</v>
      </c>
      <c r="W14" s="10">
        <f t="shared" ca="1" si="17"/>
        <v>6</v>
      </c>
      <c r="X14" s="7">
        <f t="shared" si="18"/>
        <v>1.2486407598428202</v>
      </c>
      <c r="Y14" s="13">
        <f t="shared" ca="1" si="4"/>
        <v>15.478147596552535</v>
      </c>
      <c r="Z14" s="10">
        <v>1</v>
      </c>
      <c r="AA14" s="10">
        <v>2</v>
      </c>
      <c r="AB14" s="11">
        <f t="shared" si="19"/>
        <v>72.87984073958134</v>
      </c>
      <c r="AC14" s="11"/>
      <c r="AD14" s="7">
        <f t="shared" si="20"/>
        <v>1.6556382022833198</v>
      </c>
      <c r="AE14">
        <f t="shared" si="21"/>
        <v>61.016424550431196</v>
      </c>
      <c r="AF14" s="25">
        <f t="shared" si="22"/>
        <v>4.7545751490345924E-3</v>
      </c>
      <c r="AG14" s="7"/>
      <c r="AP14" s="12"/>
      <c r="AS14" s="8"/>
      <c r="AV14" s="12"/>
      <c r="AX14" s="7"/>
      <c r="BH14" s="1"/>
    </row>
    <row r="15" spans="1:60" ht="14.25" x14ac:dyDescent="0.2">
      <c r="A15" s="37" t="str">
        <f>Control!B17</f>
        <v>AME_19-Ab</v>
      </c>
      <c r="B15" s="27">
        <f t="shared" si="5"/>
        <v>1.2670231293384835</v>
      </c>
      <c r="C15" s="20">
        <v>15.556272133998631</v>
      </c>
      <c r="D15" s="9">
        <f t="shared" si="6"/>
        <v>9.9234162398431636E-7</v>
      </c>
      <c r="E15">
        <f>Control!C17/100</f>
        <v>0.51727750000000006</v>
      </c>
      <c r="F15">
        <f t="shared" si="7"/>
        <v>1.6641013021621073E-5</v>
      </c>
      <c r="G15">
        <f t="shared" si="0"/>
        <v>27.533879223063014</v>
      </c>
      <c r="H15" s="21">
        <f t="shared" si="1"/>
        <v>1.9909600918200958E-13</v>
      </c>
      <c r="I15" s="7">
        <f t="shared" si="8"/>
        <v>3.0771261389324756</v>
      </c>
      <c r="J15">
        <f t="shared" si="2"/>
        <v>3.0771261389324756</v>
      </c>
      <c r="K15">
        <f>Control!F17/100</f>
        <v>9.3592868096104703E-3</v>
      </c>
      <c r="L15" s="25">
        <f t="shared" si="9"/>
        <v>9.3147873771328091E-3</v>
      </c>
      <c r="M15" s="10">
        <f t="shared" si="3"/>
        <v>5.4463703600509694</v>
      </c>
      <c r="N15">
        <f t="shared" si="10"/>
        <v>7.0605440963163678E-4</v>
      </c>
      <c r="O15">
        <f t="shared" si="11"/>
        <v>2.3772875745172953E-3</v>
      </c>
      <c r="P15" s="25">
        <f t="shared" si="12"/>
        <v>3.3208480953323539E-3</v>
      </c>
      <c r="Q15" s="17">
        <f t="shared" si="13"/>
        <v>11.231897212564947</v>
      </c>
      <c r="R15">
        <f t="shared" si="23"/>
        <v>2177.9110953051249</v>
      </c>
      <c r="S15" s="25">
        <f t="shared" si="15"/>
        <v>1.4170860406806166E-3</v>
      </c>
      <c r="T15" s="25">
        <f t="shared" si="16"/>
        <v>1.2652276485486785E-2</v>
      </c>
      <c r="U15" s="10">
        <f ca="1">RANK(C15,$C$3:OFFSET($C$3,Control!$I$5-1,0),1)</f>
        <v>5</v>
      </c>
      <c r="V15" s="10">
        <f t="shared" ca="1" si="17"/>
        <v>5</v>
      </c>
      <c r="W15" s="10">
        <f t="shared" ca="1" si="17"/>
        <v>5</v>
      </c>
      <c r="X15" s="7">
        <f t="shared" si="18"/>
        <v>1.0020841786764445</v>
      </c>
      <c r="Y15" s="7">
        <f t="shared" ca="1" si="4"/>
        <v>10.556272133998631</v>
      </c>
      <c r="Z15">
        <v>1</v>
      </c>
      <c r="AA15">
        <v>2</v>
      </c>
      <c r="AB15" s="11">
        <f t="shared" si="19"/>
        <v>79.717670311121211</v>
      </c>
      <c r="AC15" s="11"/>
      <c r="AD15" s="7">
        <f t="shared" si="20"/>
        <v>1.4087317334065452</v>
      </c>
      <c r="AE15">
        <f t="shared" si="21"/>
        <v>64.397283225254469</v>
      </c>
      <c r="AF15" s="25">
        <f t="shared" si="22"/>
        <v>4.7545751490345924E-3</v>
      </c>
      <c r="AG15" s="7"/>
      <c r="AS15" s="9"/>
      <c r="AX15" s="7"/>
      <c r="BH15" s="1"/>
    </row>
    <row r="16" spans="1:60" ht="14.25" x14ac:dyDescent="0.2">
      <c r="A16" s="37" t="str">
        <f>Control!B18</f>
        <v>AME_19-Ag</v>
      </c>
      <c r="B16" s="27">
        <f t="shared" si="5"/>
        <v>1.1879647021359967</v>
      </c>
      <c r="C16" s="20">
        <v>13.827753113223775</v>
      </c>
      <c r="D16" s="9">
        <f t="shared" si="6"/>
        <v>3.7594317503497621E-7</v>
      </c>
      <c r="E16">
        <f>Control!C18/100</f>
        <v>0.51727750000000006</v>
      </c>
      <c r="F16">
        <f t="shared" si="7"/>
        <v>1.6641013021621073E-5</v>
      </c>
      <c r="G16">
        <f t="shared" si="0"/>
        <v>24.474480831030085</v>
      </c>
      <c r="H16" s="21">
        <f t="shared" si="1"/>
        <v>1.9909600918200958E-13</v>
      </c>
      <c r="I16" s="7">
        <f t="shared" si="8"/>
        <v>3.0771261389324756</v>
      </c>
      <c r="J16">
        <f t="shared" si="2"/>
        <v>3.0771261389324756</v>
      </c>
      <c r="K16">
        <f>Control!F18/100</f>
        <v>8.5660513659939156E-3</v>
      </c>
      <c r="L16" s="25">
        <f t="shared" si="9"/>
        <v>8.5253234310438079E-3</v>
      </c>
      <c r="M16" s="10">
        <f t="shared" si="3"/>
        <v>5.4463703600509694</v>
      </c>
      <c r="N16">
        <f t="shared" si="10"/>
        <v>7.0605440963163678E-4</v>
      </c>
      <c r="O16">
        <f t="shared" si="11"/>
        <v>2.3772875745172953E-3</v>
      </c>
      <c r="P16" s="25">
        <f t="shared" si="12"/>
        <v>3.3208480953323539E-3</v>
      </c>
      <c r="Q16" s="17">
        <f t="shared" si="13"/>
        <v>12.46096942305479</v>
      </c>
      <c r="R16">
        <f t="shared" si="23"/>
        <v>2147.7560067079635</v>
      </c>
      <c r="S16" s="25">
        <f t="shared" si="15"/>
        <v>1.4170860406806166E-3</v>
      </c>
      <c r="T16" s="25">
        <f t="shared" si="16"/>
        <v>1.1862812539397784E-2</v>
      </c>
      <c r="U16" s="10">
        <f ca="1">RANK(C16,$C$3:OFFSET($C$3,Control!$I$5-1,0),1)</f>
        <v>4</v>
      </c>
      <c r="V16" s="10">
        <f t="shared" ca="1" si="17"/>
        <v>4</v>
      </c>
      <c r="W16" s="10">
        <f t="shared" ca="1" si="17"/>
        <v>4</v>
      </c>
      <c r="X16" s="7">
        <f t="shared" si="18"/>
        <v>0.92313778406754454</v>
      </c>
      <c r="Y16" s="7">
        <f t="shared" ca="1" si="4"/>
        <v>9.8277531132237748</v>
      </c>
      <c r="Z16">
        <v>1</v>
      </c>
      <c r="AA16">
        <v>2</v>
      </c>
      <c r="AB16" s="11">
        <f t="shared" si="19"/>
        <v>81.821509869235143</v>
      </c>
      <c r="AC16" s="11"/>
      <c r="AD16" s="7">
        <f t="shared" si="20"/>
        <v>1.3296733062040584</v>
      </c>
      <c r="AE16">
        <f t="shared" si="21"/>
        <v>65.476249035692916</v>
      </c>
      <c r="AF16" s="25">
        <f t="shared" si="22"/>
        <v>4.7545751490345924E-3</v>
      </c>
      <c r="AG16" s="7"/>
      <c r="AS16" s="8"/>
      <c r="AX16" s="7"/>
      <c r="BH16" s="1"/>
    </row>
    <row r="17" spans="1:60" ht="14.25" x14ac:dyDescent="0.2">
      <c r="A17" s="37">
        <f>Control!B19</f>
        <v>0</v>
      </c>
      <c r="B17" s="27" t="e">
        <f t="shared" si="5"/>
        <v>#DIV/0!</v>
      </c>
      <c r="C17" s="20">
        <v>105.54449947569647</v>
      </c>
      <c r="D17" s="9" t="e">
        <f t="shared" si="6"/>
        <v>#DIV/0!</v>
      </c>
      <c r="E17">
        <f>Control!C19/100</f>
        <v>0</v>
      </c>
      <c r="F17" t="e">
        <f t="shared" si="7"/>
        <v>#DIV/0!</v>
      </c>
      <c r="G17">
        <f t="shared" si="0"/>
        <v>186.80886244405676</v>
      </c>
      <c r="H17" s="21">
        <f t="shared" si="1"/>
        <v>0</v>
      </c>
      <c r="I17" s="7" t="e">
        <f t="shared" si="8"/>
        <v>#DIV/0!</v>
      </c>
      <c r="J17" t="e">
        <f t="shared" si="2"/>
        <v>#DIV/0!</v>
      </c>
      <c r="K17">
        <f>Control!F19/100</f>
        <v>0</v>
      </c>
      <c r="L17" s="25" t="e">
        <f t="shared" si="9"/>
        <v>#DIV/0!</v>
      </c>
      <c r="M17" s="10" t="e">
        <f t="shared" si="3"/>
        <v>#DIV/0!</v>
      </c>
      <c r="N17" t="e">
        <f t="shared" si="10"/>
        <v>#DIV/0!</v>
      </c>
      <c r="O17" t="e">
        <f t="shared" si="11"/>
        <v>#DIV/0!</v>
      </c>
      <c r="P17" s="25" t="e">
        <f t="shared" si="12"/>
        <v>#DIV/0!</v>
      </c>
      <c r="Q17" s="17" t="e">
        <f t="shared" si="13"/>
        <v>#DIV/0!</v>
      </c>
      <c r="R17" t="e">
        <f t="shared" si="23"/>
        <v>#DIV/0!</v>
      </c>
      <c r="S17" s="25" t="e">
        <f t="shared" si="15"/>
        <v>#DIV/0!</v>
      </c>
      <c r="T17" s="25" t="e">
        <f t="shared" si="16"/>
        <v>#DIV/0!</v>
      </c>
      <c r="U17" s="10" t="e">
        <f ca="1">RANK(C17,$C$3:OFFSET($C$3,Control!$I$5-1,0),1)</f>
        <v>#N/A</v>
      </c>
      <c r="V17" s="10" t="e">
        <f t="shared" ca="1" si="17"/>
        <v>#N/A</v>
      </c>
      <c r="W17" s="10" t="e">
        <f t="shared" ca="1" si="17"/>
        <v>#N/A</v>
      </c>
      <c r="X17" s="7" t="e">
        <f t="shared" si="18"/>
        <v>#DIV/0!</v>
      </c>
      <c r="Y17" s="7" t="e">
        <f t="shared" ca="1" si="4"/>
        <v>#N/A</v>
      </c>
      <c r="Z17">
        <v>1</v>
      </c>
      <c r="AA17">
        <v>2</v>
      </c>
      <c r="AB17" s="11" t="e">
        <f t="shared" si="19"/>
        <v>#DIV/0!</v>
      </c>
      <c r="AC17" s="11"/>
      <c r="AD17" s="7" t="e">
        <f t="shared" ref="AD17:AD30" si="24">B17+S17*100</f>
        <v>#DIV/0!</v>
      </c>
      <c r="AE17" t="e">
        <f t="shared" ref="AE17:AE30" si="25">($AE$1/100-K17)/(1-K17)/N17-1-$P$2</f>
        <v>#DIV/0!</v>
      </c>
      <c r="AF17" s="25" t="e">
        <f t="shared" ref="AF17:AF30" si="26">S17+P17+F17</f>
        <v>#DIV/0!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>
        <f>Control!B20</f>
        <v>0</v>
      </c>
      <c r="B18" s="27" t="e">
        <f t="shared" si="5"/>
        <v>#DIV/0!</v>
      </c>
      <c r="C18" s="20">
        <v>84.095939358460328</v>
      </c>
      <c r="D18" s="9" t="e">
        <f t="shared" si="6"/>
        <v>#DIV/0!</v>
      </c>
      <c r="E18">
        <f>Control!C20/100</f>
        <v>0</v>
      </c>
      <c r="F18" t="e">
        <f t="shared" si="7"/>
        <v>#DIV/0!</v>
      </c>
      <c r="G18">
        <f t="shared" si="0"/>
        <v>148.84590713640966</v>
      </c>
      <c r="H18" s="21">
        <f t="shared" si="1"/>
        <v>0</v>
      </c>
      <c r="I18" s="7" t="e">
        <f t="shared" si="8"/>
        <v>#DIV/0!</v>
      </c>
      <c r="J18" t="e">
        <f t="shared" si="2"/>
        <v>#DIV/0!</v>
      </c>
      <c r="K18">
        <f>Control!F20/100</f>
        <v>0</v>
      </c>
      <c r="L18" s="25" t="e">
        <f t="shared" si="9"/>
        <v>#DIV/0!</v>
      </c>
      <c r="M18" s="10" t="e">
        <f t="shared" si="3"/>
        <v>#DIV/0!</v>
      </c>
      <c r="N18" t="e">
        <f t="shared" si="10"/>
        <v>#DIV/0!</v>
      </c>
      <c r="O18" t="e">
        <f t="shared" si="11"/>
        <v>#DIV/0!</v>
      </c>
      <c r="P18" s="25" t="e">
        <f t="shared" si="12"/>
        <v>#DIV/0!</v>
      </c>
      <c r="Q18" s="17" t="e">
        <f t="shared" si="13"/>
        <v>#DIV/0!</v>
      </c>
      <c r="R18" t="e">
        <f t="shared" si="23"/>
        <v>#DIV/0!</v>
      </c>
      <c r="S18" s="25" t="e">
        <f t="shared" si="15"/>
        <v>#DIV/0!</v>
      </c>
      <c r="T18" s="25" t="e">
        <f t="shared" si="16"/>
        <v>#DIV/0!</v>
      </c>
      <c r="U18" s="10" t="e">
        <f ca="1">RANK(C18,$C$3:OFFSET($C$3,Control!$I$5-1,0),1)</f>
        <v>#N/A</v>
      </c>
      <c r="V18" s="10" t="e">
        <f t="shared" ca="1" si="17"/>
        <v>#N/A</v>
      </c>
      <c r="W18" s="10" t="e">
        <f t="shared" ca="1" si="17"/>
        <v>#N/A</v>
      </c>
      <c r="X18" s="7" t="e">
        <f t="shared" si="18"/>
        <v>#DIV/0!</v>
      </c>
      <c r="Y18" s="7" t="e">
        <f t="shared" ca="1" si="4"/>
        <v>#N/A</v>
      </c>
      <c r="Z18">
        <v>1</v>
      </c>
      <c r="AA18">
        <v>2</v>
      </c>
      <c r="AB18" s="11" t="e">
        <f t="shared" si="19"/>
        <v>#DIV/0!</v>
      </c>
      <c r="AC18" s="11"/>
      <c r="AD18" s="7" t="e">
        <f t="shared" si="24"/>
        <v>#DIV/0!</v>
      </c>
      <c r="AE18" t="e">
        <f t="shared" si="25"/>
        <v>#DIV/0!</v>
      </c>
      <c r="AF18" s="25" t="e">
        <f t="shared" si="26"/>
        <v>#DIV/0!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>
        <f>Control!B21</f>
        <v>0</v>
      </c>
      <c r="B19" s="27" t="e">
        <f t="shared" si="5"/>
        <v>#DIV/0!</v>
      </c>
      <c r="C19" s="20">
        <v>64.225928011197425</v>
      </c>
      <c r="D19" s="9" t="e">
        <f t="shared" si="6"/>
        <v>#DIV/0!</v>
      </c>
      <c r="E19">
        <f>Control!C21/100</f>
        <v>0</v>
      </c>
      <c r="F19" t="e">
        <f t="shared" si="7"/>
        <v>#DIV/0!</v>
      </c>
      <c r="G19">
        <f t="shared" si="0"/>
        <v>113.67690984169593</v>
      </c>
      <c r="H19" s="21">
        <f t="shared" si="1"/>
        <v>0</v>
      </c>
      <c r="I19" s="7" t="e">
        <f t="shared" si="8"/>
        <v>#DIV/0!</v>
      </c>
      <c r="J19" t="e">
        <f t="shared" si="2"/>
        <v>#DIV/0!</v>
      </c>
      <c r="K19">
        <f>Control!F21/100</f>
        <v>0</v>
      </c>
      <c r="L19" s="25" t="e">
        <f t="shared" si="9"/>
        <v>#DIV/0!</v>
      </c>
      <c r="M19" s="10" t="e">
        <f t="shared" si="3"/>
        <v>#DIV/0!</v>
      </c>
      <c r="N19" t="e">
        <f t="shared" si="10"/>
        <v>#DIV/0!</v>
      </c>
      <c r="O19" t="e">
        <f t="shared" si="11"/>
        <v>#DIV/0!</v>
      </c>
      <c r="P19" s="25" t="e">
        <f t="shared" si="12"/>
        <v>#DIV/0!</v>
      </c>
      <c r="Q19" s="17" t="e">
        <f t="shared" si="13"/>
        <v>#DIV/0!</v>
      </c>
      <c r="R19" t="e">
        <f t="shared" si="23"/>
        <v>#DIV/0!</v>
      </c>
      <c r="S19" s="25" t="e">
        <f t="shared" si="15"/>
        <v>#DIV/0!</v>
      </c>
      <c r="T19" s="25" t="e">
        <f t="shared" si="16"/>
        <v>#DIV/0!</v>
      </c>
      <c r="U19" s="10" t="e">
        <f ca="1">RANK(C19,$C$3:OFFSET($C$3,Control!$I$5-1,0),1)</f>
        <v>#N/A</v>
      </c>
      <c r="V19" s="10" t="e">
        <f t="shared" ca="1" si="17"/>
        <v>#N/A</v>
      </c>
      <c r="W19" s="10" t="e">
        <f t="shared" ca="1" si="17"/>
        <v>#N/A</v>
      </c>
      <c r="X19" s="7" t="e">
        <f t="shared" si="18"/>
        <v>#DIV/0!</v>
      </c>
      <c r="Y19" s="7" t="e">
        <f t="shared" ca="1" si="4"/>
        <v>#N/A</v>
      </c>
      <c r="Z19">
        <v>1</v>
      </c>
      <c r="AA19">
        <v>2</v>
      </c>
      <c r="AB19" s="11" t="e">
        <f t="shared" si="19"/>
        <v>#DIV/0!</v>
      </c>
      <c r="AC19" s="11"/>
      <c r="AD19" s="7" t="e">
        <f t="shared" si="24"/>
        <v>#DIV/0!</v>
      </c>
      <c r="AE19" t="e">
        <f t="shared" si="25"/>
        <v>#DIV/0!</v>
      </c>
      <c r="AF19" s="25" t="e">
        <f t="shared" si="26"/>
        <v>#DIV/0!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>
        <f>Control!B22</f>
        <v>0</v>
      </c>
      <c r="B20" s="27" t="e">
        <f t="shared" si="5"/>
        <v>#DIV/0!</v>
      </c>
      <c r="C20" s="20">
        <v>64.833714874545649</v>
      </c>
      <c r="D20" s="9" t="e">
        <f t="shared" si="6"/>
        <v>#DIV/0!</v>
      </c>
      <c r="E20">
        <f>Control!C22/100</f>
        <v>0</v>
      </c>
      <c r="F20" t="e">
        <f t="shared" si="7"/>
        <v>#DIV/0!</v>
      </c>
      <c r="G20">
        <f t="shared" si="0"/>
        <v>114.75266436338626</v>
      </c>
      <c r="H20" s="21">
        <f t="shared" si="1"/>
        <v>0</v>
      </c>
      <c r="I20" s="7" t="e">
        <f t="shared" si="8"/>
        <v>#DIV/0!</v>
      </c>
      <c r="J20" t="e">
        <f t="shared" si="2"/>
        <v>#DIV/0!</v>
      </c>
      <c r="K20">
        <f>Control!F22/100</f>
        <v>0</v>
      </c>
      <c r="L20" s="25" t="e">
        <f t="shared" si="9"/>
        <v>#DIV/0!</v>
      </c>
      <c r="M20" s="10" t="e">
        <f t="shared" si="3"/>
        <v>#DIV/0!</v>
      </c>
      <c r="N20" t="e">
        <f t="shared" si="10"/>
        <v>#DIV/0!</v>
      </c>
      <c r="O20" t="e">
        <f t="shared" si="11"/>
        <v>#DIV/0!</v>
      </c>
      <c r="P20" s="25" t="e">
        <f t="shared" si="12"/>
        <v>#DIV/0!</v>
      </c>
      <c r="Q20" s="17" t="e">
        <f t="shared" si="13"/>
        <v>#DIV/0!</v>
      </c>
      <c r="R20" t="e">
        <f t="shared" si="23"/>
        <v>#DIV/0!</v>
      </c>
      <c r="S20" s="25" t="e">
        <f t="shared" si="15"/>
        <v>#DIV/0!</v>
      </c>
      <c r="T20" s="25" t="e">
        <f t="shared" si="16"/>
        <v>#DIV/0!</v>
      </c>
      <c r="U20" s="10" t="e">
        <f ca="1">RANK(C20,$C$3:OFFSET($C$3,Control!$I$5-1,0),1)</f>
        <v>#N/A</v>
      </c>
      <c r="V20" s="10" t="e">
        <f t="shared" ref="V20:W35" ca="1" si="27">IF(U20=U19,U19+1,U20)</f>
        <v>#N/A</v>
      </c>
      <c r="W20" s="10" t="e">
        <f t="shared" ca="1" si="27"/>
        <v>#N/A</v>
      </c>
      <c r="X20" s="7" t="e">
        <f t="shared" si="18"/>
        <v>#DIV/0!</v>
      </c>
      <c r="Y20" s="7" t="e">
        <f t="shared" ca="1" si="4"/>
        <v>#N/A</v>
      </c>
      <c r="Z20">
        <v>1</v>
      </c>
      <c r="AA20">
        <v>2</v>
      </c>
      <c r="AB20" s="11" t="e">
        <f t="shared" si="19"/>
        <v>#DIV/0!</v>
      </c>
      <c r="AC20" s="11"/>
      <c r="AD20" s="7" t="e">
        <f t="shared" si="24"/>
        <v>#DIV/0!</v>
      </c>
      <c r="AE20" t="e">
        <f t="shared" si="25"/>
        <v>#DIV/0!</v>
      </c>
      <c r="AF20" s="25" t="e">
        <f t="shared" si="26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5"/>
        <v>#DIV/0!</v>
      </c>
      <c r="C21" s="20">
        <v>73.835164454857008</v>
      </c>
      <c r="D21" s="9" t="e">
        <f t="shared" si="6"/>
        <v>#DIV/0!</v>
      </c>
      <c r="E21">
        <f>Control!C23/100</f>
        <v>0</v>
      </c>
      <c r="F21" t="e">
        <f t="shared" si="7"/>
        <v>#DIV/0!</v>
      </c>
      <c r="G21">
        <f t="shared" si="0"/>
        <v>130.68481208116197</v>
      </c>
      <c r="H21" s="21">
        <f t="shared" si="1"/>
        <v>0</v>
      </c>
      <c r="I21" s="7" t="e">
        <f t="shared" si="8"/>
        <v>#DIV/0!</v>
      </c>
      <c r="J21" t="e">
        <f t="shared" si="2"/>
        <v>#DIV/0!</v>
      </c>
      <c r="K21">
        <f>Control!F23/100</f>
        <v>0</v>
      </c>
      <c r="L21" s="25" t="e">
        <f t="shared" si="9"/>
        <v>#DIV/0!</v>
      </c>
      <c r="M21" s="10" t="e">
        <f t="shared" si="3"/>
        <v>#DIV/0!</v>
      </c>
      <c r="N21" t="e">
        <f t="shared" si="10"/>
        <v>#DIV/0!</v>
      </c>
      <c r="O21" t="e">
        <f t="shared" si="11"/>
        <v>#DIV/0!</v>
      </c>
      <c r="P21" s="25" t="e">
        <f t="shared" si="12"/>
        <v>#DIV/0!</v>
      </c>
      <c r="Q21" s="17" t="e">
        <f t="shared" si="13"/>
        <v>#DIV/0!</v>
      </c>
      <c r="R21" t="e">
        <f t="shared" si="23"/>
        <v>#DIV/0!</v>
      </c>
      <c r="S21" s="25" t="e">
        <f t="shared" si="15"/>
        <v>#DIV/0!</v>
      </c>
      <c r="T21" s="25" t="e">
        <f t="shared" si="16"/>
        <v>#DIV/0!</v>
      </c>
      <c r="U21" s="10" t="e">
        <f ca="1">RANK(C21,$C$3:OFFSET($C$3,Control!$I$5-1,0),1)</f>
        <v>#N/A</v>
      </c>
      <c r="V21" s="10" t="e">
        <f t="shared" ca="1" si="27"/>
        <v>#N/A</v>
      </c>
      <c r="W21" s="10" t="e">
        <f t="shared" ca="1" si="27"/>
        <v>#N/A</v>
      </c>
      <c r="X21" s="7" t="e">
        <f t="shared" si="18"/>
        <v>#DIV/0!</v>
      </c>
      <c r="Y21" s="7" t="e">
        <f t="shared" ca="1" si="4"/>
        <v>#N/A</v>
      </c>
      <c r="Z21">
        <v>1</v>
      </c>
      <c r="AA21">
        <v>2</v>
      </c>
      <c r="AB21" s="11" t="e">
        <f t="shared" si="19"/>
        <v>#DIV/0!</v>
      </c>
      <c r="AC21" s="11"/>
      <c r="AD21" s="7" t="e">
        <f t="shared" si="24"/>
        <v>#DIV/0!</v>
      </c>
      <c r="AE21" t="e">
        <f t="shared" si="25"/>
        <v>#DIV/0!</v>
      </c>
      <c r="AF21" s="25" t="e">
        <f t="shared" si="26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5"/>
        <v>#DIV/0!</v>
      </c>
      <c r="C22" s="20">
        <v>201.2820444357298</v>
      </c>
      <c r="D22" s="9" t="e">
        <f t="shared" si="6"/>
        <v>#DIV/0!</v>
      </c>
      <c r="E22">
        <f>Control!C24/100</f>
        <v>0</v>
      </c>
      <c r="F22" t="e">
        <f t="shared" si="7"/>
        <v>#DIV/0!</v>
      </c>
      <c r="G22">
        <f t="shared" si="0"/>
        <v>356.25987084349327</v>
      </c>
      <c r="H22" s="21">
        <f t="shared" si="1"/>
        <v>0</v>
      </c>
      <c r="I22" s="7" t="e">
        <f t="shared" si="8"/>
        <v>#DIV/0!</v>
      </c>
      <c r="J22" t="e">
        <f t="shared" si="2"/>
        <v>#DIV/0!</v>
      </c>
      <c r="K22">
        <f>Control!F24/100</f>
        <v>0</v>
      </c>
      <c r="L22" s="25" t="e">
        <f t="shared" si="9"/>
        <v>#DIV/0!</v>
      </c>
      <c r="M22" s="10" t="e">
        <f t="shared" si="3"/>
        <v>#DIV/0!</v>
      </c>
      <c r="N22" t="e">
        <f t="shared" si="10"/>
        <v>#DIV/0!</v>
      </c>
      <c r="O22" t="e">
        <f t="shared" si="11"/>
        <v>#DIV/0!</v>
      </c>
      <c r="P22" s="25" t="e">
        <f t="shared" si="12"/>
        <v>#DIV/0!</v>
      </c>
      <c r="Q22" s="17" t="e">
        <f t="shared" si="13"/>
        <v>#DIV/0!</v>
      </c>
      <c r="R22" t="e">
        <f t="shared" si="23"/>
        <v>#DIV/0!</v>
      </c>
      <c r="S22" s="25" t="e">
        <f t="shared" si="15"/>
        <v>#DIV/0!</v>
      </c>
      <c r="T22" s="25" t="e">
        <f t="shared" si="16"/>
        <v>#DIV/0!</v>
      </c>
      <c r="U22" s="10" t="e">
        <f ca="1">RANK(C22,$C$3:OFFSET($C$3,Control!$I$5-1,0),1)</f>
        <v>#N/A</v>
      </c>
      <c r="V22" s="10" t="e">
        <f t="shared" ca="1" si="27"/>
        <v>#N/A</v>
      </c>
      <c r="W22" s="10" t="e">
        <f t="shared" ca="1" si="27"/>
        <v>#N/A</v>
      </c>
      <c r="X22" s="7" t="e">
        <f t="shared" si="18"/>
        <v>#DIV/0!</v>
      </c>
      <c r="Y22" s="7" t="e">
        <f t="shared" ca="1" si="4"/>
        <v>#N/A</v>
      </c>
      <c r="Z22">
        <v>1</v>
      </c>
      <c r="AA22">
        <v>2</v>
      </c>
      <c r="AB22" s="11" t="e">
        <f t="shared" si="19"/>
        <v>#DIV/0!</v>
      </c>
      <c r="AC22" s="11"/>
      <c r="AD22" s="7" t="e">
        <f t="shared" si="24"/>
        <v>#DIV/0!</v>
      </c>
      <c r="AE22" t="e">
        <f t="shared" si="25"/>
        <v>#DIV/0!</v>
      </c>
      <c r="AF22" s="25" t="e">
        <f t="shared" si="26"/>
        <v>#DIV/0!</v>
      </c>
      <c r="AG22" s="7"/>
      <c r="AP22" s="14"/>
      <c r="AS22" s="9"/>
      <c r="AV22" s="14"/>
      <c r="AX22" s="7"/>
      <c r="BH22" s="1"/>
    </row>
    <row r="23" spans="1:60" ht="14.25" x14ac:dyDescent="0.2">
      <c r="A23" s="37">
        <f>Control!B25</f>
        <v>0</v>
      </c>
      <c r="B23" s="27" t="e">
        <f t="shared" si="5"/>
        <v>#DIV/0!</v>
      </c>
      <c r="C23" s="20">
        <v>59.120042750389153</v>
      </c>
      <c r="D23" s="9" t="e">
        <f t="shared" si="6"/>
        <v>#DIV/0!</v>
      </c>
      <c r="E23">
        <f>Control!C25/100</f>
        <v>0</v>
      </c>
      <c r="F23" t="e">
        <f t="shared" si="7"/>
        <v>#DIV/0!</v>
      </c>
      <c r="G23">
        <f t="shared" si="0"/>
        <v>104.63973005421586</v>
      </c>
      <c r="H23" s="21">
        <f t="shared" si="1"/>
        <v>0</v>
      </c>
      <c r="I23" s="7" t="e">
        <f t="shared" si="8"/>
        <v>#DIV/0!</v>
      </c>
      <c r="J23" t="e">
        <f t="shared" si="2"/>
        <v>#DIV/0!</v>
      </c>
      <c r="K23">
        <f>Control!F25/100</f>
        <v>0</v>
      </c>
      <c r="L23" s="25" t="e">
        <f t="shared" si="9"/>
        <v>#DIV/0!</v>
      </c>
      <c r="M23" s="10" t="e">
        <f t="shared" si="3"/>
        <v>#DIV/0!</v>
      </c>
      <c r="N23" t="e">
        <f t="shared" si="10"/>
        <v>#DIV/0!</v>
      </c>
      <c r="O23" t="e">
        <f t="shared" si="11"/>
        <v>#DIV/0!</v>
      </c>
      <c r="P23" s="25" t="e">
        <f t="shared" si="12"/>
        <v>#DIV/0!</v>
      </c>
      <c r="Q23" s="17" t="e">
        <f t="shared" si="13"/>
        <v>#DIV/0!</v>
      </c>
      <c r="R23" t="e">
        <f t="shared" si="23"/>
        <v>#DIV/0!</v>
      </c>
      <c r="S23" s="25" t="e">
        <f t="shared" si="15"/>
        <v>#DIV/0!</v>
      </c>
      <c r="T23" s="25" t="e">
        <f t="shared" si="16"/>
        <v>#DIV/0!</v>
      </c>
      <c r="U23" s="10" t="e">
        <f ca="1">RANK(C23,$C$3:OFFSET($C$3,Control!$I$5-1,0),1)</f>
        <v>#N/A</v>
      </c>
      <c r="V23" s="10" t="e">
        <f t="shared" ca="1" si="27"/>
        <v>#N/A</v>
      </c>
      <c r="W23" s="10" t="e">
        <f t="shared" ca="1" si="27"/>
        <v>#N/A</v>
      </c>
      <c r="X23" s="7" t="e">
        <f t="shared" si="18"/>
        <v>#DIV/0!</v>
      </c>
      <c r="Y23" s="7" t="e">
        <f t="shared" ca="1" si="4"/>
        <v>#N/A</v>
      </c>
      <c r="Z23">
        <v>1</v>
      </c>
      <c r="AA23">
        <v>2</v>
      </c>
      <c r="AB23" s="11" t="e">
        <f t="shared" si="19"/>
        <v>#DIV/0!</v>
      </c>
      <c r="AC23" s="11"/>
      <c r="AD23" s="7" t="e">
        <f t="shared" si="24"/>
        <v>#DIV/0!</v>
      </c>
      <c r="AE23" t="e">
        <f t="shared" si="25"/>
        <v>#DIV/0!</v>
      </c>
      <c r="AF23" s="25" t="e">
        <f t="shared" si="26"/>
        <v>#DIV/0!</v>
      </c>
      <c r="AG23" s="7"/>
      <c r="AR23" s="14"/>
      <c r="AS23" s="9"/>
      <c r="AX23" s="7"/>
      <c r="BH23" s="1"/>
    </row>
    <row r="24" spans="1:60" ht="14.25" x14ac:dyDescent="0.2">
      <c r="A24" s="37">
        <f>Control!B26</f>
        <v>0</v>
      </c>
      <c r="B24" s="27" t="e">
        <f t="shared" si="5"/>
        <v>#DIV/0!</v>
      </c>
      <c r="C24" s="20">
        <v>76.95419650588876</v>
      </c>
      <c r="D24" s="9" t="e">
        <f t="shared" si="6"/>
        <v>#DIV/0!</v>
      </c>
      <c r="E24">
        <f>Control!C26/100</f>
        <v>0</v>
      </c>
      <c r="F24" t="e">
        <f t="shared" si="7"/>
        <v>#DIV/0!</v>
      </c>
      <c r="G24">
        <f t="shared" si="0"/>
        <v>136.20535395946197</v>
      </c>
      <c r="H24" s="21">
        <f t="shared" si="1"/>
        <v>0</v>
      </c>
      <c r="I24" s="7" t="e">
        <f t="shared" si="8"/>
        <v>#DIV/0!</v>
      </c>
      <c r="J24" t="e">
        <f t="shared" si="2"/>
        <v>#DIV/0!</v>
      </c>
      <c r="K24">
        <f>Control!F26/100</f>
        <v>0</v>
      </c>
      <c r="L24" s="25" t="e">
        <f t="shared" si="9"/>
        <v>#DIV/0!</v>
      </c>
      <c r="M24" s="10" t="e">
        <f t="shared" si="3"/>
        <v>#DIV/0!</v>
      </c>
      <c r="N24" t="e">
        <f t="shared" si="10"/>
        <v>#DIV/0!</v>
      </c>
      <c r="O24" t="e">
        <f t="shared" si="11"/>
        <v>#DIV/0!</v>
      </c>
      <c r="P24" s="25" t="e">
        <f t="shared" si="12"/>
        <v>#DIV/0!</v>
      </c>
      <c r="Q24" s="17" t="e">
        <f t="shared" si="13"/>
        <v>#DIV/0!</v>
      </c>
      <c r="R24" t="e">
        <f t="shared" si="23"/>
        <v>#DIV/0!</v>
      </c>
      <c r="S24" s="25" t="e">
        <f t="shared" si="15"/>
        <v>#DIV/0!</v>
      </c>
      <c r="T24" s="25" t="e">
        <f t="shared" si="16"/>
        <v>#DIV/0!</v>
      </c>
      <c r="U24" s="10" t="e">
        <f ca="1">RANK(C24,$C$3:OFFSET($C$3,Control!$I$5-1,0),1)</f>
        <v>#N/A</v>
      </c>
      <c r="V24" s="10" t="e">
        <f t="shared" ca="1" si="27"/>
        <v>#N/A</v>
      </c>
      <c r="W24" s="10" t="e">
        <f t="shared" ca="1" si="27"/>
        <v>#N/A</v>
      </c>
      <c r="X24" s="7" t="e">
        <f t="shared" si="18"/>
        <v>#DIV/0!</v>
      </c>
      <c r="Y24" s="7" t="e">
        <f t="shared" ca="1" si="4"/>
        <v>#N/A</v>
      </c>
      <c r="Z24">
        <v>1</v>
      </c>
      <c r="AA24">
        <v>2</v>
      </c>
      <c r="AB24" s="11" t="e">
        <f t="shared" si="19"/>
        <v>#DIV/0!</v>
      </c>
      <c r="AC24" s="11"/>
      <c r="AD24" s="7" t="e">
        <f t="shared" si="24"/>
        <v>#DIV/0!</v>
      </c>
      <c r="AE24" t="e">
        <f t="shared" si="25"/>
        <v>#DIV/0!</v>
      </c>
      <c r="AF24" s="25" t="e">
        <f t="shared" si="26"/>
        <v>#DIV/0!</v>
      </c>
      <c r="AG24" s="7"/>
      <c r="AS24" s="8"/>
      <c r="AT24" s="14"/>
      <c r="AX24" s="7"/>
      <c r="BH24" s="1"/>
    </row>
    <row r="25" spans="1:60" ht="14.25" x14ac:dyDescent="0.2">
      <c r="A25" s="37">
        <f>Control!B27</f>
        <v>0</v>
      </c>
      <c r="B25" s="27" t="e">
        <f t="shared" si="5"/>
        <v>#DIV/0!</v>
      </c>
      <c r="C25" s="20">
        <v>226.11242373027241</v>
      </c>
      <c r="D25" s="9" t="e">
        <f t="shared" si="6"/>
        <v>#DIV/0!</v>
      </c>
      <c r="E25">
        <f>Control!C27/100</f>
        <v>0</v>
      </c>
      <c r="F25" t="e">
        <f t="shared" si="7"/>
        <v>#DIV/0!</v>
      </c>
      <c r="G25">
        <f t="shared" si="0"/>
        <v>400.20848903876049</v>
      </c>
      <c r="H25" s="21">
        <f t="shared" si="1"/>
        <v>0</v>
      </c>
      <c r="I25" s="7" t="e">
        <f t="shared" si="8"/>
        <v>#DIV/0!</v>
      </c>
      <c r="J25" t="e">
        <f t="shared" si="2"/>
        <v>#DIV/0!</v>
      </c>
      <c r="K25">
        <f>Control!F27/100</f>
        <v>0</v>
      </c>
      <c r="L25" s="25" t="e">
        <f t="shared" si="9"/>
        <v>#DIV/0!</v>
      </c>
      <c r="M25" s="10" t="e">
        <f t="shared" si="3"/>
        <v>#DIV/0!</v>
      </c>
      <c r="N25" t="e">
        <f t="shared" si="10"/>
        <v>#DIV/0!</v>
      </c>
      <c r="O25" t="e">
        <f t="shared" si="11"/>
        <v>#DIV/0!</v>
      </c>
      <c r="P25" s="25" t="e">
        <f t="shared" si="12"/>
        <v>#DIV/0!</v>
      </c>
      <c r="Q25" s="17" t="e">
        <f t="shared" si="13"/>
        <v>#DIV/0!</v>
      </c>
      <c r="R25" t="e">
        <f t="shared" si="23"/>
        <v>#DIV/0!</v>
      </c>
      <c r="S25" s="25" t="e">
        <f t="shared" si="15"/>
        <v>#DIV/0!</v>
      </c>
      <c r="T25" s="25" t="e">
        <f t="shared" si="16"/>
        <v>#DIV/0!</v>
      </c>
      <c r="U25" s="10" t="e">
        <f ca="1">RANK(C25,$C$3:OFFSET($C$3,Control!$I$5-1,0),1)</f>
        <v>#N/A</v>
      </c>
      <c r="V25" s="10" t="e">
        <f t="shared" ca="1" si="27"/>
        <v>#N/A</v>
      </c>
      <c r="W25" s="10" t="e">
        <f t="shared" ca="1" si="27"/>
        <v>#N/A</v>
      </c>
      <c r="X25" s="7" t="e">
        <f t="shared" si="18"/>
        <v>#DIV/0!</v>
      </c>
      <c r="Y25" s="7" t="e">
        <f t="shared" ca="1" si="4"/>
        <v>#N/A</v>
      </c>
      <c r="Z25">
        <v>1</v>
      </c>
      <c r="AA25">
        <v>2</v>
      </c>
      <c r="AB25" s="11" t="e">
        <f t="shared" si="19"/>
        <v>#DIV/0!</v>
      </c>
      <c r="AC25" s="11"/>
      <c r="AD25" s="7" t="e">
        <f t="shared" si="24"/>
        <v>#DIV/0!</v>
      </c>
      <c r="AE25" t="e">
        <f t="shared" si="25"/>
        <v>#DIV/0!</v>
      </c>
      <c r="AF25" s="25" t="e">
        <f t="shared" si="26"/>
        <v>#DIV/0!</v>
      </c>
      <c r="AG25" s="7"/>
      <c r="AR25" s="14"/>
      <c r="AS25" s="9"/>
      <c r="AX25" s="7"/>
      <c r="BH25" s="1"/>
    </row>
    <row r="26" spans="1:60" ht="14.25" x14ac:dyDescent="0.2">
      <c r="A26" s="37">
        <f>Control!B28</f>
        <v>0</v>
      </c>
      <c r="B26" s="27" t="e">
        <f t="shared" si="5"/>
        <v>#DIV/0!</v>
      </c>
      <c r="C26" s="20">
        <v>10.763834921526877</v>
      </c>
      <c r="D26" s="9" t="e">
        <f t="shared" si="6"/>
        <v>#DIV/0!</v>
      </c>
      <c r="E26">
        <f>Control!C28/100</f>
        <v>0</v>
      </c>
      <c r="F26" t="e">
        <f t="shared" si="7"/>
        <v>#DIV/0!</v>
      </c>
      <c r="G26">
        <f t="shared" si="0"/>
        <v>19.051487924191324</v>
      </c>
      <c r="H26" s="21">
        <f t="shared" si="1"/>
        <v>0</v>
      </c>
      <c r="I26" s="7" t="e">
        <f t="shared" si="8"/>
        <v>#DIV/0!</v>
      </c>
      <c r="J26" t="e">
        <f t="shared" si="2"/>
        <v>#DIV/0!</v>
      </c>
      <c r="K26">
        <f>Control!F28/100</f>
        <v>0</v>
      </c>
      <c r="L26" s="25" t="e">
        <f t="shared" si="9"/>
        <v>#DIV/0!</v>
      </c>
      <c r="M26" s="10" t="e">
        <f t="shared" si="3"/>
        <v>#DIV/0!</v>
      </c>
      <c r="N26" t="e">
        <f t="shared" si="10"/>
        <v>#DIV/0!</v>
      </c>
      <c r="O26" t="e">
        <f t="shared" si="11"/>
        <v>#DIV/0!</v>
      </c>
      <c r="P26" s="25" t="e">
        <f t="shared" si="12"/>
        <v>#DIV/0!</v>
      </c>
      <c r="Q26" s="17" t="e">
        <f t="shared" si="13"/>
        <v>#DIV/0!</v>
      </c>
      <c r="R26" t="e">
        <f t="shared" si="23"/>
        <v>#DIV/0!</v>
      </c>
      <c r="S26" s="25" t="e">
        <f t="shared" si="15"/>
        <v>#DIV/0!</v>
      </c>
      <c r="T26" s="25" t="e">
        <f t="shared" si="16"/>
        <v>#DIV/0!</v>
      </c>
      <c r="U26" s="10" t="e">
        <f ca="1">RANK(C26,$C$3:OFFSET($C$3,Control!$I$5-1,0),1)</f>
        <v>#N/A</v>
      </c>
      <c r="V26" s="10" t="e">
        <f t="shared" ca="1" si="27"/>
        <v>#N/A</v>
      </c>
      <c r="W26" s="10" t="e">
        <f t="shared" ca="1" si="27"/>
        <v>#N/A</v>
      </c>
      <c r="X26" s="7" t="e">
        <f t="shared" si="18"/>
        <v>#DIV/0!</v>
      </c>
      <c r="Y26" s="7" t="e">
        <f t="shared" ca="1" si="4"/>
        <v>#N/A</v>
      </c>
      <c r="Z26">
        <v>1</v>
      </c>
      <c r="AA26">
        <v>2</v>
      </c>
      <c r="AB26" s="11" t="e">
        <f t="shared" si="19"/>
        <v>#DIV/0!</v>
      </c>
      <c r="AC26" s="11"/>
      <c r="AD26" s="7" t="e">
        <f t="shared" si="24"/>
        <v>#DIV/0!</v>
      </c>
      <c r="AE26" t="e">
        <f t="shared" si="25"/>
        <v>#DIV/0!</v>
      </c>
      <c r="AF26" s="25" t="e">
        <f t="shared" si="26"/>
        <v>#DIV/0!</v>
      </c>
      <c r="AG26" s="7"/>
      <c r="AS26" s="8"/>
      <c r="AX26" s="7"/>
      <c r="BH26" s="1"/>
    </row>
    <row r="27" spans="1:60" ht="14.25" x14ac:dyDescent="0.2">
      <c r="A27" s="37">
        <f>Control!B29</f>
        <v>0</v>
      </c>
      <c r="B27" s="27" t="e">
        <f t="shared" si="5"/>
        <v>#DIV/0!</v>
      </c>
      <c r="C27" s="20">
        <v>93.690650187310425</v>
      </c>
      <c r="D27" s="9" t="e">
        <f t="shared" si="6"/>
        <v>#DIV/0!</v>
      </c>
      <c r="E27">
        <f>Control!C29/100</f>
        <v>0</v>
      </c>
      <c r="F27" t="e">
        <f t="shared" si="7"/>
        <v>#DIV/0!</v>
      </c>
      <c r="G27">
        <f t="shared" si="0"/>
        <v>165.82809971225191</v>
      </c>
      <c r="H27" s="21">
        <f t="shared" si="1"/>
        <v>0</v>
      </c>
      <c r="I27" s="7" t="e">
        <f t="shared" si="8"/>
        <v>#DIV/0!</v>
      </c>
      <c r="J27" t="e">
        <f t="shared" si="2"/>
        <v>#DIV/0!</v>
      </c>
      <c r="K27">
        <f>Control!F29/100</f>
        <v>0</v>
      </c>
      <c r="L27" s="25" t="e">
        <f t="shared" si="9"/>
        <v>#DIV/0!</v>
      </c>
      <c r="M27" s="10" t="e">
        <f t="shared" si="3"/>
        <v>#DIV/0!</v>
      </c>
      <c r="N27" t="e">
        <f t="shared" si="10"/>
        <v>#DIV/0!</v>
      </c>
      <c r="O27" t="e">
        <f t="shared" si="11"/>
        <v>#DIV/0!</v>
      </c>
      <c r="P27" s="25" t="e">
        <f t="shared" si="12"/>
        <v>#DIV/0!</v>
      </c>
      <c r="Q27" s="17" t="e">
        <f t="shared" si="13"/>
        <v>#DIV/0!</v>
      </c>
      <c r="R27" t="e">
        <f t="shared" si="23"/>
        <v>#DIV/0!</v>
      </c>
      <c r="S27" s="25" t="e">
        <f t="shared" si="15"/>
        <v>#DIV/0!</v>
      </c>
      <c r="T27" s="25" t="e">
        <f t="shared" si="16"/>
        <v>#DIV/0!</v>
      </c>
      <c r="U27" s="10" t="e">
        <f ca="1">RANK(C27,$C$3:OFFSET($C$3,Control!$I$5-1,0),1)</f>
        <v>#N/A</v>
      </c>
      <c r="V27" s="10" t="e">
        <f t="shared" ca="1" si="27"/>
        <v>#N/A</v>
      </c>
      <c r="W27" s="10" t="e">
        <f t="shared" ca="1" si="27"/>
        <v>#N/A</v>
      </c>
      <c r="X27" s="7" t="e">
        <f t="shared" si="18"/>
        <v>#DIV/0!</v>
      </c>
      <c r="Y27" s="7" t="e">
        <f t="shared" ca="1" si="4"/>
        <v>#N/A</v>
      </c>
      <c r="Z27">
        <v>1</v>
      </c>
      <c r="AA27">
        <v>2</v>
      </c>
      <c r="AB27" s="11" t="e">
        <f t="shared" si="19"/>
        <v>#DIV/0!</v>
      </c>
      <c r="AC27" s="11"/>
      <c r="AD27" s="7" t="e">
        <f t="shared" si="24"/>
        <v>#DIV/0!</v>
      </c>
      <c r="AE27" t="e">
        <f t="shared" si="25"/>
        <v>#DIV/0!</v>
      </c>
      <c r="AF27" s="25" t="e">
        <f t="shared" si="26"/>
        <v>#DIV/0!</v>
      </c>
      <c r="AG27" s="7"/>
      <c r="AS27" s="8"/>
      <c r="AX27" s="7"/>
      <c r="BH27" s="1"/>
    </row>
    <row r="28" spans="1:60" ht="14.25" x14ac:dyDescent="0.2">
      <c r="A28" s="37">
        <f>Control!B30</f>
        <v>0</v>
      </c>
      <c r="B28" s="27" t="e">
        <f t="shared" si="5"/>
        <v>#DIV/0!</v>
      </c>
      <c r="C28" s="20">
        <v>193.71271507304792</v>
      </c>
      <c r="D28" s="9" t="e">
        <f t="shared" si="6"/>
        <v>#DIV/0!</v>
      </c>
      <c r="E28">
        <f>Control!C30/100</f>
        <v>0</v>
      </c>
      <c r="F28" t="e">
        <f t="shared" si="7"/>
        <v>#DIV/0!</v>
      </c>
      <c r="G28">
        <f t="shared" si="0"/>
        <v>342.86250940134062</v>
      </c>
      <c r="H28" s="21">
        <f t="shared" si="1"/>
        <v>0</v>
      </c>
      <c r="I28" s="7" t="e">
        <f t="shared" si="8"/>
        <v>#DIV/0!</v>
      </c>
      <c r="J28" t="e">
        <f t="shared" si="2"/>
        <v>#DIV/0!</v>
      </c>
      <c r="K28">
        <f>Control!F30/100</f>
        <v>0</v>
      </c>
      <c r="L28" s="25" t="e">
        <f t="shared" si="9"/>
        <v>#DIV/0!</v>
      </c>
      <c r="M28" s="10" t="e">
        <f t="shared" si="3"/>
        <v>#DIV/0!</v>
      </c>
      <c r="N28" t="e">
        <f t="shared" si="10"/>
        <v>#DIV/0!</v>
      </c>
      <c r="O28" t="e">
        <f t="shared" si="11"/>
        <v>#DIV/0!</v>
      </c>
      <c r="P28" s="25" t="e">
        <f t="shared" si="12"/>
        <v>#DIV/0!</v>
      </c>
      <c r="Q28" s="17" t="e">
        <f t="shared" si="13"/>
        <v>#DIV/0!</v>
      </c>
      <c r="R28" t="e">
        <f t="shared" si="23"/>
        <v>#DIV/0!</v>
      </c>
      <c r="S28" s="25" t="e">
        <f t="shared" si="15"/>
        <v>#DIV/0!</v>
      </c>
      <c r="T28" s="25" t="e">
        <f t="shared" si="16"/>
        <v>#DIV/0!</v>
      </c>
      <c r="U28" s="10" t="e">
        <f ca="1">RANK(C28,$C$3:OFFSET($C$3,Control!$I$5-1,0),1)</f>
        <v>#N/A</v>
      </c>
      <c r="V28" s="10" t="e">
        <f t="shared" ca="1" si="27"/>
        <v>#N/A</v>
      </c>
      <c r="W28" s="10" t="e">
        <f t="shared" ca="1" si="27"/>
        <v>#N/A</v>
      </c>
      <c r="X28" s="7" t="e">
        <f t="shared" si="18"/>
        <v>#DIV/0!</v>
      </c>
      <c r="Y28" s="7" t="e">
        <f t="shared" ca="1" si="4"/>
        <v>#N/A</v>
      </c>
      <c r="Z28">
        <v>1</v>
      </c>
      <c r="AA28">
        <v>2</v>
      </c>
      <c r="AB28" s="11" t="e">
        <f t="shared" si="19"/>
        <v>#DIV/0!</v>
      </c>
      <c r="AC28" s="11"/>
      <c r="AD28" s="7" t="e">
        <f t="shared" si="24"/>
        <v>#DIV/0!</v>
      </c>
      <c r="AE28" t="e">
        <f t="shared" si="25"/>
        <v>#DIV/0!</v>
      </c>
      <c r="AF28" s="25" t="e">
        <f t="shared" si="26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5"/>
        <v>#DIV/0!</v>
      </c>
      <c r="C29" s="20">
        <v>41.872677813404955</v>
      </c>
      <c r="D29" s="9" t="e">
        <f t="shared" si="6"/>
        <v>#DIV/0!</v>
      </c>
      <c r="E29">
        <f>Control!C31/100</f>
        <v>0</v>
      </c>
      <c r="F29" t="e">
        <f t="shared" si="7"/>
        <v>#DIV/0!</v>
      </c>
      <c r="G29">
        <f t="shared" si="0"/>
        <v>74.112695106483258</v>
      </c>
      <c r="H29" s="21">
        <f t="shared" si="1"/>
        <v>0</v>
      </c>
      <c r="I29" s="7" t="e">
        <f t="shared" si="8"/>
        <v>#DIV/0!</v>
      </c>
      <c r="J29" t="e">
        <f t="shared" si="2"/>
        <v>#DIV/0!</v>
      </c>
      <c r="K29">
        <f>Control!F31/100</f>
        <v>0</v>
      </c>
      <c r="L29" s="25" t="e">
        <f t="shared" si="9"/>
        <v>#DIV/0!</v>
      </c>
      <c r="M29" s="10" t="e">
        <f t="shared" si="3"/>
        <v>#DIV/0!</v>
      </c>
      <c r="N29" t="e">
        <f t="shared" si="10"/>
        <v>#DIV/0!</v>
      </c>
      <c r="O29" t="e">
        <f t="shared" si="11"/>
        <v>#DIV/0!</v>
      </c>
      <c r="P29" s="25" t="e">
        <f t="shared" si="12"/>
        <v>#DIV/0!</v>
      </c>
      <c r="Q29" s="17" t="e">
        <f t="shared" si="13"/>
        <v>#DIV/0!</v>
      </c>
      <c r="R29" t="e">
        <f t="shared" si="23"/>
        <v>#DIV/0!</v>
      </c>
      <c r="S29" s="25" t="e">
        <f t="shared" si="15"/>
        <v>#DIV/0!</v>
      </c>
      <c r="T29" s="25" t="e">
        <f t="shared" si="16"/>
        <v>#DIV/0!</v>
      </c>
      <c r="U29" s="10" t="e">
        <f ca="1">RANK(C29,$C$3:OFFSET($C$3,Control!$I$5-1,0),1)</f>
        <v>#N/A</v>
      </c>
      <c r="V29" s="10" t="e">
        <f t="shared" ca="1" si="27"/>
        <v>#N/A</v>
      </c>
      <c r="W29" s="10" t="e">
        <f t="shared" ca="1" si="27"/>
        <v>#N/A</v>
      </c>
      <c r="X29" s="7" t="e">
        <f t="shared" si="18"/>
        <v>#DIV/0!</v>
      </c>
      <c r="Y29" s="7" t="e">
        <f t="shared" ca="1" si="4"/>
        <v>#N/A</v>
      </c>
      <c r="Z29">
        <v>1</v>
      </c>
      <c r="AA29">
        <v>2</v>
      </c>
      <c r="AB29" s="11" t="e">
        <f t="shared" si="19"/>
        <v>#DIV/0!</v>
      </c>
      <c r="AC29" s="11"/>
      <c r="AD29" s="7" t="e">
        <f t="shared" si="24"/>
        <v>#DIV/0!</v>
      </c>
      <c r="AE29" t="e">
        <f t="shared" si="25"/>
        <v>#DIV/0!</v>
      </c>
      <c r="AF29" s="25" t="e">
        <f t="shared" si="26"/>
        <v>#DIV/0!</v>
      </c>
      <c r="AG29" s="7"/>
      <c r="AS29" s="9"/>
      <c r="AX29" s="7"/>
      <c r="BH29" s="1"/>
    </row>
    <row r="30" spans="1:60" ht="14.25" x14ac:dyDescent="0.2">
      <c r="A30" s="37">
        <f>Control!B32</f>
        <v>0</v>
      </c>
      <c r="B30" s="27" t="e">
        <f t="shared" si="5"/>
        <v>#DIV/0!</v>
      </c>
      <c r="C30" s="20">
        <v>74.753864970934075</v>
      </c>
      <c r="D30" s="9" t="e">
        <f t="shared" si="6"/>
        <v>#DIV/0!</v>
      </c>
      <c r="E30">
        <f>Control!C32/100</f>
        <v>0</v>
      </c>
      <c r="F30" t="e">
        <f t="shared" si="7"/>
        <v>#DIV/0!</v>
      </c>
      <c r="G30">
        <f t="shared" si="0"/>
        <v>132.31086932893589</v>
      </c>
      <c r="H30" s="21">
        <f t="shared" si="1"/>
        <v>0</v>
      </c>
      <c r="I30" s="7" t="e">
        <f t="shared" si="8"/>
        <v>#DIV/0!</v>
      </c>
      <c r="J30" t="e">
        <f t="shared" si="2"/>
        <v>#DIV/0!</v>
      </c>
      <c r="K30">
        <f>Control!F32/100</f>
        <v>0</v>
      </c>
      <c r="L30" s="25" t="e">
        <f t="shared" si="9"/>
        <v>#DIV/0!</v>
      </c>
      <c r="M30" s="10" t="e">
        <f t="shared" si="3"/>
        <v>#DIV/0!</v>
      </c>
      <c r="N30" t="e">
        <f t="shared" si="10"/>
        <v>#DIV/0!</v>
      </c>
      <c r="O30" t="e">
        <f t="shared" si="11"/>
        <v>#DIV/0!</v>
      </c>
      <c r="P30" s="25" t="e">
        <f t="shared" si="12"/>
        <v>#DIV/0!</v>
      </c>
      <c r="Q30" s="17" t="e">
        <f t="shared" si="13"/>
        <v>#DIV/0!</v>
      </c>
      <c r="R30" t="e">
        <f t="shared" si="23"/>
        <v>#DIV/0!</v>
      </c>
      <c r="S30" s="25" t="e">
        <f t="shared" si="15"/>
        <v>#DIV/0!</v>
      </c>
      <c r="T30" s="25" t="e">
        <f t="shared" si="16"/>
        <v>#DIV/0!</v>
      </c>
      <c r="U30" s="10" t="e">
        <f ca="1">RANK(C30,$C$3:OFFSET($C$3,Control!$I$5-1,0),1)</f>
        <v>#N/A</v>
      </c>
      <c r="V30" s="10" t="e">
        <f t="shared" ca="1" si="27"/>
        <v>#N/A</v>
      </c>
      <c r="W30" s="10" t="e">
        <f t="shared" ca="1" si="27"/>
        <v>#N/A</v>
      </c>
      <c r="X30" s="7" t="e">
        <f t="shared" si="18"/>
        <v>#DIV/0!</v>
      </c>
      <c r="Y30" s="7" t="e">
        <f t="shared" ca="1" si="4"/>
        <v>#N/A</v>
      </c>
      <c r="Z30">
        <v>1</v>
      </c>
      <c r="AA30">
        <v>2</v>
      </c>
      <c r="AB30" s="11" t="e">
        <f t="shared" si="19"/>
        <v>#DIV/0!</v>
      </c>
      <c r="AC30" s="11"/>
      <c r="AD30" s="7" t="e">
        <f t="shared" si="24"/>
        <v>#DIV/0!</v>
      </c>
      <c r="AE30" t="e">
        <f t="shared" si="25"/>
        <v>#DIV/0!</v>
      </c>
      <c r="AF30" s="25" t="e">
        <f t="shared" si="26"/>
        <v>#DIV/0!</v>
      </c>
      <c r="AG30" s="7"/>
      <c r="AS30" s="9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8">100*T31/(1-S31)</f>
        <v>#DIV/0!</v>
      </c>
      <c r="C31" s="20">
        <v>43.877582009958203</v>
      </c>
      <c r="D31" s="9" t="e">
        <f t="shared" ref="D31:D94" si="29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30">$F$2*N31</f>
        <v>#DIV/0!</v>
      </c>
      <c r="G31">
        <f t="shared" ref="G31:G94" si="31">0.018*C31*1000000/8.3144/($AA$1+273.15)</f>
        <v>77.661282423946176</v>
      </c>
      <c r="H31" s="21">
        <f t="shared" ref="H31:H94" si="32">2*0.0000000000000000001*(E31*100)^3.5</f>
        <v>0</v>
      </c>
      <c r="I31" s="7" t="e">
        <f t="shared" ref="I31:I94" si="33">MIN(J31*$J$2,C31)</f>
        <v>#DIV/0!</v>
      </c>
      <c r="J31" t="e">
        <f t="shared" ref="J31:J94" si="34">$I$2+(0.821*SQRT(H31)+1.54)/E31</f>
        <v>#DIV/0!</v>
      </c>
      <c r="K31">
        <f>Control!F33/100</f>
        <v>0</v>
      </c>
      <c r="L31" s="25" t="e">
        <f t="shared" ref="L31:L94" si="35">K31*(1-F31-P31-S31)</f>
        <v>#DIV/0!</v>
      </c>
      <c r="M31" s="10" t="e">
        <f t="shared" ref="M31:M94" si="36">0.018*I31*1000000/8.3144/($AA$1+273.15)</f>
        <v>#DIV/0!</v>
      </c>
      <c r="N31" t="e">
        <f t="shared" ref="N31:N94" si="37">1/((1+$P$2)*(1+(1-E31)/E31*$AA$2/M31)-$O$2)</f>
        <v>#DIV/0!</v>
      </c>
      <c r="O31" t="e">
        <f t="shared" ref="O31:O94" si="38">$O$2*N31</f>
        <v>#DIV/0!</v>
      </c>
      <c r="P31" s="25" t="e">
        <f t="shared" ref="P31:P94" si="39">S31*($P$2-$F$2)</f>
        <v>#DIV/0!</v>
      </c>
      <c r="Q31" s="17" t="e">
        <f t="shared" ref="Q31:Q94" si="40">100/(1+G31/$AA$2*(1/S31-1))</f>
        <v>#DIV/0!</v>
      </c>
      <c r="R31" t="e">
        <f t="shared" ref="R31:R94" si="41">Q31/100*G31+(100-Q31)/100*2450</f>
        <v>#DIV/0!</v>
      </c>
      <c r="S31" s="25" t="e">
        <f t="shared" ref="S31:S94" si="42">($O$2/(1+$P$2-$F$2)+1)*N31</f>
        <v>#DIV/0!</v>
      </c>
      <c r="T31" s="25" t="e">
        <f t="shared" ref="T31:T94" si="43">L31+F31+P31</f>
        <v>#DIV/0!</v>
      </c>
      <c r="U31" s="10" t="e">
        <f ca="1">RANK(C31,$C$3:OFFSET($C$3,Control!$I$5-1,0),1)</f>
        <v>#N/A</v>
      </c>
      <c r="V31" s="10" t="e">
        <f t="shared" ca="1" si="27"/>
        <v>#N/A</v>
      </c>
      <c r="W31" s="10" t="e">
        <f t="shared" ca="1" si="27"/>
        <v>#N/A</v>
      </c>
      <c r="X31" s="7" t="e">
        <f t="shared" si="18"/>
        <v>#DIV/0!</v>
      </c>
      <c r="Y31" s="7" t="e">
        <f t="shared" ca="1" si="4"/>
        <v>#N/A</v>
      </c>
      <c r="Z31">
        <v>1</v>
      </c>
      <c r="AA31">
        <v>2</v>
      </c>
      <c r="AB31" s="11" t="e">
        <f t="shared" si="19"/>
        <v>#DIV/0!</v>
      </c>
      <c r="AC31" s="11"/>
      <c r="AD31" s="7" t="e">
        <f t="shared" ref="AD31:AD94" si="44">B31+S31*100</f>
        <v>#DIV/0!</v>
      </c>
      <c r="AE31" t="e">
        <f t="shared" ref="AE31:AE94" si="45">($AE$1/100-K31)/(1-K31)/N31-1-$P$2</f>
        <v>#DIV/0!</v>
      </c>
      <c r="AF31" s="25" t="e">
        <f t="shared" ref="AF31:AF94" si="46">S31+P31+F31</f>
        <v>#DIV/0!</v>
      </c>
    </row>
    <row r="32" spans="1:60" ht="14.25" x14ac:dyDescent="0.2">
      <c r="A32" s="37">
        <f>Control!B34</f>
        <v>0</v>
      </c>
      <c r="B32" s="27" t="e">
        <f t="shared" si="28"/>
        <v>#DIV/0!</v>
      </c>
      <c r="C32" s="20">
        <v>85.94549560518729</v>
      </c>
      <c r="D32" s="9" t="e">
        <f t="shared" si="29"/>
        <v>#DIV/0!</v>
      </c>
      <c r="E32">
        <f>Control!C34/100</f>
        <v>0</v>
      </c>
      <c r="F32" t="e">
        <f t="shared" si="30"/>
        <v>#DIV/0!</v>
      </c>
      <c r="G32">
        <f t="shared" si="31"/>
        <v>152.11953579724693</v>
      </c>
      <c r="H32" s="21">
        <f t="shared" si="32"/>
        <v>0</v>
      </c>
      <c r="I32" s="7" t="e">
        <f t="shared" si="33"/>
        <v>#DIV/0!</v>
      </c>
      <c r="J32" t="e">
        <f t="shared" si="34"/>
        <v>#DIV/0!</v>
      </c>
      <c r="K32">
        <f>Control!F34/100</f>
        <v>0</v>
      </c>
      <c r="L32" s="25" t="e">
        <f t="shared" si="35"/>
        <v>#DIV/0!</v>
      </c>
      <c r="M32" s="10" t="e">
        <f t="shared" si="36"/>
        <v>#DIV/0!</v>
      </c>
      <c r="N32" t="e">
        <f t="shared" si="37"/>
        <v>#DIV/0!</v>
      </c>
      <c r="O32" t="e">
        <f t="shared" si="38"/>
        <v>#DIV/0!</v>
      </c>
      <c r="P32" s="25" t="e">
        <f t="shared" si="39"/>
        <v>#DIV/0!</v>
      </c>
      <c r="Q32" s="17" t="e">
        <f t="shared" si="40"/>
        <v>#DIV/0!</v>
      </c>
      <c r="R32" t="e">
        <f t="shared" si="41"/>
        <v>#DIV/0!</v>
      </c>
      <c r="S32" s="25" t="e">
        <f t="shared" si="42"/>
        <v>#DIV/0!</v>
      </c>
      <c r="T32" s="25" t="e">
        <f t="shared" si="43"/>
        <v>#DIV/0!</v>
      </c>
      <c r="U32" s="10">
        <f ca="1">RANK(C32,$C$3:OFFSET($C$3,Control!$I$5-1,0),1)</f>
        <v>14</v>
      </c>
      <c r="V32" s="10" t="e">
        <f t="shared" ca="1" si="27"/>
        <v>#N/A</v>
      </c>
      <c r="W32" s="10" t="e">
        <f t="shared" ca="1" si="27"/>
        <v>#N/A</v>
      </c>
      <c r="X32" s="7" t="e">
        <f t="shared" si="18"/>
        <v>#DIV/0!</v>
      </c>
      <c r="Y32" s="7" t="e">
        <f t="shared" ca="1" si="4"/>
        <v>#N/A</v>
      </c>
      <c r="Z32">
        <v>1</v>
      </c>
      <c r="AA32">
        <v>2</v>
      </c>
      <c r="AB32" s="11" t="e">
        <f t="shared" si="19"/>
        <v>#DIV/0!</v>
      </c>
      <c r="AC32" s="11"/>
      <c r="AD32" s="7" t="e">
        <f t="shared" si="44"/>
        <v>#DIV/0!</v>
      </c>
      <c r="AE32" t="e">
        <f t="shared" si="45"/>
        <v>#DIV/0!</v>
      </c>
      <c r="AF32" s="25" t="e">
        <f t="shared" si="46"/>
        <v>#DIV/0!</v>
      </c>
    </row>
    <row r="33" spans="1:43" ht="14.25" x14ac:dyDescent="0.2">
      <c r="A33" s="37">
        <f>Control!B35</f>
        <v>0</v>
      </c>
      <c r="B33" s="27" t="e">
        <f t="shared" si="28"/>
        <v>#DIV/0!</v>
      </c>
      <c r="C33" s="20">
        <v>38.016227523095047</v>
      </c>
      <c r="D33" s="9" t="e">
        <f t="shared" si="29"/>
        <v>#DIV/0!</v>
      </c>
      <c r="E33">
        <f>Control!C35/100</f>
        <v>0</v>
      </c>
      <c r="F33" t="e">
        <f t="shared" si="30"/>
        <v>#DIV/0!</v>
      </c>
      <c r="G33">
        <f t="shared" si="31"/>
        <v>67.286957191351675</v>
      </c>
      <c r="H33" s="21">
        <f t="shared" si="32"/>
        <v>0</v>
      </c>
      <c r="I33" s="7" t="e">
        <f t="shared" si="33"/>
        <v>#DIV/0!</v>
      </c>
      <c r="J33" t="e">
        <f t="shared" si="34"/>
        <v>#DIV/0!</v>
      </c>
      <c r="K33">
        <f>Control!F35/100</f>
        <v>0</v>
      </c>
      <c r="L33" s="25" t="e">
        <f t="shared" si="35"/>
        <v>#DIV/0!</v>
      </c>
      <c r="M33" s="10" t="e">
        <f t="shared" si="36"/>
        <v>#DIV/0!</v>
      </c>
      <c r="N33" t="e">
        <f t="shared" si="37"/>
        <v>#DIV/0!</v>
      </c>
      <c r="O33" t="e">
        <f t="shared" si="38"/>
        <v>#DIV/0!</v>
      </c>
      <c r="P33" s="25" t="e">
        <f t="shared" si="39"/>
        <v>#DIV/0!</v>
      </c>
      <c r="Q33" s="17" t="e">
        <f t="shared" si="40"/>
        <v>#DIV/0!</v>
      </c>
      <c r="R33" t="e">
        <f t="shared" si="41"/>
        <v>#DIV/0!</v>
      </c>
      <c r="S33" s="25" t="e">
        <f t="shared" si="42"/>
        <v>#DIV/0!</v>
      </c>
      <c r="T33" s="25" t="e">
        <f t="shared" si="43"/>
        <v>#DIV/0!</v>
      </c>
      <c r="U33" s="10" t="e">
        <f ca="1">RANK(C33,$C$3:OFFSET($C$3,Control!$I$5-1,0),1)</f>
        <v>#N/A</v>
      </c>
      <c r="V33" s="10" t="e">
        <f t="shared" ca="1" si="27"/>
        <v>#N/A</v>
      </c>
      <c r="W33" s="10" t="e">
        <f t="shared" ca="1" si="27"/>
        <v>#N/A</v>
      </c>
      <c r="X33" s="7" t="e">
        <f t="shared" si="18"/>
        <v>#DIV/0!</v>
      </c>
      <c r="Y33" s="7" t="e">
        <f t="shared" ca="1" si="4"/>
        <v>#N/A</v>
      </c>
      <c r="Z33">
        <v>1</v>
      </c>
      <c r="AA33">
        <v>2</v>
      </c>
      <c r="AB33" s="11" t="e">
        <f t="shared" si="19"/>
        <v>#DIV/0!</v>
      </c>
      <c r="AC33" s="11"/>
      <c r="AD33" s="7" t="e">
        <f t="shared" si="44"/>
        <v>#DIV/0!</v>
      </c>
      <c r="AE33" t="e">
        <f t="shared" si="45"/>
        <v>#DIV/0!</v>
      </c>
      <c r="AF33" s="25" t="e">
        <f t="shared" si="46"/>
        <v>#DIV/0!</v>
      </c>
    </row>
    <row r="34" spans="1:43" ht="14.25" x14ac:dyDescent="0.2">
      <c r="A34" s="37">
        <f>Control!B36</f>
        <v>0</v>
      </c>
      <c r="B34" s="27" t="e">
        <f t="shared" si="28"/>
        <v>#DIV/0!</v>
      </c>
      <c r="C34" s="20">
        <v>25.844775220322695</v>
      </c>
      <c r="D34" s="9" t="e">
        <f t="shared" si="29"/>
        <v>#DIV/0!</v>
      </c>
      <c r="E34">
        <f>Control!C36/100</f>
        <v>0</v>
      </c>
      <c r="F34" t="e">
        <f t="shared" si="30"/>
        <v>#DIV/0!</v>
      </c>
      <c r="G34">
        <f t="shared" si="31"/>
        <v>45.744051873992461</v>
      </c>
      <c r="H34" s="21">
        <f t="shared" si="32"/>
        <v>0</v>
      </c>
      <c r="I34" s="7" t="e">
        <f t="shared" si="33"/>
        <v>#DIV/0!</v>
      </c>
      <c r="J34" t="e">
        <f t="shared" si="34"/>
        <v>#DIV/0!</v>
      </c>
      <c r="K34">
        <f>Control!F36/100</f>
        <v>0</v>
      </c>
      <c r="L34" s="25" t="e">
        <f t="shared" si="35"/>
        <v>#DIV/0!</v>
      </c>
      <c r="M34" s="10" t="e">
        <f t="shared" si="36"/>
        <v>#DIV/0!</v>
      </c>
      <c r="N34" t="e">
        <f t="shared" si="37"/>
        <v>#DIV/0!</v>
      </c>
      <c r="O34" t="e">
        <f t="shared" si="38"/>
        <v>#DIV/0!</v>
      </c>
      <c r="P34" s="25" t="e">
        <f t="shared" si="39"/>
        <v>#DIV/0!</v>
      </c>
      <c r="Q34" s="17" t="e">
        <f t="shared" si="40"/>
        <v>#DIV/0!</v>
      </c>
      <c r="R34" t="e">
        <f t="shared" si="41"/>
        <v>#DIV/0!</v>
      </c>
      <c r="S34" s="25" t="e">
        <f t="shared" si="42"/>
        <v>#DIV/0!</v>
      </c>
      <c r="T34" s="25" t="e">
        <f t="shared" si="43"/>
        <v>#DIV/0!</v>
      </c>
      <c r="U34" s="10" t="e">
        <f ca="1">RANK(C34,$C$3:OFFSET($C$3,Control!$I$5-1,0),1)</f>
        <v>#N/A</v>
      </c>
      <c r="V34" s="10" t="e">
        <f t="shared" ca="1" si="27"/>
        <v>#N/A</v>
      </c>
      <c r="W34" s="10" t="e">
        <f t="shared" ca="1" si="27"/>
        <v>#N/A</v>
      </c>
      <c r="X34" s="7" t="e">
        <f t="shared" si="18"/>
        <v>#DIV/0!</v>
      </c>
      <c r="Y34" s="7" t="e">
        <f t="shared" ca="1" si="4"/>
        <v>#N/A</v>
      </c>
      <c r="Z34">
        <v>1</v>
      </c>
      <c r="AA34">
        <v>2</v>
      </c>
      <c r="AB34" s="11" t="e">
        <f t="shared" si="19"/>
        <v>#DIV/0!</v>
      </c>
      <c r="AC34" s="11"/>
      <c r="AD34" s="7" t="e">
        <f t="shared" si="44"/>
        <v>#DIV/0!</v>
      </c>
      <c r="AE34" t="e">
        <f t="shared" si="45"/>
        <v>#DIV/0!</v>
      </c>
      <c r="AF34" s="25" t="e">
        <f t="shared" si="46"/>
        <v>#DIV/0!</v>
      </c>
    </row>
    <row r="35" spans="1:43" ht="14.25" x14ac:dyDescent="0.2">
      <c r="A35" s="37">
        <f>Control!B37</f>
        <v>0</v>
      </c>
      <c r="B35" s="27" t="e">
        <f t="shared" si="28"/>
        <v>#DIV/0!</v>
      </c>
      <c r="C35" s="20">
        <v>37.433495871114452</v>
      </c>
      <c r="D35" s="9" t="e">
        <f t="shared" si="29"/>
        <v>#DIV/0!</v>
      </c>
      <c r="E35">
        <f>Control!C37/100</f>
        <v>0</v>
      </c>
      <c r="F35" t="e">
        <f t="shared" si="30"/>
        <v>#DIV/0!</v>
      </c>
      <c r="G35">
        <f t="shared" si="31"/>
        <v>66.255549230184471</v>
      </c>
      <c r="H35" s="21">
        <f t="shared" si="32"/>
        <v>0</v>
      </c>
      <c r="I35" s="7" t="e">
        <f t="shared" si="33"/>
        <v>#DIV/0!</v>
      </c>
      <c r="J35" t="e">
        <f t="shared" si="34"/>
        <v>#DIV/0!</v>
      </c>
      <c r="K35">
        <f>Control!F37/100</f>
        <v>0</v>
      </c>
      <c r="L35" s="25" t="e">
        <f t="shared" si="35"/>
        <v>#DIV/0!</v>
      </c>
      <c r="M35" s="10" t="e">
        <f t="shared" si="36"/>
        <v>#DIV/0!</v>
      </c>
      <c r="N35" t="e">
        <f t="shared" si="37"/>
        <v>#DIV/0!</v>
      </c>
      <c r="O35" t="e">
        <f t="shared" si="38"/>
        <v>#DIV/0!</v>
      </c>
      <c r="P35" s="25" t="e">
        <f t="shared" si="39"/>
        <v>#DIV/0!</v>
      </c>
      <c r="Q35" s="17" t="e">
        <f t="shared" si="40"/>
        <v>#DIV/0!</v>
      </c>
      <c r="R35" t="e">
        <f t="shared" si="41"/>
        <v>#DIV/0!</v>
      </c>
      <c r="S35" s="25" t="e">
        <f t="shared" si="42"/>
        <v>#DIV/0!</v>
      </c>
      <c r="T35" s="25" t="e">
        <f t="shared" si="43"/>
        <v>#DIV/0!</v>
      </c>
      <c r="U35" s="10">
        <f ca="1">RANK(C35,$C$3:OFFSET($C$3,Control!$I$5-1,0),1)</f>
        <v>12</v>
      </c>
      <c r="V35" s="10" t="e">
        <f t="shared" ca="1" si="27"/>
        <v>#N/A</v>
      </c>
      <c r="W35" s="10" t="e">
        <f t="shared" ca="1" si="27"/>
        <v>#N/A</v>
      </c>
      <c r="X35" s="7" t="e">
        <f t="shared" si="18"/>
        <v>#DIV/0!</v>
      </c>
      <c r="Y35" s="7" t="e">
        <f t="shared" ca="1" si="4"/>
        <v>#N/A</v>
      </c>
      <c r="Z35">
        <v>1</v>
      </c>
      <c r="AA35">
        <v>2</v>
      </c>
      <c r="AB35" s="11" t="e">
        <f t="shared" si="19"/>
        <v>#DIV/0!</v>
      </c>
      <c r="AC35" s="11"/>
      <c r="AD35" s="7" t="e">
        <f t="shared" si="44"/>
        <v>#DIV/0!</v>
      </c>
      <c r="AE35" t="e">
        <f t="shared" si="45"/>
        <v>#DIV/0!</v>
      </c>
      <c r="AF35" s="25" t="e">
        <f t="shared" si="46"/>
        <v>#DIV/0!</v>
      </c>
    </row>
    <row r="36" spans="1:43" ht="14.25" x14ac:dyDescent="0.2">
      <c r="A36" s="37">
        <f>Control!B38</f>
        <v>0</v>
      </c>
      <c r="B36" s="27" t="e">
        <f t="shared" si="28"/>
        <v>#DIV/0!</v>
      </c>
      <c r="C36" s="20">
        <v>5.8106610514493102</v>
      </c>
      <c r="D36" s="9" t="e">
        <f t="shared" si="29"/>
        <v>#DIV/0!</v>
      </c>
      <c r="E36">
        <f>Control!C38/100</f>
        <v>0</v>
      </c>
      <c r="F36" t="e">
        <f t="shared" si="30"/>
        <v>#DIV/0!</v>
      </c>
      <c r="G36">
        <f t="shared" si="31"/>
        <v>10.284600206183027</v>
      </c>
      <c r="H36" s="21">
        <f t="shared" si="32"/>
        <v>0</v>
      </c>
      <c r="I36" s="7" t="e">
        <f t="shared" si="33"/>
        <v>#DIV/0!</v>
      </c>
      <c r="J36" t="e">
        <f t="shared" si="34"/>
        <v>#DIV/0!</v>
      </c>
      <c r="K36">
        <f>Control!F38/100</f>
        <v>0</v>
      </c>
      <c r="L36" s="25" t="e">
        <f t="shared" si="35"/>
        <v>#DIV/0!</v>
      </c>
      <c r="M36" s="10" t="e">
        <f t="shared" si="36"/>
        <v>#DIV/0!</v>
      </c>
      <c r="N36" t="e">
        <f t="shared" si="37"/>
        <v>#DIV/0!</v>
      </c>
      <c r="O36" t="e">
        <f t="shared" si="38"/>
        <v>#DIV/0!</v>
      </c>
      <c r="P36" s="25" t="e">
        <f t="shared" si="39"/>
        <v>#DIV/0!</v>
      </c>
      <c r="Q36" s="17" t="e">
        <f t="shared" si="40"/>
        <v>#DIV/0!</v>
      </c>
      <c r="R36" t="e">
        <f t="shared" si="41"/>
        <v>#DIV/0!</v>
      </c>
      <c r="S36" s="25" t="e">
        <f t="shared" si="42"/>
        <v>#DIV/0!</v>
      </c>
      <c r="T36" s="25" t="e">
        <f t="shared" si="43"/>
        <v>#DIV/0!</v>
      </c>
      <c r="U36" s="10" t="e">
        <f ca="1">RANK(C36,$C$3:OFFSET($C$3,Control!$I$5-1,0),1)</f>
        <v>#N/A</v>
      </c>
      <c r="V36" s="10" t="e">
        <f t="shared" ref="V36:W55" ca="1" si="47">IF(U36=U35,U35+1,U36)</f>
        <v>#N/A</v>
      </c>
      <c r="W36" s="10" t="e">
        <f t="shared" ca="1" si="47"/>
        <v>#N/A</v>
      </c>
      <c r="X36" s="7" t="e">
        <f t="shared" si="18"/>
        <v>#DIV/0!</v>
      </c>
      <c r="Y36" s="7" t="e">
        <f t="shared" ca="1" si="4"/>
        <v>#N/A</v>
      </c>
      <c r="Z36">
        <v>1</v>
      </c>
      <c r="AA36">
        <v>2</v>
      </c>
      <c r="AB36" s="11" t="e">
        <f t="shared" si="19"/>
        <v>#DIV/0!</v>
      </c>
      <c r="AC36" s="11"/>
      <c r="AD36" s="7" t="e">
        <f t="shared" si="44"/>
        <v>#DIV/0!</v>
      </c>
      <c r="AE36" t="e">
        <f t="shared" si="45"/>
        <v>#DIV/0!</v>
      </c>
      <c r="AF36" s="25" t="e">
        <f t="shared" si="46"/>
        <v>#DIV/0!</v>
      </c>
    </row>
    <row r="37" spans="1:43" ht="14.25" x14ac:dyDescent="0.2">
      <c r="A37" s="37">
        <f>Control!B39</f>
        <v>0</v>
      </c>
      <c r="B37" s="27" t="e">
        <f t="shared" si="28"/>
        <v>#DIV/0!</v>
      </c>
      <c r="C37" s="20">
        <v>8.4685211864211549</v>
      </c>
      <c r="D37" s="9" t="e">
        <f t="shared" si="29"/>
        <v>#DIV/0!</v>
      </c>
      <c r="E37">
        <f>Control!C39/100</f>
        <v>0</v>
      </c>
      <c r="F37" t="e">
        <f t="shared" si="30"/>
        <v>#DIV/0!</v>
      </c>
      <c r="G37">
        <f t="shared" si="31"/>
        <v>14.988889210498485</v>
      </c>
      <c r="H37" s="21">
        <f t="shared" si="32"/>
        <v>0</v>
      </c>
      <c r="I37" s="7" t="e">
        <f t="shared" si="33"/>
        <v>#DIV/0!</v>
      </c>
      <c r="J37" t="e">
        <f t="shared" si="34"/>
        <v>#DIV/0!</v>
      </c>
      <c r="K37">
        <f>Control!F39/100</f>
        <v>0</v>
      </c>
      <c r="L37" s="25" t="e">
        <f t="shared" si="35"/>
        <v>#DIV/0!</v>
      </c>
      <c r="M37" s="10" t="e">
        <f t="shared" si="36"/>
        <v>#DIV/0!</v>
      </c>
      <c r="N37" t="e">
        <f t="shared" si="37"/>
        <v>#DIV/0!</v>
      </c>
      <c r="O37" t="e">
        <f t="shared" si="38"/>
        <v>#DIV/0!</v>
      </c>
      <c r="P37" s="25" t="e">
        <f t="shared" si="39"/>
        <v>#DIV/0!</v>
      </c>
      <c r="Q37" s="17" t="e">
        <f t="shared" si="40"/>
        <v>#DIV/0!</v>
      </c>
      <c r="R37" t="e">
        <f t="shared" si="41"/>
        <v>#DIV/0!</v>
      </c>
      <c r="S37" s="25" t="e">
        <f t="shared" si="42"/>
        <v>#DIV/0!</v>
      </c>
      <c r="T37" s="25" t="e">
        <f t="shared" si="43"/>
        <v>#DIV/0!</v>
      </c>
      <c r="U37" s="10" t="e">
        <f ca="1">RANK(C37,$C$3:OFFSET($C$3,Control!$I$5-1,0),1)</f>
        <v>#N/A</v>
      </c>
      <c r="V37" s="10" t="e">
        <f t="shared" ca="1" si="47"/>
        <v>#N/A</v>
      </c>
      <c r="W37" s="10" t="e">
        <f t="shared" ca="1" si="47"/>
        <v>#N/A</v>
      </c>
      <c r="X37" s="7" t="e">
        <f t="shared" si="18"/>
        <v>#DIV/0!</v>
      </c>
      <c r="Y37" s="7" t="e">
        <f t="shared" ca="1" si="4"/>
        <v>#N/A</v>
      </c>
      <c r="Z37">
        <v>1</v>
      </c>
      <c r="AA37">
        <v>2</v>
      </c>
      <c r="AB37" s="11" t="e">
        <f t="shared" si="19"/>
        <v>#DIV/0!</v>
      </c>
      <c r="AC37" s="11"/>
      <c r="AD37" s="7" t="e">
        <f t="shared" si="44"/>
        <v>#DIV/0!</v>
      </c>
      <c r="AE37" t="e">
        <f t="shared" si="45"/>
        <v>#DIV/0!</v>
      </c>
      <c r="AF37" s="25" t="e">
        <f t="shared" si="46"/>
        <v>#DIV/0!</v>
      </c>
    </row>
    <row r="38" spans="1:43" ht="14.25" x14ac:dyDescent="0.2">
      <c r="A38" s="37">
        <f>Control!B40</f>
        <v>0</v>
      </c>
      <c r="B38" s="27" t="e">
        <f t="shared" si="28"/>
        <v>#DIV/0!</v>
      </c>
      <c r="C38" s="20">
        <v>6.8831720746374447</v>
      </c>
      <c r="D38" s="9" t="e">
        <f t="shared" si="29"/>
        <v>#DIV/0!</v>
      </c>
      <c r="E38">
        <f>Control!C40/100</f>
        <v>0</v>
      </c>
      <c r="F38" t="e">
        <f t="shared" si="30"/>
        <v>#DIV/0!</v>
      </c>
      <c r="G38">
        <f t="shared" si="31"/>
        <v>12.182894908377548</v>
      </c>
      <c r="H38" s="21">
        <f t="shared" si="32"/>
        <v>0</v>
      </c>
      <c r="I38" s="7" t="e">
        <f t="shared" si="33"/>
        <v>#DIV/0!</v>
      </c>
      <c r="J38" t="e">
        <f t="shared" si="34"/>
        <v>#DIV/0!</v>
      </c>
      <c r="K38">
        <f>Control!F40/100</f>
        <v>0</v>
      </c>
      <c r="L38" s="25" t="e">
        <f t="shared" si="35"/>
        <v>#DIV/0!</v>
      </c>
      <c r="M38" s="10" t="e">
        <f t="shared" si="36"/>
        <v>#DIV/0!</v>
      </c>
      <c r="N38" t="e">
        <f t="shared" si="37"/>
        <v>#DIV/0!</v>
      </c>
      <c r="O38" t="e">
        <f t="shared" si="38"/>
        <v>#DIV/0!</v>
      </c>
      <c r="P38" s="25" t="e">
        <f t="shared" si="39"/>
        <v>#DIV/0!</v>
      </c>
      <c r="Q38" s="17" t="e">
        <f t="shared" si="40"/>
        <v>#DIV/0!</v>
      </c>
      <c r="R38" t="e">
        <f t="shared" si="41"/>
        <v>#DIV/0!</v>
      </c>
      <c r="S38" s="25" t="e">
        <f t="shared" si="42"/>
        <v>#DIV/0!</v>
      </c>
      <c r="T38" s="25" t="e">
        <f t="shared" si="43"/>
        <v>#DIV/0!</v>
      </c>
      <c r="U38" s="10" t="e">
        <f ca="1">RANK(C38,$C$3:OFFSET($C$3,Control!$I$5-1,0),1)</f>
        <v>#N/A</v>
      </c>
      <c r="V38" s="10" t="e">
        <f t="shared" ca="1" si="47"/>
        <v>#N/A</v>
      </c>
      <c r="W38" s="10" t="e">
        <f t="shared" ca="1" si="47"/>
        <v>#N/A</v>
      </c>
      <c r="X38" s="7" t="e">
        <f t="shared" si="18"/>
        <v>#DIV/0!</v>
      </c>
      <c r="Y38" s="7" t="e">
        <f t="shared" ca="1" si="4"/>
        <v>#N/A</v>
      </c>
      <c r="Z38">
        <v>1</v>
      </c>
      <c r="AA38">
        <v>2</v>
      </c>
      <c r="AB38" s="11" t="e">
        <f t="shared" si="19"/>
        <v>#DIV/0!</v>
      </c>
      <c r="AC38" s="11"/>
      <c r="AD38" s="7" t="e">
        <f t="shared" si="44"/>
        <v>#DIV/0!</v>
      </c>
      <c r="AE38" t="e">
        <f t="shared" si="45"/>
        <v>#DIV/0!</v>
      </c>
      <c r="AF38" s="25" t="e">
        <f t="shared" si="46"/>
        <v>#DIV/0!</v>
      </c>
    </row>
    <row r="39" spans="1:43" ht="14.25" x14ac:dyDescent="0.2">
      <c r="A39" s="37">
        <f>Control!B41</f>
        <v>0</v>
      </c>
      <c r="B39" s="27" t="e">
        <f t="shared" si="28"/>
        <v>#DIV/0!</v>
      </c>
      <c r="C39" s="20">
        <v>0</v>
      </c>
      <c r="D39" s="9" t="e">
        <f t="shared" si="29"/>
        <v>#DIV/0!</v>
      </c>
      <c r="E39">
        <f>Control!C41/100</f>
        <v>0</v>
      </c>
      <c r="F39" t="e">
        <f t="shared" si="30"/>
        <v>#DIV/0!</v>
      </c>
      <c r="G39">
        <f t="shared" si="31"/>
        <v>0</v>
      </c>
      <c r="H39" s="21">
        <f t="shared" si="32"/>
        <v>0</v>
      </c>
      <c r="I39" s="7" t="e">
        <f t="shared" si="33"/>
        <v>#DIV/0!</v>
      </c>
      <c r="J39" t="e">
        <f t="shared" si="34"/>
        <v>#DIV/0!</v>
      </c>
      <c r="K39">
        <f>Control!F41/100</f>
        <v>0</v>
      </c>
      <c r="L39" s="25" t="e">
        <f t="shared" si="35"/>
        <v>#DIV/0!</v>
      </c>
      <c r="M39" s="10" t="e">
        <f t="shared" si="36"/>
        <v>#DIV/0!</v>
      </c>
      <c r="N39" t="e">
        <f t="shared" si="37"/>
        <v>#DIV/0!</v>
      </c>
      <c r="O39" t="e">
        <f t="shared" si="38"/>
        <v>#DIV/0!</v>
      </c>
      <c r="P39" s="25" t="e">
        <f t="shared" si="39"/>
        <v>#DIV/0!</v>
      </c>
      <c r="Q39" s="17" t="e">
        <f t="shared" si="40"/>
        <v>#DIV/0!</v>
      </c>
      <c r="R39" t="e">
        <f t="shared" si="41"/>
        <v>#DIV/0!</v>
      </c>
      <c r="S39" s="25" t="e">
        <f t="shared" si="42"/>
        <v>#DIV/0!</v>
      </c>
      <c r="T39" s="25" t="e">
        <f t="shared" si="43"/>
        <v>#DIV/0!</v>
      </c>
      <c r="U39" s="10" t="e">
        <f ca="1">RANK(C39,$C$3:OFFSET($C$3,Control!$I$5-1,0),1)</f>
        <v>#N/A</v>
      </c>
      <c r="V39" s="10" t="e">
        <f t="shared" ca="1" si="47"/>
        <v>#N/A</v>
      </c>
      <c r="W39" s="10" t="e">
        <f t="shared" ca="1" si="47"/>
        <v>#N/A</v>
      </c>
      <c r="X39" s="7" t="e">
        <f t="shared" si="18"/>
        <v>#DIV/0!</v>
      </c>
      <c r="Y39" s="7" t="e">
        <f t="shared" ca="1" si="4"/>
        <v>#N/A</v>
      </c>
      <c r="Z39">
        <v>1</v>
      </c>
      <c r="AA39">
        <v>2</v>
      </c>
      <c r="AB39" s="11" t="e">
        <f t="shared" si="19"/>
        <v>#DIV/0!</v>
      </c>
      <c r="AC39" s="11"/>
      <c r="AD39" s="7" t="e">
        <f t="shared" si="44"/>
        <v>#DIV/0!</v>
      </c>
      <c r="AE39" t="e">
        <f t="shared" si="45"/>
        <v>#DIV/0!</v>
      </c>
      <c r="AF39" s="25" t="e">
        <f t="shared" si="46"/>
        <v>#DIV/0!</v>
      </c>
    </row>
    <row r="40" spans="1:43" ht="14.25" x14ac:dyDescent="0.2">
      <c r="A40" s="37">
        <f>Control!B42</f>
        <v>0</v>
      </c>
      <c r="B40" s="27" t="e">
        <f t="shared" si="28"/>
        <v>#DIV/0!</v>
      </c>
      <c r="C40" s="20">
        <v>0</v>
      </c>
      <c r="D40" s="9" t="e">
        <f t="shared" si="29"/>
        <v>#DIV/0!</v>
      </c>
      <c r="E40">
        <f>Control!C42/100</f>
        <v>0</v>
      </c>
      <c r="F40" t="e">
        <f t="shared" si="30"/>
        <v>#DIV/0!</v>
      </c>
      <c r="G40">
        <f t="shared" si="31"/>
        <v>0</v>
      </c>
      <c r="H40" s="21">
        <f t="shared" si="32"/>
        <v>0</v>
      </c>
      <c r="I40" s="7" t="e">
        <f t="shared" si="33"/>
        <v>#DIV/0!</v>
      </c>
      <c r="J40" t="e">
        <f t="shared" si="34"/>
        <v>#DIV/0!</v>
      </c>
      <c r="K40">
        <f>Control!F42/100</f>
        <v>0</v>
      </c>
      <c r="L40" s="25" t="e">
        <f t="shared" si="35"/>
        <v>#DIV/0!</v>
      </c>
      <c r="M40" s="10" t="e">
        <f t="shared" si="36"/>
        <v>#DIV/0!</v>
      </c>
      <c r="N40" t="e">
        <f t="shared" si="37"/>
        <v>#DIV/0!</v>
      </c>
      <c r="O40" t="e">
        <f t="shared" si="38"/>
        <v>#DIV/0!</v>
      </c>
      <c r="P40" s="25" t="e">
        <f t="shared" si="39"/>
        <v>#DIV/0!</v>
      </c>
      <c r="Q40" s="17" t="e">
        <f t="shared" si="40"/>
        <v>#DIV/0!</v>
      </c>
      <c r="R40" t="e">
        <f t="shared" si="41"/>
        <v>#DIV/0!</v>
      </c>
      <c r="S40" s="25" t="e">
        <f t="shared" si="42"/>
        <v>#DIV/0!</v>
      </c>
      <c r="T40" s="25" t="e">
        <f t="shared" si="43"/>
        <v>#DIV/0!</v>
      </c>
      <c r="U40" s="10" t="e">
        <f ca="1">RANK(C40,$C$3:OFFSET($C$3,Control!$I$5-1,0),1)</f>
        <v>#N/A</v>
      </c>
      <c r="V40" s="10" t="e">
        <f t="shared" ca="1" si="47"/>
        <v>#N/A</v>
      </c>
      <c r="W40" s="10" t="e">
        <f t="shared" ca="1" si="47"/>
        <v>#N/A</v>
      </c>
      <c r="X40" s="7" t="e">
        <f t="shared" si="18"/>
        <v>#DIV/0!</v>
      </c>
      <c r="Y40" s="7" t="e">
        <f t="shared" ca="1" si="4"/>
        <v>#N/A</v>
      </c>
      <c r="Z40">
        <v>1</v>
      </c>
      <c r="AA40">
        <v>2</v>
      </c>
      <c r="AB40" s="11" t="e">
        <f t="shared" si="19"/>
        <v>#DIV/0!</v>
      </c>
      <c r="AC40" s="11"/>
      <c r="AD40" s="7" t="e">
        <f t="shared" si="44"/>
        <v>#DIV/0!</v>
      </c>
      <c r="AE40" t="e">
        <f t="shared" si="45"/>
        <v>#DIV/0!</v>
      </c>
      <c r="AF40" s="25" t="e">
        <f t="shared" si="46"/>
        <v>#DIV/0!</v>
      </c>
    </row>
    <row r="41" spans="1:43" ht="14.25" x14ac:dyDescent="0.2">
      <c r="A41" s="37">
        <f>Control!B43</f>
        <v>0</v>
      </c>
      <c r="B41" s="27" t="e">
        <f t="shared" si="28"/>
        <v>#DIV/0!</v>
      </c>
      <c r="C41" s="20">
        <v>0</v>
      </c>
      <c r="D41" s="9" t="e">
        <f t="shared" si="29"/>
        <v>#DIV/0!</v>
      </c>
      <c r="E41">
        <f>Control!C43/100</f>
        <v>0</v>
      </c>
      <c r="F41" t="e">
        <f t="shared" si="30"/>
        <v>#DIV/0!</v>
      </c>
      <c r="G41">
        <f t="shared" si="31"/>
        <v>0</v>
      </c>
      <c r="H41" s="21">
        <f t="shared" si="32"/>
        <v>0</v>
      </c>
      <c r="I41" s="7" t="e">
        <f t="shared" si="33"/>
        <v>#DIV/0!</v>
      </c>
      <c r="J41" t="e">
        <f t="shared" si="34"/>
        <v>#DIV/0!</v>
      </c>
      <c r="K41">
        <f>Control!F43/100</f>
        <v>0</v>
      </c>
      <c r="L41" s="25" t="e">
        <f t="shared" si="35"/>
        <v>#DIV/0!</v>
      </c>
      <c r="M41" s="10" t="e">
        <f t="shared" si="36"/>
        <v>#DIV/0!</v>
      </c>
      <c r="N41" t="e">
        <f t="shared" si="37"/>
        <v>#DIV/0!</v>
      </c>
      <c r="O41" t="e">
        <f t="shared" si="38"/>
        <v>#DIV/0!</v>
      </c>
      <c r="P41" s="25" t="e">
        <f t="shared" si="39"/>
        <v>#DIV/0!</v>
      </c>
      <c r="Q41" s="17" t="e">
        <f t="shared" si="40"/>
        <v>#DIV/0!</v>
      </c>
      <c r="R41" t="e">
        <f t="shared" si="41"/>
        <v>#DIV/0!</v>
      </c>
      <c r="S41" s="25" t="e">
        <f t="shared" si="42"/>
        <v>#DIV/0!</v>
      </c>
      <c r="T41" s="25" t="e">
        <f t="shared" si="43"/>
        <v>#DIV/0!</v>
      </c>
      <c r="U41" s="10" t="e">
        <f ca="1">RANK(C41,$C$3:OFFSET($C$3,Control!$I$5-1,0),1)</f>
        <v>#N/A</v>
      </c>
      <c r="V41" s="10" t="e">
        <f t="shared" ca="1" si="47"/>
        <v>#N/A</v>
      </c>
      <c r="W41" s="10" t="e">
        <f t="shared" ca="1" si="47"/>
        <v>#N/A</v>
      </c>
      <c r="X41" s="7" t="e">
        <f t="shared" si="18"/>
        <v>#DIV/0!</v>
      </c>
      <c r="Y41" s="7" t="e">
        <f t="shared" ca="1" si="4"/>
        <v>#N/A</v>
      </c>
      <c r="Z41">
        <v>1</v>
      </c>
      <c r="AA41">
        <v>2</v>
      </c>
      <c r="AB41" s="11" t="e">
        <f t="shared" si="19"/>
        <v>#DIV/0!</v>
      </c>
      <c r="AC41" s="11"/>
      <c r="AD41" s="7" t="e">
        <f t="shared" si="44"/>
        <v>#DIV/0!</v>
      </c>
      <c r="AE41" t="e">
        <f t="shared" si="45"/>
        <v>#DIV/0!</v>
      </c>
      <c r="AF41" s="25" t="e">
        <f t="shared" si="46"/>
        <v>#DIV/0!</v>
      </c>
    </row>
    <row r="42" spans="1:43" ht="14.25" x14ac:dyDescent="0.2">
      <c r="A42" s="37">
        <f>Control!B44</f>
        <v>0</v>
      </c>
      <c r="B42" s="27" t="e">
        <f t="shared" si="28"/>
        <v>#DIV/0!</v>
      </c>
      <c r="C42" s="20">
        <v>0</v>
      </c>
      <c r="D42" s="9" t="e">
        <f t="shared" si="29"/>
        <v>#DIV/0!</v>
      </c>
      <c r="E42">
        <f>Control!C44/100</f>
        <v>0</v>
      </c>
      <c r="F42" t="e">
        <f t="shared" si="30"/>
        <v>#DIV/0!</v>
      </c>
      <c r="G42">
        <f t="shared" si="31"/>
        <v>0</v>
      </c>
      <c r="H42" s="21">
        <f t="shared" si="32"/>
        <v>0</v>
      </c>
      <c r="I42" s="7" t="e">
        <f t="shared" si="33"/>
        <v>#DIV/0!</v>
      </c>
      <c r="J42" t="e">
        <f t="shared" si="34"/>
        <v>#DIV/0!</v>
      </c>
      <c r="K42">
        <f>Control!F44/100</f>
        <v>0</v>
      </c>
      <c r="L42" s="25" t="e">
        <f t="shared" si="35"/>
        <v>#DIV/0!</v>
      </c>
      <c r="M42" s="10" t="e">
        <f t="shared" si="36"/>
        <v>#DIV/0!</v>
      </c>
      <c r="N42" t="e">
        <f t="shared" si="37"/>
        <v>#DIV/0!</v>
      </c>
      <c r="O42" t="e">
        <f t="shared" si="38"/>
        <v>#DIV/0!</v>
      </c>
      <c r="P42" s="25" t="e">
        <f t="shared" si="39"/>
        <v>#DIV/0!</v>
      </c>
      <c r="Q42" s="17" t="e">
        <f t="shared" si="40"/>
        <v>#DIV/0!</v>
      </c>
      <c r="R42" t="e">
        <f t="shared" si="41"/>
        <v>#DIV/0!</v>
      </c>
      <c r="S42" s="25" t="e">
        <f t="shared" si="42"/>
        <v>#DIV/0!</v>
      </c>
      <c r="T42" s="25" t="e">
        <f t="shared" si="43"/>
        <v>#DIV/0!</v>
      </c>
      <c r="U42" s="10" t="e">
        <f ca="1">RANK(C42,$C$3:OFFSET($C$3,Control!$I$5-1,0),1)</f>
        <v>#N/A</v>
      </c>
      <c r="V42" s="10" t="e">
        <f t="shared" ca="1" si="47"/>
        <v>#N/A</v>
      </c>
      <c r="W42" s="10" t="e">
        <f t="shared" ca="1" si="47"/>
        <v>#N/A</v>
      </c>
      <c r="X42" s="7" t="e">
        <f t="shared" si="18"/>
        <v>#DIV/0!</v>
      </c>
      <c r="Y42" s="7" t="e">
        <f t="shared" ca="1" si="4"/>
        <v>#N/A</v>
      </c>
      <c r="Z42">
        <v>1</v>
      </c>
      <c r="AA42">
        <v>2</v>
      </c>
      <c r="AB42" s="11" t="e">
        <f t="shared" si="19"/>
        <v>#DIV/0!</v>
      </c>
      <c r="AC42" s="11"/>
      <c r="AD42" s="7" t="e">
        <f t="shared" si="44"/>
        <v>#DIV/0!</v>
      </c>
      <c r="AE42" t="e">
        <f t="shared" si="45"/>
        <v>#DIV/0!</v>
      </c>
      <c r="AF42" s="25" t="e">
        <f t="shared" si="46"/>
        <v>#DIV/0!</v>
      </c>
    </row>
    <row r="43" spans="1:43" ht="14.25" x14ac:dyDescent="0.2">
      <c r="A43" s="37">
        <f>Control!B45</f>
        <v>0</v>
      </c>
      <c r="B43" s="27" t="e">
        <f t="shared" si="28"/>
        <v>#DIV/0!</v>
      </c>
      <c r="C43" s="20">
        <v>0</v>
      </c>
      <c r="D43" s="9" t="e">
        <f t="shared" si="29"/>
        <v>#DIV/0!</v>
      </c>
      <c r="E43">
        <f>Control!C45/100</f>
        <v>0</v>
      </c>
      <c r="F43" t="e">
        <f t="shared" si="30"/>
        <v>#DIV/0!</v>
      </c>
      <c r="G43">
        <f t="shared" si="31"/>
        <v>0</v>
      </c>
      <c r="H43" s="21">
        <f t="shared" si="32"/>
        <v>0</v>
      </c>
      <c r="I43" s="7" t="e">
        <f t="shared" si="33"/>
        <v>#DIV/0!</v>
      </c>
      <c r="J43" t="e">
        <f t="shared" si="34"/>
        <v>#DIV/0!</v>
      </c>
      <c r="K43">
        <f>Control!F45/100</f>
        <v>0</v>
      </c>
      <c r="L43" s="25" t="e">
        <f t="shared" si="35"/>
        <v>#DIV/0!</v>
      </c>
      <c r="M43" s="10" t="e">
        <f t="shared" si="36"/>
        <v>#DIV/0!</v>
      </c>
      <c r="N43" t="e">
        <f t="shared" si="37"/>
        <v>#DIV/0!</v>
      </c>
      <c r="O43" t="e">
        <f t="shared" si="38"/>
        <v>#DIV/0!</v>
      </c>
      <c r="P43" s="25" t="e">
        <f t="shared" si="39"/>
        <v>#DIV/0!</v>
      </c>
      <c r="Q43" s="17" t="e">
        <f t="shared" si="40"/>
        <v>#DIV/0!</v>
      </c>
      <c r="R43" t="e">
        <f t="shared" si="41"/>
        <v>#DIV/0!</v>
      </c>
      <c r="S43" s="25" t="e">
        <f t="shared" si="42"/>
        <v>#DIV/0!</v>
      </c>
      <c r="T43" s="25" t="e">
        <f t="shared" si="43"/>
        <v>#DIV/0!</v>
      </c>
      <c r="U43" s="10" t="e">
        <f ca="1">RANK(C43,$C$3:OFFSET($C$3,Control!$I$5-1,0),1)</f>
        <v>#N/A</v>
      </c>
      <c r="V43" s="10" t="e">
        <f t="shared" ca="1" si="47"/>
        <v>#N/A</v>
      </c>
      <c r="W43" s="10" t="e">
        <f t="shared" ca="1" si="47"/>
        <v>#N/A</v>
      </c>
      <c r="X43" s="7" t="e">
        <f t="shared" si="18"/>
        <v>#DIV/0!</v>
      </c>
      <c r="Y43" s="7" t="e">
        <f t="shared" ca="1" si="4"/>
        <v>#N/A</v>
      </c>
      <c r="Z43">
        <v>1</v>
      </c>
      <c r="AA43">
        <v>2</v>
      </c>
      <c r="AB43" s="11" t="e">
        <f t="shared" si="19"/>
        <v>#DIV/0!</v>
      </c>
      <c r="AC43" s="11"/>
      <c r="AD43" s="7" t="e">
        <f t="shared" si="44"/>
        <v>#DIV/0!</v>
      </c>
      <c r="AE43" t="e">
        <f t="shared" si="45"/>
        <v>#DIV/0!</v>
      </c>
      <c r="AF43" s="25" t="e">
        <f t="shared" si="46"/>
        <v>#DIV/0!</v>
      </c>
    </row>
    <row r="44" spans="1:43" ht="14.25" x14ac:dyDescent="0.2">
      <c r="A44" s="37">
        <f>Control!B46</f>
        <v>0</v>
      </c>
      <c r="B44" s="27" t="e">
        <f t="shared" si="28"/>
        <v>#DIV/0!</v>
      </c>
      <c r="C44" s="20">
        <v>0</v>
      </c>
      <c r="D44" s="9" t="e">
        <f t="shared" si="29"/>
        <v>#DIV/0!</v>
      </c>
      <c r="E44">
        <f>Control!C46/100</f>
        <v>0</v>
      </c>
      <c r="F44" t="e">
        <f t="shared" si="30"/>
        <v>#DIV/0!</v>
      </c>
      <c r="G44">
        <f t="shared" si="31"/>
        <v>0</v>
      </c>
      <c r="H44" s="21">
        <f t="shared" si="32"/>
        <v>0</v>
      </c>
      <c r="I44" s="7" t="e">
        <f t="shared" si="33"/>
        <v>#DIV/0!</v>
      </c>
      <c r="J44" t="e">
        <f t="shared" si="34"/>
        <v>#DIV/0!</v>
      </c>
      <c r="K44">
        <f>Control!F46/100</f>
        <v>0</v>
      </c>
      <c r="L44" s="25" t="e">
        <f t="shared" si="35"/>
        <v>#DIV/0!</v>
      </c>
      <c r="M44" s="10" t="e">
        <f t="shared" si="36"/>
        <v>#DIV/0!</v>
      </c>
      <c r="N44" t="e">
        <f t="shared" si="37"/>
        <v>#DIV/0!</v>
      </c>
      <c r="O44" t="e">
        <f t="shared" si="38"/>
        <v>#DIV/0!</v>
      </c>
      <c r="P44" s="25" t="e">
        <f t="shared" si="39"/>
        <v>#DIV/0!</v>
      </c>
      <c r="Q44" s="17" t="e">
        <f t="shared" si="40"/>
        <v>#DIV/0!</v>
      </c>
      <c r="R44" t="e">
        <f t="shared" si="41"/>
        <v>#DIV/0!</v>
      </c>
      <c r="S44" s="25" t="e">
        <f t="shared" si="42"/>
        <v>#DIV/0!</v>
      </c>
      <c r="T44" s="25" t="e">
        <f t="shared" si="43"/>
        <v>#DIV/0!</v>
      </c>
      <c r="U44" s="10" t="e">
        <f ca="1">RANK(C44,$C$3:OFFSET($C$3,Control!$I$5-1,0),1)</f>
        <v>#N/A</v>
      </c>
      <c r="V44" s="10" t="e">
        <f t="shared" ca="1" si="47"/>
        <v>#N/A</v>
      </c>
      <c r="W44" s="10" t="e">
        <f t="shared" ca="1" si="47"/>
        <v>#N/A</v>
      </c>
      <c r="X44" s="7" t="e">
        <f t="shared" si="18"/>
        <v>#DIV/0!</v>
      </c>
      <c r="Y44" s="7" t="e">
        <f t="shared" ca="1" si="4"/>
        <v>#N/A</v>
      </c>
      <c r="Z44">
        <v>1</v>
      </c>
      <c r="AA44">
        <v>2</v>
      </c>
      <c r="AB44" s="11" t="e">
        <f t="shared" si="19"/>
        <v>#DIV/0!</v>
      </c>
      <c r="AC44" s="11"/>
      <c r="AD44" s="7" t="e">
        <f t="shared" si="44"/>
        <v>#DIV/0!</v>
      </c>
      <c r="AE44" t="e">
        <f t="shared" si="45"/>
        <v>#DIV/0!</v>
      </c>
      <c r="AF44" s="25" t="e">
        <f t="shared" si="46"/>
        <v>#DIV/0!</v>
      </c>
    </row>
    <row r="45" spans="1:43" ht="14.25" x14ac:dyDescent="0.2">
      <c r="A45" s="37">
        <f>Control!B47</f>
        <v>0</v>
      </c>
      <c r="B45" s="27" t="e">
        <f t="shared" si="28"/>
        <v>#DIV/0!</v>
      </c>
      <c r="C45" s="20">
        <v>0</v>
      </c>
      <c r="D45" s="9" t="e">
        <f t="shared" si="29"/>
        <v>#DIV/0!</v>
      </c>
      <c r="E45">
        <f>Control!C47/100</f>
        <v>0</v>
      </c>
      <c r="F45" t="e">
        <f t="shared" si="30"/>
        <v>#DIV/0!</v>
      </c>
      <c r="G45">
        <f t="shared" si="31"/>
        <v>0</v>
      </c>
      <c r="H45" s="21">
        <f t="shared" si="32"/>
        <v>0</v>
      </c>
      <c r="I45" s="7" t="e">
        <f t="shared" si="33"/>
        <v>#DIV/0!</v>
      </c>
      <c r="J45" t="e">
        <f t="shared" si="34"/>
        <v>#DIV/0!</v>
      </c>
      <c r="K45">
        <f>Control!F47/100</f>
        <v>0</v>
      </c>
      <c r="L45" s="25" t="e">
        <f t="shared" si="35"/>
        <v>#DIV/0!</v>
      </c>
      <c r="M45" s="10" t="e">
        <f t="shared" si="36"/>
        <v>#DIV/0!</v>
      </c>
      <c r="N45" t="e">
        <f t="shared" si="37"/>
        <v>#DIV/0!</v>
      </c>
      <c r="O45" t="e">
        <f t="shared" si="38"/>
        <v>#DIV/0!</v>
      </c>
      <c r="P45" s="25" t="e">
        <f t="shared" si="39"/>
        <v>#DIV/0!</v>
      </c>
      <c r="Q45" s="17" t="e">
        <f t="shared" si="40"/>
        <v>#DIV/0!</v>
      </c>
      <c r="R45" t="e">
        <f t="shared" si="41"/>
        <v>#DIV/0!</v>
      </c>
      <c r="S45" s="25" t="e">
        <f t="shared" si="42"/>
        <v>#DIV/0!</v>
      </c>
      <c r="T45" s="25" t="e">
        <f t="shared" si="43"/>
        <v>#DIV/0!</v>
      </c>
      <c r="U45" s="10" t="e">
        <f ca="1">RANK(C45,$C$3:OFFSET($C$3,Control!$I$5-1,0),1)</f>
        <v>#N/A</v>
      </c>
      <c r="V45" s="10" t="e">
        <f t="shared" ca="1" si="47"/>
        <v>#N/A</v>
      </c>
      <c r="W45" s="10" t="e">
        <f t="shared" ca="1" si="47"/>
        <v>#N/A</v>
      </c>
      <c r="X45" s="7" t="e">
        <f t="shared" si="18"/>
        <v>#DIV/0!</v>
      </c>
      <c r="Y45" s="7" t="e">
        <f t="shared" ca="1" si="4"/>
        <v>#N/A</v>
      </c>
      <c r="Z45">
        <v>1</v>
      </c>
      <c r="AA45">
        <v>2</v>
      </c>
      <c r="AB45" s="11" t="e">
        <f t="shared" si="19"/>
        <v>#DIV/0!</v>
      </c>
      <c r="AC45" s="11"/>
      <c r="AD45" s="7" t="e">
        <f t="shared" si="44"/>
        <v>#DIV/0!</v>
      </c>
      <c r="AE45" t="e">
        <f t="shared" si="45"/>
        <v>#DIV/0!</v>
      </c>
      <c r="AF45" s="25" t="e">
        <f t="shared" si="46"/>
        <v>#DIV/0!</v>
      </c>
    </row>
    <row r="46" spans="1:43" ht="14.25" x14ac:dyDescent="0.2">
      <c r="A46" s="37">
        <f>Control!B48</f>
        <v>0</v>
      </c>
      <c r="B46" s="27" t="e">
        <f t="shared" si="28"/>
        <v>#DIV/0!</v>
      </c>
      <c r="C46" s="20">
        <v>0</v>
      </c>
      <c r="D46" s="9" t="e">
        <f t="shared" si="29"/>
        <v>#DIV/0!</v>
      </c>
      <c r="E46">
        <f>Control!C48/100</f>
        <v>0</v>
      </c>
      <c r="F46" t="e">
        <f t="shared" si="30"/>
        <v>#DIV/0!</v>
      </c>
      <c r="G46">
        <f t="shared" si="31"/>
        <v>0</v>
      </c>
      <c r="H46" s="21">
        <f t="shared" si="32"/>
        <v>0</v>
      </c>
      <c r="I46" s="7" t="e">
        <f t="shared" si="33"/>
        <v>#DIV/0!</v>
      </c>
      <c r="J46" t="e">
        <f t="shared" si="34"/>
        <v>#DIV/0!</v>
      </c>
      <c r="K46">
        <f>Control!F48/100</f>
        <v>0</v>
      </c>
      <c r="L46" s="25" t="e">
        <f t="shared" si="35"/>
        <v>#DIV/0!</v>
      </c>
      <c r="M46" s="10" t="e">
        <f t="shared" si="36"/>
        <v>#DIV/0!</v>
      </c>
      <c r="N46" t="e">
        <f t="shared" si="37"/>
        <v>#DIV/0!</v>
      </c>
      <c r="O46" t="e">
        <f t="shared" si="38"/>
        <v>#DIV/0!</v>
      </c>
      <c r="P46" s="25" t="e">
        <f t="shared" si="39"/>
        <v>#DIV/0!</v>
      </c>
      <c r="Q46" s="17" t="e">
        <f t="shared" si="40"/>
        <v>#DIV/0!</v>
      </c>
      <c r="R46" t="e">
        <f t="shared" si="41"/>
        <v>#DIV/0!</v>
      </c>
      <c r="S46" s="25" t="e">
        <f t="shared" si="42"/>
        <v>#DIV/0!</v>
      </c>
      <c r="T46" s="25" t="e">
        <f t="shared" si="43"/>
        <v>#DIV/0!</v>
      </c>
      <c r="U46" s="10" t="e">
        <f ca="1">RANK(C46,$C$3:OFFSET($C$3,Control!$I$5-1,0),1)</f>
        <v>#N/A</v>
      </c>
      <c r="V46" s="10" t="e">
        <f t="shared" ca="1" si="47"/>
        <v>#N/A</v>
      </c>
      <c r="W46" s="10" t="e">
        <f t="shared" ca="1" si="47"/>
        <v>#N/A</v>
      </c>
      <c r="X46" s="7" t="e">
        <f t="shared" si="18"/>
        <v>#DIV/0!</v>
      </c>
      <c r="Y46" s="7" t="e">
        <f t="shared" ca="1" si="4"/>
        <v>#N/A</v>
      </c>
      <c r="Z46">
        <v>1</v>
      </c>
      <c r="AA46">
        <v>2</v>
      </c>
      <c r="AB46" s="11" t="e">
        <f t="shared" si="19"/>
        <v>#DIV/0!</v>
      </c>
      <c r="AC46" s="11"/>
      <c r="AD46" s="7" t="e">
        <f t="shared" si="44"/>
        <v>#DIV/0!</v>
      </c>
      <c r="AE46" t="e">
        <f t="shared" si="45"/>
        <v>#DIV/0!</v>
      </c>
      <c r="AF46" s="25" t="e">
        <f t="shared" si="46"/>
        <v>#DIV/0!</v>
      </c>
    </row>
    <row r="47" spans="1:43" ht="14.25" x14ac:dyDescent="0.2">
      <c r="A47" s="37">
        <f>Control!B49</f>
        <v>0</v>
      </c>
      <c r="B47" s="27" t="e">
        <f t="shared" si="28"/>
        <v>#DIV/0!</v>
      </c>
      <c r="C47" s="20">
        <v>0</v>
      </c>
      <c r="D47" s="9" t="e">
        <f t="shared" si="29"/>
        <v>#DIV/0!</v>
      </c>
      <c r="E47">
        <f>Control!C49/100</f>
        <v>0</v>
      </c>
      <c r="F47" t="e">
        <f t="shared" si="30"/>
        <v>#DIV/0!</v>
      </c>
      <c r="G47">
        <f t="shared" si="31"/>
        <v>0</v>
      </c>
      <c r="H47" s="21">
        <f t="shared" si="32"/>
        <v>0</v>
      </c>
      <c r="I47" s="7" t="e">
        <f t="shared" si="33"/>
        <v>#DIV/0!</v>
      </c>
      <c r="J47" t="e">
        <f t="shared" si="34"/>
        <v>#DIV/0!</v>
      </c>
      <c r="K47">
        <f>Control!F49/100</f>
        <v>0</v>
      </c>
      <c r="L47" s="25" t="e">
        <f t="shared" si="35"/>
        <v>#DIV/0!</v>
      </c>
      <c r="M47" s="10" t="e">
        <f t="shared" si="36"/>
        <v>#DIV/0!</v>
      </c>
      <c r="N47" t="e">
        <f t="shared" si="37"/>
        <v>#DIV/0!</v>
      </c>
      <c r="O47" t="e">
        <f t="shared" si="38"/>
        <v>#DIV/0!</v>
      </c>
      <c r="P47" s="25" t="e">
        <f t="shared" si="39"/>
        <v>#DIV/0!</v>
      </c>
      <c r="Q47" s="17" t="e">
        <f t="shared" si="40"/>
        <v>#DIV/0!</v>
      </c>
      <c r="R47" t="e">
        <f t="shared" si="41"/>
        <v>#DIV/0!</v>
      </c>
      <c r="S47" s="25" t="e">
        <f t="shared" si="42"/>
        <v>#DIV/0!</v>
      </c>
      <c r="T47" s="25" t="e">
        <f t="shared" si="43"/>
        <v>#DIV/0!</v>
      </c>
      <c r="U47" s="10" t="e">
        <f ca="1">RANK(C47,$C$3:OFFSET($C$3,Control!$I$5-1,0),1)</f>
        <v>#N/A</v>
      </c>
      <c r="V47" s="10" t="e">
        <f t="shared" ca="1" si="47"/>
        <v>#N/A</v>
      </c>
      <c r="W47" s="10" t="e">
        <f t="shared" ca="1" si="47"/>
        <v>#N/A</v>
      </c>
      <c r="X47" s="7" t="e">
        <f t="shared" si="18"/>
        <v>#DIV/0!</v>
      </c>
      <c r="Y47" s="7" t="e">
        <f t="shared" ca="1" si="4"/>
        <v>#N/A</v>
      </c>
      <c r="Z47">
        <v>1</v>
      </c>
      <c r="AA47">
        <v>2</v>
      </c>
      <c r="AB47" s="11" t="e">
        <f t="shared" si="19"/>
        <v>#DIV/0!</v>
      </c>
      <c r="AC47" s="11"/>
      <c r="AD47" s="7" t="e">
        <f t="shared" si="44"/>
        <v>#DIV/0!</v>
      </c>
      <c r="AE47" t="e">
        <f t="shared" si="45"/>
        <v>#DIV/0!</v>
      </c>
      <c r="AF47" s="25" t="e">
        <f t="shared" si="46"/>
        <v>#DIV/0!</v>
      </c>
      <c r="AQ47" s="10"/>
    </row>
    <row r="48" spans="1:43" ht="14.25" x14ac:dyDescent="0.2">
      <c r="A48" s="37">
        <f>Control!B50</f>
        <v>0</v>
      </c>
      <c r="B48" s="27" t="e">
        <f t="shared" si="28"/>
        <v>#DIV/0!</v>
      </c>
      <c r="C48" s="20">
        <v>0</v>
      </c>
      <c r="D48" s="9" t="e">
        <f t="shared" si="29"/>
        <v>#DIV/0!</v>
      </c>
      <c r="E48">
        <f>Control!C50/100</f>
        <v>0</v>
      </c>
      <c r="F48" t="e">
        <f t="shared" si="30"/>
        <v>#DIV/0!</v>
      </c>
      <c r="G48">
        <f t="shared" si="31"/>
        <v>0</v>
      </c>
      <c r="H48" s="21">
        <f t="shared" si="32"/>
        <v>0</v>
      </c>
      <c r="I48" s="7" t="e">
        <f t="shared" si="33"/>
        <v>#DIV/0!</v>
      </c>
      <c r="J48" t="e">
        <f t="shared" si="34"/>
        <v>#DIV/0!</v>
      </c>
      <c r="K48">
        <f>Control!F50/100</f>
        <v>0</v>
      </c>
      <c r="L48" s="25" t="e">
        <f t="shared" si="35"/>
        <v>#DIV/0!</v>
      </c>
      <c r="M48" s="10" t="e">
        <f t="shared" si="36"/>
        <v>#DIV/0!</v>
      </c>
      <c r="N48" t="e">
        <f t="shared" si="37"/>
        <v>#DIV/0!</v>
      </c>
      <c r="O48" t="e">
        <f t="shared" si="38"/>
        <v>#DIV/0!</v>
      </c>
      <c r="P48" s="25" t="e">
        <f t="shared" si="39"/>
        <v>#DIV/0!</v>
      </c>
      <c r="Q48" s="17" t="e">
        <f t="shared" si="40"/>
        <v>#DIV/0!</v>
      </c>
      <c r="R48" t="e">
        <f t="shared" si="41"/>
        <v>#DIV/0!</v>
      </c>
      <c r="S48" s="25" t="e">
        <f t="shared" si="42"/>
        <v>#DIV/0!</v>
      </c>
      <c r="T48" s="25" t="e">
        <f t="shared" si="43"/>
        <v>#DIV/0!</v>
      </c>
      <c r="U48" s="10" t="e">
        <f ca="1">RANK(C48,$C$3:OFFSET($C$3,Control!$I$5-1,0),1)</f>
        <v>#N/A</v>
      </c>
      <c r="V48" s="10" t="e">
        <f t="shared" ca="1" si="47"/>
        <v>#N/A</v>
      </c>
      <c r="W48" s="10" t="e">
        <f t="shared" ca="1" si="47"/>
        <v>#N/A</v>
      </c>
      <c r="X48" s="7" t="e">
        <f t="shared" si="18"/>
        <v>#DIV/0!</v>
      </c>
      <c r="Y48" s="7" t="e">
        <f t="shared" ca="1" si="4"/>
        <v>#N/A</v>
      </c>
      <c r="Z48">
        <v>1</v>
      </c>
      <c r="AA48">
        <v>2</v>
      </c>
      <c r="AB48" s="11" t="e">
        <f t="shared" si="19"/>
        <v>#DIV/0!</v>
      </c>
      <c r="AC48" s="11"/>
      <c r="AD48" s="7" t="e">
        <f t="shared" si="44"/>
        <v>#DIV/0!</v>
      </c>
      <c r="AE48" t="e">
        <f t="shared" si="45"/>
        <v>#DIV/0!</v>
      </c>
      <c r="AF48" s="25" t="e">
        <f t="shared" si="46"/>
        <v>#DIV/0!</v>
      </c>
    </row>
    <row r="49" spans="1:32" ht="14.25" x14ac:dyDescent="0.2">
      <c r="A49" s="37">
        <f>Control!B51</f>
        <v>0</v>
      </c>
      <c r="B49" s="27" t="e">
        <f t="shared" si="28"/>
        <v>#DIV/0!</v>
      </c>
      <c r="C49" s="20">
        <v>0</v>
      </c>
      <c r="D49" s="9" t="e">
        <f t="shared" si="29"/>
        <v>#DIV/0!</v>
      </c>
      <c r="E49">
        <f>Control!C51/100</f>
        <v>0</v>
      </c>
      <c r="F49" t="e">
        <f t="shared" si="30"/>
        <v>#DIV/0!</v>
      </c>
      <c r="G49">
        <f t="shared" si="31"/>
        <v>0</v>
      </c>
      <c r="H49" s="21">
        <f t="shared" si="32"/>
        <v>0</v>
      </c>
      <c r="I49" s="7" t="e">
        <f t="shared" si="33"/>
        <v>#DIV/0!</v>
      </c>
      <c r="J49" t="e">
        <f t="shared" si="34"/>
        <v>#DIV/0!</v>
      </c>
      <c r="K49">
        <f>Control!F51/100</f>
        <v>0</v>
      </c>
      <c r="L49" s="25" t="e">
        <f t="shared" si="35"/>
        <v>#DIV/0!</v>
      </c>
      <c r="M49" s="10" t="e">
        <f t="shared" si="36"/>
        <v>#DIV/0!</v>
      </c>
      <c r="N49" t="e">
        <f t="shared" si="37"/>
        <v>#DIV/0!</v>
      </c>
      <c r="O49" t="e">
        <f t="shared" si="38"/>
        <v>#DIV/0!</v>
      </c>
      <c r="P49" s="25" t="e">
        <f t="shared" si="39"/>
        <v>#DIV/0!</v>
      </c>
      <c r="Q49" s="17" t="e">
        <f t="shared" si="40"/>
        <v>#DIV/0!</v>
      </c>
      <c r="R49" t="e">
        <f t="shared" si="41"/>
        <v>#DIV/0!</v>
      </c>
      <c r="S49" s="25" t="e">
        <f t="shared" si="42"/>
        <v>#DIV/0!</v>
      </c>
      <c r="T49" s="25" t="e">
        <f t="shared" si="43"/>
        <v>#DIV/0!</v>
      </c>
      <c r="U49" s="10" t="e">
        <f ca="1">RANK(C49,$C$3:OFFSET($C$3,Control!$I$5-1,0),1)</f>
        <v>#N/A</v>
      </c>
      <c r="V49" s="10" t="e">
        <f t="shared" ca="1" si="47"/>
        <v>#N/A</v>
      </c>
      <c r="W49" s="10" t="e">
        <f t="shared" ca="1" si="47"/>
        <v>#N/A</v>
      </c>
      <c r="X49" s="7" t="e">
        <f t="shared" si="18"/>
        <v>#DIV/0!</v>
      </c>
      <c r="Y49" s="7" t="e">
        <f t="shared" ca="1" si="4"/>
        <v>#N/A</v>
      </c>
      <c r="Z49">
        <v>1</v>
      </c>
      <c r="AA49">
        <v>2</v>
      </c>
      <c r="AB49" s="11" t="e">
        <f t="shared" si="19"/>
        <v>#DIV/0!</v>
      </c>
      <c r="AC49" s="11"/>
      <c r="AD49" s="7" t="e">
        <f t="shared" si="44"/>
        <v>#DIV/0!</v>
      </c>
      <c r="AE49" t="e">
        <f t="shared" si="45"/>
        <v>#DIV/0!</v>
      </c>
      <c r="AF49" s="25" t="e">
        <f t="shared" si="46"/>
        <v>#DIV/0!</v>
      </c>
    </row>
    <row r="50" spans="1:32" ht="14.25" x14ac:dyDescent="0.2">
      <c r="A50" s="37">
        <f>Control!B52</f>
        <v>0</v>
      </c>
      <c r="B50" s="27" t="e">
        <f t="shared" si="28"/>
        <v>#DIV/0!</v>
      </c>
      <c r="C50" s="20">
        <v>0</v>
      </c>
      <c r="D50" s="9" t="e">
        <f t="shared" si="29"/>
        <v>#DIV/0!</v>
      </c>
      <c r="E50">
        <f>Control!C52/100</f>
        <v>0</v>
      </c>
      <c r="F50" t="e">
        <f t="shared" si="30"/>
        <v>#DIV/0!</v>
      </c>
      <c r="G50">
        <f t="shared" si="31"/>
        <v>0</v>
      </c>
      <c r="H50" s="21">
        <f t="shared" si="32"/>
        <v>0</v>
      </c>
      <c r="I50" s="7" t="e">
        <f t="shared" si="33"/>
        <v>#DIV/0!</v>
      </c>
      <c r="J50" t="e">
        <f t="shared" si="34"/>
        <v>#DIV/0!</v>
      </c>
      <c r="K50">
        <f>Control!F52/100</f>
        <v>0</v>
      </c>
      <c r="L50" s="25" t="e">
        <f t="shared" si="35"/>
        <v>#DIV/0!</v>
      </c>
      <c r="M50" s="10" t="e">
        <f t="shared" si="36"/>
        <v>#DIV/0!</v>
      </c>
      <c r="N50" t="e">
        <f t="shared" si="37"/>
        <v>#DIV/0!</v>
      </c>
      <c r="O50" t="e">
        <f t="shared" si="38"/>
        <v>#DIV/0!</v>
      </c>
      <c r="P50" s="25" t="e">
        <f t="shared" si="39"/>
        <v>#DIV/0!</v>
      </c>
      <c r="Q50" s="17" t="e">
        <f t="shared" si="40"/>
        <v>#DIV/0!</v>
      </c>
      <c r="R50" t="e">
        <f t="shared" si="41"/>
        <v>#DIV/0!</v>
      </c>
      <c r="S50" s="25" t="e">
        <f t="shared" si="42"/>
        <v>#DIV/0!</v>
      </c>
      <c r="T50" s="25" t="e">
        <f t="shared" si="43"/>
        <v>#DIV/0!</v>
      </c>
      <c r="U50" s="10" t="e">
        <f ca="1">RANK(C50,$C$3:OFFSET($C$3,Control!$I$5-1,0),1)</f>
        <v>#N/A</v>
      </c>
      <c r="V50" s="10" t="e">
        <f t="shared" ca="1" si="47"/>
        <v>#N/A</v>
      </c>
      <c r="W50" s="10" t="e">
        <f t="shared" ca="1" si="47"/>
        <v>#N/A</v>
      </c>
      <c r="X50" s="7" t="e">
        <f t="shared" si="18"/>
        <v>#DIV/0!</v>
      </c>
      <c r="Y50" s="7" t="e">
        <f t="shared" ca="1" si="4"/>
        <v>#N/A</v>
      </c>
      <c r="Z50">
        <v>1</v>
      </c>
      <c r="AA50">
        <v>2</v>
      </c>
      <c r="AB50" s="11" t="e">
        <f t="shared" si="19"/>
        <v>#DIV/0!</v>
      </c>
      <c r="AC50" s="11"/>
      <c r="AD50" s="7" t="e">
        <f t="shared" si="44"/>
        <v>#DIV/0!</v>
      </c>
      <c r="AE50" t="e">
        <f t="shared" si="45"/>
        <v>#DIV/0!</v>
      </c>
      <c r="AF50" s="25" t="e">
        <f t="shared" si="46"/>
        <v>#DIV/0!</v>
      </c>
    </row>
    <row r="51" spans="1:32" ht="14.25" x14ac:dyDescent="0.2">
      <c r="A51" s="37">
        <f>Control!B53</f>
        <v>0</v>
      </c>
      <c r="B51" s="27" t="e">
        <f t="shared" si="28"/>
        <v>#DIV/0!</v>
      </c>
      <c r="C51" s="20">
        <v>0</v>
      </c>
      <c r="D51" s="9" t="e">
        <f t="shared" si="29"/>
        <v>#DIV/0!</v>
      </c>
      <c r="E51">
        <f>Control!C53/100</f>
        <v>0</v>
      </c>
      <c r="F51" t="e">
        <f t="shared" si="30"/>
        <v>#DIV/0!</v>
      </c>
      <c r="G51">
        <f t="shared" si="31"/>
        <v>0</v>
      </c>
      <c r="H51" s="21">
        <f t="shared" si="32"/>
        <v>0</v>
      </c>
      <c r="I51" s="7" t="e">
        <f t="shared" si="33"/>
        <v>#DIV/0!</v>
      </c>
      <c r="J51" t="e">
        <f t="shared" si="34"/>
        <v>#DIV/0!</v>
      </c>
      <c r="K51">
        <f>Control!F53/100</f>
        <v>0</v>
      </c>
      <c r="L51" s="25" t="e">
        <f t="shared" si="35"/>
        <v>#DIV/0!</v>
      </c>
      <c r="M51" s="10" t="e">
        <f t="shared" si="36"/>
        <v>#DIV/0!</v>
      </c>
      <c r="N51" t="e">
        <f t="shared" si="37"/>
        <v>#DIV/0!</v>
      </c>
      <c r="O51" t="e">
        <f t="shared" si="38"/>
        <v>#DIV/0!</v>
      </c>
      <c r="P51" s="25" t="e">
        <f t="shared" si="39"/>
        <v>#DIV/0!</v>
      </c>
      <c r="Q51" s="17" t="e">
        <f t="shared" si="40"/>
        <v>#DIV/0!</v>
      </c>
      <c r="R51" t="e">
        <f t="shared" si="41"/>
        <v>#DIV/0!</v>
      </c>
      <c r="S51" s="25" t="e">
        <f t="shared" si="42"/>
        <v>#DIV/0!</v>
      </c>
      <c r="T51" s="25" t="e">
        <f t="shared" si="43"/>
        <v>#DIV/0!</v>
      </c>
      <c r="U51" s="10" t="e">
        <f ca="1">RANK(C51,$C$3:OFFSET($C$3,Control!$I$5-1,0),1)</f>
        <v>#N/A</v>
      </c>
      <c r="V51" s="10" t="e">
        <f t="shared" ca="1" si="47"/>
        <v>#N/A</v>
      </c>
      <c r="W51" s="10" t="e">
        <f t="shared" ca="1" si="47"/>
        <v>#N/A</v>
      </c>
      <c r="X51" s="7" t="e">
        <f t="shared" si="18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4"/>
        <v>#DIV/0!</v>
      </c>
      <c r="AE51" t="e">
        <f t="shared" si="45"/>
        <v>#DIV/0!</v>
      </c>
      <c r="AF51" s="25" t="e">
        <f t="shared" si="46"/>
        <v>#DIV/0!</v>
      </c>
    </row>
    <row r="52" spans="1:32" ht="14.25" x14ac:dyDescent="0.2">
      <c r="A52" s="37">
        <f>Control!B54</f>
        <v>0</v>
      </c>
      <c r="B52" s="27" t="e">
        <f t="shared" si="28"/>
        <v>#DIV/0!</v>
      </c>
      <c r="C52" s="20">
        <v>0</v>
      </c>
      <c r="D52" s="9" t="e">
        <f t="shared" si="29"/>
        <v>#DIV/0!</v>
      </c>
      <c r="E52">
        <f>Control!C54/100</f>
        <v>0</v>
      </c>
      <c r="F52" t="e">
        <f t="shared" si="30"/>
        <v>#DIV/0!</v>
      </c>
      <c r="G52">
        <f t="shared" si="31"/>
        <v>0</v>
      </c>
      <c r="H52" s="21">
        <f t="shared" si="32"/>
        <v>0</v>
      </c>
      <c r="I52" s="7" t="e">
        <f t="shared" si="33"/>
        <v>#DIV/0!</v>
      </c>
      <c r="J52" t="e">
        <f t="shared" si="34"/>
        <v>#DIV/0!</v>
      </c>
      <c r="K52">
        <f>Control!F54/100</f>
        <v>0</v>
      </c>
      <c r="L52" s="25" t="e">
        <f t="shared" si="35"/>
        <v>#DIV/0!</v>
      </c>
      <c r="M52" s="10" t="e">
        <f t="shared" si="36"/>
        <v>#DIV/0!</v>
      </c>
      <c r="N52" t="e">
        <f t="shared" si="37"/>
        <v>#DIV/0!</v>
      </c>
      <c r="O52" t="e">
        <f t="shared" si="38"/>
        <v>#DIV/0!</v>
      </c>
      <c r="P52" s="25" t="e">
        <f t="shared" si="39"/>
        <v>#DIV/0!</v>
      </c>
      <c r="Q52" s="17" t="e">
        <f t="shared" si="40"/>
        <v>#DIV/0!</v>
      </c>
      <c r="R52" t="e">
        <f t="shared" si="41"/>
        <v>#DIV/0!</v>
      </c>
      <c r="S52" s="25" t="e">
        <f t="shared" si="42"/>
        <v>#DIV/0!</v>
      </c>
      <c r="T52" s="25" t="e">
        <f t="shared" si="43"/>
        <v>#DIV/0!</v>
      </c>
      <c r="U52" s="10" t="e">
        <f ca="1">RANK(C52,$C$3:OFFSET($C$3,Control!$I$5-1,0),1)</f>
        <v>#N/A</v>
      </c>
      <c r="V52" s="10" t="e">
        <f t="shared" ca="1" si="47"/>
        <v>#N/A</v>
      </c>
      <c r="W52" s="10" t="e">
        <f t="shared" ca="1" si="47"/>
        <v>#N/A</v>
      </c>
      <c r="X52" s="7" t="e">
        <f t="shared" si="18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4"/>
        <v>#DIV/0!</v>
      </c>
      <c r="AE52" t="e">
        <f t="shared" si="45"/>
        <v>#DIV/0!</v>
      </c>
      <c r="AF52" s="25" t="e">
        <f t="shared" si="46"/>
        <v>#DIV/0!</v>
      </c>
    </row>
    <row r="53" spans="1:32" ht="14.25" x14ac:dyDescent="0.2">
      <c r="A53" s="37">
        <f>Control!B55</f>
        <v>0</v>
      </c>
      <c r="B53" s="27" t="e">
        <f t="shared" si="28"/>
        <v>#DIV/0!</v>
      </c>
      <c r="C53" s="20">
        <v>0</v>
      </c>
      <c r="D53" s="9" t="e">
        <f t="shared" si="29"/>
        <v>#DIV/0!</v>
      </c>
      <c r="E53">
        <f>Control!C55/100</f>
        <v>0</v>
      </c>
      <c r="F53" t="e">
        <f t="shared" si="30"/>
        <v>#DIV/0!</v>
      </c>
      <c r="G53">
        <f t="shared" si="31"/>
        <v>0</v>
      </c>
      <c r="H53" s="21">
        <f t="shared" si="32"/>
        <v>0</v>
      </c>
      <c r="I53" s="7" t="e">
        <f t="shared" si="33"/>
        <v>#DIV/0!</v>
      </c>
      <c r="J53" t="e">
        <f t="shared" si="34"/>
        <v>#DIV/0!</v>
      </c>
      <c r="K53">
        <f>Control!F55/100</f>
        <v>0</v>
      </c>
      <c r="L53" s="25" t="e">
        <f t="shared" si="35"/>
        <v>#DIV/0!</v>
      </c>
      <c r="M53" s="10" t="e">
        <f t="shared" si="36"/>
        <v>#DIV/0!</v>
      </c>
      <c r="N53" t="e">
        <f t="shared" si="37"/>
        <v>#DIV/0!</v>
      </c>
      <c r="O53" t="e">
        <f t="shared" si="38"/>
        <v>#DIV/0!</v>
      </c>
      <c r="P53" s="25" t="e">
        <f t="shared" si="39"/>
        <v>#DIV/0!</v>
      </c>
      <c r="Q53" s="17" t="e">
        <f t="shared" si="40"/>
        <v>#DIV/0!</v>
      </c>
      <c r="R53" t="e">
        <f t="shared" si="41"/>
        <v>#DIV/0!</v>
      </c>
      <c r="S53" s="25" t="e">
        <f t="shared" si="42"/>
        <v>#DIV/0!</v>
      </c>
      <c r="T53" s="25" t="e">
        <f t="shared" si="43"/>
        <v>#DIV/0!</v>
      </c>
      <c r="U53" s="10" t="e">
        <f ca="1">RANK(C53,$C$3:OFFSET($C$3,Control!$I$5-1,0),1)</f>
        <v>#N/A</v>
      </c>
      <c r="V53" s="10" t="e">
        <f t="shared" ca="1" si="47"/>
        <v>#N/A</v>
      </c>
      <c r="W53" s="10" t="e">
        <f t="shared" ca="1" si="47"/>
        <v>#N/A</v>
      </c>
      <c r="X53" s="7" t="e">
        <f t="shared" si="18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4"/>
        <v>#DIV/0!</v>
      </c>
      <c r="AE53" t="e">
        <f t="shared" si="45"/>
        <v>#DIV/0!</v>
      </c>
      <c r="AF53" s="25" t="e">
        <f t="shared" si="46"/>
        <v>#DIV/0!</v>
      </c>
    </row>
    <row r="54" spans="1:32" ht="14.25" x14ac:dyDescent="0.2">
      <c r="A54" s="37">
        <f>Control!B56</f>
        <v>0</v>
      </c>
      <c r="B54" s="27" t="e">
        <f t="shared" si="28"/>
        <v>#DIV/0!</v>
      </c>
      <c r="C54" s="20">
        <v>0</v>
      </c>
      <c r="D54" s="9" t="e">
        <f t="shared" si="29"/>
        <v>#DIV/0!</v>
      </c>
      <c r="E54">
        <f>Control!C56/100</f>
        <v>0</v>
      </c>
      <c r="F54" t="e">
        <f t="shared" si="30"/>
        <v>#DIV/0!</v>
      </c>
      <c r="G54">
        <f t="shared" si="31"/>
        <v>0</v>
      </c>
      <c r="H54" s="21">
        <f t="shared" si="32"/>
        <v>0</v>
      </c>
      <c r="I54" s="7" t="e">
        <f t="shared" si="33"/>
        <v>#DIV/0!</v>
      </c>
      <c r="J54" t="e">
        <f t="shared" si="34"/>
        <v>#DIV/0!</v>
      </c>
      <c r="K54">
        <f>Control!F56/100</f>
        <v>0</v>
      </c>
      <c r="L54" s="25" t="e">
        <f t="shared" si="35"/>
        <v>#DIV/0!</v>
      </c>
      <c r="M54" s="10" t="e">
        <f t="shared" si="36"/>
        <v>#DIV/0!</v>
      </c>
      <c r="N54" t="e">
        <f t="shared" si="37"/>
        <v>#DIV/0!</v>
      </c>
      <c r="O54" t="e">
        <f t="shared" si="38"/>
        <v>#DIV/0!</v>
      </c>
      <c r="P54" s="25" t="e">
        <f t="shared" si="39"/>
        <v>#DIV/0!</v>
      </c>
      <c r="Q54" s="17" t="e">
        <f t="shared" si="40"/>
        <v>#DIV/0!</v>
      </c>
      <c r="R54" t="e">
        <f t="shared" si="41"/>
        <v>#DIV/0!</v>
      </c>
      <c r="S54" s="25" t="e">
        <f t="shared" si="42"/>
        <v>#DIV/0!</v>
      </c>
      <c r="T54" s="25" t="e">
        <f t="shared" si="43"/>
        <v>#DIV/0!</v>
      </c>
      <c r="U54" s="10" t="e">
        <f ca="1">RANK(C54,$C$3:OFFSET($C$3,Control!$I$5-1,0),1)</f>
        <v>#N/A</v>
      </c>
      <c r="V54" s="10" t="e">
        <f t="shared" ca="1" si="47"/>
        <v>#N/A</v>
      </c>
      <c r="W54" s="10" t="e">
        <f t="shared" ca="1" si="47"/>
        <v>#N/A</v>
      </c>
      <c r="X54" s="7" t="e">
        <f t="shared" si="18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4"/>
        <v>#DIV/0!</v>
      </c>
      <c r="AE54" t="e">
        <f t="shared" si="45"/>
        <v>#DIV/0!</v>
      </c>
      <c r="AF54" s="25" t="e">
        <f t="shared" si="46"/>
        <v>#DIV/0!</v>
      </c>
    </row>
    <row r="55" spans="1:32" ht="14.25" x14ac:dyDescent="0.2">
      <c r="A55" s="37">
        <f>Control!B57</f>
        <v>0</v>
      </c>
      <c r="B55" s="27" t="e">
        <f t="shared" si="28"/>
        <v>#DIV/0!</v>
      </c>
      <c r="C55" s="20">
        <v>0</v>
      </c>
      <c r="D55" s="9" t="e">
        <f t="shared" si="29"/>
        <v>#DIV/0!</v>
      </c>
      <c r="E55">
        <f>Control!C57/100</f>
        <v>0</v>
      </c>
      <c r="F55" t="e">
        <f t="shared" si="30"/>
        <v>#DIV/0!</v>
      </c>
      <c r="G55">
        <f t="shared" si="31"/>
        <v>0</v>
      </c>
      <c r="H55" s="21">
        <f t="shared" si="32"/>
        <v>0</v>
      </c>
      <c r="I55" s="7" t="e">
        <f t="shared" si="33"/>
        <v>#DIV/0!</v>
      </c>
      <c r="J55" t="e">
        <f t="shared" si="34"/>
        <v>#DIV/0!</v>
      </c>
      <c r="K55">
        <f>Control!F57/100</f>
        <v>0</v>
      </c>
      <c r="L55" s="25" t="e">
        <f t="shared" si="35"/>
        <v>#DIV/0!</v>
      </c>
      <c r="M55" s="10" t="e">
        <f t="shared" si="36"/>
        <v>#DIV/0!</v>
      </c>
      <c r="N55" t="e">
        <f t="shared" si="37"/>
        <v>#DIV/0!</v>
      </c>
      <c r="O55" t="e">
        <f t="shared" si="38"/>
        <v>#DIV/0!</v>
      </c>
      <c r="P55" s="25" t="e">
        <f t="shared" si="39"/>
        <v>#DIV/0!</v>
      </c>
      <c r="Q55" s="17" t="e">
        <f t="shared" si="40"/>
        <v>#DIV/0!</v>
      </c>
      <c r="R55" t="e">
        <f t="shared" si="41"/>
        <v>#DIV/0!</v>
      </c>
      <c r="S55" s="25" t="e">
        <f t="shared" si="42"/>
        <v>#DIV/0!</v>
      </c>
      <c r="T55" s="25" t="e">
        <f t="shared" si="43"/>
        <v>#DIV/0!</v>
      </c>
      <c r="U55" s="10" t="e">
        <f ca="1">RANK(C55,$C$3:OFFSET($C$3,Control!$I$5-1,0),1)</f>
        <v>#N/A</v>
      </c>
      <c r="V55" s="10" t="e">
        <f t="shared" ca="1" si="47"/>
        <v>#N/A</v>
      </c>
      <c r="W55" s="10" t="e">
        <f t="shared" ca="1" si="47"/>
        <v>#N/A</v>
      </c>
      <c r="X55" s="7" t="e">
        <f t="shared" si="18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4"/>
        <v>#DIV/0!</v>
      </c>
      <c r="AE55" t="e">
        <f t="shared" si="45"/>
        <v>#DIV/0!</v>
      </c>
      <c r="AF55" s="25" t="e">
        <f t="shared" si="46"/>
        <v>#DIV/0!</v>
      </c>
    </row>
    <row r="56" spans="1:32" ht="14.25" x14ac:dyDescent="0.2">
      <c r="A56" s="37">
        <f>Control!B58</f>
        <v>0</v>
      </c>
      <c r="B56" s="27" t="e">
        <f t="shared" si="28"/>
        <v>#DIV/0!</v>
      </c>
      <c r="C56" s="20">
        <v>0</v>
      </c>
      <c r="D56" s="9" t="e">
        <f t="shared" si="29"/>
        <v>#DIV/0!</v>
      </c>
      <c r="E56">
        <f>Control!C58/100</f>
        <v>0</v>
      </c>
      <c r="F56" t="e">
        <f t="shared" si="30"/>
        <v>#DIV/0!</v>
      </c>
      <c r="G56">
        <f t="shared" si="31"/>
        <v>0</v>
      </c>
      <c r="H56" s="21">
        <f t="shared" si="32"/>
        <v>0</v>
      </c>
      <c r="I56" s="7" t="e">
        <f t="shared" si="33"/>
        <v>#DIV/0!</v>
      </c>
      <c r="J56" t="e">
        <f t="shared" si="34"/>
        <v>#DIV/0!</v>
      </c>
      <c r="K56">
        <f>Control!F58/100</f>
        <v>0</v>
      </c>
      <c r="L56" s="25" t="e">
        <f t="shared" si="35"/>
        <v>#DIV/0!</v>
      </c>
      <c r="M56" s="10" t="e">
        <f t="shared" si="36"/>
        <v>#DIV/0!</v>
      </c>
      <c r="N56" t="e">
        <f t="shared" si="37"/>
        <v>#DIV/0!</v>
      </c>
      <c r="O56" t="e">
        <f t="shared" si="38"/>
        <v>#DIV/0!</v>
      </c>
      <c r="P56" s="25" t="e">
        <f t="shared" si="39"/>
        <v>#DIV/0!</v>
      </c>
      <c r="Q56" s="17" t="e">
        <f t="shared" si="40"/>
        <v>#DIV/0!</v>
      </c>
      <c r="R56" t="e">
        <f t="shared" si="41"/>
        <v>#DIV/0!</v>
      </c>
      <c r="S56" s="25" t="e">
        <f t="shared" si="42"/>
        <v>#DIV/0!</v>
      </c>
      <c r="T56" s="25" t="e">
        <f t="shared" si="43"/>
        <v>#DIV/0!</v>
      </c>
      <c r="U56" s="10" t="e">
        <f ca="1">RANK(C56,$C$3:OFFSET($C$3,Control!$I$5-1,0),1)</f>
        <v>#N/A</v>
      </c>
      <c r="V56" s="10" t="e">
        <f t="shared" ref="V56:W75" ca="1" si="48">IF(U56=U55,U55+1,U56)</f>
        <v>#N/A</v>
      </c>
      <c r="W56" s="10" t="e">
        <f t="shared" ca="1" si="48"/>
        <v>#N/A</v>
      </c>
      <c r="X56" s="7" t="e">
        <f t="shared" si="18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4"/>
        <v>#DIV/0!</v>
      </c>
      <c r="AE56" t="e">
        <f t="shared" si="45"/>
        <v>#DIV/0!</v>
      </c>
      <c r="AF56" s="25" t="e">
        <f t="shared" si="46"/>
        <v>#DIV/0!</v>
      </c>
    </row>
    <row r="57" spans="1:32" ht="14.25" x14ac:dyDescent="0.2">
      <c r="A57" s="37">
        <f>Control!B59</f>
        <v>0</v>
      </c>
      <c r="B57" s="27" t="e">
        <f t="shared" si="28"/>
        <v>#DIV/0!</v>
      </c>
      <c r="C57" s="20">
        <v>0</v>
      </c>
      <c r="D57" s="9" t="e">
        <f t="shared" si="29"/>
        <v>#DIV/0!</v>
      </c>
      <c r="E57">
        <f>Control!C59/100</f>
        <v>0</v>
      </c>
      <c r="F57" t="e">
        <f t="shared" si="30"/>
        <v>#DIV/0!</v>
      </c>
      <c r="G57">
        <f t="shared" si="31"/>
        <v>0</v>
      </c>
      <c r="H57" s="21">
        <f t="shared" si="32"/>
        <v>0</v>
      </c>
      <c r="I57" s="7" t="e">
        <f t="shared" si="33"/>
        <v>#DIV/0!</v>
      </c>
      <c r="J57" t="e">
        <f t="shared" si="34"/>
        <v>#DIV/0!</v>
      </c>
      <c r="K57">
        <f>Control!F59/100</f>
        <v>0</v>
      </c>
      <c r="L57" s="25" t="e">
        <f t="shared" si="35"/>
        <v>#DIV/0!</v>
      </c>
      <c r="M57" s="10" t="e">
        <f t="shared" si="36"/>
        <v>#DIV/0!</v>
      </c>
      <c r="N57" t="e">
        <f t="shared" si="37"/>
        <v>#DIV/0!</v>
      </c>
      <c r="O57" t="e">
        <f t="shared" si="38"/>
        <v>#DIV/0!</v>
      </c>
      <c r="P57" s="25" t="e">
        <f t="shared" si="39"/>
        <v>#DIV/0!</v>
      </c>
      <c r="Q57" s="17" t="e">
        <f t="shared" si="40"/>
        <v>#DIV/0!</v>
      </c>
      <c r="R57" t="e">
        <f t="shared" si="41"/>
        <v>#DIV/0!</v>
      </c>
      <c r="S57" s="25" t="e">
        <f t="shared" si="42"/>
        <v>#DIV/0!</v>
      </c>
      <c r="T57" s="25" t="e">
        <f t="shared" si="43"/>
        <v>#DIV/0!</v>
      </c>
      <c r="U57" s="10" t="e">
        <f ca="1">RANK(C57,$C$3:OFFSET($C$3,Control!$I$5-1,0),1)</f>
        <v>#N/A</v>
      </c>
      <c r="V57" s="10" t="e">
        <f t="shared" ca="1" si="48"/>
        <v>#N/A</v>
      </c>
      <c r="W57" s="10" t="e">
        <f t="shared" ca="1" si="48"/>
        <v>#N/A</v>
      </c>
      <c r="X57" s="7" t="e">
        <f t="shared" si="18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4"/>
        <v>#DIV/0!</v>
      </c>
      <c r="AE57" t="e">
        <f t="shared" si="45"/>
        <v>#DIV/0!</v>
      </c>
      <c r="AF57" s="25" t="e">
        <f t="shared" si="46"/>
        <v>#DIV/0!</v>
      </c>
    </row>
    <row r="58" spans="1:32" ht="14.25" x14ac:dyDescent="0.2">
      <c r="A58" s="37">
        <f>Control!B60</f>
        <v>0</v>
      </c>
      <c r="B58" s="27" t="e">
        <f t="shared" si="28"/>
        <v>#DIV/0!</v>
      </c>
      <c r="C58" s="20">
        <v>0</v>
      </c>
      <c r="D58" s="9" t="e">
        <f t="shared" si="29"/>
        <v>#DIV/0!</v>
      </c>
      <c r="E58">
        <f>Control!C60/100</f>
        <v>0</v>
      </c>
      <c r="F58" t="e">
        <f t="shared" si="30"/>
        <v>#DIV/0!</v>
      </c>
      <c r="G58">
        <f t="shared" si="31"/>
        <v>0</v>
      </c>
      <c r="H58" s="21">
        <f t="shared" si="32"/>
        <v>0</v>
      </c>
      <c r="I58" s="7" t="e">
        <f t="shared" si="33"/>
        <v>#DIV/0!</v>
      </c>
      <c r="J58" t="e">
        <f t="shared" si="34"/>
        <v>#DIV/0!</v>
      </c>
      <c r="K58">
        <f>Control!F60/100</f>
        <v>0</v>
      </c>
      <c r="L58" s="25" t="e">
        <f t="shared" si="35"/>
        <v>#DIV/0!</v>
      </c>
      <c r="M58" s="10" t="e">
        <f t="shared" si="36"/>
        <v>#DIV/0!</v>
      </c>
      <c r="N58" t="e">
        <f t="shared" si="37"/>
        <v>#DIV/0!</v>
      </c>
      <c r="O58" t="e">
        <f t="shared" si="38"/>
        <v>#DIV/0!</v>
      </c>
      <c r="P58" s="25" t="e">
        <f t="shared" si="39"/>
        <v>#DIV/0!</v>
      </c>
      <c r="Q58" s="17" t="e">
        <f t="shared" si="40"/>
        <v>#DIV/0!</v>
      </c>
      <c r="R58" t="e">
        <f t="shared" si="41"/>
        <v>#DIV/0!</v>
      </c>
      <c r="S58" s="25" t="e">
        <f t="shared" si="42"/>
        <v>#DIV/0!</v>
      </c>
      <c r="T58" s="25" t="e">
        <f t="shared" si="43"/>
        <v>#DIV/0!</v>
      </c>
      <c r="U58" s="10" t="e">
        <f ca="1">RANK(C58,$C$3:OFFSET($C$3,Control!$I$5-1,0),1)</f>
        <v>#N/A</v>
      </c>
      <c r="V58" s="10" t="e">
        <f t="shared" ca="1" si="48"/>
        <v>#N/A</v>
      </c>
      <c r="W58" s="10" t="e">
        <f t="shared" ca="1" si="48"/>
        <v>#N/A</v>
      </c>
      <c r="X58" s="7" t="e">
        <f t="shared" si="18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4"/>
        <v>#DIV/0!</v>
      </c>
      <c r="AE58" t="e">
        <f t="shared" si="45"/>
        <v>#DIV/0!</v>
      </c>
      <c r="AF58" s="25" t="e">
        <f t="shared" si="46"/>
        <v>#DIV/0!</v>
      </c>
    </row>
    <row r="59" spans="1:32" ht="14.25" x14ac:dyDescent="0.2">
      <c r="A59" s="37">
        <f>Control!B61</f>
        <v>0</v>
      </c>
      <c r="B59" s="27" t="e">
        <f t="shared" si="28"/>
        <v>#DIV/0!</v>
      </c>
      <c r="C59" s="20">
        <v>0</v>
      </c>
      <c r="D59" s="9" t="e">
        <f t="shared" si="29"/>
        <v>#DIV/0!</v>
      </c>
      <c r="E59">
        <f>Control!C61/100</f>
        <v>0</v>
      </c>
      <c r="F59" t="e">
        <f t="shared" si="30"/>
        <v>#DIV/0!</v>
      </c>
      <c r="G59">
        <f t="shared" si="31"/>
        <v>0</v>
      </c>
      <c r="H59" s="21">
        <f t="shared" si="32"/>
        <v>0</v>
      </c>
      <c r="I59" s="7" t="e">
        <f t="shared" si="33"/>
        <v>#DIV/0!</v>
      </c>
      <c r="J59" t="e">
        <f t="shared" si="34"/>
        <v>#DIV/0!</v>
      </c>
      <c r="K59">
        <f>Control!F61/100</f>
        <v>0</v>
      </c>
      <c r="L59" s="25" t="e">
        <f t="shared" si="35"/>
        <v>#DIV/0!</v>
      </c>
      <c r="M59" s="10" t="e">
        <f t="shared" si="36"/>
        <v>#DIV/0!</v>
      </c>
      <c r="N59" t="e">
        <f t="shared" si="37"/>
        <v>#DIV/0!</v>
      </c>
      <c r="O59" t="e">
        <f t="shared" si="38"/>
        <v>#DIV/0!</v>
      </c>
      <c r="P59" s="25" t="e">
        <f t="shared" si="39"/>
        <v>#DIV/0!</v>
      </c>
      <c r="Q59" s="17" t="e">
        <f t="shared" si="40"/>
        <v>#DIV/0!</v>
      </c>
      <c r="R59" t="e">
        <f t="shared" si="41"/>
        <v>#DIV/0!</v>
      </c>
      <c r="S59" s="25" t="e">
        <f t="shared" si="42"/>
        <v>#DIV/0!</v>
      </c>
      <c r="T59" s="25" t="e">
        <f t="shared" si="43"/>
        <v>#DIV/0!</v>
      </c>
      <c r="U59" s="10" t="e">
        <f ca="1">RANK(C59,$C$3:OFFSET($C$3,Control!$I$5-1,0),1)</f>
        <v>#N/A</v>
      </c>
      <c r="V59" s="10" t="e">
        <f t="shared" ca="1" si="48"/>
        <v>#N/A</v>
      </c>
      <c r="W59" s="10" t="e">
        <f t="shared" ca="1" si="48"/>
        <v>#N/A</v>
      </c>
      <c r="X59" s="7" t="e">
        <f t="shared" si="18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4"/>
        <v>#DIV/0!</v>
      </c>
      <c r="AE59" t="e">
        <f t="shared" si="45"/>
        <v>#DIV/0!</v>
      </c>
      <c r="AF59" s="25" t="e">
        <f t="shared" si="46"/>
        <v>#DIV/0!</v>
      </c>
    </row>
    <row r="60" spans="1:32" ht="14.25" x14ac:dyDescent="0.2">
      <c r="A60" s="37">
        <f>Control!B62</f>
        <v>0</v>
      </c>
      <c r="B60" s="27" t="e">
        <f t="shared" si="28"/>
        <v>#DIV/0!</v>
      </c>
      <c r="C60" s="20">
        <v>0</v>
      </c>
      <c r="D60" s="9" t="e">
        <f t="shared" si="29"/>
        <v>#DIV/0!</v>
      </c>
      <c r="E60">
        <f>Control!C62/100</f>
        <v>0</v>
      </c>
      <c r="F60" t="e">
        <f t="shared" si="30"/>
        <v>#DIV/0!</v>
      </c>
      <c r="G60">
        <f t="shared" si="31"/>
        <v>0</v>
      </c>
      <c r="H60" s="21">
        <f t="shared" si="32"/>
        <v>0</v>
      </c>
      <c r="I60" s="7" t="e">
        <f t="shared" si="33"/>
        <v>#DIV/0!</v>
      </c>
      <c r="J60" t="e">
        <f t="shared" si="34"/>
        <v>#DIV/0!</v>
      </c>
      <c r="K60">
        <f>Control!F62/100</f>
        <v>0</v>
      </c>
      <c r="L60" s="25" t="e">
        <f t="shared" si="35"/>
        <v>#DIV/0!</v>
      </c>
      <c r="M60" s="10" t="e">
        <f t="shared" si="36"/>
        <v>#DIV/0!</v>
      </c>
      <c r="N60" t="e">
        <f t="shared" si="37"/>
        <v>#DIV/0!</v>
      </c>
      <c r="O60" t="e">
        <f t="shared" si="38"/>
        <v>#DIV/0!</v>
      </c>
      <c r="P60" s="25" t="e">
        <f t="shared" si="39"/>
        <v>#DIV/0!</v>
      </c>
      <c r="Q60" s="17" t="e">
        <f t="shared" si="40"/>
        <v>#DIV/0!</v>
      </c>
      <c r="R60" t="e">
        <f t="shared" si="41"/>
        <v>#DIV/0!</v>
      </c>
      <c r="S60" s="25" t="e">
        <f t="shared" si="42"/>
        <v>#DIV/0!</v>
      </c>
      <c r="T60" s="25" t="e">
        <f t="shared" si="43"/>
        <v>#DIV/0!</v>
      </c>
      <c r="U60" s="10" t="e">
        <f ca="1">RANK(C60,$C$3:OFFSET($C$3,Control!$I$5-1,0),1)</f>
        <v>#N/A</v>
      </c>
      <c r="V60" s="10" t="e">
        <f t="shared" ca="1" si="48"/>
        <v>#N/A</v>
      </c>
      <c r="W60" s="10" t="e">
        <f t="shared" ca="1" si="48"/>
        <v>#N/A</v>
      </c>
      <c r="X60" s="7" t="e">
        <f t="shared" si="18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4"/>
        <v>#DIV/0!</v>
      </c>
      <c r="AE60" t="e">
        <f t="shared" si="45"/>
        <v>#DIV/0!</v>
      </c>
      <c r="AF60" s="25" t="e">
        <f t="shared" si="46"/>
        <v>#DIV/0!</v>
      </c>
    </row>
    <row r="61" spans="1:32" ht="14.25" x14ac:dyDescent="0.2">
      <c r="A61" s="37">
        <f>Control!B63</f>
        <v>0</v>
      </c>
      <c r="B61" s="27" t="e">
        <f t="shared" si="28"/>
        <v>#DIV/0!</v>
      </c>
      <c r="C61" s="20">
        <v>0</v>
      </c>
      <c r="D61" s="9" t="e">
        <f t="shared" si="29"/>
        <v>#DIV/0!</v>
      </c>
      <c r="E61">
        <f>Control!C63/100</f>
        <v>0</v>
      </c>
      <c r="F61" t="e">
        <f t="shared" si="30"/>
        <v>#DIV/0!</v>
      </c>
      <c r="G61">
        <f t="shared" si="31"/>
        <v>0</v>
      </c>
      <c r="H61" s="21">
        <f t="shared" si="32"/>
        <v>0</v>
      </c>
      <c r="I61" s="7" t="e">
        <f t="shared" si="33"/>
        <v>#DIV/0!</v>
      </c>
      <c r="J61" t="e">
        <f t="shared" si="34"/>
        <v>#DIV/0!</v>
      </c>
      <c r="K61">
        <f>Control!F63/100</f>
        <v>0</v>
      </c>
      <c r="L61" s="25" t="e">
        <f t="shared" si="35"/>
        <v>#DIV/0!</v>
      </c>
      <c r="M61" s="10" t="e">
        <f t="shared" si="36"/>
        <v>#DIV/0!</v>
      </c>
      <c r="N61" t="e">
        <f t="shared" si="37"/>
        <v>#DIV/0!</v>
      </c>
      <c r="O61" t="e">
        <f t="shared" si="38"/>
        <v>#DIV/0!</v>
      </c>
      <c r="P61" s="25" t="e">
        <f t="shared" si="39"/>
        <v>#DIV/0!</v>
      </c>
      <c r="Q61" s="17" t="e">
        <f t="shared" si="40"/>
        <v>#DIV/0!</v>
      </c>
      <c r="R61" t="e">
        <f t="shared" si="41"/>
        <v>#DIV/0!</v>
      </c>
      <c r="S61" s="25" t="e">
        <f t="shared" si="42"/>
        <v>#DIV/0!</v>
      </c>
      <c r="T61" s="25" t="e">
        <f t="shared" si="43"/>
        <v>#DIV/0!</v>
      </c>
      <c r="U61" s="10" t="e">
        <f ca="1">RANK(C61,$C$3:OFFSET($C$3,Control!$I$5-1,0),1)</f>
        <v>#N/A</v>
      </c>
      <c r="V61" s="10" t="e">
        <f t="shared" ca="1" si="48"/>
        <v>#N/A</v>
      </c>
      <c r="W61" s="10" t="e">
        <f t="shared" ca="1" si="48"/>
        <v>#N/A</v>
      </c>
      <c r="X61" s="7" t="e">
        <f t="shared" si="18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4"/>
        <v>#DIV/0!</v>
      </c>
      <c r="AE61" t="e">
        <f t="shared" si="45"/>
        <v>#DIV/0!</v>
      </c>
      <c r="AF61" s="25" t="e">
        <f t="shared" si="46"/>
        <v>#DIV/0!</v>
      </c>
    </row>
    <row r="62" spans="1:32" ht="14.25" x14ac:dyDescent="0.2">
      <c r="A62" s="37">
        <f>Control!B64</f>
        <v>0</v>
      </c>
      <c r="B62" s="27" t="e">
        <f t="shared" si="28"/>
        <v>#DIV/0!</v>
      </c>
      <c r="C62" s="20">
        <v>0</v>
      </c>
      <c r="D62" s="9" t="e">
        <f t="shared" si="29"/>
        <v>#DIV/0!</v>
      </c>
      <c r="E62">
        <f>Control!C64/100</f>
        <v>0</v>
      </c>
      <c r="F62" t="e">
        <f t="shared" si="30"/>
        <v>#DIV/0!</v>
      </c>
      <c r="G62">
        <f t="shared" si="31"/>
        <v>0</v>
      </c>
      <c r="H62" s="21">
        <f t="shared" si="32"/>
        <v>0</v>
      </c>
      <c r="I62" s="7" t="e">
        <f t="shared" si="33"/>
        <v>#DIV/0!</v>
      </c>
      <c r="J62" t="e">
        <f t="shared" si="34"/>
        <v>#DIV/0!</v>
      </c>
      <c r="K62">
        <f>Control!F64/100</f>
        <v>0</v>
      </c>
      <c r="L62" s="25" t="e">
        <f t="shared" si="35"/>
        <v>#DIV/0!</v>
      </c>
      <c r="M62" s="10" t="e">
        <f t="shared" si="36"/>
        <v>#DIV/0!</v>
      </c>
      <c r="N62" t="e">
        <f t="shared" si="37"/>
        <v>#DIV/0!</v>
      </c>
      <c r="O62" t="e">
        <f t="shared" si="38"/>
        <v>#DIV/0!</v>
      </c>
      <c r="P62" s="25" t="e">
        <f t="shared" si="39"/>
        <v>#DIV/0!</v>
      </c>
      <c r="Q62" s="17" t="e">
        <f t="shared" si="40"/>
        <v>#DIV/0!</v>
      </c>
      <c r="R62" t="e">
        <f t="shared" si="41"/>
        <v>#DIV/0!</v>
      </c>
      <c r="S62" s="25" t="e">
        <f t="shared" si="42"/>
        <v>#DIV/0!</v>
      </c>
      <c r="T62" s="25" t="e">
        <f t="shared" si="43"/>
        <v>#DIV/0!</v>
      </c>
      <c r="U62" s="10" t="e">
        <f ca="1">RANK(C62,$C$3:OFFSET($C$3,Control!$I$5-1,0),1)</f>
        <v>#N/A</v>
      </c>
      <c r="V62" s="10" t="e">
        <f t="shared" ca="1" si="48"/>
        <v>#N/A</v>
      </c>
      <c r="W62" s="10" t="e">
        <f t="shared" ca="1" si="48"/>
        <v>#N/A</v>
      </c>
      <c r="X62" s="7" t="e">
        <f t="shared" si="18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4"/>
        <v>#DIV/0!</v>
      </c>
      <c r="AE62" t="e">
        <f t="shared" si="45"/>
        <v>#DIV/0!</v>
      </c>
      <c r="AF62" s="25" t="e">
        <f t="shared" si="46"/>
        <v>#DIV/0!</v>
      </c>
    </row>
    <row r="63" spans="1:32" ht="14.25" x14ac:dyDescent="0.2">
      <c r="A63" s="37">
        <f>Control!B65</f>
        <v>0</v>
      </c>
      <c r="B63" s="27" t="e">
        <f t="shared" si="28"/>
        <v>#DIV/0!</v>
      </c>
      <c r="C63" s="20">
        <v>0</v>
      </c>
      <c r="D63" s="9" t="e">
        <f t="shared" si="29"/>
        <v>#DIV/0!</v>
      </c>
      <c r="E63">
        <f>Control!C65/100</f>
        <v>0</v>
      </c>
      <c r="F63" t="e">
        <f t="shared" si="30"/>
        <v>#DIV/0!</v>
      </c>
      <c r="G63">
        <f t="shared" si="31"/>
        <v>0</v>
      </c>
      <c r="H63" s="21">
        <f t="shared" si="32"/>
        <v>0</v>
      </c>
      <c r="I63" s="7" t="e">
        <f t="shared" si="33"/>
        <v>#DIV/0!</v>
      </c>
      <c r="J63" t="e">
        <f t="shared" si="34"/>
        <v>#DIV/0!</v>
      </c>
      <c r="K63">
        <f>Control!F65/100</f>
        <v>0</v>
      </c>
      <c r="L63" s="25" t="e">
        <f t="shared" si="35"/>
        <v>#DIV/0!</v>
      </c>
      <c r="M63" s="10" t="e">
        <f t="shared" si="36"/>
        <v>#DIV/0!</v>
      </c>
      <c r="N63" t="e">
        <f t="shared" si="37"/>
        <v>#DIV/0!</v>
      </c>
      <c r="O63" t="e">
        <f t="shared" si="38"/>
        <v>#DIV/0!</v>
      </c>
      <c r="P63" s="25" t="e">
        <f t="shared" si="39"/>
        <v>#DIV/0!</v>
      </c>
      <c r="Q63" s="17" t="e">
        <f t="shared" si="40"/>
        <v>#DIV/0!</v>
      </c>
      <c r="R63" t="e">
        <f t="shared" si="41"/>
        <v>#DIV/0!</v>
      </c>
      <c r="S63" s="25" t="e">
        <f t="shared" si="42"/>
        <v>#DIV/0!</v>
      </c>
      <c r="T63" s="25" t="e">
        <f t="shared" si="43"/>
        <v>#DIV/0!</v>
      </c>
      <c r="U63" s="10" t="e">
        <f ca="1">RANK(C63,$C$3:OFFSET($C$3,Control!$I$5-1,0),1)</f>
        <v>#N/A</v>
      </c>
      <c r="V63" s="10" t="e">
        <f t="shared" ca="1" si="48"/>
        <v>#N/A</v>
      </c>
      <c r="W63" s="10" t="e">
        <f t="shared" ca="1" si="48"/>
        <v>#N/A</v>
      </c>
      <c r="X63" s="7" t="e">
        <f t="shared" si="18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4"/>
        <v>#DIV/0!</v>
      </c>
      <c r="AE63" t="e">
        <f t="shared" si="45"/>
        <v>#DIV/0!</v>
      </c>
      <c r="AF63" s="25" t="e">
        <f t="shared" si="46"/>
        <v>#DIV/0!</v>
      </c>
    </row>
    <row r="64" spans="1:32" ht="14.25" x14ac:dyDescent="0.2">
      <c r="A64" s="37">
        <f>Control!B66</f>
        <v>0</v>
      </c>
      <c r="B64" s="27" t="e">
        <f t="shared" si="28"/>
        <v>#DIV/0!</v>
      </c>
      <c r="C64" s="20">
        <v>0</v>
      </c>
      <c r="D64" s="9" t="e">
        <f t="shared" si="29"/>
        <v>#DIV/0!</v>
      </c>
      <c r="E64">
        <f>Control!C66/100</f>
        <v>0</v>
      </c>
      <c r="F64" t="e">
        <f t="shared" si="30"/>
        <v>#DIV/0!</v>
      </c>
      <c r="G64">
        <f t="shared" si="31"/>
        <v>0</v>
      </c>
      <c r="H64" s="21">
        <f t="shared" si="32"/>
        <v>0</v>
      </c>
      <c r="I64" s="7" t="e">
        <f t="shared" si="33"/>
        <v>#DIV/0!</v>
      </c>
      <c r="J64" t="e">
        <f t="shared" si="34"/>
        <v>#DIV/0!</v>
      </c>
      <c r="K64">
        <f>Control!F66/100</f>
        <v>0</v>
      </c>
      <c r="L64" s="25" t="e">
        <f t="shared" si="35"/>
        <v>#DIV/0!</v>
      </c>
      <c r="M64" s="10" t="e">
        <f t="shared" si="36"/>
        <v>#DIV/0!</v>
      </c>
      <c r="N64" t="e">
        <f t="shared" si="37"/>
        <v>#DIV/0!</v>
      </c>
      <c r="O64" t="e">
        <f t="shared" si="38"/>
        <v>#DIV/0!</v>
      </c>
      <c r="P64" s="25" t="e">
        <f t="shared" si="39"/>
        <v>#DIV/0!</v>
      </c>
      <c r="Q64" s="17" t="e">
        <f t="shared" si="40"/>
        <v>#DIV/0!</v>
      </c>
      <c r="R64" t="e">
        <f t="shared" si="41"/>
        <v>#DIV/0!</v>
      </c>
      <c r="S64" s="25" t="e">
        <f t="shared" si="42"/>
        <v>#DIV/0!</v>
      </c>
      <c r="T64" s="25" t="e">
        <f t="shared" si="43"/>
        <v>#DIV/0!</v>
      </c>
      <c r="U64" s="10" t="e">
        <f ca="1">RANK(C64,$C$3:OFFSET($C$3,Control!$I$5-1,0),1)</f>
        <v>#N/A</v>
      </c>
      <c r="V64" s="10" t="e">
        <f t="shared" ca="1" si="48"/>
        <v>#N/A</v>
      </c>
      <c r="W64" s="10" t="e">
        <f t="shared" ca="1" si="48"/>
        <v>#N/A</v>
      </c>
      <c r="X64" s="7" t="e">
        <f t="shared" si="18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4"/>
        <v>#DIV/0!</v>
      </c>
      <c r="AE64" t="e">
        <f t="shared" si="45"/>
        <v>#DIV/0!</v>
      </c>
      <c r="AF64" s="25" t="e">
        <f t="shared" si="46"/>
        <v>#DIV/0!</v>
      </c>
    </row>
    <row r="65" spans="1:32" ht="14.25" x14ac:dyDescent="0.2">
      <c r="A65" s="37">
        <f>Control!B67</f>
        <v>0</v>
      </c>
      <c r="B65" s="27" t="e">
        <f t="shared" si="28"/>
        <v>#DIV/0!</v>
      </c>
      <c r="C65" s="20">
        <v>0</v>
      </c>
      <c r="D65" s="9" t="e">
        <f t="shared" si="29"/>
        <v>#DIV/0!</v>
      </c>
      <c r="E65">
        <f>Control!C67/100</f>
        <v>0</v>
      </c>
      <c r="F65" t="e">
        <f t="shared" si="30"/>
        <v>#DIV/0!</v>
      </c>
      <c r="G65">
        <f t="shared" si="31"/>
        <v>0</v>
      </c>
      <c r="H65" s="21">
        <f t="shared" si="32"/>
        <v>0</v>
      </c>
      <c r="I65" s="7" t="e">
        <f t="shared" si="33"/>
        <v>#DIV/0!</v>
      </c>
      <c r="J65" t="e">
        <f t="shared" si="34"/>
        <v>#DIV/0!</v>
      </c>
      <c r="K65">
        <f>Control!F67/100</f>
        <v>0</v>
      </c>
      <c r="L65" s="25" t="e">
        <f t="shared" si="35"/>
        <v>#DIV/0!</v>
      </c>
      <c r="M65" s="10" t="e">
        <f t="shared" si="36"/>
        <v>#DIV/0!</v>
      </c>
      <c r="N65" t="e">
        <f t="shared" si="37"/>
        <v>#DIV/0!</v>
      </c>
      <c r="O65" t="e">
        <f t="shared" si="38"/>
        <v>#DIV/0!</v>
      </c>
      <c r="P65" s="25" t="e">
        <f t="shared" si="39"/>
        <v>#DIV/0!</v>
      </c>
      <c r="Q65" s="17" t="e">
        <f t="shared" si="40"/>
        <v>#DIV/0!</v>
      </c>
      <c r="R65" t="e">
        <f t="shared" si="41"/>
        <v>#DIV/0!</v>
      </c>
      <c r="S65" s="25" t="e">
        <f t="shared" si="42"/>
        <v>#DIV/0!</v>
      </c>
      <c r="T65" s="25" t="e">
        <f t="shared" si="43"/>
        <v>#DIV/0!</v>
      </c>
      <c r="U65" s="10" t="e">
        <f ca="1">RANK(C65,$C$3:OFFSET($C$3,Control!$I$5-1,0),1)</f>
        <v>#N/A</v>
      </c>
      <c r="V65" s="10" t="e">
        <f t="shared" ca="1" si="48"/>
        <v>#N/A</v>
      </c>
      <c r="W65" s="10" t="e">
        <f t="shared" ca="1" si="48"/>
        <v>#N/A</v>
      </c>
      <c r="X65" s="7" t="e">
        <f t="shared" si="18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4"/>
        <v>#DIV/0!</v>
      </c>
      <c r="AE65" t="e">
        <f t="shared" si="45"/>
        <v>#DIV/0!</v>
      </c>
      <c r="AF65" s="25" t="e">
        <f t="shared" si="46"/>
        <v>#DIV/0!</v>
      </c>
    </row>
    <row r="66" spans="1:32" ht="14.25" x14ac:dyDescent="0.2">
      <c r="A66" s="37">
        <f>Control!B68</f>
        <v>0</v>
      </c>
      <c r="B66" s="27" t="e">
        <f t="shared" si="28"/>
        <v>#DIV/0!</v>
      </c>
      <c r="C66" s="20">
        <v>0</v>
      </c>
      <c r="D66" s="9" t="e">
        <f t="shared" si="29"/>
        <v>#DIV/0!</v>
      </c>
      <c r="E66">
        <f>Control!C68/100</f>
        <v>0</v>
      </c>
      <c r="F66" t="e">
        <f t="shared" si="30"/>
        <v>#DIV/0!</v>
      </c>
      <c r="G66">
        <f t="shared" si="31"/>
        <v>0</v>
      </c>
      <c r="H66" s="21">
        <f t="shared" si="32"/>
        <v>0</v>
      </c>
      <c r="I66" s="7" t="e">
        <f t="shared" si="33"/>
        <v>#DIV/0!</v>
      </c>
      <c r="J66" t="e">
        <f t="shared" si="34"/>
        <v>#DIV/0!</v>
      </c>
      <c r="K66">
        <f>Control!F68/100</f>
        <v>0</v>
      </c>
      <c r="L66" s="25" t="e">
        <f t="shared" si="35"/>
        <v>#DIV/0!</v>
      </c>
      <c r="M66" s="10" t="e">
        <f t="shared" si="36"/>
        <v>#DIV/0!</v>
      </c>
      <c r="N66" t="e">
        <f t="shared" si="37"/>
        <v>#DIV/0!</v>
      </c>
      <c r="O66" t="e">
        <f t="shared" si="38"/>
        <v>#DIV/0!</v>
      </c>
      <c r="P66" s="25" t="e">
        <f t="shared" si="39"/>
        <v>#DIV/0!</v>
      </c>
      <c r="Q66" s="17" t="e">
        <f t="shared" si="40"/>
        <v>#DIV/0!</v>
      </c>
      <c r="R66" t="e">
        <f t="shared" si="41"/>
        <v>#DIV/0!</v>
      </c>
      <c r="S66" s="25" t="e">
        <f t="shared" si="42"/>
        <v>#DIV/0!</v>
      </c>
      <c r="T66" s="25" t="e">
        <f t="shared" si="43"/>
        <v>#DIV/0!</v>
      </c>
      <c r="U66" s="10" t="e">
        <f ca="1">RANK(C66,$C$3:OFFSET($C$3,Control!$I$5-1,0),1)</f>
        <v>#N/A</v>
      </c>
      <c r="V66" s="10" t="e">
        <f t="shared" ca="1" si="48"/>
        <v>#N/A</v>
      </c>
      <c r="W66" s="10" t="e">
        <f t="shared" ca="1" si="48"/>
        <v>#N/A</v>
      </c>
      <c r="X66" s="7" t="e">
        <f t="shared" si="18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4"/>
        <v>#DIV/0!</v>
      </c>
      <c r="AE66" t="e">
        <f t="shared" si="45"/>
        <v>#DIV/0!</v>
      </c>
      <c r="AF66" s="25" t="e">
        <f t="shared" si="46"/>
        <v>#DIV/0!</v>
      </c>
    </row>
    <row r="67" spans="1:32" ht="14.25" x14ac:dyDescent="0.2">
      <c r="A67" s="37">
        <f>Control!B69</f>
        <v>0</v>
      </c>
      <c r="B67" s="27" t="e">
        <f t="shared" si="28"/>
        <v>#DIV/0!</v>
      </c>
      <c r="C67" s="20">
        <v>0</v>
      </c>
      <c r="D67" s="9" t="e">
        <f t="shared" si="29"/>
        <v>#DIV/0!</v>
      </c>
      <c r="E67">
        <f>Control!C69/100</f>
        <v>0</v>
      </c>
      <c r="F67" t="e">
        <f t="shared" si="30"/>
        <v>#DIV/0!</v>
      </c>
      <c r="G67">
        <f t="shared" si="31"/>
        <v>0</v>
      </c>
      <c r="H67" s="21">
        <f t="shared" si="32"/>
        <v>0</v>
      </c>
      <c r="I67" s="7" t="e">
        <f t="shared" si="33"/>
        <v>#DIV/0!</v>
      </c>
      <c r="J67" t="e">
        <f t="shared" si="34"/>
        <v>#DIV/0!</v>
      </c>
      <c r="K67">
        <f>Control!F69/100</f>
        <v>0</v>
      </c>
      <c r="L67" s="25" t="e">
        <f t="shared" si="35"/>
        <v>#DIV/0!</v>
      </c>
      <c r="M67" s="10" t="e">
        <f t="shared" si="36"/>
        <v>#DIV/0!</v>
      </c>
      <c r="N67" t="e">
        <f t="shared" si="37"/>
        <v>#DIV/0!</v>
      </c>
      <c r="O67" t="e">
        <f t="shared" si="38"/>
        <v>#DIV/0!</v>
      </c>
      <c r="P67" s="25" t="e">
        <f t="shared" si="39"/>
        <v>#DIV/0!</v>
      </c>
      <c r="Q67" s="17" t="e">
        <f t="shared" si="40"/>
        <v>#DIV/0!</v>
      </c>
      <c r="R67" t="e">
        <f t="shared" si="41"/>
        <v>#DIV/0!</v>
      </c>
      <c r="S67" s="25" t="e">
        <f t="shared" si="42"/>
        <v>#DIV/0!</v>
      </c>
      <c r="T67" s="25" t="e">
        <f t="shared" si="43"/>
        <v>#DIV/0!</v>
      </c>
      <c r="U67" s="10" t="e">
        <f ca="1">RANK(C67,$C$3:OFFSET($C$3,Control!$I$5-1,0),1)</f>
        <v>#N/A</v>
      </c>
      <c r="V67" s="10" t="e">
        <f t="shared" ca="1" si="48"/>
        <v>#N/A</v>
      </c>
      <c r="W67" s="10" t="e">
        <f t="shared" ca="1" si="48"/>
        <v>#N/A</v>
      </c>
      <c r="X67" s="7" t="e">
        <f t="shared" si="18"/>
        <v>#DIV/0!</v>
      </c>
      <c r="Y67" s="7" t="e">
        <f t="shared" ref="Y67:Y100" ca="1" si="49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4"/>
        <v>#DIV/0!</v>
      </c>
      <c r="AE67" t="e">
        <f t="shared" si="45"/>
        <v>#DIV/0!</v>
      </c>
      <c r="AF67" s="25" t="e">
        <f t="shared" si="46"/>
        <v>#DIV/0!</v>
      </c>
    </row>
    <row r="68" spans="1:32" ht="14.25" x14ac:dyDescent="0.2">
      <c r="A68" s="37">
        <f>Control!B70</f>
        <v>0</v>
      </c>
      <c r="B68" s="27" t="e">
        <f t="shared" si="28"/>
        <v>#DIV/0!</v>
      </c>
      <c r="C68" s="20">
        <v>0</v>
      </c>
      <c r="D68" s="9" t="e">
        <f t="shared" si="29"/>
        <v>#DIV/0!</v>
      </c>
      <c r="E68">
        <f>Control!C70/100</f>
        <v>0</v>
      </c>
      <c r="F68" t="e">
        <f t="shared" si="30"/>
        <v>#DIV/0!</v>
      </c>
      <c r="G68">
        <f t="shared" si="31"/>
        <v>0</v>
      </c>
      <c r="H68" s="21">
        <f t="shared" si="32"/>
        <v>0</v>
      </c>
      <c r="I68" s="7" t="e">
        <f t="shared" si="33"/>
        <v>#DIV/0!</v>
      </c>
      <c r="J68" t="e">
        <f t="shared" si="34"/>
        <v>#DIV/0!</v>
      </c>
      <c r="K68">
        <f>Control!F70/100</f>
        <v>0</v>
      </c>
      <c r="L68" s="25" t="e">
        <f t="shared" si="35"/>
        <v>#DIV/0!</v>
      </c>
      <c r="M68" s="10" t="e">
        <f t="shared" si="36"/>
        <v>#DIV/0!</v>
      </c>
      <c r="N68" t="e">
        <f t="shared" si="37"/>
        <v>#DIV/0!</v>
      </c>
      <c r="O68" t="e">
        <f t="shared" si="38"/>
        <v>#DIV/0!</v>
      </c>
      <c r="P68" s="25" t="e">
        <f t="shared" si="39"/>
        <v>#DIV/0!</v>
      </c>
      <c r="Q68" s="17" t="e">
        <f t="shared" si="40"/>
        <v>#DIV/0!</v>
      </c>
      <c r="R68" t="e">
        <f t="shared" si="41"/>
        <v>#DIV/0!</v>
      </c>
      <c r="S68" s="25" t="e">
        <f t="shared" si="42"/>
        <v>#DIV/0!</v>
      </c>
      <c r="T68" s="25" t="e">
        <f t="shared" si="43"/>
        <v>#DIV/0!</v>
      </c>
      <c r="U68" s="10" t="e">
        <f ca="1">RANK(C68,$C$3:OFFSET($C$3,Control!$I$5-1,0),1)</f>
        <v>#N/A</v>
      </c>
      <c r="V68" s="10" t="e">
        <f t="shared" ca="1" si="48"/>
        <v>#N/A</v>
      </c>
      <c r="W68" s="10" t="e">
        <f t="shared" ca="1" si="48"/>
        <v>#N/A</v>
      </c>
      <c r="X68" s="7" t="e">
        <f t="shared" ref="X68:X100" si="50">(N68+L68)*100</f>
        <v>#DIV/0!</v>
      </c>
      <c r="Y68" s="7" t="e">
        <f t="shared" ca="1" si="49"/>
        <v>#N/A</v>
      </c>
      <c r="Z68">
        <v>1</v>
      </c>
      <c r="AA68">
        <v>2</v>
      </c>
      <c r="AB68" s="11" t="e">
        <f t="shared" ref="AB68:AB100" si="51">100*8.3144*$AA$2*($AA$1+273)*($AE$1/100-B68/100)/(0.018*1000000*C68+8.3144*$AA$2*($AA$1+273)*($AE$1/100-B68/100))</f>
        <v>#DIV/0!</v>
      </c>
      <c r="AC68" s="11"/>
      <c r="AD68" s="7" t="e">
        <f t="shared" si="44"/>
        <v>#DIV/0!</v>
      </c>
      <c r="AE68" t="e">
        <f t="shared" si="45"/>
        <v>#DIV/0!</v>
      </c>
      <c r="AF68" s="25" t="e">
        <f t="shared" si="46"/>
        <v>#DIV/0!</v>
      </c>
    </row>
    <row r="69" spans="1:32" ht="14.25" x14ac:dyDescent="0.2">
      <c r="A69" s="37">
        <f>Control!B71</f>
        <v>0</v>
      </c>
      <c r="B69" s="27" t="e">
        <f t="shared" si="28"/>
        <v>#DIV/0!</v>
      </c>
      <c r="C69" s="20">
        <v>0</v>
      </c>
      <c r="D69" s="9" t="e">
        <f t="shared" si="29"/>
        <v>#DIV/0!</v>
      </c>
      <c r="E69">
        <f>Control!C71/100</f>
        <v>0</v>
      </c>
      <c r="F69" t="e">
        <f t="shared" si="30"/>
        <v>#DIV/0!</v>
      </c>
      <c r="G69">
        <f t="shared" si="31"/>
        <v>0</v>
      </c>
      <c r="H69" s="21">
        <f t="shared" si="32"/>
        <v>0</v>
      </c>
      <c r="I69" s="7" t="e">
        <f t="shared" si="33"/>
        <v>#DIV/0!</v>
      </c>
      <c r="J69" t="e">
        <f t="shared" si="34"/>
        <v>#DIV/0!</v>
      </c>
      <c r="K69">
        <f>Control!F71/100</f>
        <v>0</v>
      </c>
      <c r="L69" s="25" t="e">
        <f t="shared" si="35"/>
        <v>#DIV/0!</v>
      </c>
      <c r="M69" s="10" t="e">
        <f t="shared" si="36"/>
        <v>#DIV/0!</v>
      </c>
      <c r="N69" t="e">
        <f t="shared" si="37"/>
        <v>#DIV/0!</v>
      </c>
      <c r="O69" t="e">
        <f t="shared" si="38"/>
        <v>#DIV/0!</v>
      </c>
      <c r="P69" s="25" t="e">
        <f t="shared" si="39"/>
        <v>#DIV/0!</v>
      </c>
      <c r="Q69" s="17" t="e">
        <f t="shared" si="40"/>
        <v>#DIV/0!</v>
      </c>
      <c r="R69" t="e">
        <f t="shared" si="41"/>
        <v>#DIV/0!</v>
      </c>
      <c r="S69" s="25" t="e">
        <f t="shared" si="42"/>
        <v>#DIV/0!</v>
      </c>
      <c r="T69" s="25" t="e">
        <f t="shared" si="43"/>
        <v>#DIV/0!</v>
      </c>
      <c r="U69" s="10" t="e">
        <f ca="1">RANK(C69,$C$3:OFFSET($C$3,Control!$I$5-1,0),1)</f>
        <v>#N/A</v>
      </c>
      <c r="V69" s="10" t="e">
        <f t="shared" ca="1" si="48"/>
        <v>#N/A</v>
      </c>
      <c r="W69" s="10" t="e">
        <f t="shared" ca="1" si="48"/>
        <v>#N/A</v>
      </c>
      <c r="X69" s="7" t="e">
        <f t="shared" si="50"/>
        <v>#DIV/0!</v>
      </c>
      <c r="Y69" s="7" t="e">
        <f t="shared" ca="1" si="49"/>
        <v>#N/A</v>
      </c>
      <c r="Z69">
        <v>1</v>
      </c>
      <c r="AA69">
        <v>2</v>
      </c>
      <c r="AB69" s="11" t="e">
        <f t="shared" si="51"/>
        <v>#DIV/0!</v>
      </c>
      <c r="AC69" s="11"/>
      <c r="AD69" s="7" t="e">
        <f t="shared" si="44"/>
        <v>#DIV/0!</v>
      </c>
      <c r="AE69" t="e">
        <f t="shared" si="45"/>
        <v>#DIV/0!</v>
      </c>
      <c r="AF69" s="25" t="e">
        <f t="shared" si="46"/>
        <v>#DIV/0!</v>
      </c>
    </row>
    <row r="70" spans="1:32" ht="14.25" x14ac:dyDescent="0.2">
      <c r="A70" s="37">
        <f>Control!B72</f>
        <v>0</v>
      </c>
      <c r="B70" s="27" t="e">
        <f t="shared" si="28"/>
        <v>#DIV/0!</v>
      </c>
      <c r="C70" s="20">
        <v>0</v>
      </c>
      <c r="D70" s="9" t="e">
        <f t="shared" si="29"/>
        <v>#DIV/0!</v>
      </c>
      <c r="E70">
        <f>Control!C72/100</f>
        <v>0</v>
      </c>
      <c r="F70" t="e">
        <f t="shared" si="30"/>
        <v>#DIV/0!</v>
      </c>
      <c r="G70">
        <f t="shared" si="31"/>
        <v>0</v>
      </c>
      <c r="H70" s="21">
        <f t="shared" si="32"/>
        <v>0</v>
      </c>
      <c r="I70" s="7" t="e">
        <f t="shared" si="33"/>
        <v>#DIV/0!</v>
      </c>
      <c r="J70" t="e">
        <f t="shared" si="34"/>
        <v>#DIV/0!</v>
      </c>
      <c r="K70">
        <f>Control!F72/100</f>
        <v>0</v>
      </c>
      <c r="L70" s="25" t="e">
        <f t="shared" si="35"/>
        <v>#DIV/0!</v>
      </c>
      <c r="M70" s="10" t="e">
        <f t="shared" si="36"/>
        <v>#DIV/0!</v>
      </c>
      <c r="N70" t="e">
        <f t="shared" si="37"/>
        <v>#DIV/0!</v>
      </c>
      <c r="O70" t="e">
        <f t="shared" si="38"/>
        <v>#DIV/0!</v>
      </c>
      <c r="P70" s="25" t="e">
        <f t="shared" si="39"/>
        <v>#DIV/0!</v>
      </c>
      <c r="Q70" s="17" t="e">
        <f t="shared" si="40"/>
        <v>#DIV/0!</v>
      </c>
      <c r="R70" t="e">
        <f t="shared" si="41"/>
        <v>#DIV/0!</v>
      </c>
      <c r="S70" s="25" t="e">
        <f t="shared" si="42"/>
        <v>#DIV/0!</v>
      </c>
      <c r="T70" s="25" t="e">
        <f t="shared" si="43"/>
        <v>#DIV/0!</v>
      </c>
      <c r="U70" s="10" t="e">
        <f ca="1">RANK(C70,$C$3:OFFSET($C$3,Control!$I$5-1,0),1)</f>
        <v>#N/A</v>
      </c>
      <c r="V70" s="10" t="e">
        <f t="shared" ca="1" si="48"/>
        <v>#N/A</v>
      </c>
      <c r="W70" s="10" t="e">
        <f t="shared" ca="1" si="48"/>
        <v>#N/A</v>
      </c>
      <c r="X70" s="7" t="e">
        <f t="shared" si="50"/>
        <v>#DIV/0!</v>
      </c>
      <c r="Y70" s="7" t="e">
        <f t="shared" ca="1" si="49"/>
        <v>#N/A</v>
      </c>
      <c r="Z70">
        <v>1</v>
      </c>
      <c r="AA70">
        <v>2</v>
      </c>
      <c r="AB70" s="11" t="e">
        <f t="shared" si="51"/>
        <v>#DIV/0!</v>
      </c>
      <c r="AC70" s="11"/>
      <c r="AD70" s="7" t="e">
        <f t="shared" si="44"/>
        <v>#DIV/0!</v>
      </c>
      <c r="AE70" t="e">
        <f t="shared" si="45"/>
        <v>#DIV/0!</v>
      </c>
      <c r="AF70" s="25" t="e">
        <f t="shared" si="46"/>
        <v>#DIV/0!</v>
      </c>
    </row>
    <row r="71" spans="1:32" ht="14.25" x14ac:dyDescent="0.2">
      <c r="A71" s="37">
        <f>Control!B73</f>
        <v>0</v>
      </c>
      <c r="B71" s="27" t="e">
        <f t="shared" si="28"/>
        <v>#DIV/0!</v>
      </c>
      <c r="C71" s="20">
        <v>0</v>
      </c>
      <c r="D71" s="9" t="e">
        <f t="shared" si="29"/>
        <v>#DIV/0!</v>
      </c>
      <c r="E71">
        <f>Control!C73/100</f>
        <v>0</v>
      </c>
      <c r="F71" t="e">
        <f t="shared" si="30"/>
        <v>#DIV/0!</v>
      </c>
      <c r="G71">
        <f t="shared" si="31"/>
        <v>0</v>
      </c>
      <c r="H71" s="21">
        <f t="shared" si="32"/>
        <v>0</v>
      </c>
      <c r="I71" s="7" t="e">
        <f t="shared" si="33"/>
        <v>#DIV/0!</v>
      </c>
      <c r="J71" t="e">
        <f t="shared" si="34"/>
        <v>#DIV/0!</v>
      </c>
      <c r="K71">
        <f>Control!F73/100</f>
        <v>0</v>
      </c>
      <c r="L71" s="25" t="e">
        <f t="shared" si="35"/>
        <v>#DIV/0!</v>
      </c>
      <c r="M71" s="10" t="e">
        <f t="shared" si="36"/>
        <v>#DIV/0!</v>
      </c>
      <c r="N71" t="e">
        <f t="shared" si="37"/>
        <v>#DIV/0!</v>
      </c>
      <c r="O71" t="e">
        <f t="shared" si="38"/>
        <v>#DIV/0!</v>
      </c>
      <c r="P71" s="25" t="e">
        <f t="shared" si="39"/>
        <v>#DIV/0!</v>
      </c>
      <c r="Q71" s="17" t="e">
        <f t="shared" si="40"/>
        <v>#DIV/0!</v>
      </c>
      <c r="R71" t="e">
        <f t="shared" si="41"/>
        <v>#DIV/0!</v>
      </c>
      <c r="S71" s="25" t="e">
        <f t="shared" si="42"/>
        <v>#DIV/0!</v>
      </c>
      <c r="T71" s="25" t="e">
        <f t="shared" si="43"/>
        <v>#DIV/0!</v>
      </c>
      <c r="U71" s="10" t="e">
        <f ca="1">RANK(C71,$C$3:OFFSET($C$3,Control!$I$5-1,0),1)</f>
        <v>#N/A</v>
      </c>
      <c r="V71" s="10" t="e">
        <f t="shared" ca="1" si="48"/>
        <v>#N/A</v>
      </c>
      <c r="W71" s="10" t="e">
        <f t="shared" ca="1" si="48"/>
        <v>#N/A</v>
      </c>
      <c r="X71" s="7" t="e">
        <f t="shared" si="50"/>
        <v>#DIV/0!</v>
      </c>
      <c r="Y71" s="7" t="e">
        <f t="shared" ca="1" si="49"/>
        <v>#N/A</v>
      </c>
      <c r="Z71">
        <v>1</v>
      </c>
      <c r="AA71">
        <v>2</v>
      </c>
      <c r="AB71" s="11" t="e">
        <f t="shared" si="51"/>
        <v>#DIV/0!</v>
      </c>
      <c r="AC71" s="11"/>
      <c r="AD71" s="7" t="e">
        <f t="shared" si="44"/>
        <v>#DIV/0!</v>
      </c>
      <c r="AE71" t="e">
        <f t="shared" si="45"/>
        <v>#DIV/0!</v>
      </c>
      <c r="AF71" s="25" t="e">
        <f t="shared" si="46"/>
        <v>#DIV/0!</v>
      </c>
    </row>
    <row r="72" spans="1:32" ht="14.25" x14ac:dyDescent="0.2">
      <c r="A72" s="37">
        <f>Control!B74</f>
        <v>0</v>
      </c>
      <c r="B72" s="27" t="e">
        <f t="shared" si="28"/>
        <v>#DIV/0!</v>
      </c>
      <c r="C72" s="20">
        <v>0</v>
      </c>
      <c r="D72" s="9" t="e">
        <f t="shared" si="29"/>
        <v>#DIV/0!</v>
      </c>
      <c r="E72">
        <f>Control!C74/100</f>
        <v>0</v>
      </c>
      <c r="F72" t="e">
        <f t="shared" si="30"/>
        <v>#DIV/0!</v>
      </c>
      <c r="G72">
        <f t="shared" si="31"/>
        <v>0</v>
      </c>
      <c r="H72" s="21">
        <f t="shared" si="32"/>
        <v>0</v>
      </c>
      <c r="I72" s="7" t="e">
        <f t="shared" si="33"/>
        <v>#DIV/0!</v>
      </c>
      <c r="J72" t="e">
        <f t="shared" si="34"/>
        <v>#DIV/0!</v>
      </c>
      <c r="K72">
        <f>Control!F74/100</f>
        <v>0</v>
      </c>
      <c r="L72" s="25" t="e">
        <f t="shared" si="35"/>
        <v>#DIV/0!</v>
      </c>
      <c r="M72" s="10" t="e">
        <f t="shared" si="36"/>
        <v>#DIV/0!</v>
      </c>
      <c r="N72" t="e">
        <f t="shared" si="37"/>
        <v>#DIV/0!</v>
      </c>
      <c r="O72" t="e">
        <f t="shared" si="38"/>
        <v>#DIV/0!</v>
      </c>
      <c r="P72" s="25" t="e">
        <f t="shared" si="39"/>
        <v>#DIV/0!</v>
      </c>
      <c r="Q72" s="17" t="e">
        <f t="shared" si="40"/>
        <v>#DIV/0!</v>
      </c>
      <c r="R72" t="e">
        <f t="shared" si="41"/>
        <v>#DIV/0!</v>
      </c>
      <c r="S72" s="25" t="e">
        <f t="shared" si="42"/>
        <v>#DIV/0!</v>
      </c>
      <c r="T72" s="25" t="e">
        <f t="shared" si="43"/>
        <v>#DIV/0!</v>
      </c>
      <c r="U72" s="10" t="e">
        <f ca="1">RANK(C72,$C$3:OFFSET($C$3,Control!$I$5-1,0),1)</f>
        <v>#N/A</v>
      </c>
      <c r="V72" s="10" t="e">
        <f t="shared" ca="1" si="48"/>
        <v>#N/A</v>
      </c>
      <c r="W72" s="10" t="e">
        <f t="shared" ca="1" si="48"/>
        <v>#N/A</v>
      </c>
      <c r="X72" s="7" t="e">
        <f t="shared" si="50"/>
        <v>#DIV/0!</v>
      </c>
      <c r="Y72" s="7" t="e">
        <f t="shared" ca="1" si="49"/>
        <v>#N/A</v>
      </c>
      <c r="Z72">
        <v>1</v>
      </c>
      <c r="AA72">
        <v>2</v>
      </c>
      <c r="AB72" s="11" t="e">
        <f t="shared" si="51"/>
        <v>#DIV/0!</v>
      </c>
      <c r="AC72" s="11"/>
      <c r="AD72" s="7" t="e">
        <f t="shared" si="44"/>
        <v>#DIV/0!</v>
      </c>
      <c r="AE72" t="e">
        <f t="shared" si="45"/>
        <v>#DIV/0!</v>
      </c>
      <c r="AF72" s="25" t="e">
        <f t="shared" si="46"/>
        <v>#DIV/0!</v>
      </c>
    </row>
    <row r="73" spans="1:32" ht="14.25" x14ac:dyDescent="0.2">
      <c r="A73" s="37">
        <f>Control!B75</f>
        <v>0</v>
      </c>
      <c r="B73" s="27" t="e">
        <f t="shared" si="28"/>
        <v>#DIV/0!</v>
      </c>
      <c r="C73" s="20">
        <v>0</v>
      </c>
      <c r="D73" s="9" t="e">
        <f t="shared" si="29"/>
        <v>#DIV/0!</v>
      </c>
      <c r="E73">
        <f>Control!C75/100</f>
        <v>0</v>
      </c>
      <c r="F73" t="e">
        <f t="shared" si="30"/>
        <v>#DIV/0!</v>
      </c>
      <c r="G73">
        <f t="shared" si="31"/>
        <v>0</v>
      </c>
      <c r="H73" s="21">
        <f t="shared" si="32"/>
        <v>0</v>
      </c>
      <c r="I73" s="7" t="e">
        <f t="shared" si="33"/>
        <v>#DIV/0!</v>
      </c>
      <c r="J73" t="e">
        <f t="shared" si="34"/>
        <v>#DIV/0!</v>
      </c>
      <c r="K73">
        <f>Control!F75/100</f>
        <v>0</v>
      </c>
      <c r="L73" s="25" t="e">
        <f t="shared" si="35"/>
        <v>#DIV/0!</v>
      </c>
      <c r="M73" s="10" t="e">
        <f t="shared" si="36"/>
        <v>#DIV/0!</v>
      </c>
      <c r="N73" t="e">
        <f t="shared" si="37"/>
        <v>#DIV/0!</v>
      </c>
      <c r="O73" t="e">
        <f t="shared" si="38"/>
        <v>#DIV/0!</v>
      </c>
      <c r="P73" s="25" t="e">
        <f t="shared" si="39"/>
        <v>#DIV/0!</v>
      </c>
      <c r="Q73" s="17" t="e">
        <f t="shared" si="40"/>
        <v>#DIV/0!</v>
      </c>
      <c r="R73" t="e">
        <f t="shared" si="41"/>
        <v>#DIV/0!</v>
      </c>
      <c r="S73" s="25" t="e">
        <f t="shared" si="42"/>
        <v>#DIV/0!</v>
      </c>
      <c r="T73" s="25" t="e">
        <f t="shared" si="43"/>
        <v>#DIV/0!</v>
      </c>
      <c r="U73" s="10" t="e">
        <f ca="1">RANK(C73,$C$3:OFFSET($C$3,Control!$I$5-1,0),1)</f>
        <v>#N/A</v>
      </c>
      <c r="V73" s="10" t="e">
        <f t="shared" ca="1" si="48"/>
        <v>#N/A</v>
      </c>
      <c r="W73" s="10" t="e">
        <f t="shared" ca="1" si="48"/>
        <v>#N/A</v>
      </c>
      <c r="X73" s="7" t="e">
        <f t="shared" si="50"/>
        <v>#DIV/0!</v>
      </c>
      <c r="Y73" s="7" t="e">
        <f t="shared" ca="1" si="49"/>
        <v>#N/A</v>
      </c>
      <c r="Z73">
        <v>1</v>
      </c>
      <c r="AA73">
        <v>2</v>
      </c>
      <c r="AB73" s="11" t="e">
        <f t="shared" si="51"/>
        <v>#DIV/0!</v>
      </c>
      <c r="AC73" s="11"/>
      <c r="AD73" s="7" t="e">
        <f t="shared" si="44"/>
        <v>#DIV/0!</v>
      </c>
      <c r="AE73" t="e">
        <f t="shared" si="45"/>
        <v>#DIV/0!</v>
      </c>
      <c r="AF73" s="25" t="e">
        <f t="shared" si="46"/>
        <v>#DIV/0!</v>
      </c>
    </row>
    <row r="74" spans="1:32" ht="14.25" x14ac:dyDescent="0.2">
      <c r="A74" s="37">
        <f>Control!B76</f>
        <v>0</v>
      </c>
      <c r="B74" s="27" t="e">
        <f t="shared" si="28"/>
        <v>#DIV/0!</v>
      </c>
      <c r="C74" s="20">
        <v>0</v>
      </c>
      <c r="D74" s="9" t="e">
        <f t="shared" si="29"/>
        <v>#DIV/0!</v>
      </c>
      <c r="E74">
        <f>Control!C76/100</f>
        <v>0</v>
      </c>
      <c r="F74" t="e">
        <f t="shared" si="30"/>
        <v>#DIV/0!</v>
      </c>
      <c r="G74">
        <f t="shared" si="31"/>
        <v>0</v>
      </c>
      <c r="H74" s="21">
        <f t="shared" si="32"/>
        <v>0</v>
      </c>
      <c r="I74" s="7" t="e">
        <f t="shared" si="33"/>
        <v>#DIV/0!</v>
      </c>
      <c r="J74" t="e">
        <f t="shared" si="34"/>
        <v>#DIV/0!</v>
      </c>
      <c r="K74">
        <f>Control!F76/100</f>
        <v>0</v>
      </c>
      <c r="L74" s="25" t="e">
        <f t="shared" si="35"/>
        <v>#DIV/0!</v>
      </c>
      <c r="M74" s="10" t="e">
        <f t="shared" si="36"/>
        <v>#DIV/0!</v>
      </c>
      <c r="N74" t="e">
        <f t="shared" si="37"/>
        <v>#DIV/0!</v>
      </c>
      <c r="O74" t="e">
        <f t="shared" si="38"/>
        <v>#DIV/0!</v>
      </c>
      <c r="P74" s="25" t="e">
        <f t="shared" si="39"/>
        <v>#DIV/0!</v>
      </c>
      <c r="Q74" s="17" t="e">
        <f t="shared" si="40"/>
        <v>#DIV/0!</v>
      </c>
      <c r="R74" t="e">
        <f t="shared" si="41"/>
        <v>#DIV/0!</v>
      </c>
      <c r="S74" s="25" t="e">
        <f t="shared" si="42"/>
        <v>#DIV/0!</v>
      </c>
      <c r="T74" s="25" t="e">
        <f t="shared" si="43"/>
        <v>#DIV/0!</v>
      </c>
      <c r="U74" s="10" t="e">
        <f ca="1">RANK(C74,$C$3:OFFSET($C$3,Control!$I$5-1,0),1)</f>
        <v>#N/A</v>
      </c>
      <c r="V74" s="10" t="e">
        <f t="shared" ca="1" si="48"/>
        <v>#N/A</v>
      </c>
      <c r="W74" s="10" t="e">
        <f t="shared" ca="1" si="48"/>
        <v>#N/A</v>
      </c>
      <c r="X74" s="7" t="e">
        <f t="shared" si="50"/>
        <v>#DIV/0!</v>
      </c>
      <c r="Y74" s="7" t="e">
        <f t="shared" ca="1" si="49"/>
        <v>#N/A</v>
      </c>
      <c r="Z74">
        <v>1</v>
      </c>
      <c r="AA74">
        <v>2</v>
      </c>
      <c r="AB74" s="11" t="e">
        <f t="shared" si="51"/>
        <v>#DIV/0!</v>
      </c>
      <c r="AC74" s="11"/>
      <c r="AD74" s="7" t="e">
        <f t="shared" si="44"/>
        <v>#DIV/0!</v>
      </c>
      <c r="AE74" t="e">
        <f t="shared" si="45"/>
        <v>#DIV/0!</v>
      </c>
      <c r="AF74" s="25" t="e">
        <f t="shared" si="46"/>
        <v>#DIV/0!</v>
      </c>
    </row>
    <row r="75" spans="1:32" ht="14.25" x14ac:dyDescent="0.2">
      <c r="A75" s="37">
        <f>Control!B77</f>
        <v>0</v>
      </c>
      <c r="B75" s="27" t="e">
        <f t="shared" si="28"/>
        <v>#DIV/0!</v>
      </c>
      <c r="C75" s="20">
        <v>0</v>
      </c>
      <c r="D75" s="9" t="e">
        <f t="shared" si="29"/>
        <v>#DIV/0!</v>
      </c>
      <c r="E75">
        <f>Control!C77/100</f>
        <v>0</v>
      </c>
      <c r="F75" t="e">
        <f t="shared" si="30"/>
        <v>#DIV/0!</v>
      </c>
      <c r="G75">
        <f t="shared" si="31"/>
        <v>0</v>
      </c>
      <c r="H75" s="21">
        <f t="shared" si="32"/>
        <v>0</v>
      </c>
      <c r="I75" s="7" t="e">
        <f t="shared" si="33"/>
        <v>#DIV/0!</v>
      </c>
      <c r="J75" t="e">
        <f t="shared" si="34"/>
        <v>#DIV/0!</v>
      </c>
      <c r="K75">
        <f>Control!F77/100</f>
        <v>0</v>
      </c>
      <c r="L75" s="25" t="e">
        <f t="shared" si="35"/>
        <v>#DIV/0!</v>
      </c>
      <c r="M75" s="10" t="e">
        <f t="shared" si="36"/>
        <v>#DIV/0!</v>
      </c>
      <c r="N75" t="e">
        <f t="shared" si="37"/>
        <v>#DIV/0!</v>
      </c>
      <c r="O75" t="e">
        <f t="shared" si="38"/>
        <v>#DIV/0!</v>
      </c>
      <c r="P75" s="25" t="e">
        <f t="shared" si="39"/>
        <v>#DIV/0!</v>
      </c>
      <c r="Q75" s="17" t="e">
        <f t="shared" si="40"/>
        <v>#DIV/0!</v>
      </c>
      <c r="R75" t="e">
        <f t="shared" si="41"/>
        <v>#DIV/0!</v>
      </c>
      <c r="S75" s="25" t="e">
        <f t="shared" si="42"/>
        <v>#DIV/0!</v>
      </c>
      <c r="T75" s="25" t="e">
        <f t="shared" si="43"/>
        <v>#DIV/0!</v>
      </c>
      <c r="U75" s="10" t="e">
        <f ca="1">RANK(C75,$C$3:OFFSET($C$3,Control!$I$5-1,0),1)</f>
        <v>#N/A</v>
      </c>
      <c r="V75" s="10" t="e">
        <f t="shared" ca="1" si="48"/>
        <v>#N/A</v>
      </c>
      <c r="W75" s="10" t="e">
        <f t="shared" ca="1" si="48"/>
        <v>#N/A</v>
      </c>
      <c r="X75" s="7" t="e">
        <f t="shared" si="50"/>
        <v>#DIV/0!</v>
      </c>
      <c r="Y75" s="7" t="e">
        <f t="shared" ca="1" si="49"/>
        <v>#N/A</v>
      </c>
      <c r="Z75">
        <v>1</v>
      </c>
      <c r="AA75">
        <v>2</v>
      </c>
      <c r="AB75" s="11" t="e">
        <f t="shared" si="51"/>
        <v>#DIV/0!</v>
      </c>
      <c r="AC75" s="11"/>
      <c r="AD75" s="7" t="e">
        <f t="shared" si="44"/>
        <v>#DIV/0!</v>
      </c>
      <c r="AE75" t="e">
        <f t="shared" si="45"/>
        <v>#DIV/0!</v>
      </c>
      <c r="AF75" s="25" t="e">
        <f t="shared" si="46"/>
        <v>#DIV/0!</v>
      </c>
    </row>
    <row r="76" spans="1:32" ht="14.25" x14ac:dyDescent="0.2">
      <c r="A76" s="37">
        <f>Control!B78</f>
        <v>0</v>
      </c>
      <c r="B76" s="27" t="e">
        <f t="shared" si="28"/>
        <v>#DIV/0!</v>
      </c>
      <c r="C76" s="20">
        <v>0</v>
      </c>
      <c r="D76" s="9" t="e">
        <f t="shared" si="29"/>
        <v>#DIV/0!</v>
      </c>
      <c r="E76">
        <f>Control!C78/100</f>
        <v>0</v>
      </c>
      <c r="F76" t="e">
        <f t="shared" si="30"/>
        <v>#DIV/0!</v>
      </c>
      <c r="G76">
        <f t="shared" si="31"/>
        <v>0</v>
      </c>
      <c r="H76" s="21">
        <f t="shared" si="32"/>
        <v>0</v>
      </c>
      <c r="I76" s="7" t="e">
        <f t="shared" si="33"/>
        <v>#DIV/0!</v>
      </c>
      <c r="J76" t="e">
        <f t="shared" si="34"/>
        <v>#DIV/0!</v>
      </c>
      <c r="K76">
        <f>Control!F78/100</f>
        <v>0</v>
      </c>
      <c r="L76" s="25" t="e">
        <f t="shared" si="35"/>
        <v>#DIV/0!</v>
      </c>
      <c r="M76" s="10" t="e">
        <f t="shared" si="36"/>
        <v>#DIV/0!</v>
      </c>
      <c r="N76" t="e">
        <f t="shared" si="37"/>
        <v>#DIV/0!</v>
      </c>
      <c r="O76" t="e">
        <f t="shared" si="38"/>
        <v>#DIV/0!</v>
      </c>
      <c r="P76" s="25" t="e">
        <f t="shared" si="39"/>
        <v>#DIV/0!</v>
      </c>
      <c r="Q76" s="17" t="e">
        <f t="shared" si="40"/>
        <v>#DIV/0!</v>
      </c>
      <c r="R76" t="e">
        <f t="shared" si="41"/>
        <v>#DIV/0!</v>
      </c>
      <c r="S76" s="25" t="e">
        <f t="shared" si="42"/>
        <v>#DIV/0!</v>
      </c>
      <c r="T76" s="25" t="e">
        <f t="shared" si="43"/>
        <v>#DIV/0!</v>
      </c>
      <c r="U76" s="10" t="e">
        <f ca="1">RANK(C76,$C$3:OFFSET($C$3,Control!$I$5-1,0),1)</f>
        <v>#N/A</v>
      </c>
      <c r="V76" s="10" t="e">
        <f t="shared" ref="V76:W95" ca="1" si="52">IF(U76=U75,U75+1,U76)</f>
        <v>#N/A</v>
      </c>
      <c r="W76" s="10" t="e">
        <f t="shared" ca="1" si="52"/>
        <v>#N/A</v>
      </c>
      <c r="X76" s="7" t="e">
        <f t="shared" si="50"/>
        <v>#DIV/0!</v>
      </c>
      <c r="Y76" s="7" t="e">
        <f t="shared" ca="1" si="49"/>
        <v>#N/A</v>
      </c>
      <c r="Z76">
        <v>1</v>
      </c>
      <c r="AA76">
        <v>2</v>
      </c>
      <c r="AB76" s="11" t="e">
        <f t="shared" si="51"/>
        <v>#DIV/0!</v>
      </c>
      <c r="AC76" s="11"/>
      <c r="AD76" s="7" t="e">
        <f t="shared" si="44"/>
        <v>#DIV/0!</v>
      </c>
      <c r="AE76" t="e">
        <f t="shared" si="45"/>
        <v>#DIV/0!</v>
      </c>
      <c r="AF76" s="25" t="e">
        <f t="shared" si="46"/>
        <v>#DIV/0!</v>
      </c>
    </row>
    <row r="77" spans="1:32" ht="14.25" x14ac:dyDescent="0.2">
      <c r="A77" s="37">
        <f>Control!B79</f>
        <v>0</v>
      </c>
      <c r="B77" s="27" t="e">
        <f t="shared" si="28"/>
        <v>#DIV/0!</v>
      </c>
      <c r="C77" s="20">
        <v>0</v>
      </c>
      <c r="D77" s="9" t="e">
        <f t="shared" si="29"/>
        <v>#DIV/0!</v>
      </c>
      <c r="E77">
        <f>Control!C79/100</f>
        <v>0</v>
      </c>
      <c r="F77" t="e">
        <f t="shared" si="30"/>
        <v>#DIV/0!</v>
      </c>
      <c r="G77">
        <f t="shared" si="31"/>
        <v>0</v>
      </c>
      <c r="H77" s="21">
        <f t="shared" si="32"/>
        <v>0</v>
      </c>
      <c r="I77" s="7" t="e">
        <f t="shared" si="33"/>
        <v>#DIV/0!</v>
      </c>
      <c r="J77" t="e">
        <f t="shared" si="34"/>
        <v>#DIV/0!</v>
      </c>
      <c r="K77">
        <f>Control!F79/100</f>
        <v>0</v>
      </c>
      <c r="L77" s="25" t="e">
        <f t="shared" si="35"/>
        <v>#DIV/0!</v>
      </c>
      <c r="M77" s="10" t="e">
        <f t="shared" si="36"/>
        <v>#DIV/0!</v>
      </c>
      <c r="N77" t="e">
        <f t="shared" si="37"/>
        <v>#DIV/0!</v>
      </c>
      <c r="O77" t="e">
        <f t="shared" si="38"/>
        <v>#DIV/0!</v>
      </c>
      <c r="P77" s="25" t="e">
        <f t="shared" si="39"/>
        <v>#DIV/0!</v>
      </c>
      <c r="Q77" s="17" t="e">
        <f t="shared" si="40"/>
        <v>#DIV/0!</v>
      </c>
      <c r="R77" t="e">
        <f t="shared" si="41"/>
        <v>#DIV/0!</v>
      </c>
      <c r="S77" s="25" t="e">
        <f t="shared" si="42"/>
        <v>#DIV/0!</v>
      </c>
      <c r="T77" s="25" t="e">
        <f t="shared" si="43"/>
        <v>#DIV/0!</v>
      </c>
      <c r="U77" s="10" t="e">
        <f ca="1">RANK(C77,$C$3:OFFSET($C$3,Control!$I$5-1,0),1)</f>
        <v>#N/A</v>
      </c>
      <c r="V77" s="10" t="e">
        <f t="shared" ca="1" si="52"/>
        <v>#N/A</v>
      </c>
      <c r="W77" s="10" t="e">
        <f t="shared" ca="1" si="52"/>
        <v>#N/A</v>
      </c>
      <c r="X77" s="7" t="e">
        <f t="shared" si="50"/>
        <v>#DIV/0!</v>
      </c>
      <c r="Y77" s="7" t="e">
        <f t="shared" ca="1" si="49"/>
        <v>#N/A</v>
      </c>
      <c r="Z77">
        <v>1</v>
      </c>
      <c r="AA77">
        <v>2</v>
      </c>
      <c r="AB77" s="11" t="e">
        <f t="shared" si="51"/>
        <v>#DIV/0!</v>
      </c>
      <c r="AC77" s="11"/>
      <c r="AD77" s="7" t="e">
        <f t="shared" si="44"/>
        <v>#DIV/0!</v>
      </c>
      <c r="AE77" t="e">
        <f t="shared" si="45"/>
        <v>#DIV/0!</v>
      </c>
      <c r="AF77" s="25" t="e">
        <f t="shared" si="46"/>
        <v>#DIV/0!</v>
      </c>
    </row>
    <row r="78" spans="1:32" ht="14.25" x14ac:dyDescent="0.2">
      <c r="A78" s="37">
        <f>Control!B80</f>
        <v>0</v>
      </c>
      <c r="B78" s="27" t="e">
        <f t="shared" si="28"/>
        <v>#DIV/0!</v>
      </c>
      <c r="C78" s="20">
        <v>0</v>
      </c>
      <c r="D78" s="9" t="e">
        <f t="shared" si="29"/>
        <v>#DIV/0!</v>
      </c>
      <c r="E78">
        <f>Control!C80/100</f>
        <v>0</v>
      </c>
      <c r="F78" t="e">
        <f t="shared" si="30"/>
        <v>#DIV/0!</v>
      </c>
      <c r="G78">
        <f t="shared" si="31"/>
        <v>0</v>
      </c>
      <c r="H78" s="21">
        <f t="shared" si="32"/>
        <v>0</v>
      </c>
      <c r="I78" s="7" t="e">
        <f t="shared" si="33"/>
        <v>#DIV/0!</v>
      </c>
      <c r="J78" t="e">
        <f t="shared" si="34"/>
        <v>#DIV/0!</v>
      </c>
      <c r="K78">
        <f>Control!F80/100</f>
        <v>0</v>
      </c>
      <c r="L78" s="25" t="e">
        <f t="shared" si="35"/>
        <v>#DIV/0!</v>
      </c>
      <c r="M78" s="10" t="e">
        <f t="shared" si="36"/>
        <v>#DIV/0!</v>
      </c>
      <c r="N78" t="e">
        <f t="shared" si="37"/>
        <v>#DIV/0!</v>
      </c>
      <c r="O78" t="e">
        <f t="shared" si="38"/>
        <v>#DIV/0!</v>
      </c>
      <c r="P78" s="25" t="e">
        <f t="shared" si="39"/>
        <v>#DIV/0!</v>
      </c>
      <c r="Q78" s="17" t="e">
        <f t="shared" si="40"/>
        <v>#DIV/0!</v>
      </c>
      <c r="R78" t="e">
        <f t="shared" si="41"/>
        <v>#DIV/0!</v>
      </c>
      <c r="S78" s="25" t="e">
        <f t="shared" si="42"/>
        <v>#DIV/0!</v>
      </c>
      <c r="T78" s="25" t="e">
        <f t="shared" si="43"/>
        <v>#DIV/0!</v>
      </c>
      <c r="U78" s="10" t="e">
        <f ca="1">RANK(C78,$C$3:OFFSET($C$3,Control!$I$5-1,0),1)</f>
        <v>#N/A</v>
      </c>
      <c r="V78" s="10" t="e">
        <f t="shared" ca="1" si="52"/>
        <v>#N/A</v>
      </c>
      <c r="W78" s="10" t="e">
        <f t="shared" ca="1" si="52"/>
        <v>#N/A</v>
      </c>
      <c r="X78" s="7" t="e">
        <f t="shared" si="50"/>
        <v>#DIV/0!</v>
      </c>
      <c r="Y78" s="7" t="e">
        <f t="shared" ca="1" si="49"/>
        <v>#N/A</v>
      </c>
      <c r="Z78">
        <v>1</v>
      </c>
      <c r="AA78">
        <v>2</v>
      </c>
      <c r="AB78" s="11" t="e">
        <f t="shared" si="51"/>
        <v>#DIV/0!</v>
      </c>
      <c r="AC78" s="11"/>
      <c r="AD78" s="7" t="e">
        <f t="shared" si="44"/>
        <v>#DIV/0!</v>
      </c>
      <c r="AE78" t="e">
        <f t="shared" si="45"/>
        <v>#DIV/0!</v>
      </c>
      <c r="AF78" s="25" t="e">
        <f t="shared" si="46"/>
        <v>#DIV/0!</v>
      </c>
    </row>
    <row r="79" spans="1:32" ht="14.25" x14ac:dyDescent="0.2">
      <c r="A79" s="37">
        <f>Control!B81</f>
        <v>0</v>
      </c>
      <c r="B79" s="27" t="e">
        <f t="shared" si="28"/>
        <v>#DIV/0!</v>
      </c>
      <c r="C79" s="20">
        <v>0</v>
      </c>
      <c r="D79" s="9" t="e">
        <f t="shared" si="29"/>
        <v>#DIV/0!</v>
      </c>
      <c r="E79">
        <f>Control!C81/100</f>
        <v>0</v>
      </c>
      <c r="F79" t="e">
        <f t="shared" si="30"/>
        <v>#DIV/0!</v>
      </c>
      <c r="G79">
        <f t="shared" si="31"/>
        <v>0</v>
      </c>
      <c r="H79" s="21">
        <f t="shared" si="32"/>
        <v>0</v>
      </c>
      <c r="I79" s="7" t="e">
        <f t="shared" si="33"/>
        <v>#DIV/0!</v>
      </c>
      <c r="J79" t="e">
        <f t="shared" si="34"/>
        <v>#DIV/0!</v>
      </c>
      <c r="K79">
        <f>Control!F81/100</f>
        <v>0</v>
      </c>
      <c r="L79" s="25" t="e">
        <f t="shared" si="35"/>
        <v>#DIV/0!</v>
      </c>
      <c r="M79" s="10" t="e">
        <f t="shared" si="36"/>
        <v>#DIV/0!</v>
      </c>
      <c r="N79" t="e">
        <f t="shared" si="37"/>
        <v>#DIV/0!</v>
      </c>
      <c r="O79" t="e">
        <f t="shared" si="38"/>
        <v>#DIV/0!</v>
      </c>
      <c r="P79" s="25" t="e">
        <f t="shared" si="39"/>
        <v>#DIV/0!</v>
      </c>
      <c r="Q79" s="17" t="e">
        <f t="shared" si="40"/>
        <v>#DIV/0!</v>
      </c>
      <c r="R79" t="e">
        <f t="shared" si="41"/>
        <v>#DIV/0!</v>
      </c>
      <c r="S79" s="25" t="e">
        <f t="shared" si="42"/>
        <v>#DIV/0!</v>
      </c>
      <c r="T79" s="25" t="e">
        <f t="shared" si="43"/>
        <v>#DIV/0!</v>
      </c>
      <c r="U79" s="10" t="e">
        <f ca="1">RANK(C79,$C$3:OFFSET($C$3,Control!$I$5-1,0),1)</f>
        <v>#N/A</v>
      </c>
      <c r="V79" s="10" t="e">
        <f t="shared" ca="1" si="52"/>
        <v>#N/A</v>
      </c>
      <c r="W79" s="10" t="e">
        <f t="shared" ca="1" si="52"/>
        <v>#N/A</v>
      </c>
      <c r="X79" s="7" t="e">
        <f t="shared" si="50"/>
        <v>#DIV/0!</v>
      </c>
      <c r="Y79" s="7" t="e">
        <f t="shared" ca="1" si="49"/>
        <v>#N/A</v>
      </c>
      <c r="Z79">
        <v>1</v>
      </c>
      <c r="AA79">
        <v>2</v>
      </c>
      <c r="AB79" s="11" t="e">
        <f t="shared" si="51"/>
        <v>#DIV/0!</v>
      </c>
      <c r="AC79" s="11"/>
      <c r="AD79" s="7" t="e">
        <f t="shared" si="44"/>
        <v>#DIV/0!</v>
      </c>
      <c r="AE79" t="e">
        <f t="shared" si="45"/>
        <v>#DIV/0!</v>
      </c>
      <c r="AF79" s="25" t="e">
        <f t="shared" si="46"/>
        <v>#DIV/0!</v>
      </c>
    </row>
    <row r="80" spans="1:32" ht="14.25" x14ac:dyDescent="0.2">
      <c r="A80" s="37">
        <f>Control!B82</f>
        <v>0</v>
      </c>
      <c r="B80" s="27" t="e">
        <f t="shared" si="28"/>
        <v>#DIV/0!</v>
      </c>
      <c r="C80" s="20">
        <v>0</v>
      </c>
      <c r="D80" s="9" t="e">
        <f t="shared" si="29"/>
        <v>#DIV/0!</v>
      </c>
      <c r="E80">
        <f>Control!C82/100</f>
        <v>0</v>
      </c>
      <c r="F80" t="e">
        <f t="shared" si="30"/>
        <v>#DIV/0!</v>
      </c>
      <c r="G80">
        <f t="shared" si="31"/>
        <v>0</v>
      </c>
      <c r="H80" s="21">
        <f t="shared" si="32"/>
        <v>0</v>
      </c>
      <c r="I80" s="7" t="e">
        <f t="shared" si="33"/>
        <v>#DIV/0!</v>
      </c>
      <c r="J80" t="e">
        <f t="shared" si="34"/>
        <v>#DIV/0!</v>
      </c>
      <c r="K80">
        <f>Control!F82/100</f>
        <v>0</v>
      </c>
      <c r="L80" s="25" t="e">
        <f t="shared" si="35"/>
        <v>#DIV/0!</v>
      </c>
      <c r="M80" s="10" t="e">
        <f t="shared" si="36"/>
        <v>#DIV/0!</v>
      </c>
      <c r="N80" t="e">
        <f t="shared" si="37"/>
        <v>#DIV/0!</v>
      </c>
      <c r="O80" t="e">
        <f t="shared" si="38"/>
        <v>#DIV/0!</v>
      </c>
      <c r="P80" s="25" t="e">
        <f t="shared" si="39"/>
        <v>#DIV/0!</v>
      </c>
      <c r="Q80" s="17" t="e">
        <f t="shared" si="40"/>
        <v>#DIV/0!</v>
      </c>
      <c r="R80" t="e">
        <f t="shared" si="41"/>
        <v>#DIV/0!</v>
      </c>
      <c r="S80" s="25" t="e">
        <f t="shared" si="42"/>
        <v>#DIV/0!</v>
      </c>
      <c r="T80" s="25" t="e">
        <f t="shared" si="43"/>
        <v>#DIV/0!</v>
      </c>
      <c r="U80" s="10" t="e">
        <f ca="1">RANK(C80,$C$3:OFFSET($C$3,Control!$I$5-1,0),1)</f>
        <v>#N/A</v>
      </c>
      <c r="V80" s="10" t="e">
        <f t="shared" ca="1" si="52"/>
        <v>#N/A</v>
      </c>
      <c r="W80" s="10" t="e">
        <f t="shared" ca="1" si="52"/>
        <v>#N/A</v>
      </c>
      <c r="X80" s="7" t="e">
        <f t="shared" si="50"/>
        <v>#DIV/0!</v>
      </c>
      <c r="Y80" s="7" t="e">
        <f t="shared" ca="1" si="49"/>
        <v>#N/A</v>
      </c>
      <c r="Z80">
        <v>1</v>
      </c>
      <c r="AA80">
        <v>2</v>
      </c>
      <c r="AB80" s="11" t="e">
        <f t="shared" si="51"/>
        <v>#DIV/0!</v>
      </c>
      <c r="AC80" s="11"/>
      <c r="AD80" s="7" t="e">
        <f t="shared" si="44"/>
        <v>#DIV/0!</v>
      </c>
      <c r="AE80" t="e">
        <f t="shared" si="45"/>
        <v>#DIV/0!</v>
      </c>
      <c r="AF80" s="25" t="e">
        <f t="shared" si="46"/>
        <v>#DIV/0!</v>
      </c>
    </row>
    <row r="81" spans="1:32" ht="14.25" x14ac:dyDescent="0.2">
      <c r="A81" s="37">
        <f>Control!B83</f>
        <v>0</v>
      </c>
      <c r="B81" s="27" t="e">
        <f t="shared" si="28"/>
        <v>#DIV/0!</v>
      </c>
      <c r="C81" s="20">
        <v>0</v>
      </c>
      <c r="D81" s="9" t="e">
        <f t="shared" si="29"/>
        <v>#DIV/0!</v>
      </c>
      <c r="E81">
        <f>Control!C83/100</f>
        <v>0</v>
      </c>
      <c r="F81" t="e">
        <f t="shared" si="30"/>
        <v>#DIV/0!</v>
      </c>
      <c r="G81">
        <f t="shared" si="31"/>
        <v>0</v>
      </c>
      <c r="H81" s="21">
        <f t="shared" si="32"/>
        <v>0</v>
      </c>
      <c r="I81" s="7" t="e">
        <f t="shared" si="33"/>
        <v>#DIV/0!</v>
      </c>
      <c r="J81" t="e">
        <f t="shared" si="34"/>
        <v>#DIV/0!</v>
      </c>
      <c r="K81">
        <f>Control!F83/100</f>
        <v>0</v>
      </c>
      <c r="L81" s="25" t="e">
        <f t="shared" si="35"/>
        <v>#DIV/0!</v>
      </c>
      <c r="M81" s="10" t="e">
        <f t="shared" si="36"/>
        <v>#DIV/0!</v>
      </c>
      <c r="N81" t="e">
        <f t="shared" si="37"/>
        <v>#DIV/0!</v>
      </c>
      <c r="O81" t="e">
        <f t="shared" si="38"/>
        <v>#DIV/0!</v>
      </c>
      <c r="P81" s="25" t="e">
        <f t="shared" si="39"/>
        <v>#DIV/0!</v>
      </c>
      <c r="Q81" s="17" t="e">
        <f t="shared" si="40"/>
        <v>#DIV/0!</v>
      </c>
      <c r="R81" t="e">
        <f t="shared" si="41"/>
        <v>#DIV/0!</v>
      </c>
      <c r="S81" s="25" t="e">
        <f t="shared" si="42"/>
        <v>#DIV/0!</v>
      </c>
      <c r="T81" s="25" t="e">
        <f t="shared" si="43"/>
        <v>#DIV/0!</v>
      </c>
      <c r="U81" s="10" t="e">
        <f ca="1">RANK(C81,$C$3:OFFSET($C$3,Control!$I$5-1,0),1)</f>
        <v>#N/A</v>
      </c>
      <c r="V81" s="10" t="e">
        <f t="shared" ca="1" si="52"/>
        <v>#N/A</v>
      </c>
      <c r="W81" s="10" t="e">
        <f t="shared" ca="1" si="52"/>
        <v>#N/A</v>
      </c>
      <c r="X81" s="7" t="e">
        <f t="shared" si="50"/>
        <v>#DIV/0!</v>
      </c>
      <c r="Y81" s="7" t="e">
        <f t="shared" ca="1" si="49"/>
        <v>#N/A</v>
      </c>
      <c r="Z81">
        <v>1</v>
      </c>
      <c r="AA81">
        <v>2</v>
      </c>
      <c r="AB81" s="11" t="e">
        <f t="shared" si="51"/>
        <v>#DIV/0!</v>
      </c>
      <c r="AC81" s="11"/>
      <c r="AD81" s="7" t="e">
        <f t="shared" si="44"/>
        <v>#DIV/0!</v>
      </c>
      <c r="AE81" t="e">
        <f t="shared" si="45"/>
        <v>#DIV/0!</v>
      </c>
      <c r="AF81" s="25" t="e">
        <f t="shared" si="46"/>
        <v>#DIV/0!</v>
      </c>
    </row>
    <row r="82" spans="1:32" ht="14.25" x14ac:dyDescent="0.2">
      <c r="A82" s="37">
        <f>Control!B84</f>
        <v>0</v>
      </c>
      <c r="B82" s="27" t="e">
        <f t="shared" si="28"/>
        <v>#DIV/0!</v>
      </c>
      <c r="C82" s="20">
        <v>0</v>
      </c>
      <c r="D82" s="9" t="e">
        <f t="shared" si="29"/>
        <v>#DIV/0!</v>
      </c>
      <c r="E82">
        <f>Control!C84/100</f>
        <v>0</v>
      </c>
      <c r="F82" t="e">
        <f t="shared" si="30"/>
        <v>#DIV/0!</v>
      </c>
      <c r="G82">
        <f t="shared" si="31"/>
        <v>0</v>
      </c>
      <c r="H82" s="21">
        <f t="shared" si="32"/>
        <v>0</v>
      </c>
      <c r="I82" s="7" t="e">
        <f t="shared" si="33"/>
        <v>#DIV/0!</v>
      </c>
      <c r="J82" t="e">
        <f t="shared" si="34"/>
        <v>#DIV/0!</v>
      </c>
      <c r="K82">
        <f>Control!F84/100</f>
        <v>0</v>
      </c>
      <c r="L82" s="25" t="e">
        <f t="shared" si="35"/>
        <v>#DIV/0!</v>
      </c>
      <c r="M82" s="10" t="e">
        <f t="shared" si="36"/>
        <v>#DIV/0!</v>
      </c>
      <c r="N82" t="e">
        <f t="shared" si="37"/>
        <v>#DIV/0!</v>
      </c>
      <c r="O82" t="e">
        <f t="shared" si="38"/>
        <v>#DIV/0!</v>
      </c>
      <c r="P82" s="25" t="e">
        <f t="shared" si="39"/>
        <v>#DIV/0!</v>
      </c>
      <c r="Q82" s="17" t="e">
        <f t="shared" si="40"/>
        <v>#DIV/0!</v>
      </c>
      <c r="R82" t="e">
        <f t="shared" si="41"/>
        <v>#DIV/0!</v>
      </c>
      <c r="S82" s="25" t="e">
        <f t="shared" si="42"/>
        <v>#DIV/0!</v>
      </c>
      <c r="T82" s="25" t="e">
        <f t="shared" si="43"/>
        <v>#DIV/0!</v>
      </c>
      <c r="U82" s="10" t="e">
        <f ca="1">RANK(C82,$C$3:OFFSET($C$3,Control!$I$5-1,0),1)</f>
        <v>#N/A</v>
      </c>
      <c r="V82" s="10" t="e">
        <f t="shared" ca="1" si="52"/>
        <v>#N/A</v>
      </c>
      <c r="W82" s="10" t="e">
        <f t="shared" ca="1" si="52"/>
        <v>#N/A</v>
      </c>
      <c r="X82" s="7" t="e">
        <f t="shared" si="50"/>
        <v>#DIV/0!</v>
      </c>
      <c r="Y82" s="7" t="e">
        <f t="shared" ca="1" si="49"/>
        <v>#N/A</v>
      </c>
      <c r="Z82">
        <v>1</v>
      </c>
      <c r="AA82">
        <v>2</v>
      </c>
      <c r="AB82" s="11" t="e">
        <f t="shared" si="51"/>
        <v>#DIV/0!</v>
      </c>
      <c r="AC82" s="11"/>
      <c r="AD82" s="7" t="e">
        <f t="shared" si="44"/>
        <v>#DIV/0!</v>
      </c>
      <c r="AE82" t="e">
        <f t="shared" si="45"/>
        <v>#DIV/0!</v>
      </c>
      <c r="AF82" s="25" t="e">
        <f t="shared" si="46"/>
        <v>#DIV/0!</v>
      </c>
    </row>
    <row r="83" spans="1:32" ht="14.25" x14ac:dyDescent="0.2">
      <c r="A83" s="37">
        <f>Control!B85</f>
        <v>0</v>
      </c>
      <c r="B83" s="27" t="e">
        <f t="shared" si="28"/>
        <v>#DIV/0!</v>
      </c>
      <c r="C83" s="20">
        <v>0</v>
      </c>
      <c r="D83" s="9" t="e">
        <f t="shared" si="29"/>
        <v>#DIV/0!</v>
      </c>
      <c r="E83">
        <f>Control!C85/100</f>
        <v>0</v>
      </c>
      <c r="F83" t="e">
        <f t="shared" si="30"/>
        <v>#DIV/0!</v>
      </c>
      <c r="G83">
        <f t="shared" si="31"/>
        <v>0</v>
      </c>
      <c r="H83" s="21">
        <f t="shared" si="32"/>
        <v>0</v>
      </c>
      <c r="I83" s="7" t="e">
        <f t="shared" si="33"/>
        <v>#DIV/0!</v>
      </c>
      <c r="J83" t="e">
        <f t="shared" si="34"/>
        <v>#DIV/0!</v>
      </c>
      <c r="K83">
        <f>Control!F85/100</f>
        <v>0</v>
      </c>
      <c r="L83" s="25" t="e">
        <f t="shared" si="35"/>
        <v>#DIV/0!</v>
      </c>
      <c r="M83" s="10" t="e">
        <f t="shared" si="36"/>
        <v>#DIV/0!</v>
      </c>
      <c r="N83" t="e">
        <f t="shared" si="37"/>
        <v>#DIV/0!</v>
      </c>
      <c r="O83" t="e">
        <f t="shared" si="38"/>
        <v>#DIV/0!</v>
      </c>
      <c r="P83" s="25" t="e">
        <f t="shared" si="39"/>
        <v>#DIV/0!</v>
      </c>
      <c r="Q83" s="17" t="e">
        <f t="shared" si="40"/>
        <v>#DIV/0!</v>
      </c>
      <c r="R83" t="e">
        <f t="shared" si="41"/>
        <v>#DIV/0!</v>
      </c>
      <c r="S83" s="25" t="e">
        <f t="shared" si="42"/>
        <v>#DIV/0!</v>
      </c>
      <c r="T83" s="25" t="e">
        <f t="shared" si="43"/>
        <v>#DIV/0!</v>
      </c>
      <c r="U83" s="10" t="e">
        <f ca="1">RANK(C83,$C$3:OFFSET($C$3,Control!$I$5-1,0),1)</f>
        <v>#N/A</v>
      </c>
      <c r="V83" s="10" t="e">
        <f t="shared" ca="1" si="52"/>
        <v>#N/A</v>
      </c>
      <c r="W83" s="10" t="e">
        <f t="shared" ca="1" si="52"/>
        <v>#N/A</v>
      </c>
      <c r="X83" s="7" t="e">
        <f t="shared" si="50"/>
        <v>#DIV/0!</v>
      </c>
      <c r="Y83" s="7" t="e">
        <f t="shared" ca="1" si="49"/>
        <v>#N/A</v>
      </c>
      <c r="Z83">
        <v>1</v>
      </c>
      <c r="AA83">
        <v>2</v>
      </c>
      <c r="AB83" s="11" t="e">
        <f t="shared" si="51"/>
        <v>#DIV/0!</v>
      </c>
      <c r="AC83" s="11"/>
      <c r="AD83" s="7" t="e">
        <f t="shared" si="44"/>
        <v>#DIV/0!</v>
      </c>
      <c r="AE83" t="e">
        <f t="shared" si="45"/>
        <v>#DIV/0!</v>
      </c>
      <c r="AF83" s="25" t="e">
        <f t="shared" si="46"/>
        <v>#DIV/0!</v>
      </c>
    </row>
    <row r="84" spans="1:32" ht="14.25" x14ac:dyDescent="0.2">
      <c r="A84" s="37">
        <f>Control!B86</f>
        <v>0</v>
      </c>
      <c r="B84" s="27" t="e">
        <f t="shared" si="28"/>
        <v>#DIV/0!</v>
      </c>
      <c r="C84" s="20">
        <v>0</v>
      </c>
      <c r="D84" s="9" t="e">
        <f t="shared" si="29"/>
        <v>#DIV/0!</v>
      </c>
      <c r="E84">
        <f>Control!C86/100</f>
        <v>0</v>
      </c>
      <c r="F84" t="e">
        <f t="shared" si="30"/>
        <v>#DIV/0!</v>
      </c>
      <c r="G84">
        <f t="shared" si="31"/>
        <v>0</v>
      </c>
      <c r="H84" s="21">
        <f t="shared" si="32"/>
        <v>0</v>
      </c>
      <c r="I84" s="7" t="e">
        <f t="shared" si="33"/>
        <v>#DIV/0!</v>
      </c>
      <c r="J84" t="e">
        <f t="shared" si="34"/>
        <v>#DIV/0!</v>
      </c>
      <c r="K84">
        <f>Control!F86/100</f>
        <v>0</v>
      </c>
      <c r="L84" s="25" t="e">
        <f t="shared" si="35"/>
        <v>#DIV/0!</v>
      </c>
      <c r="M84" s="10" t="e">
        <f t="shared" si="36"/>
        <v>#DIV/0!</v>
      </c>
      <c r="N84" t="e">
        <f t="shared" si="37"/>
        <v>#DIV/0!</v>
      </c>
      <c r="O84" t="e">
        <f t="shared" si="38"/>
        <v>#DIV/0!</v>
      </c>
      <c r="P84" s="25" t="e">
        <f t="shared" si="39"/>
        <v>#DIV/0!</v>
      </c>
      <c r="Q84" s="17" t="e">
        <f t="shared" si="40"/>
        <v>#DIV/0!</v>
      </c>
      <c r="R84" t="e">
        <f t="shared" si="41"/>
        <v>#DIV/0!</v>
      </c>
      <c r="S84" s="25" t="e">
        <f t="shared" si="42"/>
        <v>#DIV/0!</v>
      </c>
      <c r="T84" s="25" t="e">
        <f t="shared" si="43"/>
        <v>#DIV/0!</v>
      </c>
      <c r="U84" s="10" t="e">
        <f ca="1">RANK(C84,$C$3:OFFSET($C$3,Control!$I$5-1,0),1)</f>
        <v>#N/A</v>
      </c>
      <c r="V84" s="10" t="e">
        <f t="shared" ca="1" si="52"/>
        <v>#N/A</v>
      </c>
      <c r="W84" s="10" t="e">
        <f t="shared" ca="1" si="52"/>
        <v>#N/A</v>
      </c>
      <c r="X84" s="7" t="e">
        <f t="shared" si="50"/>
        <v>#DIV/0!</v>
      </c>
      <c r="Y84" s="7" t="e">
        <f t="shared" ca="1" si="49"/>
        <v>#N/A</v>
      </c>
      <c r="Z84">
        <v>1</v>
      </c>
      <c r="AA84">
        <v>2</v>
      </c>
      <c r="AB84" s="11" t="e">
        <f t="shared" si="51"/>
        <v>#DIV/0!</v>
      </c>
      <c r="AC84" s="11"/>
      <c r="AD84" s="7" t="e">
        <f t="shared" si="44"/>
        <v>#DIV/0!</v>
      </c>
      <c r="AE84" t="e">
        <f t="shared" si="45"/>
        <v>#DIV/0!</v>
      </c>
      <c r="AF84" s="25" t="e">
        <f t="shared" si="46"/>
        <v>#DIV/0!</v>
      </c>
    </row>
    <row r="85" spans="1:32" ht="14.25" x14ac:dyDescent="0.2">
      <c r="A85" s="37">
        <f>Control!B87</f>
        <v>0</v>
      </c>
      <c r="B85" s="27" t="e">
        <f t="shared" si="28"/>
        <v>#DIV/0!</v>
      </c>
      <c r="C85" s="20">
        <v>0</v>
      </c>
      <c r="D85" s="9" t="e">
        <f t="shared" si="29"/>
        <v>#DIV/0!</v>
      </c>
      <c r="E85">
        <f>Control!C87/100</f>
        <v>0</v>
      </c>
      <c r="F85" t="e">
        <f t="shared" si="30"/>
        <v>#DIV/0!</v>
      </c>
      <c r="G85">
        <f t="shared" si="31"/>
        <v>0</v>
      </c>
      <c r="H85" s="21">
        <f t="shared" si="32"/>
        <v>0</v>
      </c>
      <c r="I85" s="7" t="e">
        <f t="shared" si="33"/>
        <v>#DIV/0!</v>
      </c>
      <c r="J85" t="e">
        <f t="shared" si="34"/>
        <v>#DIV/0!</v>
      </c>
      <c r="K85">
        <f>Control!F87/100</f>
        <v>0</v>
      </c>
      <c r="L85" s="25" t="e">
        <f t="shared" si="35"/>
        <v>#DIV/0!</v>
      </c>
      <c r="M85" s="10" t="e">
        <f t="shared" si="36"/>
        <v>#DIV/0!</v>
      </c>
      <c r="N85" t="e">
        <f t="shared" si="37"/>
        <v>#DIV/0!</v>
      </c>
      <c r="O85" t="e">
        <f t="shared" si="38"/>
        <v>#DIV/0!</v>
      </c>
      <c r="P85" s="25" t="e">
        <f t="shared" si="39"/>
        <v>#DIV/0!</v>
      </c>
      <c r="Q85" s="17" t="e">
        <f t="shared" si="40"/>
        <v>#DIV/0!</v>
      </c>
      <c r="R85" t="e">
        <f t="shared" si="41"/>
        <v>#DIV/0!</v>
      </c>
      <c r="S85" s="25" t="e">
        <f t="shared" si="42"/>
        <v>#DIV/0!</v>
      </c>
      <c r="T85" s="25" t="e">
        <f t="shared" si="43"/>
        <v>#DIV/0!</v>
      </c>
      <c r="U85" s="10" t="e">
        <f ca="1">RANK(C85,$C$3:OFFSET($C$3,Control!$I$5-1,0),1)</f>
        <v>#N/A</v>
      </c>
      <c r="V85" s="10" t="e">
        <f t="shared" ca="1" si="52"/>
        <v>#N/A</v>
      </c>
      <c r="W85" s="10" t="e">
        <f t="shared" ca="1" si="52"/>
        <v>#N/A</v>
      </c>
      <c r="X85" s="7" t="e">
        <f t="shared" si="50"/>
        <v>#DIV/0!</v>
      </c>
      <c r="Y85" s="7" t="e">
        <f t="shared" ca="1" si="49"/>
        <v>#N/A</v>
      </c>
      <c r="Z85">
        <v>1</v>
      </c>
      <c r="AA85">
        <v>2</v>
      </c>
      <c r="AB85" s="11" t="e">
        <f t="shared" si="51"/>
        <v>#DIV/0!</v>
      </c>
      <c r="AC85" s="11"/>
      <c r="AD85" s="7" t="e">
        <f t="shared" si="44"/>
        <v>#DIV/0!</v>
      </c>
      <c r="AE85" t="e">
        <f t="shared" si="45"/>
        <v>#DIV/0!</v>
      </c>
      <c r="AF85" s="25" t="e">
        <f t="shared" si="46"/>
        <v>#DIV/0!</v>
      </c>
    </row>
    <row r="86" spans="1:32" ht="14.25" x14ac:dyDescent="0.2">
      <c r="A86" s="37">
        <f>Control!B88</f>
        <v>0</v>
      </c>
      <c r="B86" s="27" t="e">
        <f t="shared" si="28"/>
        <v>#DIV/0!</v>
      </c>
      <c r="C86" s="20">
        <v>0</v>
      </c>
      <c r="D86" s="9" t="e">
        <f t="shared" si="29"/>
        <v>#DIV/0!</v>
      </c>
      <c r="E86">
        <f>Control!C88/100</f>
        <v>0</v>
      </c>
      <c r="F86" t="e">
        <f t="shared" si="30"/>
        <v>#DIV/0!</v>
      </c>
      <c r="G86">
        <f t="shared" si="31"/>
        <v>0</v>
      </c>
      <c r="H86" s="21">
        <f t="shared" si="32"/>
        <v>0</v>
      </c>
      <c r="I86" s="7" t="e">
        <f t="shared" si="33"/>
        <v>#DIV/0!</v>
      </c>
      <c r="J86" t="e">
        <f t="shared" si="34"/>
        <v>#DIV/0!</v>
      </c>
      <c r="K86">
        <f>Control!F88/100</f>
        <v>0</v>
      </c>
      <c r="L86" s="25" t="e">
        <f t="shared" si="35"/>
        <v>#DIV/0!</v>
      </c>
      <c r="M86" s="10" t="e">
        <f t="shared" si="36"/>
        <v>#DIV/0!</v>
      </c>
      <c r="N86" t="e">
        <f t="shared" si="37"/>
        <v>#DIV/0!</v>
      </c>
      <c r="O86" t="e">
        <f t="shared" si="38"/>
        <v>#DIV/0!</v>
      </c>
      <c r="P86" s="25" t="e">
        <f t="shared" si="39"/>
        <v>#DIV/0!</v>
      </c>
      <c r="Q86" s="17" t="e">
        <f t="shared" si="40"/>
        <v>#DIV/0!</v>
      </c>
      <c r="R86" t="e">
        <f t="shared" si="41"/>
        <v>#DIV/0!</v>
      </c>
      <c r="S86" s="25" t="e">
        <f t="shared" si="42"/>
        <v>#DIV/0!</v>
      </c>
      <c r="T86" s="25" t="e">
        <f t="shared" si="43"/>
        <v>#DIV/0!</v>
      </c>
      <c r="U86" s="10" t="e">
        <f ca="1">RANK(C86,$C$3:OFFSET($C$3,Control!$I$5-1,0),1)</f>
        <v>#N/A</v>
      </c>
      <c r="V86" s="10" t="e">
        <f t="shared" ca="1" si="52"/>
        <v>#N/A</v>
      </c>
      <c r="W86" s="10" t="e">
        <f t="shared" ca="1" si="52"/>
        <v>#N/A</v>
      </c>
      <c r="X86" s="7" t="e">
        <f t="shared" si="50"/>
        <v>#DIV/0!</v>
      </c>
      <c r="Y86" s="7" t="e">
        <f t="shared" ca="1" si="49"/>
        <v>#N/A</v>
      </c>
      <c r="Z86">
        <v>1</v>
      </c>
      <c r="AA86">
        <v>2</v>
      </c>
      <c r="AB86" s="11" t="e">
        <f t="shared" si="51"/>
        <v>#DIV/0!</v>
      </c>
      <c r="AC86" s="11"/>
      <c r="AD86" s="7" t="e">
        <f t="shared" si="44"/>
        <v>#DIV/0!</v>
      </c>
      <c r="AE86" t="e">
        <f t="shared" si="45"/>
        <v>#DIV/0!</v>
      </c>
      <c r="AF86" s="25" t="e">
        <f t="shared" si="46"/>
        <v>#DIV/0!</v>
      </c>
    </row>
    <row r="87" spans="1:32" ht="14.25" x14ac:dyDescent="0.2">
      <c r="A87" s="37">
        <f>Control!B89</f>
        <v>0</v>
      </c>
      <c r="B87" s="27" t="e">
        <f t="shared" si="28"/>
        <v>#DIV/0!</v>
      </c>
      <c r="C87" s="20">
        <v>0</v>
      </c>
      <c r="D87" s="9" t="e">
        <f t="shared" si="29"/>
        <v>#DIV/0!</v>
      </c>
      <c r="E87">
        <f>Control!C89/100</f>
        <v>0</v>
      </c>
      <c r="F87" t="e">
        <f t="shared" si="30"/>
        <v>#DIV/0!</v>
      </c>
      <c r="G87">
        <f t="shared" si="31"/>
        <v>0</v>
      </c>
      <c r="H87" s="21">
        <f t="shared" si="32"/>
        <v>0</v>
      </c>
      <c r="I87" s="7" t="e">
        <f t="shared" si="33"/>
        <v>#DIV/0!</v>
      </c>
      <c r="J87" t="e">
        <f t="shared" si="34"/>
        <v>#DIV/0!</v>
      </c>
      <c r="K87">
        <f>Control!F89/100</f>
        <v>0</v>
      </c>
      <c r="L87" s="25" t="e">
        <f t="shared" si="35"/>
        <v>#DIV/0!</v>
      </c>
      <c r="M87" s="10" t="e">
        <f t="shared" si="36"/>
        <v>#DIV/0!</v>
      </c>
      <c r="N87" t="e">
        <f t="shared" si="37"/>
        <v>#DIV/0!</v>
      </c>
      <c r="O87" t="e">
        <f t="shared" si="38"/>
        <v>#DIV/0!</v>
      </c>
      <c r="P87" s="25" t="e">
        <f t="shared" si="39"/>
        <v>#DIV/0!</v>
      </c>
      <c r="Q87" s="17" t="e">
        <f t="shared" si="40"/>
        <v>#DIV/0!</v>
      </c>
      <c r="R87" t="e">
        <f t="shared" si="41"/>
        <v>#DIV/0!</v>
      </c>
      <c r="S87" s="25" t="e">
        <f t="shared" si="42"/>
        <v>#DIV/0!</v>
      </c>
      <c r="T87" s="25" t="e">
        <f t="shared" si="43"/>
        <v>#DIV/0!</v>
      </c>
      <c r="U87" s="10" t="e">
        <f ca="1">RANK(C87,$C$3:OFFSET($C$3,Control!$I$5-1,0),1)</f>
        <v>#N/A</v>
      </c>
      <c r="V87" s="10" t="e">
        <f t="shared" ca="1" si="52"/>
        <v>#N/A</v>
      </c>
      <c r="W87" s="10" t="e">
        <f t="shared" ca="1" si="52"/>
        <v>#N/A</v>
      </c>
      <c r="X87" s="7" t="e">
        <f t="shared" si="50"/>
        <v>#DIV/0!</v>
      </c>
      <c r="Y87" s="7" t="e">
        <f t="shared" ca="1" si="49"/>
        <v>#N/A</v>
      </c>
      <c r="Z87">
        <v>1</v>
      </c>
      <c r="AA87">
        <v>2</v>
      </c>
      <c r="AB87" s="11" t="e">
        <f t="shared" si="51"/>
        <v>#DIV/0!</v>
      </c>
      <c r="AC87" s="11"/>
      <c r="AD87" s="7" t="e">
        <f t="shared" si="44"/>
        <v>#DIV/0!</v>
      </c>
      <c r="AE87" t="e">
        <f t="shared" si="45"/>
        <v>#DIV/0!</v>
      </c>
      <c r="AF87" s="25" t="e">
        <f t="shared" si="46"/>
        <v>#DIV/0!</v>
      </c>
    </row>
    <row r="88" spans="1:32" ht="14.25" x14ac:dyDescent="0.2">
      <c r="A88" s="37">
        <f>Control!B90</f>
        <v>0</v>
      </c>
      <c r="B88" s="27" t="e">
        <f t="shared" si="28"/>
        <v>#DIV/0!</v>
      </c>
      <c r="C88" s="20">
        <v>0</v>
      </c>
      <c r="D88" s="9" t="e">
        <f t="shared" si="29"/>
        <v>#DIV/0!</v>
      </c>
      <c r="E88">
        <f>Control!C90/100</f>
        <v>0</v>
      </c>
      <c r="F88" t="e">
        <f t="shared" si="30"/>
        <v>#DIV/0!</v>
      </c>
      <c r="G88">
        <f t="shared" si="31"/>
        <v>0</v>
      </c>
      <c r="H88" s="21">
        <f t="shared" si="32"/>
        <v>0</v>
      </c>
      <c r="I88" s="7" t="e">
        <f t="shared" si="33"/>
        <v>#DIV/0!</v>
      </c>
      <c r="J88" t="e">
        <f t="shared" si="34"/>
        <v>#DIV/0!</v>
      </c>
      <c r="K88">
        <f>Control!F90/100</f>
        <v>0</v>
      </c>
      <c r="L88" s="25" t="e">
        <f t="shared" si="35"/>
        <v>#DIV/0!</v>
      </c>
      <c r="M88" s="10" t="e">
        <f t="shared" si="36"/>
        <v>#DIV/0!</v>
      </c>
      <c r="N88" t="e">
        <f t="shared" si="37"/>
        <v>#DIV/0!</v>
      </c>
      <c r="O88" t="e">
        <f t="shared" si="38"/>
        <v>#DIV/0!</v>
      </c>
      <c r="P88" s="25" t="e">
        <f t="shared" si="39"/>
        <v>#DIV/0!</v>
      </c>
      <c r="Q88" s="17" t="e">
        <f t="shared" si="40"/>
        <v>#DIV/0!</v>
      </c>
      <c r="R88" t="e">
        <f t="shared" si="41"/>
        <v>#DIV/0!</v>
      </c>
      <c r="S88" s="25" t="e">
        <f t="shared" si="42"/>
        <v>#DIV/0!</v>
      </c>
      <c r="T88" s="25" t="e">
        <f t="shared" si="43"/>
        <v>#DIV/0!</v>
      </c>
      <c r="U88" s="10" t="e">
        <f ca="1">RANK(C88,$C$3:OFFSET($C$3,Control!$I$5-1,0),1)</f>
        <v>#N/A</v>
      </c>
      <c r="V88" s="10" t="e">
        <f t="shared" ca="1" si="52"/>
        <v>#N/A</v>
      </c>
      <c r="W88" s="10" t="e">
        <f t="shared" ca="1" si="52"/>
        <v>#N/A</v>
      </c>
      <c r="X88" s="7" t="e">
        <f t="shared" si="50"/>
        <v>#DIV/0!</v>
      </c>
      <c r="Y88" s="7" t="e">
        <f t="shared" ca="1" si="49"/>
        <v>#N/A</v>
      </c>
      <c r="Z88">
        <v>1</v>
      </c>
      <c r="AA88">
        <v>2</v>
      </c>
      <c r="AB88" s="11" t="e">
        <f t="shared" si="51"/>
        <v>#DIV/0!</v>
      </c>
      <c r="AC88" s="11"/>
      <c r="AD88" s="7" t="e">
        <f t="shared" si="44"/>
        <v>#DIV/0!</v>
      </c>
      <c r="AE88" t="e">
        <f t="shared" si="45"/>
        <v>#DIV/0!</v>
      </c>
      <c r="AF88" s="25" t="e">
        <f t="shared" si="46"/>
        <v>#DIV/0!</v>
      </c>
    </row>
    <row r="89" spans="1:32" ht="14.25" x14ac:dyDescent="0.2">
      <c r="A89" s="37">
        <f>Control!B91</f>
        <v>0</v>
      </c>
      <c r="B89" s="27" t="e">
        <f t="shared" si="28"/>
        <v>#DIV/0!</v>
      </c>
      <c r="C89" s="20">
        <v>0</v>
      </c>
      <c r="D89" s="9" t="e">
        <f t="shared" si="29"/>
        <v>#DIV/0!</v>
      </c>
      <c r="E89">
        <f>Control!C91/100</f>
        <v>0</v>
      </c>
      <c r="F89" t="e">
        <f t="shared" si="30"/>
        <v>#DIV/0!</v>
      </c>
      <c r="G89">
        <f t="shared" si="31"/>
        <v>0</v>
      </c>
      <c r="H89" s="21">
        <f t="shared" si="32"/>
        <v>0</v>
      </c>
      <c r="I89" s="7" t="e">
        <f t="shared" si="33"/>
        <v>#DIV/0!</v>
      </c>
      <c r="J89" t="e">
        <f t="shared" si="34"/>
        <v>#DIV/0!</v>
      </c>
      <c r="K89">
        <f>Control!F91/100</f>
        <v>0</v>
      </c>
      <c r="L89" s="25" t="e">
        <f t="shared" si="35"/>
        <v>#DIV/0!</v>
      </c>
      <c r="M89" s="10" t="e">
        <f t="shared" si="36"/>
        <v>#DIV/0!</v>
      </c>
      <c r="N89" t="e">
        <f t="shared" si="37"/>
        <v>#DIV/0!</v>
      </c>
      <c r="O89" t="e">
        <f t="shared" si="38"/>
        <v>#DIV/0!</v>
      </c>
      <c r="P89" s="25" t="e">
        <f t="shared" si="39"/>
        <v>#DIV/0!</v>
      </c>
      <c r="Q89" s="17" t="e">
        <f t="shared" si="40"/>
        <v>#DIV/0!</v>
      </c>
      <c r="R89" t="e">
        <f t="shared" si="41"/>
        <v>#DIV/0!</v>
      </c>
      <c r="S89" s="25" t="e">
        <f t="shared" si="42"/>
        <v>#DIV/0!</v>
      </c>
      <c r="T89" s="25" t="e">
        <f t="shared" si="43"/>
        <v>#DIV/0!</v>
      </c>
      <c r="U89" s="10" t="e">
        <f ca="1">RANK(C89,$C$3:OFFSET($C$3,Control!$I$5-1,0),1)</f>
        <v>#N/A</v>
      </c>
      <c r="V89" s="10" t="e">
        <f t="shared" ca="1" si="52"/>
        <v>#N/A</v>
      </c>
      <c r="W89" s="10" t="e">
        <f t="shared" ca="1" si="52"/>
        <v>#N/A</v>
      </c>
      <c r="X89" s="7" t="e">
        <f t="shared" si="50"/>
        <v>#DIV/0!</v>
      </c>
      <c r="Y89" s="7" t="e">
        <f t="shared" ca="1" si="49"/>
        <v>#N/A</v>
      </c>
      <c r="Z89">
        <v>1</v>
      </c>
      <c r="AA89">
        <v>2</v>
      </c>
      <c r="AB89" s="11" t="e">
        <f t="shared" si="51"/>
        <v>#DIV/0!</v>
      </c>
      <c r="AC89" s="11"/>
      <c r="AD89" s="7" t="e">
        <f t="shared" si="44"/>
        <v>#DIV/0!</v>
      </c>
      <c r="AE89" t="e">
        <f t="shared" si="45"/>
        <v>#DIV/0!</v>
      </c>
      <c r="AF89" s="25" t="e">
        <f t="shared" si="46"/>
        <v>#DIV/0!</v>
      </c>
    </row>
    <row r="90" spans="1:32" ht="14.25" x14ac:dyDescent="0.2">
      <c r="A90" s="37">
        <f>Control!B92</f>
        <v>0</v>
      </c>
      <c r="B90" s="27" t="e">
        <f t="shared" si="28"/>
        <v>#DIV/0!</v>
      </c>
      <c r="C90" s="20">
        <v>0</v>
      </c>
      <c r="D90" s="9" t="e">
        <f t="shared" si="29"/>
        <v>#DIV/0!</v>
      </c>
      <c r="E90">
        <f>Control!C92/100</f>
        <v>0</v>
      </c>
      <c r="F90" t="e">
        <f t="shared" si="30"/>
        <v>#DIV/0!</v>
      </c>
      <c r="G90">
        <f t="shared" si="31"/>
        <v>0</v>
      </c>
      <c r="H90" s="21">
        <f t="shared" si="32"/>
        <v>0</v>
      </c>
      <c r="I90" s="7" t="e">
        <f t="shared" si="33"/>
        <v>#DIV/0!</v>
      </c>
      <c r="J90" t="e">
        <f t="shared" si="34"/>
        <v>#DIV/0!</v>
      </c>
      <c r="K90">
        <f>Control!F92/100</f>
        <v>0</v>
      </c>
      <c r="L90" s="25" t="e">
        <f t="shared" si="35"/>
        <v>#DIV/0!</v>
      </c>
      <c r="M90" s="10" t="e">
        <f t="shared" si="36"/>
        <v>#DIV/0!</v>
      </c>
      <c r="N90" t="e">
        <f t="shared" si="37"/>
        <v>#DIV/0!</v>
      </c>
      <c r="O90" t="e">
        <f t="shared" si="38"/>
        <v>#DIV/0!</v>
      </c>
      <c r="P90" s="25" t="e">
        <f t="shared" si="39"/>
        <v>#DIV/0!</v>
      </c>
      <c r="Q90" s="17" t="e">
        <f t="shared" si="40"/>
        <v>#DIV/0!</v>
      </c>
      <c r="R90" t="e">
        <f t="shared" si="41"/>
        <v>#DIV/0!</v>
      </c>
      <c r="S90" s="25" t="e">
        <f t="shared" si="42"/>
        <v>#DIV/0!</v>
      </c>
      <c r="T90" s="25" t="e">
        <f t="shared" si="43"/>
        <v>#DIV/0!</v>
      </c>
      <c r="U90" s="10" t="e">
        <f ca="1">RANK(C90,$C$3:OFFSET($C$3,Control!$I$5-1,0),1)</f>
        <v>#N/A</v>
      </c>
      <c r="V90" s="10" t="e">
        <f t="shared" ca="1" si="52"/>
        <v>#N/A</v>
      </c>
      <c r="W90" s="10" t="e">
        <f t="shared" ca="1" si="52"/>
        <v>#N/A</v>
      </c>
      <c r="X90" s="7" t="e">
        <f t="shared" si="50"/>
        <v>#DIV/0!</v>
      </c>
      <c r="Y90" s="7" t="e">
        <f t="shared" ca="1" si="49"/>
        <v>#N/A</v>
      </c>
      <c r="Z90">
        <v>1</v>
      </c>
      <c r="AA90">
        <v>2</v>
      </c>
      <c r="AB90" s="11" t="e">
        <f t="shared" si="51"/>
        <v>#DIV/0!</v>
      </c>
      <c r="AC90" s="11"/>
      <c r="AD90" s="7" t="e">
        <f t="shared" si="44"/>
        <v>#DIV/0!</v>
      </c>
      <c r="AE90" t="e">
        <f t="shared" si="45"/>
        <v>#DIV/0!</v>
      </c>
      <c r="AF90" s="25" t="e">
        <f t="shared" si="46"/>
        <v>#DIV/0!</v>
      </c>
    </row>
    <row r="91" spans="1:32" ht="14.25" x14ac:dyDescent="0.2">
      <c r="A91" s="37">
        <f>Control!B93</f>
        <v>0</v>
      </c>
      <c r="B91" s="27" t="e">
        <f t="shared" si="28"/>
        <v>#DIV/0!</v>
      </c>
      <c r="C91" s="20">
        <v>0</v>
      </c>
      <c r="D91" s="9" t="e">
        <f t="shared" si="29"/>
        <v>#DIV/0!</v>
      </c>
      <c r="E91">
        <f>Control!C93/100</f>
        <v>0</v>
      </c>
      <c r="F91" t="e">
        <f t="shared" si="30"/>
        <v>#DIV/0!</v>
      </c>
      <c r="G91">
        <f t="shared" si="31"/>
        <v>0</v>
      </c>
      <c r="H91" s="21">
        <f t="shared" si="32"/>
        <v>0</v>
      </c>
      <c r="I91" s="7" t="e">
        <f t="shared" si="33"/>
        <v>#DIV/0!</v>
      </c>
      <c r="J91" t="e">
        <f t="shared" si="34"/>
        <v>#DIV/0!</v>
      </c>
      <c r="K91">
        <f>Control!F93/100</f>
        <v>0</v>
      </c>
      <c r="L91" s="25" t="e">
        <f t="shared" si="35"/>
        <v>#DIV/0!</v>
      </c>
      <c r="M91" s="10" t="e">
        <f t="shared" si="36"/>
        <v>#DIV/0!</v>
      </c>
      <c r="N91" t="e">
        <f t="shared" si="37"/>
        <v>#DIV/0!</v>
      </c>
      <c r="O91" t="e">
        <f t="shared" si="38"/>
        <v>#DIV/0!</v>
      </c>
      <c r="P91" s="25" t="e">
        <f t="shared" si="39"/>
        <v>#DIV/0!</v>
      </c>
      <c r="Q91" s="17" t="e">
        <f t="shared" si="40"/>
        <v>#DIV/0!</v>
      </c>
      <c r="R91" t="e">
        <f t="shared" si="41"/>
        <v>#DIV/0!</v>
      </c>
      <c r="S91" s="25" t="e">
        <f t="shared" si="42"/>
        <v>#DIV/0!</v>
      </c>
      <c r="T91" s="25" t="e">
        <f t="shared" si="43"/>
        <v>#DIV/0!</v>
      </c>
      <c r="U91" s="10" t="e">
        <f ca="1">RANK(C91,$C$3:OFFSET($C$3,Control!$I$5-1,0),1)</f>
        <v>#N/A</v>
      </c>
      <c r="V91" s="10" t="e">
        <f t="shared" ca="1" si="52"/>
        <v>#N/A</v>
      </c>
      <c r="W91" s="10" t="e">
        <f t="shared" ca="1" si="52"/>
        <v>#N/A</v>
      </c>
      <c r="X91" s="7" t="e">
        <f t="shared" si="50"/>
        <v>#DIV/0!</v>
      </c>
      <c r="Y91" s="7" t="e">
        <f t="shared" ca="1" si="49"/>
        <v>#N/A</v>
      </c>
      <c r="Z91">
        <v>1</v>
      </c>
      <c r="AA91">
        <v>2</v>
      </c>
      <c r="AB91" s="11" t="e">
        <f t="shared" si="51"/>
        <v>#DIV/0!</v>
      </c>
      <c r="AC91" s="11"/>
      <c r="AD91" s="7" t="e">
        <f t="shared" si="44"/>
        <v>#DIV/0!</v>
      </c>
      <c r="AE91" t="e">
        <f t="shared" si="45"/>
        <v>#DIV/0!</v>
      </c>
      <c r="AF91" s="25" t="e">
        <f t="shared" si="46"/>
        <v>#DIV/0!</v>
      </c>
    </row>
    <row r="92" spans="1:32" ht="14.25" x14ac:dyDescent="0.2">
      <c r="A92" s="37">
        <f>Control!B94</f>
        <v>0</v>
      </c>
      <c r="B92" s="27" t="e">
        <f t="shared" si="28"/>
        <v>#DIV/0!</v>
      </c>
      <c r="C92" s="20">
        <v>0</v>
      </c>
      <c r="D92" s="9" t="e">
        <f t="shared" si="29"/>
        <v>#DIV/0!</v>
      </c>
      <c r="E92">
        <f>Control!C94/100</f>
        <v>0</v>
      </c>
      <c r="F92" t="e">
        <f t="shared" si="30"/>
        <v>#DIV/0!</v>
      </c>
      <c r="G92">
        <f t="shared" si="31"/>
        <v>0</v>
      </c>
      <c r="H92" s="21">
        <f t="shared" si="32"/>
        <v>0</v>
      </c>
      <c r="I92" s="7" t="e">
        <f t="shared" si="33"/>
        <v>#DIV/0!</v>
      </c>
      <c r="J92" t="e">
        <f t="shared" si="34"/>
        <v>#DIV/0!</v>
      </c>
      <c r="K92">
        <f>Control!F94/100</f>
        <v>0</v>
      </c>
      <c r="L92" s="25" t="e">
        <f t="shared" si="35"/>
        <v>#DIV/0!</v>
      </c>
      <c r="M92" s="10" t="e">
        <f t="shared" si="36"/>
        <v>#DIV/0!</v>
      </c>
      <c r="N92" t="e">
        <f t="shared" si="37"/>
        <v>#DIV/0!</v>
      </c>
      <c r="O92" t="e">
        <f t="shared" si="38"/>
        <v>#DIV/0!</v>
      </c>
      <c r="P92" s="25" t="e">
        <f t="shared" si="39"/>
        <v>#DIV/0!</v>
      </c>
      <c r="Q92" s="17" t="e">
        <f t="shared" si="40"/>
        <v>#DIV/0!</v>
      </c>
      <c r="R92" t="e">
        <f t="shared" si="41"/>
        <v>#DIV/0!</v>
      </c>
      <c r="S92" s="25" t="e">
        <f t="shared" si="42"/>
        <v>#DIV/0!</v>
      </c>
      <c r="T92" s="25" t="e">
        <f t="shared" si="43"/>
        <v>#DIV/0!</v>
      </c>
      <c r="U92" s="10" t="e">
        <f ca="1">RANK(C92,$C$3:OFFSET($C$3,Control!$I$5-1,0),1)</f>
        <v>#N/A</v>
      </c>
      <c r="V92" s="10" t="e">
        <f t="shared" ca="1" si="52"/>
        <v>#N/A</v>
      </c>
      <c r="W92" s="10" t="e">
        <f t="shared" ca="1" si="52"/>
        <v>#N/A</v>
      </c>
      <c r="X92" s="7" t="e">
        <f t="shared" si="50"/>
        <v>#DIV/0!</v>
      </c>
      <c r="Y92" s="7" t="e">
        <f t="shared" ca="1" si="49"/>
        <v>#N/A</v>
      </c>
      <c r="Z92">
        <v>1</v>
      </c>
      <c r="AA92">
        <v>2</v>
      </c>
      <c r="AB92" s="11" t="e">
        <f t="shared" si="51"/>
        <v>#DIV/0!</v>
      </c>
      <c r="AC92" s="11"/>
      <c r="AD92" s="7" t="e">
        <f t="shared" si="44"/>
        <v>#DIV/0!</v>
      </c>
      <c r="AE92" t="e">
        <f t="shared" si="45"/>
        <v>#DIV/0!</v>
      </c>
      <c r="AF92" s="25" t="e">
        <f t="shared" si="46"/>
        <v>#DIV/0!</v>
      </c>
    </row>
    <row r="93" spans="1:32" ht="14.25" x14ac:dyDescent="0.2">
      <c r="A93" s="37">
        <f>Control!B95</f>
        <v>0</v>
      </c>
      <c r="B93" s="27" t="e">
        <f t="shared" si="28"/>
        <v>#DIV/0!</v>
      </c>
      <c r="C93" s="20">
        <v>0</v>
      </c>
      <c r="D93" s="9" t="e">
        <f t="shared" si="29"/>
        <v>#DIV/0!</v>
      </c>
      <c r="E93">
        <f>Control!C95/100</f>
        <v>0</v>
      </c>
      <c r="F93" t="e">
        <f t="shared" si="30"/>
        <v>#DIV/0!</v>
      </c>
      <c r="G93">
        <f t="shared" si="31"/>
        <v>0</v>
      </c>
      <c r="H93" s="21">
        <f t="shared" si="32"/>
        <v>0</v>
      </c>
      <c r="I93" s="7" t="e">
        <f t="shared" si="33"/>
        <v>#DIV/0!</v>
      </c>
      <c r="J93" t="e">
        <f t="shared" si="34"/>
        <v>#DIV/0!</v>
      </c>
      <c r="K93">
        <f>Control!F95/100</f>
        <v>0</v>
      </c>
      <c r="L93" s="25" t="e">
        <f t="shared" si="35"/>
        <v>#DIV/0!</v>
      </c>
      <c r="M93" s="10" t="e">
        <f t="shared" si="36"/>
        <v>#DIV/0!</v>
      </c>
      <c r="N93" t="e">
        <f t="shared" si="37"/>
        <v>#DIV/0!</v>
      </c>
      <c r="O93" t="e">
        <f t="shared" si="38"/>
        <v>#DIV/0!</v>
      </c>
      <c r="P93" s="25" t="e">
        <f t="shared" si="39"/>
        <v>#DIV/0!</v>
      </c>
      <c r="Q93" s="17" t="e">
        <f t="shared" si="40"/>
        <v>#DIV/0!</v>
      </c>
      <c r="R93" t="e">
        <f t="shared" si="41"/>
        <v>#DIV/0!</v>
      </c>
      <c r="S93" s="25" t="e">
        <f t="shared" si="42"/>
        <v>#DIV/0!</v>
      </c>
      <c r="T93" s="25" t="e">
        <f t="shared" si="43"/>
        <v>#DIV/0!</v>
      </c>
      <c r="U93" s="10" t="e">
        <f ca="1">RANK(C93,$C$3:OFFSET($C$3,Control!$I$5-1,0),1)</f>
        <v>#N/A</v>
      </c>
      <c r="V93" s="10" t="e">
        <f t="shared" ca="1" si="52"/>
        <v>#N/A</v>
      </c>
      <c r="W93" s="10" t="e">
        <f t="shared" ca="1" si="52"/>
        <v>#N/A</v>
      </c>
      <c r="X93" s="7" t="e">
        <f t="shared" si="50"/>
        <v>#DIV/0!</v>
      </c>
      <c r="Y93" s="7" t="e">
        <f t="shared" ca="1" si="49"/>
        <v>#N/A</v>
      </c>
      <c r="Z93">
        <v>1</v>
      </c>
      <c r="AA93">
        <v>2</v>
      </c>
      <c r="AB93" s="11" t="e">
        <f t="shared" si="51"/>
        <v>#DIV/0!</v>
      </c>
      <c r="AC93" s="11"/>
      <c r="AD93" s="7" t="e">
        <f t="shared" si="44"/>
        <v>#DIV/0!</v>
      </c>
      <c r="AE93" t="e">
        <f t="shared" si="45"/>
        <v>#DIV/0!</v>
      </c>
      <c r="AF93" s="25" t="e">
        <f t="shared" si="46"/>
        <v>#DIV/0!</v>
      </c>
    </row>
    <row r="94" spans="1:32" ht="14.25" x14ac:dyDescent="0.2">
      <c r="A94" s="37">
        <f>Control!B96</f>
        <v>0</v>
      </c>
      <c r="B94" s="27" t="e">
        <f t="shared" si="28"/>
        <v>#DIV/0!</v>
      </c>
      <c r="C94" s="20">
        <v>0</v>
      </c>
      <c r="D94" s="9" t="e">
        <f t="shared" si="29"/>
        <v>#DIV/0!</v>
      </c>
      <c r="E94">
        <f>Control!C96/100</f>
        <v>0</v>
      </c>
      <c r="F94" t="e">
        <f t="shared" si="30"/>
        <v>#DIV/0!</v>
      </c>
      <c r="G94">
        <f t="shared" si="31"/>
        <v>0</v>
      </c>
      <c r="H94" s="21">
        <f t="shared" si="32"/>
        <v>0</v>
      </c>
      <c r="I94" s="7" t="e">
        <f t="shared" si="33"/>
        <v>#DIV/0!</v>
      </c>
      <c r="J94" t="e">
        <f t="shared" si="34"/>
        <v>#DIV/0!</v>
      </c>
      <c r="K94">
        <f>Control!F96/100</f>
        <v>0</v>
      </c>
      <c r="L94" s="25" t="e">
        <f t="shared" si="35"/>
        <v>#DIV/0!</v>
      </c>
      <c r="M94" s="10" t="e">
        <f t="shared" si="36"/>
        <v>#DIV/0!</v>
      </c>
      <c r="N94" t="e">
        <f t="shared" si="37"/>
        <v>#DIV/0!</v>
      </c>
      <c r="O94" t="e">
        <f t="shared" si="38"/>
        <v>#DIV/0!</v>
      </c>
      <c r="P94" s="25" t="e">
        <f t="shared" si="39"/>
        <v>#DIV/0!</v>
      </c>
      <c r="Q94" s="17" t="e">
        <f t="shared" si="40"/>
        <v>#DIV/0!</v>
      </c>
      <c r="R94" t="e">
        <f t="shared" si="41"/>
        <v>#DIV/0!</v>
      </c>
      <c r="S94" s="25" t="e">
        <f t="shared" si="42"/>
        <v>#DIV/0!</v>
      </c>
      <c r="T94" s="25" t="e">
        <f t="shared" si="43"/>
        <v>#DIV/0!</v>
      </c>
      <c r="U94" s="10" t="e">
        <f ca="1">RANK(C94,$C$3:OFFSET($C$3,Control!$I$5-1,0),1)</f>
        <v>#N/A</v>
      </c>
      <c r="V94" s="10" t="e">
        <f t="shared" ca="1" si="52"/>
        <v>#N/A</v>
      </c>
      <c r="W94" s="10" t="e">
        <f t="shared" ca="1" si="52"/>
        <v>#N/A</v>
      </c>
      <c r="X94" s="7" t="e">
        <f t="shared" si="50"/>
        <v>#DIV/0!</v>
      </c>
      <c r="Y94" s="7" t="e">
        <f t="shared" ca="1" si="49"/>
        <v>#N/A</v>
      </c>
      <c r="Z94">
        <v>1</v>
      </c>
      <c r="AA94">
        <v>2</v>
      </c>
      <c r="AB94" s="11" t="e">
        <f t="shared" si="51"/>
        <v>#DIV/0!</v>
      </c>
      <c r="AC94" s="11"/>
      <c r="AD94" s="7" t="e">
        <f t="shared" si="44"/>
        <v>#DIV/0!</v>
      </c>
      <c r="AE94" t="e">
        <f t="shared" si="45"/>
        <v>#DIV/0!</v>
      </c>
      <c r="AF94" s="25" t="e">
        <f t="shared" si="46"/>
        <v>#DIV/0!</v>
      </c>
    </row>
    <row r="95" spans="1:32" ht="14.25" x14ac:dyDescent="0.2">
      <c r="A95" s="37">
        <f>Control!B97</f>
        <v>0</v>
      </c>
      <c r="B95" s="27" t="e">
        <f t="shared" ref="B95:B100" si="53">100*T95/(1-S95)</f>
        <v>#DIV/0!</v>
      </c>
      <c r="C95" s="20">
        <v>0</v>
      </c>
      <c r="D95" s="9" t="e">
        <f t="shared" ref="D95:D100" si="54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5">$F$2*N95</f>
        <v>#DIV/0!</v>
      </c>
      <c r="G95">
        <f t="shared" ref="G95:G100" si="56">0.018*C95*1000000/8.3144/($AA$1+273.15)</f>
        <v>0</v>
      </c>
      <c r="H95" s="21">
        <f t="shared" ref="H95:H100" si="57">2*0.0000000000000000001*(E95*100)^3.5</f>
        <v>0</v>
      </c>
      <c r="I95" s="7" t="e">
        <f t="shared" ref="I95:I100" si="58">MIN(J95*$J$2,C95)</f>
        <v>#DIV/0!</v>
      </c>
      <c r="J95" t="e">
        <f t="shared" ref="J95:J100" si="59">$I$2+(0.821*SQRT(H95)+1.54)/E95</f>
        <v>#DIV/0!</v>
      </c>
      <c r="K95">
        <f>Control!F97/100</f>
        <v>0</v>
      </c>
      <c r="L95" s="25" t="e">
        <f t="shared" ref="L95:L100" si="60">K95*(1-F95-P95-S95)</f>
        <v>#DIV/0!</v>
      </c>
      <c r="M95" s="10" t="e">
        <f t="shared" ref="M95:M100" si="61">0.018*I95*1000000/8.3144/($AA$1+273.15)</f>
        <v>#DIV/0!</v>
      </c>
      <c r="N95" t="e">
        <f t="shared" ref="N95:N100" si="62">1/((1+$P$2)*(1+(1-E95)/E95*$AA$2/M95)-$O$2)</f>
        <v>#DIV/0!</v>
      </c>
      <c r="O95" t="e">
        <f t="shared" ref="O95:O100" si="63">$O$2*N95</f>
        <v>#DIV/0!</v>
      </c>
      <c r="P95" s="25" t="e">
        <f t="shared" ref="P95:P100" si="64">S95*($P$2-$F$2)</f>
        <v>#DIV/0!</v>
      </c>
      <c r="Q95" s="17" t="e">
        <f t="shared" ref="Q95:Q100" si="65">100/(1+G95/$AA$2*(1/S95-1))</f>
        <v>#DIV/0!</v>
      </c>
      <c r="R95" t="e">
        <f t="shared" ref="R95:R100" si="66">Q95/100*G95+(100-Q95)/100*2450</f>
        <v>#DIV/0!</v>
      </c>
      <c r="S95" s="25" t="e">
        <f t="shared" ref="S95:S100" si="67">($O$2/(1+$P$2-$F$2)+1)*N95</f>
        <v>#DIV/0!</v>
      </c>
      <c r="T95" s="25" t="e">
        <f t="shared" ref="T95:T100" si="68">L95+F95+P95</f>
        <v>#DIV/0!</v>
      </c>
      <c r="U95" s="10" t="e">
        <f ca="1">RANK(C95,$C$3:OFFSET($C$3,Control!$I$5-1,0),1)</f>
        <v>#N/A</v>
      </c>
      <c r="V95" s="10" t="e">
        <f t="shared" ca="1" si="52"/>
        <v>#N/A</v>
      </c>
      <c r="W95" s="10" t="e">
        <f t="shared" ca="1" si="52"/>
        <v>#N/A</v>
      </c>
      <c r="X95" s="7" t="e">
        <f t="shared" si="50"/>
        <v>#DIV/0!</v>
      </c>
      <c r="Y95" s="7" t="e">
        <f t="shared" ca="1" si="49"/>
        <v>#N/A</v>
      </c>
      <c r="Z95">
        <v>1</v>
      </c>
      <c r="AA95">
        <v>2</v>
      </c>
      <c r="AB95" s="11" t="e">
        <f t="shared" si="51"/>
        <v>#DIV/0!</v>
      </c>
      <c r="AC95" s="11"/>
      <c r="AD95" s="7" t="e">
        <f t="shared" ref="AD95:AD100" si="69">B95+S95*100</f>
        <v>#DIV/0!</v>
      </c>
      <c r="AE95" t="e">
        <f t="shared" ref="AE95:AE100" si="70">($AE$1/100-K95)/(1-K95)/N95-1-$P$2</f>
        <v>#DIV/0!</v>
      </c>
      <c r="AF95" s="25" t="e">
        <f t="shared" ref="AF95:AF100" si="71">S95+P95+F95</f>
        <v>#DIV/0!</v>
      </c>
    </row>
    <row r="96" spans="1:32" ht="14.25" x14ac:dyDescent="0.2">
      <c r="A96" s="37">
        <f>Control!B98</f>
        <v>0</v>
      </c>
      <c r="B96" s="27" t="e">
        <f t="shared" si="53"/>
        <v>#DIV/0!</v>
      </c>
      <c r="C96" s="20">
        <v>0</v>
      </c>
      <c r="D96" s="9" t="e">
        <f t="shared" si="54"/>
        <v>#DIV/0!</v>
      </c>
      <c r="E96">
        <f>Control!C98/100</f>
        <v>0</v>
      </c>
      <c r="F96" t="e">
        <f t="shared" si="55"/>
        <v>#DIV/0!</v>
      </c>
      <c r="G96">
        <f t="shared" si="56"/>
        <v>0</v>
      </c>
      <c r="H96" s="21">
        <f t="shared" si="57"/>
        <v>0</v>
      </c>
      <c r="I96" s="7" t="e">
        <f t="shared" si="58"/>
        <v>#DIV/0!</v>
      </c>
      <c r="J96" t="e">
        <f t="shared" si="59"/>
        <v>#DIV/0!</v>
      </c>
      <c r="K96">
        <f>Control!F98/100</f>
        <v>0</v>
      </c>
      <c r="L96" s="25" t="e">
        <f t="shared" si="60"/>
        <v>#DIV/0!</v>
      </c>
      <c r="M96" s="10" t="e">
        <f t="shared" si="61"/>
        <v>#DIV/0!</v>
      </c>
      <c r="N96" t="e">
        <f t="shared" si="62"/>
        <v>#DIV/0!</v>
      </c>
      <c r="O96" t="e">
        <f t="shared" si="63"/>
        <v>#DIV/0!</v>
      </c>
      <c r="P96" s="25" t="e">
        <f t="shared" si="64"/>
        <v>#DIV/0!</v>
      </c>
      <c r="Q96" s="17" t="e">
        <f t="shared" si="65"/>
        <v>#DIV/0!</v>
      </c>
      <c r="R96" t="e">
        <f t="shared" si="66"/>
        <v>#DIV/0!</v>
      </c>
      <c r="S96" s="25" t="e">
        <f t="shared" si="67"/>
        <v>#DIV/0!</v>
      </c>
      <c r="T96" s="25" t="e">
        <f t="shared" si="68"/>
        <v>#DIV/0!</v>
      </c>
      <c r="U96" s="10" t="e">
        <f ca="1">RANK(C96,$C$3:OFFSET($C$3,Control!$I$5-1,0),1)</f>
        <v>#N/A</v>
      </c>
      <c r="V96" s="10" t="e">
        <f t="shared" ref="V96:W100" ca="1" si="72">IF(U96=U95,U95+1,U96)</f>
        <v>#N/A</v>
      </c>
      <c r="W96" s="10" t="e">
        <f t="shared" ca="1" si="72"/>
        <v>#N/A</v>
      </c>
      <c r="X96" s="7" t="e">
        <f t="shared" si="50"/>
        <v>#DIV/0!</v>
      </c>
      <c r="Y96" s="7" t="e">
        <f t="shared" ca="1" si="49"/>
        <v>#N/A</v>
      </c>
      <c r="Z96">
        <v>1</v>
      </c>
      <c r="AA96">
        <v>2</v>
      </c>
      <c r="AB96" s="11" t="e">
        <f t="shared" si="51"/>
        <v>#DIV/0!</v>
      </c>
      <c r="AC96" s="11"/>
      <c r="AD96" s="7" t="e">
        <f t="shared" si="69"/>
        <v>#DIV/0!</v>
      </c>
      <c r="AE96" t="e">
        <f t="shared" si="70"/>
        <v>#DIV/0!</v>
      </c>
      <c r="AF96" s="25" t="e">
        <f t="shared" si="71"/>
        <v>#DIV/0!</v>
      </c>
    </row>
    <row r="97" spans="1:32" ht="14.25" x14ac:dyDescent="0.2">
      <c r="A97" s="37">
        <f>Control!B99</f>
        <v>0</v>
      </c>
      <c r="B97" s="27" t="e">
        <f t="shared" si="53"/>
        <v>#DIV/0!</v>
      </c>
      <c r="C97" s="20">
        <v>0</v>
      </c>
      <c r="D97" s="9" t="e">
        <f t="shared" si="54"/>
        <v>#DIV/0!</v>
      </c>
      <c r="E97">
        <f>Control!C99/100</f>
        <v>0</v>
      </c>
      <c r="F97" t="e">
        <f t="shared" si="55"/>
        <v>#DIV/0!</v>
      </c>
      <c r="G97">
        <f t="shared" si="56"/>
        <v>0</v>
      </c>
      <c r="H97" s="21">
        <f t="shared" si="57"/>
        <v>0</v>
      </c>
      <c r="I97" s="7" t="e">
        <f t="shared" si="58"/>
        <v>#DIV/0!</v>
      </c>
      <c r="J97" t="e">
        <f t="shared" si="59"/>
        <v>#DIV/0!</v>
      </c>
      <c r="K97">
        <f>Control!F99/100</f>
        <v>0</v>
      </c>
      <c r="L97" s="25" t="e">
        <f t="shared" si="60"/>
        <v>#DIV/0!</v>
      </c>
      <c r="M97" s="10" t="e">
        <f t="shared" si="61"/>
        <v>#DIV/0!</v>
      </c>
      <c r="N97" t="e">
        <f t="shared" si="62"/>
        <v>#DIV/0!</v>
      </c>
      <c r="O97" t="e">
        <f t="shared" si="63"/>
        <v>#DIV/0!</v>
      </c>
      <c r="P97" s="25" t="e">
        <f t="shared" si="64"/>
        <v>#DIV/0!</v>
      </c>
      <c r="Q97" s="17" t="e">
        <f t="shared" si="65"/>
        <v>#DIV/0!</v>
      </c>
      <c r="R97" t="e">
        <f t="shared" si="66"/>
        <v>#DIV/0!</v>
      </c>
      <c r="S97" s="25" t="e">
        <f t="shared" si="67"/>
        <v>#DIV/0!</v>
      </c>
      <c r="T97" s="25" t="e">
        <f t="shared" si="68"/>
        <v>#DIV/0!</v>
      </c>
      <c r="U97" s="10" t="e">
        <f ca="1">RANK(C97,$C$3:OFFSET($C$3,Control!$I$5-1,0),1)</f>
        <v>#N/A</v>
      </c>
      <c r="V97" s="10" t="e">
        <f t="shared" ca="1" si="72"/>
        <v>#N/A</v>
      </c>
      <c r="W97" s="10" t="e">
        <f t="shared" ca="1" si="72"/>
        <v>#N/A</v>
      </c>
      <c r="X97" s="7" t="e">
        <f t="shared" si="50"/>
        <v>#DIV/0!</v>
      </c>
      <c r="Y97" s="7" t="e">
        <f t="shared" ca="1" si="49"/>
        <v>#N/A</v>
      </c>
      <c r="Z97">
        <v>1</v>
      </c>
      <c r="AA97">
        <v>2</v>
      </c>
      <c r="AB97" s="11" t="e">
        <f t="shared" si="51"/>
        <v>#DIV/0!</v>
      </c>
      <c r="AC97" s="11"/>
      <c r="AD97" s="7" t="e">
        <f t="shared" si="69"/>
        <v>#DIV/0!</v>
      </c>
      <c r="AE97" t="e">
        <f t="shared" si="70"/>
        <v>#DIV/0!</v>
      </c>
      <c r="AF97" s="25" t="e">
        <f t="shared" si="71"/>
        <v>#DIV/0!</v>
      </c>
    </row>
    <row r="98" spans="1:32" ht="14.25" x14ac:dyDescent="0.2">
      <c r="A98" s="37">
        <f>Control!B100</f>
        <v>0</v>
      </c>
      <c r="B98" s="27" t="e">
        <f t="shared" si="53"/>
        <v>#DIV/0!</v>
      </c>
      <c r="C98" s="20">
        <v>0</v>
      </c>
      <c r="D98" s="9" t="e">
        <f t="shared" si="54"/>
        <v>#DIV/0!</v>
      </c>
      <c r="E98">
        <f>Control!C100/100</f>
        <v>0</v>
      </c>
      <c r="F98" t="e">
        <f t="shared" si="55"/>
        <v>#DIV/0!</v>
      </c>
      <c r="G98">
        <f t="shared" si="56"/>
        <v>0</v>
      </c>
      <c r="H98" s="21">
        <f t="shared" si="57"/>
        <v>0</v>
      </c>
      <c r="I98" s="7" t="e">
        <f t="shared" si="58"/>
        <v>#DIV/0!</v>
      </c>
      <c r="J98" t="e">
        <f t="shared" si="59"/>
        <v>#DIV/0!</v>
      </c>
      <c r="K98">
        <f>Control!F100/100</f>
        <v>0</v>
      </c>
      <c r="L98" s="25" t="e">
        <f t="shared" si="60"/>
        <v>#DIV/0!</v>
      </c>
      <c r="M98" s="10" t="e">
        <f t="shared" si="61"/>
        <v>#DIV/0!</v>
      </c>
      <c r="N98" t="e">
        <f t="shared" si="62"/>
        <v>#DIV/0!</v>
      </c>
      <c r="O98" t="e">
        <f t="shared" si="63"/>
        <v>#DIV/0!</v>
      </c>
      <c r="P98" s="25" t="e">
        <f t="shared" si="64"/>
        <v>#DIV/0!</v>
      </c>
      <c r="Q98" s="17" t="e">
        <f t="shared" si="65"/>
        <v>#DIV/0!</v>
      </c>
      <c r="R98" t="e">
        <f t="shared" si="66"/>
        <v>#DIV/0!</v>
      </c>
      <c r="S98" s="25" t="e">
        <f t="shared" si="67"/>
        <v>#DIV/0!</v>
      </c>
      <c r="T98" s="25" t="e">
        <f t="shared" si="68"/>
        <v>#DIV/0!</v>
      </c>
      <c r="U98" s="10" t="e">
        <f ca="1">RANK(C98,$C$3:OFFSET($C$3,Control!$I$5-1,0),1)</f>
        <v>#N/A</v>
      </c>
      <c r="V98" s="10" t="e">
        <f t="shared" ca="1" si="72"/>
        <v>#N/A</v>
      </c>
      <c r="W98" s="10" t="e">
        <f t="shared" ca="1" si="72"/>
        <v>#N/A</v>
      </c>
      <c r="X98" s="7" t="e">
        <f t="shared" si="50"/>
        <v>#DIV/0!</v>
      </c>
      <c r="Y98" s="7" t="e">
        <f t="shared" ca="1" si="49"/>
        <v>#N/A</v>
      </c>
      <c r="Z98">
        <v>1</v>
      </c>
      <c r="AA98">
        <v>2</v>
      </c>
      <c r="AB98" s="11" t="e">
        <f t="shared" si="51"/>
        <v>#DIV/0!</v>
      </c>
      <c r="AC98" s="11"/>
      <c r="AD98" s="7" t="e">
        <f t="shared" si="69"/>
        <v>#DIV/0!</v>
      </c>
      <c r="AE98" t="e">
        <f t="shared" si="70"/>
        <v>#DIV/0!</v>
      </c>
      <c r="AF98" s="25" t="e">
        <f t="shared" si="71"/>
        <v>#DIV/0!</v>
      </c>
    </row>
    <row r="99" spans="1:32" ht="14.25" x14ac:dyDescent="0.2">
      <c r="A99" s="37">
        <f>Control!B101</f>
        <v>0</v>
      </c>
      <c r="B99" s="27" t="e">
        <f t="shared" si="53"/>
        <v>#DIV/0!</v>
      </c>
      <c r="C99" s="20">
        <v>0</v>
      </c>
      <c r="D99" s="9" t="e">
        <f t="shared" si="54"/>
        <v>#DIV/0!</v>
      </c>
      <c r="E99">
        <f>Control!C101/100</f>
        <v>0</v>
      </c>
      <c r="F99" t="e">
        <f t="shared" si="55"/>
        <v>#DIV/0!</v>
      </c>
      <c r="G99">
        <f t="shared" si="56"/>
        <v>0</v>
      </c>
      <c r="H99" s="21">
        <f t="shared" si="57"/>
        <v>0</v>
      </c>
      <c r="I99" s="7" t="e">
        <f t="shared" si="58"/>
        <v>#DIV/0!</v>
      </c>
      <c r="J99" t="e">
        <f t="shared" si="59"/>
        <v>#DIV/0!</v>
      </c>
      <c r="K99">
        <f>Control!F101/100</f>
        <v>0</v>
      </c>
      <c r="L99" s="25" t="e">
        <f t="shared" si="60"/>
        <v>#DIV/0!</v>
      </c>
      <c r="M99" s="10" t="e">
        <f t="shared" si="61"/>
        <v>#DIV/0!</v>
      </c>
      <c r="N99" t="e">
        <f t="shared" si="62"/>
        <v>#DIV/0!</v>
      </c>
      <c r="O99" t="e">
        <f t="shared" si="63"/>
        <v>#DIV/0!</v>
      </c>
      <c r="P99" s="25" t="e">
        <f t="shared" si="64"/>
        <v>#DIV/0!</v>
      </c>
      <c r="Q99" s="17" t="e">
        <f t="shared" si="65"/>
        <v>#DIV/0!</v>
      </c>
      <c r="R99" t="e">
        <f t="shared" si="66"/>
        <v>#DIV/0!</v>
      </c>
      <c r="S99" s="25" t="e">
        <f t="shared" si="67"/>
        <v>#DIV/0!</v>
      </c>
      <c r="T99" s="25" t="e">
        <f t="shared" si="68"/>
        <v>#DIV/0!</v>
      </c>
      <c r="U99" s="10" t="e">
        <f ca="1">RANK(C99,$C$3:OFFSET($C$3,Control!$I$5-1,0),1)</f>
        <v>#N/A</v>
      </c>
      <c r="V99" s="10" t="e">
        <f t="shared" ca="1" si="72"/>
        <v>#N/A</v>
      </c>
      <c r="W99" s="10" t="e">
        <f t="shared" ca="1" si="72"/>
        <v>#N/A</v>
      </c>
      <c r="X99" s="7" t="e">
        <f t="shared" si="50"/>
        <v>#DIV/0!</v>
      </c>
      <c r="Y99" s="7" t="e">
        <f t="shared" ca="1" si="49"/>
        <v>#N/A</v>
      </c>
      <c r="Z99">
        <v>1</v>
      </c>
      <c r="AA99">
        <v>2</v>
      </c>
      <c r="AB99" s="11" t="e">
        <f t="shared" si="51"/>
        <v>#DIV/0!</v>
      </c>
      <c r="AC99" s="11"/>
      <c r="AD99" s="7" t="e">
        <f t="shared" si="69"/>
        <v>#DIV/0!</v>
      </c>
      <c r="AE99" t="e">
        <f t="shared" si="70"/>
        <v>#DIV/0!</v>
      </c>
      <c r="AF99" s="25" t="e">
        <f t="shared" si="71"/>
        <v>#DIV/0!</v>
      </c>
    </row>
    <row r="100" spans="1:32" ht="14.25" x14ac:dyDescent="0.2">
      <c r="A100" s="37">
        <f>Control!B102</f>
        <v>0</v>
      </c>
      <c r="B100" s="27" t="e">
        <f t="shared" si="53"/>
        <v>#DIV/0!</v>
      </c>
      <c r="C100" s="20">
        <v>0</v>
      </c>
      <c r="D100" s="9" t="e">
        <f t="shared" si="54"/>
        <v>#DIV/0!</v>
      </c>
      <c r="E100">
        <f>Control!C102/100</f>
        <v>0</v>
      </c>
      <c r="F100" t="e">
        <f t="shared" si="55"/>
        <v>#DIV/0!</v>
      </c>
      <c r="G100">
        <f t="shared" si="56"/>
        <v>0</v>
      </c>
      <c r="H100" s="21">
        <f t="shared" si="57"/>
        <v>0</v>
      </c>
      <c r="I100" s="7" t="e">
        <f t="shared" si="58"/>
        <v>#DIV/0!</v>
      </c>
      <c r="J100" t="e">
        <f t="shared" si="59"/>
        <v>#DIV/0!</v>
      </c>
      <c r="K100">
        <f>Control!F102/100</f>
        <v>0</v>
      </c>
      <c r="L100" s="25" t="e">
        <f t="shared" si="60"/>
        <v>#DIV/0!</v>
      </c>
      <c r="M100" s="10" t="e">
        <f t="shared" si="61"/>
        <v>#DIV/0!</v>
      </c>
      <c r="N100" t="e">
        <f t="shared" si="62"/>
        <v>#DIV/0!</v>
      </c>
      <c r="O100" t="e">
        <f t="shared" si="63"/>
        <v>#DIV/0!</v>
      </c>
      <c r="P100" s="25" t="e">
        <f t="shared" si="64"/>
        <v>#DIV/0!</v>
      </c>
      <c r="Q100" s="17" t="e">
        <f t="shared" si="65"/>
        <v>#DIV/0!</v>
      </c>
      <c r="R100" t="e">
        <f t="shared" si="66"/>
        <v>#DIV/0!</v>
      </c>
      <c r="S100" s="25" t="e">
        <f t="shared" si="67"/>
        <v>#DIV/0!</v>
      </c>
      <c r="T100" s="25" t="e">
        <f t="shared" si="68"/>
        <v>#DIV/0!</v>
      </c>
      <c r="U100" s="10" t="e">
        <f ca="1">RANK(C100,$C$3:OFFSET($C$3,Control!$I$5-1,0),1)</f>
        <v>#N/A</v>
      </c>
      <c r="V100" s="10" t="e">
        <f t="shared" ca="1" si="72"/>
        <v>#N/A</v>
      </c>
      <c r="W100" s="10" t="e">
        <f t="shared" ca="1" si="72"/>
        <v>#N/A</v>
      </c>
      <c r="X100" s="7" t="e">
        <f t="shared" si="50"/>
        <v>#DIV/0!</v>
      </c>
      <c r="Y100" s="7" t="e">
        <f t="shared" ca="1" si="49"/>
        <v>#N/A</v>
      </c>
      <c r="Z100">
        <v>1</v>
      </c>
      <c r="AA100">
        <v>2</v>
      </c>
      <c r="AB100" s="11" t="e">
        <f t="shared" si="51"/>
        <v>#DIV/0!</v>
      </c>
      <c r="AC100" s="11"/>
      <c r="AD100" s="7" t="e">
        <f t="shared" si="69"/>
        <v>#DIV/0!</v>
      </c>
      <c r="AE100" t="e">
        <f t="shared" si="70"/>
        <v>#DIV/0!</v>
      </c>
      <c r="AF100" s="25" t="e">
        <f t="shared" si="71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H530"/>
  <sheetViews>
    <sheetView workbookViewId="0">
      <selection activeCell="C9" sqref="C9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9.140625" style="1" customWidth="1"/>
    <col min="7" max="7" width="10.57031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" customWidth="1"/>
    <col min="18" max="18" width="10.5703125" style="16" customWidth="1"/>
    <col min="19" max="19" width="12.5703125" style="1" customWidth="1"/>
    <col min="20" max="20" width="8.285156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149.04609692397938</v>
      </c>
      <c r="AH1" s="31" t="s">
        <v>86</v>
      </c>
      <c r="AI1">
        <f ca="1">MAX(AD3:OFFSET(AD3,Control!$I$5-1,0))</f>
        <v>3.4612726307065693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6.6818832689108376E-6</v>
      </c>
      <c r="E2" s="18" t="s">
        <v>29</v>
      </c>
      <c r="F2" s="3">
        <f>Control!Q24</f>
        <v>5.5555555555555559E-2</v>
      </c>
      <c r="H2" s="3" t="s">
        <v>33</v>
      </c>
      <c r="I2" s="4">
        <v>0.1</v>
      </c>
      <c r="J2" s="4">
        <f>Control!S24</f>
        <v>1</v>
      </c>
      <c r="K2" s="4" t="s">
        <v>49</v>
      </c>
      <c r="N2" s="4" t="s">
        <v>34</v>
      </c>
      <c r="O2" s="4">
        <f>Control!R24</f>
        <v>4.8309178743961336</v>
      </c>
      <c r="P2" s="18">
        <f>Control!P24</f>
        <v>3.8309178743961341</v>
      </c>
      <c r="Q2" s="34" t="s">
        <v>35</v>
      </c>
      <c r="R2" s="14" t="s">
        <v>38</v>
      </c>
      <c r="S2" s="8">
        <f ca="1">100*MAX(S3:OFFSET(S3,Control!$I$5-1,0))</f>
        <v>0.12247722748466461</v>
      </c>
      <c r="T2" s="8">
        <f ca="1">S2*(1+AG3/100)</f>
        <v>0.58825560678534861</v>
      </c>
      <c r="U2" s="2"/>
      <c r="V2" t="s">
        <v>44</v>
      </c>
      <c r="W2">
        <f>O2/(1+P2-F2)</f>
        <v>1.0116337885685383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3.3941450451029853</v>
      </c>
      <c r="C3" s="20">
        <v>87.13965852425217</v>
      </c>
      <c r="D3" s="9">
        <f>ABS(B3-((354.94*SQRT(C3)+9.623*C3-1.5223*POWER(C3,1.5))/($AA$1+273)+0.0012439*POWER(C3,1.5)))</f>
        <v>1.3375319074526715E-7</v>
      </c>
      <c r="E3">
        <f>Control!C5/100</f>
        <v>0.297944505187065</v>
      </c>
      <c r="F3">
        <f>$F$2*N3</f>
        <v>1.8538713818104842E-5</v>
      </c>
      <c r="G3">
        <f t="shared" ref="G3:G30" si="0">0.018*C3*1000000/8.3144/($AA$1+273.15)</f>
        <v>154.23314870546628</v>
      </c>
      <c r="H3" s="21">
        <f t="shared" ref="H3:H30" si="1">2*0.0000000000000000001*(E3*100)^3.5</f>
        <v>2.887379223076697E-14</v>
      </c>
      <c r="I3" s="7">
        <f>MIN(J3*$J$2,C3)</f>
        <v>5.2687482490734627</v>
      </c>
      <c r="J3">
        <f t="shared" ref="J3:J30" si="2">$I$2+(0.821*SQRT(H3)+1.54)/E3</f>
        <v>5.2687482490734627</v>
      </c>
      <c r="K3">
        <f>Control!F5/100</f>
        <v>3.1467272481479187E-2</v>
      </c>
      <c r="L3" s="25">
        <f>K3*(1-F3-P3-S3)</f>
        <v>3.1365818088579973E-2</v>
      </c>
      <c r="M3" s="10">
        <f t="shared" ref="M3:M30" si="3">0.018*I3*1000000/8.3144/($AA$1+273.15)</f>
        <v>9.3254397131341786</v>
      </c>
      <c r="N3">
        <f>1/((1+$P$2)*(1+(1-E3)/E3*$AA$2/M3)-$O$2)</f>
        <v>3.3369684872588712E-4</v>
      </c>
      <c r="O3">
        <f>$O$2*N3</f>
        <v>1.6120620711395507E-3</v>
      </c>
      <c r="P3" s="25">
        <f>S3*($P$2-$F$2)</f>
        <v>2.5343095724251587E-3</v>
      </c>
      <c r="Q3" s="17">
        <f>100/(1+G3/$AA$2*(1/S3-1))</f>
        <v>1.0579070728577094</v>
      </c>
      <c r="R3">
        <f>Q3/100*G3+(100-Q3)/100*$AA$2</f>
        <v>2430.6600247501897</v>
      </c>
      <c r="S3" s="25">
        <f>($O$2/(1+$P$2-$F$2)+1)*N3</f>
        <v>6.7127585603583872E-4</v>
      </c>
      <c r="T3" s="25">
        <f>L3+F3+P3</f>
        <v>3.3918666374823242E-2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3.1699514937305864</v>
      </c>
      <c r="Y3" s="7">
        <f t="shared" ref="Y3:Y66" ca="1" si="4">ABS(C3-V3)</f>
        <v>73.13965852425217</v>
      </c>
      <c r="Z3">
        <v>1</v>
      </c>
      <c r="AA3">
        <v>2</v>
      </c>
      <c r="AB3" s="11">
        <f>100*8.3144*$AA$2*($AA$1+273)*($AE$1/100-B3/100)/(0.018*1000000*C3+8.3144*$AA$2*($AA$1+273)*($AE$1/100-B3/100))</f>
        <v>26.638741148795919</v>
      </c>
      <c r="AC3" s="11"/>
      <c r="AD3" s="7">
        <f>B3+S3*100</f>
        <v>3.4612726307065693</v>
      </c>
      <c r="AE3">
        <f>($AE$1/100-K3)/(1-K3)/N3-1-$P$2</f>
        <v>73.41715787636771</v>
      </c>
      <c r="AF3" s="25">
        <f>S3+P3+F3</f>
        <v>3.2241241422791022E-3</v>
      </c>
      <c r="AG3">
        <f>100*((O2+P2)*(1+P2-F2)-O2)/(1+O2+P2-F2)</f>
        <v>380.29794506819991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5">100*T4/(1-S4)</f>
        <v>2.116227255404084</v>
      </c>
      <c r="C4" s="20">
        <v>38.907883721586664</v>
      </c>
      <c r="D4" s="9">
        <f t="shared" ref="D4:D30" si="6">ABS(B4-((354.94*SQRT(C4)+9.623*C4-1.5223*POWER(C4,1.5))/($AA$1+273)+0.0012439*POWER(C4,1.5)))</f>
        <v>2.2387219678066117E-7</v>
      </c>
      <c r="E4">
        <f>Control!C6/100</f>
        <v>0.28572456749383496</v>
      </c>
      <c r="F4">
        <f t="shared" ref="F4:F30" si="7">$F$2*N4</f>
        <v>1.8207366022277954E-5</v>
      </c>
      <c r="G4">
        <f t="shared" si="0"/>
        <v>68.865147252973657</v>
      </c>
      <c r="H4" s="21">
        <f t="shared" si="1"/>
        <v>2.4937134037179085E-14</v>
      </c>
      <c r="I4" s="7">
        <f t="shared" ref="I4:I30" si="8">MIN(J4*$J$2,C4)</f>
        <v>5.489806494960952</v>
      </c>
      <c r="J4">
        <f t="shared" si="2"/>
        <v>5.489806494960952</v>
      </c>
      <c r="K4">
        <f>Control!F6/100</f>
        <v>1.8700314761687761E-2</v>
      </c>
      <c r="L4" s="25">
        <f t="shared" ref="L4:L30" si="9">K4*(1-F4-P4-S4)</f>
        <v>1.8641100244192483E-2</v>
      </c>
      <c r="M4" s="10">
        <f t="shared" si="3"/>
        <v>9.7167025421140032</v>
      </c>
      <c r="N4">
        <f t="shared" ref="N4:N30" si="10">1/((1+$P$2)*(1+(1-E4)/E4*$AA$2/M4)-$O$2)</f>
        <v>3.2773258840100317E-4</v>
      </c>
      <c r="O4">
        <f t="shared" ref="O4:O30" si="11">$O$2*N4</f>
        <v>1.5832492193285173E-3</v>
      </c>
      <c r="P4" s="25">
        <f t="shared" ref="P4:P30" si="12">S4*($P$2-$F$2)</f>
        <v>2.4890131241922736E-3</v>
      </c>
      <c r="Q4" s="17">
        <f t="shared" ref="Q4:Q30" si="13">100/(1+G4/$AA$2*(1/S4-1))</f>
        <v>2.2977953413702683</v>
      </c>
      <c r="R4">
        <f t="shared" ref="R4:R9" si="14">Q4/100*G4+(100-Q4)/100*$AA$2</f>
        <v>2400.1715045147662</v>
      </c>
      <c r="S4" s="25">
        <f t="shared" ref="S4:S30" si="15">($O$2/(1+$P$2-$F$2)+1)*N4</f>
        <v>6.592779484424834E-4</v>
      </c>
      <c r="T4" s="25">
        <f t="shared" ref="T4:T30" si="16">L4+F4+P4</f>
        <v>2.1148320734407033E-2</v>
      </c>
      <c r="U4" s="10">
        <f ca="1">RANK(C4,$C$3:OFFSET($C$3,Control!$I$5-1,0),1)</f>
        <v>13</v>
      </c>
      <c r="V4" s="10">
        <f t="shared" ref="V4:W19" ca="1" si="17">IF(U4=U3,U3+1,U4)</f>
        <v>13</v>
      </c>
      <c r="W4" s="10">
        <f t="shared" ca="1" si="17"/>
        <v>13</v>
      </c>
      <c r="X4" s="7">
        <f t="shared" ref="X4:X67" si="18">(N4+L4)*100</f>
        <v>1.8968832832593485</v>
      </c>
      <c r="Y4" s="7">
        <f t="shared" ca="1" si="4"/>
        <v>25.907883721586664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55.923175623591533</v>
      </c>
      <c r="AC4" s="11"/>
      <c r="AD4" s="7">
        <f t="shared" ref="AD4:AD16" si="20">B4+S4*100</f>
        <v>2.1821550502483325</v>
      </c>
      <c r="AE4">
        <f t="shared" ref="AE4:AE30" si="21">($AE$1/100-K4)/(1-K4)/N4-1-$P$2</f>
        <v>113.50237799546512</v>
      </c>
      <c r="AF4" s="25">
        <f t="shared" ref="AF4:AF30" si="22">S4+P4+F4</f>
        <v>3.166498438657035E-3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5"/>
        <v>1.7022227515371382</v>
      </c>
      <c r="C5" s="20">
        <v>26.495041319938842</v>
      </c>
      <c r="D5" s="9">
        <f t="shared" si="6"/>
        <v>7.9719668422129075E-8</v>
      </c>
      <c r="E5">
        <f>Control!C7/100</f>
        <v>0.15831191098096212</v>
      </c>
      <c r="F5">
        <f t="shared" si="7"/>
        <v>1.5325671785678961E-5</v>
      </c>
      <c r="G5">
        <f t="shared" si="0"/>
        <v>46.894992671084388</v>
      </c>
      <c r="H5" s="21">
        <f t="shared" si="1"/>
        <v>3.1573851728757004E-15</v>
      </c>
      <c r="I5" s="7">
        <f t="shared" si="8"/>
        <v>9.8276322204062598</v>
      </c>
      <c r="J5">
        <f t="shared" si="2"/>
        <v>9.8276322204062598</v>
      </c>
      <c r="K5">
        <f>Control!F7/100</f>
        <v>1.4942206567466677E-2</v>
      </c>
      <c r="L5" s="25">
        <f t="shared" si="9"/>
        <v>1.4902380592926364E-2</v>
      </c>
      <c r="M5" s="10">
        <f t="shared" si="3"/>
        <v>17.39445262171526</v>
      </c>
      <c r="N5">
        <f t="shared" si="10"/>
        <v>2.758620921422213E-4</v>
      </c>
      <c r="O5">
        <f t="shared" si="11"/>
        <v>1.3326671117981702E-3</v>
      </c>
      <c r="P5" s="25">
        <f t="shared" si="12"/>
        <v>2.0950750462721619E-3</v>
      </c>
      <c r="Q5" s="17">
        <f t="shared" si="13"/>
        <v>2.8246406076873249</v>
      </c>
      <c r="R5">
        <f t="shared" si="14"/>
        <v>2386.9796880872359</v>
      </c>
      <c r="S5" s="25">
        <f t="shared" si="15"/>
        <v>5.5493350553849981E-4</v>
      </c>
      <c r="T5" s="25">
        <f t="shared" si="16"/>
        <v>1.7012781310984205E-2</v>
      </c>
      <c r="U5" s="10">
        <f ca="1">RANK(C5,$C$3:OFFSET($C$3,Control!$I$5-1,0),1)</f>
        <v>7</v>
      </c>
      <c r="V5" s="10">
        <f t="shared" ca="1" si="17"/>
        <v>7</v>
      </c>
      <c r="W5" s="10">
        <f t="shared" ca="1" si="17"/>
        <v>7</v>
      </c>
      <c r="X5" s="7">
        <f t="shared" si="18"/>
        <v>1.5178242685068586</v>
      </c>
      <c r="Y5" s="7">
        <f t="shared" ca="1" si="4"/>
        <v>19.495041319938842</v>
      </c>
      <c r="Z5">
        <v>1</v>
      </c>
      <c r="AA5">
        <v>2</v>
      </c>
      <c r="AB5" s="11">
        <f t="shared" si="19"/>
        <v>67.531284201375087</v>
      </c>
      <c r="AC5" s="11"/>
      <c r="AD5" s="7">
        <f t="shared" si="20"/>
        <v>1.7577161020909882</v>
      </c>
      <c r="AE5">
        <f t="shared" si="21"/>
        <v>149.04609692397938</v>
      </c>
      <c r="AF5" s="25">
        <f t="shared" si="22"/>
        <v>2.6653342235963408E-3</v>
      </c>
      <c r="AG5" s="7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5"/>
        <v>2.0947183624667391</v>
      </c>
      <c r="C6" s="20">
        <v>38.219115727001416</v>
      </c>
      <c r="D6" s="9">
        <f t="shared" si="6"/>
        <v>3.7628997828775823E-7</v>
      </c>
      <c r="E6">
        <f>Control!C8/100</f>
        <v>0.19871320738200793</v>
      </c>
      <c r="F6">
        <f t="shared" si="7"/>
        <v>1.6140204130804966E-5</v>
      </c>
      <c r="G6">
        <f t="shared" si="0"/>
        <v>67.646059889866009</v>
      </c>
      <c r="H6" s="21">
        <f t="shared" si="1"/>
        <v>6.9955773355971863E-15</v>
      </c>
      <c r="I6" s="7">
        <f t="shared" si="8"/>
        <v>7.8498626737355028</v>
      </c>
      <c r="J6">
        <f t="shared" si="2"/>
        <v>7.8498626737355028</v>
      </c>
      <c r="K6">
        <f>Control!F8/100</f>
        <v>1.8765050082812738E-2</v>
      </c>
      <c r="L6" s="25">
        <f t="shared" si="9"/>
        <v>1.8712376736923806E-2</v>
      </c>
      <c r="M6" s="10">
        <f t="shared" si="3"/>
        <v>13.893892374374865</v>
      </c>
      <c r="N6">
        <f t="shared" si="10"/>
        <v>2.905236743544894E-4</v>
      </c>
      <c r="O6">
        <f t="shared" si="11"/>
        <v>1.4034960113743446E-3</v>
      </c>
      <c r="P6" s="25">
        <f t="shared" si="12"/>
        <v>2.2064245789073103E-3</v>
      </c>
      <c r="Q6" s="17">
        <f t="shared" si="13"/>
        <v>2.0781314756114098</v>
      </c>
      <c r="R6">
        <f t="shared" si="14"/>
        <v>2405.3876463363222</v>
      </c>
      <c r="S6" s="25">
        <f t="shared" si="15"/>
        <v>5.8442723971057376E-4</v>
      </c>
      <c r="T6" s="25">
        <f t="shared" si="16"/>
        <v>2.0934941519961919E-2</v>
      </c>
      <c r="U6" s="10">
        <f ca="1">RANK(C6,$C$3:OFFSET($C$3,Control!$I$5-1,0),1)</f>
        <v>12</v>
      </c>
      <c r="V6" s="10">
        <f t="shared" ca="1" si="17"/>
        <v>12</v>
      </c>
      <c r="W6" s="10">
        <f t="shared" ca="1" si="17"/>
        <v>12</v>
      </c>
      <c r="X6" s="7">
        <f t="shared" si="18"/>
        <v>1.9002900411278296</v>
      </c>
      <c r="Y6" s="7">
        <f t="shared" ca="1" si="4"/>
        <v>26.219115727001416</v>
      </c>
      <c r="Z6">
        <v>1</v>
      </c>
      <c r="AA6">
        <v>2</v>
      </c>
      <c r="AB6" s="11">
        <f t="shared" si="19"/>
        <v>56.511077594087759</v>
      </c>
      <c r="AC6" s="11"/>
      <c r="AD6" s="7">
        <f t="shared" si="20"/>
        <v>2.1531610864377964</v>
      </c>
      <c r="AE6">
        <f t="shared" si="21"/>
        <v>128.43967591656786</v>
      </c>
      <c r="AF6" s="25">
        <f t="shared" si="22"/>
        <v>2.8069920227486891E-3</v>
      </c>
      <c r="AG6" s="7"/>
      <c r="AS6" s="9"/>
      <c r="AX6" s="7"/>
      <c r="BH6" s="1"/>
    </row>
    <row r="7" spans="1:60" ht="14.25" x14ac:dyDescent="0.2">
      <c r="A7" s="37" t="str">
        <f>Control!B9</f>
        <v>MER 13-01-1</v>
      </c>
      <c r="B7" s="27">
        <f t="shared" si="5"/>
        <v>0.7771625692123062</v>
      </c>
      <c r="C7" s="20">
        <v>6.2871734859476618</v>
      </c>
      <c r="D7" s="9">
        <f t="shared" si="6"/>
        <v>5.5644302243695876E-7</v>
      </c>
      <c r="E7">
        <f>Control!C9/100</f>
        <v>0.36347859146227679</v>
      </c>
      <c r="F7">
        <f t="shared" si="7"/>
        <v>2.0532759279320477E-5</v>
      </c>
      <c r="G7">
        <f t="shared" si="0"/>
        <v>11.128005085369393</v>
      </c>
      <c r="H7" s="21">
        <f t="shared" si="1"/>
        <v>5.7903647663585683E-14</v>
      </c>
      <c r="I7" s="7">
        <f t="shared" si="8"/>
        <v>4.3368387952733345</v>
      </c>
      <c r="J7">
        <f t="shared" si="2"/>
        <v>4.3368387952733345</v>
      </c>
      <c r="K7">
        <f>Control!F9/100</f>
        <v>4.9561099014584012E-3</v>
      </c>
      <c r="L7" s="25">
        <f t="shared" si="9"/>
        <v>4.938412055968228E-3</v>
      </c>
      <c r="M7" s="10">
        <f t="shared" si="3"/>
        <v>7.6760032590312228</v>
      </c>
      <c r="N7">
        <f t="shared" si="10"/>
        <v>3.6958966702776855E-4</v>
      </c>
      <c r="O7">
        <f t="shared" si="11"/>
        <v>1.7854573286365625E-3</v>
      </c>
      <c r="P7" s="25">
        <f t="shared" si="12"/>
        <v>2.8069028358949505E-3</v>
      </c>
      <c r="Q7" s="17">
        <f t="shared" si="13"/>
        <v>14.099999540696635</v>
      </c>
      <c r="R7">
        <f t="shared" si="14"/>
        <v>2110.4140599418238</v>
      </c>
      <c r="S7" s="25">
        <f t="shared" si="15"/>
        <v>7.4347906209885461E-4</v>
      </c>
      <c r="T7" s="25">
        <f t="shared" si="16"/>
        <v>7.7658476511424986E-3</v>
      </c>
      <c r="U7" s="10">
        <f ca="1">RANK(C7,$C$3:OFFSET($C$3,Control!$I$5-1,0),1)</f>
        <v>1</v>
      </c>
      <c r="V7" s="10">
        <f t="shared" ca="1" si="17"/>
        <v>1</v>
      </c>
      <c r="W7" s="10">
        <f t="shared" ca="1" si="17"/>
        <v>1</v>
      </c>
      <c r="X7" s="7">
        <f t="shared" si="18"/>
        <v>0.53080017229959964</v>
      </c>
      <c r="Y7" s="7">
        <f t="shared" ca="1" si="4"/>
        <v>5.2871734859476618</v>
      </c>
      <c r="Z7">
        <v>1</v>
      </c>
      <c r="AA7">
        <v>2</v>
      </c>
      <c r="AB7" s="11">
        <f t="shared" si="19"/>
        <v>91.529378621683264</v>
      </c>
      <c r="AC7" s="11"/>
      <c r="AD7" s="7">
        <f t="shared" si="20"/>
        <v>0.8515104754221916</v>
      </c>
      <c r="AE7">
        <f t="shared" si="21"/>
        <v>136.02437578291577</v>
      </c>
      <c r="AF7" s="25">
        <f t="shared" si="22"/>
        <v>3.5709146572731258E-3</v>
      </c>
      <c r="AG7" s="7"/>
      <c r="AS7" s="9"/>
      <c r="AX7" s="7"/>
      <c r="AY7" s="10"/>
      <c r="BF7" s="10"/>
      <c r="BH7" s="1"/>
    </row>
    <row r="8" spans="1:60" ht="14.25" x14ac:dyDescent="0.2">
      <c r="A8" s="37" t="str">
        <f>Control!B10</f>
        <v>MER 13-01-3</v>
      </c>
      <c r="B8" s="27">
        <f t="shared" si="5"/>
        <v>0.94755883435026667</v>
      </c>
      <c r="C8" s="20">
        <v>9.1088373233316791</v>
      </c>
      <c r="D8" s="9">
        <f t="shared" si="6"/>
        <v>9.9567143707623984E-7</v>
      </c>
      <c r="E8">
        <f>Control!C10/100</f>
        <v>0.44063593598960471</v>
      </c>
      <c r="F8">
        <f t="shared" si="7"/>
        <v>2.3479364701061881E-5</v>
      </c>
      <c r="G8">
        <f t="shared" si="0"/>
        <v>16.122219035691053</v>
      </c>
      <c r="H8" s="21">
        <f t="shared" si="1"/>
        <v>1.1358204701346975E-13</v>
      </c>
      <c r="I8" s="7">
        <f t="shared" si="8"/>
        <v>3.5949493468667595</v>
      </c>
      <c r="J8">
        <f t="shared" si="2"/>
        <v>3.5949493468667595</v>
      </c>
      <c r="K8">
        <f>Control!F10/100</f>
        <v>6.2599000462223017E-3</v>
      </c>
      <c r="L8" s="25">
        <f t="shared" si="9"/>
        <v>6.2343385721044852E-3</v>
      </c>
      <c r="M8" s="10">
        <f t="shared" si="3"/>
        <v>6.3628933896912834</v>
      </c>
      <c r="N8">
        <f t="shared" si="10"/>
        <v>4.2262856461911381E-4</v>
      </c>
      <c r="O8">
        <f t="shared" si="11"/>
        <v>2.0416838870488583E-3</v>
      </c>
      <c r="P8" s="25">
        <f t="shared" si="12"/>
        <v>3.2097145087946243E-3</v>
      </c>
      <c r="Q8" s="17">
        <f t="shared" si="13"/>
        <v>11.470721964953812</v>
      </c>
      <c r="R8">
        <f t="shared" si="14"/>
        <v>2175.2431106805489</v>
      </c>
      <c r="S8" s="25">
        <f t="shared" si="15"/>
        <v>8.5017390060203118E-4</v>
      </c>
      <c r="T8" s="25">
        <f t="shared" si="16"/>
        <v>9.4675324456001721E-3</v>
      </c>
      <c r="U8" s="10">
        <f ca="1">RANK(C8,$C$3:OFFSET($C$3,Control!$I$5-1,0),1)</f>
        <v>3</v>
      </c>
      <c r="V8" s="10">
        <f t="shared" ca="1" si="17"/>
        <v>3</v>
      </c>
      <c r="W8" s="10">
        <f t="shared" ca="1" si="17"/>
        <v>3</v>
      </c>
      <c r="X8" s="7">
        <f t="shared" si="18"/>
        <v>0.66569671367235994</v>
      </c>
      <c r="Y8" s="7">
        <f t="shared" ca="1" si="4"/>
        <v>6.1088373233316791</v>
      </c>
      <c r="Z8">
        <v>1</v>
      </c>
      <c r="AA8">
        <v>2</v>
      </c>
      <c r="AB8" s="11">
        <f t="shared" si="19"/>
        <v>87.803131655308391</v>
      </c>
      <c r="AC8" s="11"/>
      <c r="AD8" s="7">
        <f t="shared" si="20"/>
        <v>1.0325762244104697</v>
      </c>
      <c r="AE8">
        <f t="shared" si="21"/>
        <v>115.40458750805618</v>
      </c>
      <c r="AF8" s="25">
        <f t="shared" si="22"/>
        <v>4.0833677740977174E-3</v>
      </c>
      <c r="AG8" s="7"/>
      <c r="AS8" s="8"/>
      <c r="AX8" s="7"/>
      <c r="BH8" s="1"/>
    </row>
    <row r="9" spans="1:60" s="10" customFormat="1" ht="14.25" x14ac:dyDescent="0.2">
      <c r="A9" s="37" t="str">
        <f>Control!B11</f>
        <v>MER 13-01-6</v>
      </c>
      <c r="B9" s="27">
        <f t="shared" si="5"/>
        <v>0.84939302099356861</v>
      </c>
      <c r="C9" s="20">
        <v>7.4277476449030271</v>
      </c>
      <c r="D9" s="9">
        <f t="shared" si="6"/>
        <v>9.5692715917916615E-7</v>
      </c>
      <c r="E9">
        <f>Control!C11/100</f>
        <v>0.39946768149646578</v>
      </c>
      <c r="F9">
        <f t="shared" si="7"/>
        <v>2.1812947267199899E-5</v>
      </c>
      <c r="G9">
        <f t="shared" si="0"/>
        <v>13.146768376928721</v>
      </c>
      <c r="H9" s="21">
        <f t="shared" si="1"/>
        <v>8.0577867017476053E-14</v>
      </c>
      <c r="I9" s="7">
        <f t="shared" si="8"/>
        <v>3.9551309765084519</v>
      </c>
      <c r="J9">
        <f t="shared" si="2"/>
        <v>3.9551309765084519</v>
      </c>
      <c r="K9">
        <f>Control!F11/100</f>
        <v>5.5043804566249042E-3</v>
      </c>
      <c r="L9" s="25">
        <f t="shared" si="9"/>
        <v>5.4834992808616059E-3</v>
      </c>
      <c r="M9" s="10">
        <f t="shared" si="3"/>
        <v>7.0003981468397578</v>
      </c>
      <c r="N9">
        <f t="shared" si="10"/>
        <v>3.9263305080959815E-4</v>
      </c>
      <c r="O9">
        <f t="shared" si="11"/>
        <v>1.8967780232347731E-3</v>
      </c>
      <c r="P9" s="25">
        <f t="shared" si="12"/>
        <v>2.9819091876850117E-3</v>
      </c>
      <c r="Q9" s="17">
        <f t="shared" si="13"/>
        <v>12.862270965745303</v>
      </c>
      <c r="R9">
        <f t="shared" si="14"/>
        <v>2140.9222207628327</v>
      </c>
      <c r="S9" s="25">
        <f t="shared" si="15"/>
        <v>7.8983391151733534E-4</v>
      </c>
      <c r="T9" s="25">
        <f t="shared" si="16"/>
        <v>8.4872214158138171E-3</v>
      </c>
      <c r="U9" s="10">
        <f ca="1">RANK(C9,$C$3:OFFSET($C$3,Control!$I$5-1,0),1)</f>
        <v>2</v>
      </c>
      <c r="V9" s="10">
        <f t="shared" ca="1" si="17"/>
        <v>2</v>
      </c>
      <c r="W9" s="10">
        <f t="shared" ca="1" si="17"/>
        <v>2</v>
      </c>
      <c r="X9" s="7">
        <f t="shared" si="18"/>
        <v>0.58761323316712033</v>
      </c>
      <c r="Y9" s="7">
        <f t="shared" ca="1" si="4"/>
        <v>5.4277476449030271</v>
      </c>
      <c r="Z9">
        <v>1</v>
      </c>
      <c r="AA9">
        <v>2</v>
      </c>
      <c r="AB9" s="11">
        <f t="shared" si="19"/>
        <v>90.011382045699364</v>
      </c>
      <c r="AC9" s="11"/>
      <c r="AD9" s="7">
        <f t="shared" si="20"/>
        <v>0.9283764121453022</v>
      </c>
      <c r="AE9">
        <f t="shared" si="21"/>
        <v>126.42664191345986</v>
      </c>
      <c r="AF9" s="25">
        <f t="shared" si="22"/>
        <v>3.793556046469547E-3</v>
      </c>
      <c r="AG9" s="7"/>
      <c r="AI9"/>
      <c r="AJ9"/>
      <c r="AP9"/>
      <c r="AQ9"/>
      <c r="AR9"/>
      <c r="AS9" s="9"/>
      <c r="AT9"/>
      <c r="AU9"/>
      <c r="AV9"/>
      <c r="AW9"/>
      <c r="AX9" s="7"/>
      <c r="AY9"/>
      <c r="AZ9"/>
      <c r="BB9"/>
      <c r="BE9"/>
      <c r="BF9"/>
      <c r="BG9"/>
      <c r="BH9" s="1"/>
    </row>
    <row r="10" spans="1:60" ht="14.25" x14ac:dyDescent="0.2">
      <c r="A10" s="37" t="str">
        <f>Control!B12</f>
        <v>AME_19-Ad</v>
      </c>
      <c r="B10" s="27">
        <f t="shared" si="5"/>
        <v>1.7731734783416147</v>
      </c>
      <c r="C10" s="20">
        <v>28.491325951608733</v>
      </c>
      <c r="D10" s="9">
        <f t="shared" si="6"/>
        <v>6.3108984704740578E-8</v>
      </c>
      <c r="E10">
        <f>Control!C12/100</f>
        <v>0.60762500000000008</v>
      </c>
      <c r="F10">
        <f t="shared" si="7"/>
        <v>3.3824697390157565E-5</v>
      </c>
      <c r="G10">
        <f t="shared" si="0"/>
        <v>50.428323759007888</v>
      </c>
      <c r="H10" s="21">
        <f t="shared" si="1"/>
        <v>3.497475774085942E-13</v>
      </c>
      <c r="I10" s="7">
        <f t="shared" si="8"/>
        <v>2.6344587295370823</v>
      </c>
      <c r="J10">
        <f t="shared" si="2"/>
        <v>2.6344587295370823</v>
      </c>
      <c r="K10">
        <f>Control!F12/100</f>
        <v>1.3129468487782136E-2</v>
      </c>
      <c r="L10" s="25">
        <f t="shared" si="9"/>
        <v>1.3052233653261643E-2</v>
      </c>
      <c r="M10" s="10">
        <f t="shared" si="3"/>
        <v>4.6628696034885406</v>
      </c>
      <c r="N10">
        <f t="shared" si="10"/>
        <v>6.0884455302283617E-4</v>
      </c>
      <c r="O10">
        <f t="shared" si="11"/>
        <v>2.9412780339267437E-3</v>
      </c>
      <c r="P10" s="25">
        <f t="shared" si="12"/>
        <v>4.6239590956166842E-3</v>
      </c>
      <c r="Q10" s="17">
        <f t="shared" si="13"/>
        <v>5.6335501573930635</v>
      </c>
      <c r="R10">
        <f t="shared" ref="R10:R30" si="23">Q10/100*G10+(100-Q10)/100*2450</f>
        <v>2314.8189260563663</v>
      </c>
      <c r="S10" s="25">
        <f t="shared" si="15"/>
        <v>1.2247722748466462E-3</v>
      </c>
      <c r="T10" s="25">
        <f t="shared" si="16"/>
        <v>1.7710017446268485E-2</v>
      </c>
      <c r="U10" s="10">
        <f ca="1">RANK(C10,$C$3:OFFSET($C$3,Control!$I$5-1,0),1)</f>
        <v>9</v>
      </c>
      <c r="V10" s="10">
        <f t="shared" ca="1" si="17"/>
        <v>9</v>
      </c>
      <c r="W10" s="10">
        <f t="shared" ca="1" si="17"/>
        <v>9</v>
      </c>
      <c r="X10" s="7">
        <f t="shared" si="18"/>
        <v>1.3661078206284478</v>
      </c>
      <c r="Y10" s="7">
        <f t="shared" ca="1" si="4"/>
        <v>19.491325951608733</v>
      </c>
      <c r="Z10">
        <v>1</v>
      </c>
      <c r="AA10">
        <v>2</v>
      </c>
      <c r="AB10" s="11">
        <f t="shared" si="19"/>
        <v>65.512732171294061</v>
      </c>
      <c r="AC10" s="11"/>
      <c r="AD10" s="7">
        <f t="shared" si="20"/>
        <v>1.8956507058262793</v>
      </c>
      <c r="AE10">
        <f t="shared" si="21"/>
        <v>67.77828536046745</v>
      </c>
      <c r="AF10" s="25">
        <f t="shared" si="22"/>
        <v>5.8825560678534882E-3</v>
      </c>
      <c r="AG10" s="7"/>
      <c r="AS10" s="8"/>
      <c r="AX10" s="7"/>
      <c r="BH10" s="1"/>
    </row>
    <row r="11" spans="1:60" ht="14.25" x14ac:dyDescent="0.2">
      <c r="A11" s="37" t="str">
        <f>Control!B13</f>
        <v>AME_19-Af</v>
      </c>
      <c r="B11" s="27">
        <f t="shared" si="5"/>
        <v>1.7197148823235846</v>
      </c>
      <c r="C11" s="20">
        <v>26.981944917020307</v>
      </c>
      <c r="D11" s="9">
        <f t="shared" si="6"/>
        <v>5.0525850614491219E-8</v>
      </c>
      <c r="E11">
        <f>Control!C13/100</f>
        <v>0.60762500000000008</v>
      </c>
      <c r="F11">
        <f t="shared" si="7"/>
        <v>3.3824697390157565E-5</v>
      </c>
      <c r="G11">
        <f t="shared" si="0"/>
        <v>47.756789425463346</v>
      </c>
      <c r="H11" s="21">
        <f t="shared" si="1"/>
        <v>3.497475774085942E-13</v>
      </c>
      <c r="I11" s="7">
        <f t="shared" si="8"/>
        <v>2.6344587295370823</v>
      </c>
      <c r="J11">
        <f t="shared" si="2"/>
        <v>2.6344587295370823</v>
      </c>
      <c r="K11">
        <f>Control!F13/100</f>
        <v>1.2592377807624839E-2</v>
      </c>
      <c r="L11" s="25">
        <f t="shared" si="9"/>
        <v>1.2518302439143893E-2</v>
      </c>
      <c r="M11" s="10">
        <f t="shared" si="3"/>
        <v>4.6628696034885406</v>
      </c>
      <c r="N11">
        <f t="shared" si="10"/>
        <v>6.0884455302283617E-4</v>
      </c>
      <c r="O11">
        <f t="shared" si="11"/>
        <v>2.9412780339267437E-3</v>
      </c>
      <c r="P11" s="25">
        <f t="shared" si="12"/>
        <v>4.6239590956166842E-3</v>
      </c>
      <c r="Q11" s="17">
        <f t="shared" si="13"/>
        <v>5.9300052549950824</v>
      </c>
      <c r="R11">
        <f t="shared" si="23"/>
        <v>2307.5468513751675</v>
      </c>
      <c r="S11" s="25">
        <f t="shared" si="15"/>
        <v>1.2247722748466462E-3</v>
      </c>
      <c r="T11" s="25">
        <f t="shared" si="16"/>
        <v>1.7176086232150736E-2</v>
      </c>
      <c r="U11" s="10">
        <f ca="1">RANK(C11,$C$3:OFFSET($C$3,Control!$I$5-1,0),1)</f>
        <v>8</v>
      </c>
      <c r="V11" s="10">
        <f t="shared" ca="1" si="17"/>
        <v>8</v>
      </c>
      <c r="W11" s="10">
        <f t="shared" ca="1" si="17"/>
        <v>8</v>
      </c>
      <c r="X11" s="7">
        <f t="shared" si="18"/>
        <v>1.3127146992166729</v>
      </c>
      <c r="Y11" s="7">
        <f t="shared" ca="1" si="4"/>
        <v>18.981944917020307</v>
      </c>
      <c r="Z11">
        <v>1</v>
      </c>
      <c r="AA11">
        <v>2</v>
      </c>
      <c r="AB11" s="11">
        <f t="shared" si="19"/>
        <v>67.033301507132521</v>
      </c>
      <c r="AC11" s="11"/>
      <c r="AD11" s="7">
        <f t="shared" si="20"/>
        <v>1.8421921098082492</v>
      </c>
      <c r="AE11">
        <f t="shared" si="21"/>
        <v>68.632187762629769</v>
      </c>
      <c r="AF11" s="25">
        <f t="shared" si="22"/>
        <v>5.8825560678534882E-3</v>
      </c>
      <c r="AG11" s="7"/>
      <c r="AP11" s="10"/>
      <c r="AS11" s="9"/>
      <c r="AT11" s="12"/>
      <c r="AV11" s="10"/>
      <c r="AX11" s="7"/>
      <c r="BH11" s="1"/>
    </row>
    <row r="12" spans="1:60" ht="14.25" x14ac:dyDescent="0.2">
      <c r="A12" s="37" t="str">
        <f>Control!B14</f>
        <v>AME_19-Ac</v>
      </c>
      <c r="B12" s="27">
        <f t="shared" si="5"/>
        <v>2.0486450262343086</v>
      </c>
      <c r="C12" s="20">
        <v>36.759365304455315</v>
      </c>
      <c r="D12" s="9">
        <f t="shared" si="6"/>
        <v>7.2660490957332513E-7</v>
      </c>
      <c r="E12">
        <f>Control!C14/100</f>
        <v>0.58246750000000003</v>
      </c>
      <c r="F12">
        <f t="shared" si="7"/>
        <v>3.1736708413478414E-5</v>
      </c>
      <c r="G12">
        <f t="shared" si="0"/>
        <v>65.062369434724275</v>
      </c>
      <c r="H12" s="21">
        <f t="shared" si="1"/>
        <v>3.0163444818343382E-13</v>
      </c>
      <c r="I12" s="7">
        <f t="shared" si="8"/>
        <v>2.7439251132527063</v>
      </c>
      <c r="J12">
        <f t="shared" si="2"/>
        <v>2.7439251132527063</v>
      </c>
      <c r="K12">
        <f>Control!F14/100</f>
        <v>1.6181962952603022E-2</v>
      </c>
      <c r="L12" s="25">
        <f t="shared" si="9"/>
        <v>1.6092647780466592E-2</v>
      </c>
      <c r="M12" s="10">
        <f t="shared" si="3"/>
        <v>4.8566200188997133</v>
      </c>
      <c r="N12">
        <f t="shared" si="10"/>
        <v>5.7126075144261145E-4</v>
      </c>
      <c r="O12">
        <f t="shared" si="11"/>
        <v>2.7597137750850786E-3</v>
      </c>
      <c r="P12" s="25">
        <f t="shared" si="12"/>
        <v>4.3385234120716688E-3</v>
      </c>
      <c r="Q12" s="17">
        <f t="shared" si="13"/>
        <v>4.1605303595031424</v>
      </c>
      <c r="R12">
        <f t="shared" si="23"/>
        <v>2350.7739458251167</v>
      </c>
      <c r="S12" s="25">
        <f t="shared" si="15"/>
        <v>1.1491674296850104E-3</v>
      </c>
      <c r="T12" s="25">
        <f t="shared" si="16"/>
        <v>2.0462907900951739E-2</v>
      </c>
      <c r="U12" s="10">
        <f ca="1">RANK(C12,$C$3:OFFSET($C$3,Control!$I$5-1,0),1)</f>
        <v>10</v>
      </c>
      <c r="V12" s="10">
        <f t="shared" ca="1" si="17"/>
        <v>10</v>
      </c>
      <c r="W12" s="10">
        <f t="shared" ca="1" si="17"/>
        <v>10</v>
      </c>
      <c r="X12" s="7">
        <f t="shared" si="18"/>
        <v>1.6663908531909202</v>
      </c>
      <c r="Y12" s="7">
        <f t="shared" ca="1" si="4"/>
        <v>26.759365304455315</v>
      </c>
      <c r="Z12">
        <v>1</v>
      </c>
      <c r="AA12">
        <v>2</v>
      </c>
      <c r="AB12" s="11">
        <f t="shared" si="19"/>
        <v>57.777772510480453</v>
      </c>
      <c r="AC12" s="11"/>
      <c r="AD12" s="7">
        <f t="shared" si="20"/>
        <v>2.1635617692028095</v>
      </c>
      <c r="AE12">
        <f t="shared" si="21"/>
        <v>67.36409796310339</v>
      </c>
      <c r="AF12" s="25">
        <f t="shared" si="22"/>
        <v>5.5194275501701572E-3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5"/>
        <v>2.0668267027579659</v>
      </c>
      <c r="C13" s="20">
        <v>37.332843575734934</v>
      </c>
      <c r="D13" s="9">
        <f t="shared" si="6"/>
        <v>4.5913049140366979E-7</v>
      </c>
      <c r="E13">
        <f>Control!C15/100</f>
        <v>0.58246750000000003</v>
      </c>
      <c r="F13">
        <f t="shared" si="7"/>
        <v>3.1736708413478414E-5</v>
      </c>
      <c r="G13">
        <f t="shared" si="0"/>
        <v>66.077399341790155</v>
      </c>
      <c r="H13" s="21">
        <f t="shared" si="1"/>
        <v>3.0163444818343382E-13</v>
      </c>
      <c r="I13" s="7">
        <f t="shared" si="8"/>
        <v>2.7439251132527063</v>
      </c>
      <c r="J13">
        <f t="shared" si="2"/>
        <v>2.7439251132527063</v>
      </c>
      <c r="K13">
        <f>Control!F15/100</f>
        <v>1.6364578714401581E-2</v>
      </c>
      <c r="L13" s="25">
        <f t="shared" si="9"/>
        <v>1.6274255607798386E-2</v>
      </c>
      <c r="M13" s="10">
        <f t="shared" si="3"/>
        <v>4.8566200188997133</v>
      </c>
      <c r="N13">
        <f t="shared" si="10"/>
        <v>5.7126075144261145E-4</v>
      </c>
      <c r="O13">
        <f t="shared" si="11"/>
        <v>2.7597137750850786E-3</v>
      </c>
      <c r="P13" s="25">
        <f t="shared" si="12"/>
        <v>4.3385234120716688E-3</v>
      </c>
      <c r="Q13" s="17">
        <f t="shared" si="13"/>
        <v>4.0992393684240129</v>
      </c>
      <c r="R13">
        <f t="shared" si="23"/>
        <v>2352.2773062410611</v>
      </c>
      <c r="S13" s="25">
        <f t="shared" si="15"/>
        <v>1.1491674296850104E-3</v>
      </c>
      <c r="T13" s="25">
        <f t="shared" si="16"/>
        <v>2.0644515728283533E-2</v>
      </c>
      <c r="U13" s="10">
        <f ca="1">RANK(C13,$C$3:OFFSET($C$3,Control!$I$5-1,0),1)</f>
        <v>11</v>
      </c>
      <c r="V13" s="10">
        <f t="shared" ca="1" si="17"/>
        <v>11</v>
      </c>
      <c r="W13" s="10">
        <f t="shared" ca="1" si="17"/>
        <v>11</v>
      </c>
      <c r="X13" s="7">
        <f t="shared" si="18"/>
        <v>1.6845516359240995</v>
      </c>
      <c r="Y13" s="7">
        <f t="shared" ca="1" si="4"/>
        <v>26.332843575734934</v>
      </c>
      <c r="Z13">
        <v>1</v>
      </c>
      <c r="AA13">
        <v>2</v>
      </c>
      <c r="AB13" s="11">
        <f t="shared" si="19"/>
        <v>57.276749125269077</v>
      </c>
      <c r="AC13" s="11"/>
      <c r="AD13" s="7">
        <f t="shared" si="20"/>
        <v>2.1817434457264668</v>
      </c>
      <c r="AE13">
        <f t="shared" si="21"/>
        <v>67.052511463261553</v>
      </c>
      <c r="AF13" s="25">
        <f t="shared" si="22"/>
        <v>5.5194275501701572E-3</v>
      </c>
      <c r="AG13" s="7"/>
      <c r="AR13" s="10"/>
      <c r="AS13" s="8"/>
      <c r="AX13" s="13"/>
      <c r="BH13" s="1"/>
    </row>
    <row r="14" spans="1:60" ht="14.25" x14ac:dyDescent="0.2">
      <c r="A14" s="37" t="str">
        <f>Control!B16</f>
        <v>AME_19-Aa</v>
      </c>
      <c r="B14" s="27">
        <f t="shared" si="5"/>
        <v>1.5560409904251262</v>
      </c>
      <c r="C14" s="20">
        <v>22.563833542365046</v>
      </c>
      <c r="D14" s="9">
        <f t="shared" si="6"/>
        <v>1.4452777996609711E-7</v>
      </c>
      <c r="E14">
        <f>Control!C16/100</f>
        <v>0.51727750000000006</v>
      </c>
      <c r="F14">
        <f t="shared" si="7"/>
        <v>2.733880710694891E-5</v>
      </c>
      <c r="G14" s="10">
        <f t="shared" si="0"/>
        <v>39.936937475333565</v>
      </c>
      <c r="H14" s="21">
        <f t="shared" si="1"/>
        <v>1.9909600918200958E-13</v>
      </c>
      <c r="I14" s="7">
        <f t="shared" si="8"/>
        <v>3.0771261389324756</v>
      </c>
      <c r="J14">
        <f t="shared" si="2"/>
        <v>3.0771261389324756</v>
      </c>
      <c r="K14">
        <f>Control!F16/100</f>
        <v>1.1836631342023635E-2</v>
      </c>
      <c r="L14" s="25">
        <f t="shared" si="9"/>
        <v>1.1780353188796566E-2</v>
      </c>
      <c r="M14" s="10">
        <f t="shared" si="3"/>
        <v>5.4463703600509694</v>
      </c>
      <c r="N14">
        <f t="shared" si="10"/>
        <v>4.9209852792508034E-4</v>
      </c>
      <c r="O14">
        <f t="shared" si="11"/>
        <v>2.3772875745172953E-3</v>
      </c>
      <c r="P14" s="25">
        <f t="shared" si="12"/>
        <v>3.7373143158487125E-3</v>
      </c>
      <c r="Q14" s="17">
        <f t="shared" si="13"/>
        <v>5.74153752517676</v>
      </c>
      <c r="R14">
        <f t="shared" si="23"/>
        <v>2311.625324884722</v>
      </c>
      <c r="S14" s="25">
        <f t="shared" si="15"/>
        <v>9.8992202607892988E-4</v>
      </c>
      <c r="T14" s="25">
        <f t="shared" si="16"/>
        <v>1.5545006311752227E-2</v>
      </c>
      <c r="U14" s="10">
        <f ca="1">RANK(C14,$C$3:OFFSET($C$3,Control!$I$5-1,0),1)</f>
        <v>6</v>
      </c>
      <c r="V14" s="10">
        <f t="shared" ca="1" si="17"/>
        <v>6</v>
      </c>
      <c r="W14" s="10">
        <f t="shared" ca="1" si="17"/>
        <v>6</v>
      </c>
      <c r="X14" s="7">
        <f t="shared" si="18"/>
        <v>1.2272451716721646</v>
      </c>
      <c r="Y14" s="13">
        <f t="shared" ca="1" si="4"/>
        <v>16.563833542365046</v>
      </c>
      <c r="Z14" s="10">
        <v>1</v>
      </c>
      <c r="AA14" s="10">
        <v>2</v>
      </c>
      <c r="AB14" s="11">
        <f t="shared" si="19"/>
        <v>71.688295720598077</v>
      </c>
      <c r="AC14" s="11"/>
      <c r="AD14" s="7">
        <f t="shared" si="20"/>
        <v>1.6550331930330193</v>
      </c>
      <c r="AE14">
        <f t="shared" si="21"/>
        <v>87.545304789749082</v>
      </c>
      <c r="AF14" s="25">
        <f t="shared" si="22"/>
        <v>4.7545751490345916E-3</v>
      </c>
      <c r="AG14" s="7"/>
      <c r="AS14" s="9"/>
      <c r="AX14" s="7"/>
      <c r="BH14" s="1"/>
    </row>
    <row r="15" spans="1:60" ht="14.25" x14ac:dyDescent="0.2">
      <c r="A15" s="37" t="str">
        <f>Control!B17</f>
        <v>AME_19-Ab</v>
      </c>
      <c r="B15" s="27">
        <f t="shared" si="5"/>
        <v>1.3092400956169239</v>
      </c>
      <c r="C15" s="20">
        <v>16.513451565879858</v>
      </c>
      <c r="D15" s="9">
        <f t="shared" si="6"/>
        <v>9.7065797244333396E-7</v>
      </c>
      <c r="E15">
        <f>Control!C17/100</f>
        <v>0.51727750000000006</v>
      </c>
      <c r="F15">
        <f t="shared" si="7"/>
        <v>2.733880710694891E-5</v>
      </c>
      <c r="G15">
        <f t="shared" si="0"/>
        <v>29.22804236479789</v>
      </c>
      <c r="H15" s="21">
        <f t="shared" si="1"/>
        <v>1.9909600918200958E-13</v>
      </c>
      <c r="I15" s="7">
        <f t="shared" si="8"/>
        <v>3.0771261389324756</v>
      </c>
      <c r="J15">
        <f t="shared" si="2"/>
        <v>3.0771261389324756</v>
      </c>
      <c r="K15">
        <f>Control!F17/100</f>
        <v>9.3592868096104703E-3</v>
      </c>
      <c r="L15" s="25">
        <f t="shared" si="9"/>
        <v>9.3147873771328091E-3</v>
      </c>
      <c r="M15" s="10">
        <f t="shared" si="3"/>
        <v>5.4463703600509694</v>
      </c>
      <c r="N15">
        <f t="shared" si="10"/>
        <v>4.9209852792508034E-4</v>
      </c>
      <c r="O15">
        <f t="shared" si="11"/>
        <v>2.3772875745172953E-3</v>
      </c>
      <c r="P15" s="25">
        <f t="shared" si="12"/>
        <v>3.7373143158487125E-3</v>
      </c>
      <c r="Q15" s="17">
        <f t="shared" si="13"/>
        <v>7.6835509828383071</v>
      </c>
      <c r="R15">
        <f t="shared" si="23"/>
        <v>2263.998752456846</v>
      </c>
      <c r="S15" s="25">
        <f t="shared" si="15"/>
        <v>9.8992202607892988E-4</v>
      </c>
      <c r="T15" s="25">
        <f t="shared" si="16"/>
        <v>1.307944050008847E-2</v>
      </c>
      <c r="U15" s="10">
        <f ca="1">RANK(C15,$C$3:OFFSET($C$3,Control!$I$5-1,0),1)</f>
        <v>5</v>
      </c>
      <c r="V15" s="10">
        <f t="shared" ca="1" si="17"/>
        <v>5</v>
      </c>
      <c r="W15" s="10">
        <f t="shared" ca="1" si="17"/>
        <v>5</v>
      </c>
      <c r="X15" s="7">
        <f t="shared" si="18"/>
        <v>0.98068859050578894</v>
      </c>
      <c r="Y15" s="7">
        <f t="shared" ca="1" si="4"/>
        <v>11.513451565879858</v>
      </c>
      <c r="Z15">
        <v>1</v>
      </c>
      <c r="AA15">
        <v>2</v>
      </c>
      <c r="AB15" s="11">
        <f t="shared" si="19"/>
        <v>78.573529333060577</v>
      </c>
      <c r="AC15" s="11"/>
      <c r="AD15" s="7">
        <f t="shared" si="20"/>
        <v>1.4082322982248168</v>
      </c>
      <c r="AE15">
        <f t="shared" si="21"/>
        <v>92.396102018843337</v>
      </c>
      <c r="AF15" s="25">
        <f t="shared" si="22"/>
        <v>4.7545751490345916E-3</v>
      </c>
      <c r="AG15" s="7"/>
      <c r="AP15" s="12"/>
      <c r="AS15" s="8"/>
      <c r="AV15" s="12"/>
      <c r="AX15" s="7"/>
      <c r="BH15" s="1"/>
    </row>
    <row r="16" spans="1:60" ht="14.25" x14ac:dyDescent="0.2">
      <c r="A16" s="37" t="str">
        <f>Control!B18</f>
        <v>AME_19-Ag</v>
      </c>
      <c r="B16" s="27">
        <f t="shared" si="5"/>
        <v>1.2302154727932881</v>
      </c>
      <c r="C16" s="20">
        <v>14.741039862506758</v>
      </c>
      <c r="D16" s="9">
        <f t="shared" si="6"/>
        <v>9.4465062727699944E-7</v>
      </c>
      <c r="E16">
        <f>Control!C18/100</f>
        <v>0.51727750000000006</v>
      </c>
      <c r="F16">
        <f t="shared" si="7"/>
        <v>2.733880710694891E-5</v>
      </c>
      <c r="G16">
        <f t="shared" si="0"/>
        <v>26.090955963001036</v>
      </c>
      <c r="H16" s="21">
        <f t="shared" si="1"/>
        <v>1.9909600918200958E-13</v>
      </c>
      <c r="I16" s="7">
        <f t="shared" si="8"/>
        <v>3.0771261389324756</v>
      </c>
      <c r="J16">
        <f t="shared" si="2"/>
        <v>3.0771261389324756</v>
      </c>
      <c r="K16">
        <f>Control!F18/100</f>
        <v>8.5660513659939156E-3</v>
      </c>
      <c r="L16" s="25">
        <f t="shared" si="9"/>
        <v>8.5253234310438079E-3</v>
      </c>
      <c r="M16" s="10">
        <f t="shared" si="3"/>
        <v>5.4463703600509694</v>
      </c>
      <c r="N16">
        <f t="shared" si="10"/>
        <v>4.9209852792508034E-4</v>
      </c>
      <c r="O16">
        <f t="shared" si="11"/>
        <v>2.3772875745172953E-3</v>
      </c>
      <c r="P16" s="25">
        <f t="shared" si="12"/>
        <v>3.7373143158487125E-3</v>
      </c>
      <c r="Q16" s="17">
        <f t="shared" si="13"/>
        <v>8.5286036456764247</v>
      </c>
      <c r="R16">
        <f t="shared" si="23"/>
        <v>2243.27440490238</v>
      </c>
      <c r="S16" s="25">
        <f t="shared" si="15"/>
        <v>9.8992202607892988E-4</v>
      </c>
      <c r="T16" s="25">
        <f t="shared" si="16"/>
        <v>1.2289976553999469E-2</v>
      </c>
      <c r="U16" s="10">
        <f ca="1">RANK(C16,$C$3:OFFSET($C$3,Control!$I$5-1,0),1)</f>
        <v>4</v>
      </c>
      <c r="V16" s="10">
        <f t="shared" ca="1" si="17"/>
        <v>4</v>
      </c>
      <c r="W16" s="10">
        <f t="shared" ca="1" si="17"/>
        <v>4</v>
      </c>
      <c r="X16" s="7">
        <f t="shared" si="18"/>
        <v>0.90174219589688875</v>
      </c>
      <c r="Y16" s="7">
        <f t="shared" ca="1" si="4"/>
        <v>10.741039862506758</v>
      </c>
      <c r="Z16">
        <v>1</v>
      </c>
      <c r="AA16">
        <v>2</v>
      </c>
      <c r="AB16" s="11">
        <f t="shared" si="19"/>
        <v>80.70390157517231</v>
      </c>
      <c r="AC16" s="11"/>
      <c r="AD16" s="7">
        <f t="shared" si="20"/>
        <v>1.329207675401181</v>
      </c>
      <c r="AE16">
        <f t="shared" si="21"/>
        <v>93.944183399037613</v>
      </c>
      <c r="AF16" s="25">
        <f t="shared" si="22"/>
        <v>4.7545751490345916E-3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>
        <f>Control!B19</f>
        <v>0</v>
      </c>
      <c r="B17" s="27" t="e">
        <f t="shared" si="5"/>
        <v>#DIV/0!</v>
      </c>
      <c r="C17" s="20">
        <v>107.1040726558996</v>
      </c>
      <c r="D17" s="9" t="e">
        <f t="shared" si="6"/>
        <v>#DIV/0!</v>
      </c>
      <c r="E17">
        <f>Control!C19/100</f>
        <v>0</v>
      </c>
      <c r="F17" t="e">
        <f t="shared" si="7"/>
        <v>#DIV/0!</v>
      </c>
      <c r="G17">
        <f t="shared" si="0"/>
        <v>189.56923454434886</v>
      </c>
      <c r="H17" s="21">
        <f t="shared" si="1"/>
        <v>0</v>
      </c>
      <c r="I17" s="7" t="e">
        <f t="shared" si="8"/>
        <v>#DIV/0!</v>
      </c>
      <c r="J17" t="e">
        <f t="shared" si="2"/>
        <v>#DIV/0!</v>
      </c>
      <c r="K17">
        <f>Control!F19/100</f>
        <v>0</v>
      </c>
      <c r="L17" s="25" t="e">
        <f t="shared" si="9"/>
        <v>#DIV/0!</v>
      </c>
      <c r="M17" s="10" t="e">
        <f t="shared" si="3"/>
        <v>#DIV/0!</v>
      </c>
      <c r="N17" t="e">
        <f t="shared" si="10"/>
        <v>#DIV/0!</v>
      </c>
      <c r="O17" t="e">
        <f t="shared" si="11"/>
        <v>#DIV/0!</v>
      </c>
      <c r="P17" s="25" t="e">
        <f t="shared" si="12"/>
        <v>#DIV/0!</v>
      </c>
      <c r="Q17" s="17" t="e">
        <f t="shared" si="13"/>
        <v>#DIV/0!</v>
      </c>
      <c r="R17" t="e">
        <f t="shared" si="23"/>
        <v>#DIV/0!</v>
      </c>
      <c r="S17" s="25" t="e">
        <f t="shared" si="15"/>
        <v>#DIV/0!</v>
      </c>
      <c r="T17" s="25" t="e">
        <f t="shared" si="16"/>
        <v>#DIV/0!</v>
      </c>
      <c r="U17" s="10" t="e">
        <f ca="1">RANK(C17,$C$3:OFFSET($C$3,Control!$I$5-1,0),1)</f>
        <v>#N/A</v>
      </c>
      <c r="V17" s="10" t="e">
        <f t="shared" ca="1" si="17"/>
        <v>#N/A</v>
      </c>
      <c r="W17" s="10" t="e">
        <f t="shared" ca="1" si="17"/>
        <v>#N/A</v>
      </c>
      <c r="X17" s="7" t="e">
        <f t="shared" si="18"/>
        <v>#DIV/0!</v>
      </c>
      <c r="Y17" s="7" t="e">
        <f t="shared" ca="1" si="4"/>
        <v>#N/A</v>
      </c>
      <c r="Z17">
        <v>1</v>
      </c>
      <c r="AA17">
        <v>2</v>
      </c>
      <c r="AB17" s="11" t="e">
        <f t="shared" si="19"/>
        <v>#DIV/0!</v>
      </c>
      <c r="AC17" s="11"/>
      <c r="AD17" s="7" t="e">
        <f t="shared" ref="AD17:AD30" si="24">B17+S17*100</f>
        <v>#DIV/0!</v>
      </c>
      <c r="AE17" t="e">
        <f t="shared" si="21"/>
        <v>#DIV/0!</v>
      </c>
      <c r="AF17" s="25" t="e">
        <f t="shared" si="22"/>
        <v>#DIV/0!</v>
      </c>
      <c r="AG17" s="7"/>
      <c r="AS17" s="8"/>
      <c r="AX17" s="7"/>
      <c r="BH17" s="1"/>
    </row>
    <row r="18" spans="1:60" ht="14.25" x14ac:dyDescent="0.2">
      <c r="A18" s="37">
        <f>Control!B20</f>
        <v>0</v>
      </c>
      <c r="B18" s="27" t="e">
        <f t="shared" si="5"/>
        <v>#DIV/0!</v>
      </c>
      <c r="C18" s="20">
        <v>85.319465955037614</v>
      </c>
      <c r="D18" s="9" t="e">
        <f t="shared" si="6"/>
        <v>#DIV/0!</v>
      </c>
      <c r="E18">
        <f>Control!C20/100</f>
        <v>0</v>
      </c>
      <c r="F18" t="e">
        <f t="shared" si="7"/>
        <v>#DIV/0!</v>
      </c>
      <c r="G18">
        <f t="shared" si="0"/>
        <v>151.01149239013748</v>
      </c>
      <c r="H18" s="21">
        <f t="shared" si="1"/>
        <v>0</v>
      </c>
      <c r="I18" s="7" t="e">
        <f t="shared" si="8"/>
        <v>#DIV/0!</v>
      </c>
      <c r="J18" t="e">
        <f t="shared" si="2"/>
        <v>#DIV/0!</v>
      </c>
      <c r="K18">
        <f>Control!F20/100</f>
        <v>0</v>
      </c>
      <c r="L18" s="25" t="e">
        <f t="shared" si="9"/>
        <v>#DIV/0!</v>
      </c>
      <c r="M18" s="10" t="e">
        <f t="shared" si="3"/>
        <v>#DIV/0!</v>
      </c>
      <c r="N18" t="e">
        <f t="shared" si="10"/>
        <v>#DIV/0!</v>
      </c>
      <c r="O18" t="e">
        <f t="shared" si="11"/>
        <v>#DIV/0!</v>
      </c>
      <c r="P18" s="25" t="e">
        <f t="shared" si="12"/>
        <v>#DIV/0!</v>
      </c>
      <c r="Q18" s="17" t="e">
        <f t="shared" si="13"/>
        <v>#DIV/0!</v>
      </c>
      <c r="R18" t="e">
        <f t="shared" si="23"/>
        <v>#DIV/0!</v>
      </c>
      <c r="S18" s="25" t="e">
        <f t="shared" si="15"/>
        <v>#DIV/0!</v>
      </c>
      <c r="T18" s="25" t="e">
        <f t="shared" si="16"/>
        <v>#DIV/0!</v>
      </c>
      <c r="U18" s="10" t="e">
        <f ca="1">RANK(C18,$C$3:OFFSET($C$3,Control!$I$5-1,0),1)</f>
        <v>#N/A</v>
      </c>
      <c r="V18" s="10" t="e">
        <f t="shared" ca="1" si="17"/>
        <v>#N/A</v>
      </c>
      <c r="W18" s="10" t="e">
        <f t="shared" ca="1" si="17"/>
        <v>#N/A</v>
      </c>
      <c r="X18" s="7" t="e">
        <f t="shared" si="18"/>
        <v>#DIV/0!</v>
      </c>
      <c r="Y18" s="7" t="e">
        <f t="shared" ca="1" si="4"/>
        <v>#N/A</v>
      </c>
      <c r="Z18">
        <v>1</v>
      </c>
      <c r="AA18">
        <v>2</v>
      </c>
      <c r="AB18" s="11" t="e">
        <f t="shared" si="19"/>
        <v>#DIV/0!</v>
      </c>
      <c r="AC18" s="11"/>
      <c r="AD18" s="7" t="e">
        <f t="shared" si="24"/>
        <v>#DIV/0!</v>
      </c>
      <c r="AE18" t="e">
        <f t="shared" si="21"/>
        <v>#DIV/0!</v>
      </c>
      <c r="AF18" s="25" t="e">
        <f t="shared" si="22"/>
        <v>#DIV/0!</v>
      </c>
      <c r="AG18" s="7"/>
      <c r="AP18" s="14"/>
      <c r="AR18" s="12"/>
      <c r="AS18" s="9"/>
      <c r="AT18" s="14"/>
      <c r="AV18" s="14"/>
      <c r="AX18" s="7"/>
      <c r="BH18" s="1"/>
    </row>
    <row r="19" spans="1:60" ht="14.25" x14ac:dyDescent="0.2">
      <c r="A19" s="37">
        <f>Control!B21</f>
        <v>0</v>
      </c>
      <c r="B19" s="27" t="e">
        <f t="shared" si="5"/>
        <v>#DIV/0!</v>
      </c>
      <c r="C19" s="20">
        <v>65.34835948237648</v>
      </c>
      <c r="D19" s="9" t="e">
        <f t="shared" si="6"/>
        <v>#DIV/0!</v>
      </c>
      <c r="E19">
        <f>Control!C21/100</f>
        <v>0</v>
      </c>
      <c r="F19" t="e">
        <f t="shared" si="7"/>
        <v>#DIV/0!</v>
      </c>
      <c r="G19">
        <f t="shared" si="0"/>
        <v>115.66356141846192</v>
      </c>
      <c r="H19" s="21">
        <f t="shared" si="1"/>
        <v>0</v>
      </c>
      <c r="I19" s="7" t="e">
        <f t="shared" si="8"/>
        <v>#DIV/0!</v>
      </c>
      <c r="J19" t="e">
        <f t="shared" si="2"/>
        <v>#DIV/0!</v>
      </c>
      <c r="K19">
        <f>Control!F21/100</f>
        <v>0</v>
      </c>
      <c r="L19" s="25" t="e">
        <f t="shared" si="9"/>
        <v>#DIV/0!</v>
      </c>
      <c r="M19" s="10" t="e">
        <f t="shared" si="3"/>
        <v>#DIV/0!</v>
      </c>
      <c r="N19" t="e">
        <f t="shared" si="10"/>
        <v>#DIV/0!</v>
      </c>
      <c r="O19" t="e">
        <f t="shared" si="11"/>
        <v>#DIV/0!</v>
      </c>
      <c r="P19" s="25" t="e">
        <f t="shared" si="12"/>
        <v>#DIV/0!</v>
      </c>
      <c r="Q19" s="17" t="e">
        <f t="shared" si="13"/>
        <v>#DIV/0!</v>
      </c>
      <c r="R19" t="e">
        <f t="shared" si="23"/>
        <v>#DIV/0!</v>
      </c>
      <c r="S19" s="25" t="e">
        <f t="shared" si="15"/>
        <v>#DIV/0!</v>
      </c>
      <c r="T19" s="25" t="e">
        <f t="shared" si="16"/>
        <v>#DIV/0!</v>
      </c>
      <c r="U19" s="10" t="e">
        <f ca="1">RANK(C19,$C$3:OFFSET($C$3,Control!$I$5-1,0),1)</f>
        <v>#N/A</v>
      </c>
      <c r="V19" s="10" t="e">
        <f t="shared" ca="1" si="17"/>
        <v>#N/A</v>
      </c>
      <c r="W19" s="10" t="e">
        <f t="shared" ca="1" si="17"/>
        <v>#N/A</v>
      </c>
      <c r="X19" s="7" t="e">
        <f t="shared" si="18"/>
        <v>#DIV/0!</v>
      </c>
      <c r="Y19" s="7" t="e">
        <f t="shared" ca="1" si="4"/>
        <v>#N/A</v>
      </c>
      <c r="Z19">
        <v>1</v>
      </c>
      <c r="AA19">
        <v>2</v>
      </c>
      <c r="AB19" s="11" t="e">
        <f t="shared" si="19"/>
        <v>#DIV/0!</v>
      </c>
      <c r="AC19" s="11"/>
      <c r="AD19" s="7" t="e">
        <f t="shared" si="24"/>
        <v>#DIV/0!</v>
      </c>
      <c r="AE19" t="e">
        <f t="shared" si="21"/>
        <v>#DIV/0!</v>
      </c>
      <c r="AF19" s="25" t="e">
        <f t="shared" si="22"/>
        <v>#DIV/0!</v>
      </c>
      <c r="AG19" s="7"/>
      <c r="AP19" s="10"/>
      <c r="AS19" s="9"/>
      <c r="AT19" s="12"/>
      <c r="AV19" s="10"/>
      <c r="AX19" s="7"/>
      <c r="BH19" s="1"/>
    </row>
    <row r="20" spans="1:60" ht="14.25" x14ac:dyDescent="0.2">
      <c r="A20" s="37">
        <f>Control!B22</f>
        <v>0</v>
      </c>
      <c r="B20" s="27" t="e">
        <f t="shared" si="5"/>
        <v>#DIV/0!</v>
      </c>
      <c r="C20" s="20">
        <v>65.931948722309528</v>
      </c>
      <c r="D20" s="9" t="e">
        <f t="shared" si="6"/>
        <v>#DIV/0!</v>
      </c>
      <c r="E20">
        <f>Control!C22/100</f>
        <v>0</v>
      </c>
      <c r="F20" t="e">
        <f t="shared" si="7"/>
        <v>#DIV/0!</v>
      </c>
      <c r="G20">
        <f t="shared" si="0"/>
        <v>116.69648727047743</v>
      </c>
      <c r="H20" s="21">
        <f t="shared" si="1"/>
        <v>0</v>
      </c>
      <c r="I20" s="7" t="e">
        <f t="shared" si="8"/>
        <v>#DIV/0!</v>
      </c>
      <c r="J20" t="e">
        <f t="shared" si="2"/>
        <v>#DIV/0!</v>
      </c>
      <c r="K20">
        <f>Control!F22/100</f>
        <v>0</v>
      </c>
      <c r="L20" s="25" t="e">
        <f t="shared" si="9"/>
        <v>#DIV/0!</v>
      </c>
      <c r="M20" s="10" t="e">
        <f t="shared" si="3"/>
        <v>#DIV/0!</v>
      </c>
      <c r="N20" t="e">
        <f t="shared" si="10"/>
        <v>#DIV/0!</v>
      </c>
      <c r="O20" t="e">
        <f t="shared" si="11"/>
        <v>#DIV/0!</v>
      </c>
      <c r="P20" s="25" t="e">
        <f t="shared" si="12"/>
        <v>#DIV/0!</v>
      </c>
      <c r="Q20" s="17" t="e">
        <f t="shared" si="13"/>
        <v>#DIV/0!</v>
      </c>
      <c r="R20" t="e">
        <f t="shared" si="23"/>
        <v>#DIV/0!</v>
      </c>
      <c r="S20" s="25" t="e">
        <f t="shared" si="15"/>
        <v>#DIV/0!</v>
      </c>
      <c r="T20" s="25" t="e">
        <f t="shared" si="16"/>
        <v>#DIV/0!</v>
      </c>
      <c r="U20" s="10" t="e">
        <f ca="1">RANK(C20,$C$3:OFFSET($C$3,Control!$I$5-1,0),1)</f>
        <v>#N/A</v>
      </c>
      <c r="V20" s="10" t="e">
        <f t="shared" ref="V20:W35" ca="1" si="25">IF(U20=U19,U19+1,U20)</f>
        <v>#N/A</v>
      </c>
      <c r="W20" s="10" t="e">
        <f t="shared" ca="1" si="25"/>
        <v>#N/A</v>
      </c>
      <c r="X20" s="7" t="e">
        <f t="shared" si="18"/>
        <v>#DIV/0!</v>
      </c>
      <c r="Y20" s="7" t="e">
        <f t="shared" ca="1" si="4"/>
        <v>#N/A</v>
      </c>
      <c r="Z20">
        <v>1</v>
      </c>
      <c r="AA20">
        <v>2</v>
      </c>
      <c r="AB20" s="11" t="e">
        <f t="shared" si="19"/>
        <v>#DIV/0!</v>
      </c>
      <c r="AC20" s="11"/>
      <c r="AD20" s="7" t="e">
        <f t="shared" si="24"/>
        <v>#DIV/0!</v>
      </c>
      <c r="AE20" t="e">
        <f t="shared" si="21"/>
        <v>#DIV/0!</v>
      </c>
      <c r="AF20" s="25" t="e">
        <f t="shared" si="22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5"/>
        <v>#DIV/0!</v>
      </c>
      <c r="C21" s="20">
        <v>74.924102760497064</v>
      </c>
      <c r="D21" s="9" t="e">
        <f t="shared" si="6"/>
        <v>#DIV/0!</v>
      </c>
      <c r="E21">
        <f>Control!C23/100</f>
        <v>0</v>
      </c>
      <c r="F21" t="e">
        <f t="shared" si="7"/>
        <v>#DIV/0!</v>
      </c>
      <c r="G21">
        <f t="shared" si="0"/>
        <v>132.6121823103914</v>
      </c>
      <c r="H21" s="21">
        <f t="shared" si="1"/>
        <v>0</v>
      </c>
      <c r="I21" s="7" t="e">
        <f t="shared" si="8"/>
        <v>#DIV/0!</v>
      </c>
      <c r="J21" t="e">
        <f t="shared" si="2"/>
        <v>#DIV/0!</v>
      </c>
      <c r="K21">
        <f>Control!F23/100</f>
        <v>0</v>
      </c>
      <c r="L21" s="25" t="e">
        <f t="shared" si="9"/>
        <v>#DIV/0!</v>
      </c>
      <c r="M21" s="10" t="e">
        <f t="shared" si="3"/>
        <v>#DIV/0!</v>
      </c>
      <c r="N21" t="e">
        <f t="shared" si="10"/>
        <v>#DIV/0!</v>
      </c>
      <c r="O21" t="e">
        <f t="shared" si="11"/>
        <v>#DIV/0!</v>
      </c>
      <c r="P21" s="25" t="e">
        <f t="shared" si="12"/>
        <v>#DIV/0!</v>
      </c>
      <c r="Q21" s="17" t="e">
        <f t="shared" si="13"/>
        <v>#DIV/0!</v>
      </c>
      <c r="R21" t="e">
        <f t="shared" si="23"/>
        <v>#DIV/0!</v>
      </c>
      <c r="S21" s="25" t="e">
        <f t="shared" si="15"/>
        <v>#DIV/0!</v>
      </c>
      <c r="T21" s="25" t="e">
        <f t="shared" si="16"/>
        <v>#DIV/0!</v>
      </c>
      <c r="U21" s="10" t="e">
        <f ca="1">RANK(C21,$C$3:OFFSET($C$3,Control!$I$5-1,0),1)</f>
        <v>#N/A</v>
      </c>
      <c r="V21" s="10" t="e">
        <f t="shared" ca="1" si="25"/>
        <v>#N/A</v>
      </c>
      <c r="W21" s="10" t="e">
        <f t="shared" ca="1" si="25"/>
        <v>#N/A</v>
      </c>
      <c r="X21" s="7" t="e">
        <f t="shared" si="18"/>
        <v>#DIV/0!</v>
      </c>
      <c r="Y21" s="7" t="e">
        <f t="shared" ca="1" si="4"/>
        <v>#N/A</v>
      </c>
      <c r="Z21">
        <v>1</v>
      </c>
      <c r="AA21">
        <v>2</v>
      </c>
      <c r="AB21" s="11" t="e">
        <f t="shared" si="19"/>
        <v>#DIV/0!</v>
      </c>
      <c r="AC21" s="11"/>
      <c r="AD21" s="7" t="e">
        <f t="shared" si="24"/>
        <v>#DIV/0!</v>
      </c>
      <c r="AE21" t="e">
        <f t="shared" si="21"/>
        <v>#DIV/0!</v>
      </c>
      <c r="AF21" s="25" t="e">
        <f t="shared" si="22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5"/>
        <v>#DIV/0!</v>
      </c>
      <c r="C22" s="20">
        <v>203.49994794379242</v>
      </c>
      <c r="D22" s="9" t="e">
        <f t="shared" si="6"/>
        <v>#DIV/0!</v>
      </c>
      <c r="E22">
        <f>Control!C24/100</f>
        <v>0</v>
      </c>
      <c r="F22" t="e">
        <f t="shared" si="7"/>
        <v>#DIV/0!</v>
      </c>
      <c r="G22">
        <f t="shared" si="0"/>
        <v>360.18545705035444</v>
      </c>
      <c r="H22" s="21">
        <f t="shared" si="1"/>
        <v>0</v>
      </c>
      <c r="I22" s="7" t="e">
        <f t="shared" si="8"/>
        <v>#DIV/0!</v>
      </c>
      <c r="J22" t="e">
        <f t="shared" si="2"/>
        <v>#DIV/0!</v>
      </c>
      <c r="K22">
        <f>Control!F24/100</f>
        <v>0</v>
      </c>
      <c r="L22" s="25" t="e">
        <f t="shared" si="9"/>
        <v>#DIV/0!</v>
      </c>
      <c r="M22" s="10" t="e">
        <f t="shared" si="3"/>
        <v>#DIV/0!</v>
      </c>
      <c r="N22" t="e">
        <f t="shared" si="10"/>
        <v>#DIV/0!</v>
      </c>
      <c r="O22" t="e">
        <f t="shared" si="11"/>
        <v>#DIV/0!</v>
      </c>
      <c r="P22" s="25" t="e">
        <f t="shared" si="12"/>
        <v>#DIV/0!</v>
      </c>
      <c r="Q22" s="17" t="e">
        <f t="shared" si="13"/>
        <v>#DIV/0!</v>
      </c>
      <c r="R22" t="e">
        <f t="shared" si="23"/>
        <v>#DIV/0!</v>
      </c>
      <c r="S22" s="25" t="e">
        <f t="shared" si="15"/>
        <v>#DIV/0!</v>
      </c>
      <c r="T22" s="25" t="e">
        <f t="shared" si="16"/>
        <v>#DIV/0!</v>
      </c>
      <c r="U22" s="10" t="e">
        <f ca="1">RANK(C22,$C$3:OFFSET($C$3,Control!$I$5-1,0),1)</f>
        <v>#N/A</v>
      </c>
      <c r="V22" s="10" t="e">
        <f t="shared" ca="1" si="25"/>
        <v>#N/A</v>
      </c>
      <c r="W22" s="10" t="e">
        <f t="shared" ca="1" si="25"/>
        <v>#N/A</v>
      </c>
      <c r="X22" s="7" t="e">
        <f t="shared" si="18"/>
        <v>#DIV/0!</v>
      </c>
      <c r="Y22" s="7" t="e">
        <f t="shared" ca="1" si="4"/>
        <v>#N/A</v>
      </c>
      <c r="Z22">
        <v>1</v>
      </c>
      <c r="AA22">
        <v>2</v>
      </c>
      <c r="AB22" s="11" t="e">
        <f t="shared" si="19"/>
        <v>#DIV/0!</v>
      </c>
      <c r="AC22" s="11"/>
      <c r="AD22" s="7" t="e">
        <f t="shared" si="24"/>
        <v>#DIV/0!</v>
      </c>
      <c r="AE22" t="e">
        <f t="shared" si="21"/>
        <v>#DIV/0!</v>
      </c>
      <c r="AF22" s="25" t="e">
        <f t="shared" si="22"/>
        <v>#DIV/0!</v>
      </c>
      <c r="AG22" s="7"/>
      <c r="AP22" s="14"/>
      <c r="AS22" s="9"/>
      <c r="AV22" s="14"/>
      <c r="AX22" s="7"/>
      <c r="BH22" s="1"/>
    </row>
    <row r="23" spans="1:60" ht="14.25" x14ac:dyDescent="0.2">
      <c r="A23" s="37">
        <f>Control!B25</f>
        <v>0</v>
      </c>
      <c r="B23" s="27" t="e">
        <f t="shared" si="5"/>
        <v>#DIV/0!</v>
      </c>
      <c r="C23" s="20">
        <v>60.141888532606465</v>
      </c>
      <c r="D23" s="9" t="e">
        <f t="shared" si="6"/>
        <v>#DIV/0!</v>
      </c>
      <c r="E23">
        <f>Control!C25/100</f>
        <v>0</v>
      </c>
      <c r="F23" t="e">
        <f t="shared" si="7"/>
        <v>#DIV/0!</v>
      </c>
      <c r="G23">
        <f t="shared" si="0"/>
        <v>106.44834963285366</v>
      </c>
      <c r="H23" s="21">
        <f t="shared" si="1"/>
        <v>0</v>
      </c>
      <c r="I23" s="7" t="e">
        <f t="shared" si="8"/>
        <v>#DIV/0!</v>
      </c>
      <c r="J23" t="e">
        <f t="shared" si="2"/>
        <v>#DIV/0!</v>
      </c>
      <c r="K23">
        <f>Control!F25/100</f>
        <v>0</v>
      </c>
      <c r="L23" s="25" t="e">
        <f t="shared" si="9"/>
        <v>#DIV/0!</v>
      </c>
      <c r="M23" s="10" t="e">
        <f t="shared" si="3"/>
        <v>#DIV/0!</v>
      </c>
      <c r="N23" t="e">
        <f t="shared" si="10"/>
        <v>#DIV/0!</v>
      </c>
      <c r="O23" t="e">
        <f t="shared" si="11"/>
        <v>#DIV/0!</v>
      </c>
      <c r="P23" s="25" t="e">
        <f t="shared" si="12"/>
        <v>#DIV/0!</v>
      </c>
      <c r="Q23" s="17" t="e">
        <f t="shared" si="13"/>
        <v>#DIV/0!</v>
      </c>
      <c r="R23" t="e">
        <f t="shared" si="23"/>
        <v>#DIV/0!</v>
      </c>
      <c r="S23" s="25" t="e">
        <f t="shared" si="15"/>
        <v>#DIV/0!</v>
      </c>
      <c r="T23" s="25" t="e">
        <f t="shared" si="16"/>
        <v>#DIV/0!</v>
      </c>
      <c r="U23" s="10" t="e">
        <f ca="1">RANK(C23,$C$3:OFFSET($C$3,Control!$I$5-1,0),1)</f>
        <v>#N/A</v>
      </c>
      <c r="V23" s="10" t="e">
        <f t="shared" ca="1" si="25"/>
        <v>#N/A</v>
      </c>
      <c r="W23" s="10" t="e">
        <f t="shared" ca="1" si="25"/>
        <v>#N/A</v>
      </c>
      <c r="X23" s="7" t="e">
        <f t="shared" si="18"/>
        <v>#DIV/0!</v>
      </c>
      <c r="Y23" s="7" t="e">
        <f t="shared" ca="1" si="4"/>
        <v>#N/A</v>
      </c>
      <c r="Z23">
        <v>1</v>
      </c>
      <c r="AA23">
        <v>2</v>
      </c>
      <c r="AB23" s="11" t="e">
        <f t="shared" si="19"/>
        <v>#DIV/0!</v>
      </c>
      <c r="AC23" s="11"/>
      <c r="AD23" s="7" t="e">
        <f t="shared" si="24"/>
        <v>#DIV/0!</v>
      </c>
      <c r="AE23" t="e">
        <f t="shared" si="21"/>
        <v>#DIV/0!</v>
      </c>
      <c r="AF23" s="25" t="e">
        <f t="shared" si="22"/>
        <v>#DIV/0!</v>
      </c>
      <c r="AG23" s="7"/>
      <c r="AS23" s="9"/>
      <c r="AX23" s="7"/>
      <c r="BH23" s="1"/>
    </row>
    <row r="24" spans="1:60" ht="14.25" x14ac:dyDescent="0.2">
      <c r="A24" s="37">
        <f>Control!B26</f>
        <v>0</v>
      </c>
      <c r="B24" s="27" t="e">
        <f t="shared" si="5"/>
        <v>#DIV/0!</v>
      </c>
      <c r="C24" s="20">
        <v>78.247772712967404</v>
      </c>
      <c r="D24" s="9" t="e">
        <f t="shared" si="6"/>
        <v>#DIV/0!</v>
      </c>
      <c r="E24">
        <f>Control!C26/100</f>
        <v>0</v>
      </c>
      <c r="F24" t="e">
        <f t="shared" si="7"/>
        <v>#DIV/0!</v>
      </c>
      <c r="G24">
        <f t="shared" si="0"/>
        <v>138.49492377057948</v>
      </c>
      <c r="H24" s="21">
        <f t="shared" si="1"/>
        <v>0</v>
      </c>
      <c r="I24" s="7" t="e">
        <f t="shared" si="8"/>
        <v>#DIV/0!</v>
      </c>
      <c r="J24" t="e">
        <f t="shared" si="2"/>
        <v>#DIV/0!</v>
      </c>
      <c r="K24">
        <f>Control!F26/100</f>
        <v>0</v>
      </c>
      <c r="L24" s="25" t="e">
        <f t="shared" si="9"/>
        <v>#DIV/0!</v>
      </c>
      <c r="M24" s="10" t="e">
        <f t="shared" si="3"/>
        <v>#DIV/0!</v>
      </c>
      <c r="N24" t="e">
        <f t="shared" si="10"/>
        <v>#DIV/0!</v>
      </c>
      <c r="O24" t="e">
        <f t="shared" si="11"/>
        <v>#DIV/0!</v>
      </c>
      <c r="P24" s="25" t="e">
        <f t="shared" si="12"/>
        <v>#DIV/0!</v>
      </c>
      <c r="Q24" s="17" t="e">
        <f t="shared" si="13"/>
        <v>#DIV/0!</v>
      </c>
      <c r="R24" t="e">
        <f t="shared" si="23"/>
        <v>#DIV/0!</v>
      </c>
      <c r="S24" s="25" t="e">
        <f t="shared" si="15"/>
        <v>#DIV/0!</v>
      </c>
      <c r="T24" s="25" t="e">
        <f t="shared" si="16"/>
        <v>#DIV/0!</v>
      </c>
      <c r="U24" s="10" t="e">
        <f ca="1">RANK(C24,$C$3:OFFSET($C$3,Control!$I$5-1,0),1)</f>
        <v>#N/A</v>
      </c>
      <c r="V24" s="10" t="e">
        <f t="shared" ca="1" si="25"/>
        <v>#N/A</v>
      </c>
      <c r="W24" s="10" t="e">
        <f t="shared" ca="1" si="25"/>
        <v>#N/A</v>
      </c>
      <c r="X24" s="7" t="e">
        <f t="shared" si="18"/>
        <v>#DIV/0!</v>
      </c>
      <c r="Y24" s="7" t="e">
        <f t="shared" ca="1" si="4"/>
        <v>#N/A</v>
      </c>
      <c r="Z24">
        <v>1</v>
      </c>
      <c r="AA24">
        <v>2</v>
      </c>
      <c r="AB24" s="11" t="e">
        <f t="shared" si="19"/>
        <v>#DIV/0!</v>
      </c>
      <c r="AC24" s="11"/>
      <c r="AD24" s="7" t="e">
        <f t="shared" si="24"/>
        <v>#DIV/0!</v>
      </c>
      <c r="AE24" t="e">
        <f t="shared" si="21"/>
        <v>#DIV/0!</v>
      </c>
      <c r="AF24" s="25" t="e">
        <f t="shared" si="22"/>
        <v>#DIV/0!</v>
      </c>
      <c r="AG24" s="7"/>
      <c r="AR24" s="14"/>
      <c r="AS24" s="9"/>
      <c r="AX24" s="7"/>
      <c r="BH24" s="1"/>
    </row>
    <row r="25" spans="1:60" ht="14.25" x14ac:dyDescent="0.2">
      <c r="A25" s="37">
        <f>Control!B27</f>
        <v>0</v>
      </c>
      <c r="B25" s="27" t="e">
        <f t="shared" si="5"/>
        <v>#DIV/0!</v>
      </c>
      <c r="C25" s="20">
        <v>227.61951187078168</v>
      </c>
      <c r="D25" s="9" t="e">
        <f t="shared" si="6"/>
        <v>#DIV/0!</v>
      </c>
      <c r="E25">
        <f>Control!C27/100</f>
        <v>0</v>
      </c>
      <c r="F25" t="e">
        <f t="shared" si="7"/>
        <v>#DIV/0!</v>
      </c>
      <c r="G25">
        <f t="shared" si="0"/>
        <v>402.87596505626999</v>
      </c>
      <c r="H25" s="21">
        <f t="shared" si="1"/>
        <v>0</v>
      </c>
      <c r="I25" s="7" t="e">
        <f t="shared" si="8"/>
        <v>#DIV/0!</v>
      </c>
      <c r="J25" t="e">
        <f t="shared" si="2"/>
        <v>#DIV/0!</v>
      </c>
      <c r="K25">
        <f>Control!F27/100</f>
        <v>0</v>
      </c>
      <c r="L25" s="25" t="e">
        <f t="shared" si="9"/>
        <v>#DIV/0!</v>
      </c>
      <c r="M25" s="10" t="e">
        <f t="shared" si="3"/>
        <v>#DIV/0!</v>
      </c>
      <c r="N25" t="e">
        <f t="shared" si="10"/>
        <v>#DIV/0!</v>
      </c>
      <c r="O25" t="e">
        <f t="shared" si="11"/>
        <v>#DIV/0!</v>
      </c>
      <c r="P25" s="25" t="e">
        <f t="shared" si="12"/>
        <v>#DIV/0!</v>
      </c>
      <c r="Q25" s="17" t="e">
        <f t="shared" si="13"/>
        <v>#DIV/0!</v>
      </c>
      <c r="R25" t="e">
        <f t="shared" si="23"/>
        <v>#DIV/0!</v>
      </c>
      <c r="S25" s="25" t="e">
        <f t="shared" si="15"/>
        <v>#DIV/0!</v>
      </c>
      <c r="T25" s="25" t="e">
        <f t="shared" si="16"/>
        <v>#DIV/0!</v>
      </c>
      <c r="U25" s="10" t="e">
        <f ca="1">RANK(C25,$C$3:OFFSET($C$3,Control!$I$5-1,0),1)</f>
        <v>#N/A</v>
      </c>
      <c r="V25" s="10" t="e">
        <f t="shared" ca="1" si="25"/>
        <v>#N/A</v>
      </c>
      <c r="W25" s="10" t="e">
        <f t="shared" ca="1" si="25"/>
        <v>#N/A</v>
      </c>
      <c r="X25" s="7" t="e">
        <f t="shared" si="18"/>
        <v>#DIV/0!</v>
      </c>
      <c r="Y25" s="7" t="e">
        <f t="shared" ca="1" si="4"/>
        <v>#N/A</v>
      </c>
      <c r="Z25">
        <v>1</v>
      </c>
      <c r="AA25">
        <v>2</v>
      </c>
      <c r="AB25" s="11" t="e">
        <f t="shared" si="19"/>
        <v>#DIV/0!</v>
      </c>
      <c r="AC25" s="11"/>
      <c r="AD25" s="7" t="e">
        <f t="shared" si="24"/>
        <v>#DIV/0!</v>
      </c>
      <c r="AE25" t="e">
        <f t="shared" si="21"/>
        <v>#DIV/0!</v>
      </c>
      <c r="AF25" s="25" t="e">
        <f t="shared" si="22"/>
        <v>#DIV/0!</v>
      </c>
      <c r="AG25" s="7"/>
      <c r="AS25" s="8"/>
      <c r="AT25" s="14"/>
      <c r="AX25" s="7"/>
      <c r="BH25" s="1"/>
    </row>
    <row r="26" spans="1:60" ht="14.25" x14ac:dyDescent="0.2">
      <c r="A26" s="37">
        <f>Control!B28</f>
        <v>0</v>
      </c>
      <c r="B26" s="27" t="e">
        <f t="shared" si="5"/>
        <v>#DIV/0!</v>
      </c>
      <c r="C26" s="20">
        <v>11.204382395734681</v>
      </c>
      <c r="D26" s="9" t="e">
        <f t="shared" si="6"/>
        <v>#DIV/0!</v>
      </c>
      <c r="E26">
        <f>Control!C28/100</f>
        <v>0</v>
      </c>
      <c r="F26" t="e">
        <f t="shared" si="7"/>
        <v>#DIV/0!</v>
      </c>
      <c r="G26">
        <f t="shared" si="0"/>
        <v>19.831236493924351</v>
      </c>
      <c r="H26" s="21">
        <f t="shared" si="1"/>
        <v>0</v>
      </c>
      <c r="I26" s="7" t="e">
        <f t="shared" si="8"/>
        <v>#DIV/0!</v>
      </c>
      <c r="J26" t="e">
        <f t="shared" si="2"/>
        <v>#DIV/0!</v>
      </c>
      <c r="K26">
        <f>Control!F28/100</f>
        <v>0</v>
      </c>
      <c r="L26" s="25" t="e">
        <f t="shared" si="9"/>
        <v>#DIV/0!</v>
      </c>
      <c r="M26" s="10" t="e">
        <f t="shared" si="3"/>
        <v>#DIV/0!</v>
      </c>
      <c r="N26" t="e">
        <f t="shared" si="10"/>
        <v>#DIV/0!</v>
      </c>
      <c r="O26" t="e">
        <f t="shared" si="11"/>
        <v>#DIV/0!</v>
      </c>
      <c r="P26" s="25" t="e">
        <f t="shared" si="12"/>
        <v>#DIV/0!</v>
      </c>
      <c r="Q26" s="17" t="e">
        <f t="shared" si="13"/>
        <v>#DIV/0!</v>
      </c>
      <c r="R26" t="e">
        <f t="shared" si="23"/>
        <v>#DIV/0!</v>
      </c>
      <c r="S26" s="25" t="e">
        <f t="shared" si="15"/>
        <v>#DIV/0!</v>
      </c>
      <c r="T26" s="25" t="e">
        <f t="shared" si="16"/>
        <v>#DIV/0!</v>
      </c>
      <c r="U26" s="10" t="e">
        <f ca="1">RANK(C26,$C$3:OFFSET($C$3,Control!$I$5-1,0),1)</f>
        <v>#N/A</v>
      </c>
      <c r="V26" s="10" t="e">
        <f t="shared" ca="1" si="25"/>
        <v>#N/A</v>
      </c>
      <c r="W26" s="10" t="e">
        <f t="shared" ca="1" si="25"/>
        <v>#N/A</v>
      </c>
      <c r="X26" s="7" t="e">
        <f t="shared" si="18"/>
        <v>#DIV/0!</v>
      </c>
      <c r="Y26" s="7" t="e">
        <f t="shared" ca="1" si="4"/>
        <v>#N/A</v>
      </c>
      <c r="Z26">
        <v>1</v>
      </c>
      <c r="AA26">
        <v>2</v>
      </c>
      <c r="AB26" s="11" t="e">
        <f t="shared" si="19"/>
        <v>#DIV/0!</v>
      </c>
      <c r="AC26" s="11"/>
      <c r="AD26" s="7" t="e">
        <f t="shared" si="24"/>
        <v>#DIV/0!</v>
      </c>
      <c r="AE26" t="e">
        <f t="shared" si="21"/>
        <v>#DIV/0!</v>
      </c>
      <c r="AF26" s="25" t="e">
        <f t="shared" si="22"/>
        <v>#DIV/0!</v>
      </c>
      <c r="AG26" s="7"/>
      <c r="AR26" s="14"/>
      <c r="AS26" s="9"/>
      <c r="AX26" s="7"/>
      <c r="BH26" s="1"/>
    </row>
    <row r="27" spans="1:60" ht="14.25" x14ac:dyDescent="0.2">
      <c r="A27" s="37">
        <f>Control!B29</f>
        <v>0</v>
      </c>
      <c r="B27" s="27" t="e">
        <f t="shared" si="5"/>
        <v>#DIV/0!</v>
      </c>
      <c r="C27" s="20">
        <v>94.831693067298303</v>
      </c>
      <c r="D27" s="9" t="e">
        <f t="shared" si="6"/>
        <v>#DIV/0!</v>
      </c>
      <c r="E27">
        <f>Control!C29/100</f>
        <v>0</v>
      </c>
      <c r="F27" t="e">
        <f t="shared" si="7"/>
        <v>#DIV/0!</v>
      </c>
      <c r="G27">
        <f t="shared" si="0"/>
        <v>167.84769261827077</v>
      </c>
      <c r="H27" s="21">
        <f t="shared" si="1"/>
        <v>0</v>
      </c>
      <c r="I27" s="7" t="e">
        <f t="shared" si="8"/>
        <v>#DIV/0!</v>
      </c>
      <c r="J27" t="e">
        <f t="shared" si="2"/>
        <v>#DIV/0!</v>
      </c>
      <c r="K27">
        <f>Control!F29/100</f>
        <v>0</v>
      </c>
      <c r="L27" s="25" t="e">
        <f t="shared" si="9"/>
        <v>#DIV/0!</v>
      </c>
      <c r="M27" s="10" t="e">
        <f t="shared" si="3"/>
        <v>#DIV/0!</v>
      </c>
      <c r="N27" t="e">
        <f t="shared" si="10"/>
        <v>#DIV/0!</v>
      </c>
      <c r="O27" t="e">
        <f t="shared" si="11"/>
        <v>#DIV/0!</v>
      </c>
      <c r="P27" s="25" t="e">
        <f t="shared" si="12"/>
        <v>#DIV/0!</v>
      </c>
      <c r="Q27" s="17" t="e">
        <f t="shared" si="13"/>
        <v>#DIV/0!</v>
      </c>
      <c r="R27" t="e">
        <f t="shared" si="23"/>
        <v>#DIV/0!</v>
      </c>
      <c r="S27" s="25" t="e">
        <f t="shared" si="15"/>
        <v>#DIV/0!</v>
      </c>
      <c r="T27" s="25" t="e">
        <f t="shared" si="16"/>
        <v>#DIV/0!</v>
      </c>
      <c r="U27" s="10" t="e">
        <f ca="1">RANK(C27,$C$3:OFFSET($C$3,Control!$I$5-1,0),1)</f>
        <v>#N/A</v>
      </c>
      <c r="V27" s="10" t="e">
        <f t="shared" ca="1" si="25"/>
        <v>#N/A</v>
      </c>
      <c r="W27" s="10" t="e">
        <f t="shared" ca="1" si="25"/>
        <v>#N/A</v>
      </c>
      <c r="X27" s="7" t="e">
        <f t="shared" si="18"/>
        <v>#DIV/0!</v>
      </c>
      <c r="Y27" s="7" t="e">
        <f t="shared" ca="1" si="4"/>
        <v>#N/A</v>
      </c>
      <c r="Z27">
        <v>1</v>
      </c>
      <c r="AA27">
        <v>2</v>
      </c>
      <c r="AB27" s="11" t="e">
        <f t="shared" si="19"/>
        <v>#DIV/0!</v>
      </c>
      <c r="AC27" s="11"/>
      <c r="AD27" s="7" t="e">
        <f t="shared" si="24"/>
        <v>#DIV/0!</v>
      </c>
      <c r="AE27" t="e">
        <f t="shared" si="21"/>
        <v>#DIV/0!</v>
      </c>
      <c r="AF27" s="25" t="e">
        <f t="shared" si="22"/>
        <v>#DIV/0!</v>
      </c>
      <c r="AG27" s="7"/>
      <c r="AS27" s="8"/>
      <c r="AT27" s="14"/>
      <c r="AX27" s="7"/>
      <c r="BH27" s="1"/>
    </row>
    <row r="28" spans="1:60" ht="14.25" x14ac:dyDescent="0.2">
      <c r="A28" s="37">
        <f>Control!B30</f>
        <v>0</v>
      </c>
      <c r="B28" s="27" t="e">
        <f t="shared" si="5"/>
        <v>#DIV/0!</v>
      </c>
      <c r="C28" s="20">
        <v>195.09605297518812</v>
      </c>
      <c r="D28" s="9" t="e">
        <f t="shared" si="6"/>
        <v>#DIV/0!</v>
      </c>
      <c r="E28">
        <f>Control!C30/100</f>
        <v>0</v>
      </c>
      <c r="F28" t="e">
        <f t="shared" si="7"/>
        <v>#DIV/0!</v>
      </c>
      <c r="G28">
        <f t="shared" si="0"/>
        <v>345.31095324406368</v>
      </c>
      <c r="H28" s="21">
        <f t="shared" si="1"/>
        <v>0</v>
      </c>
      <c r="I28" s="7" t="e">
        <f t="shared" si="8"/>
        <v>#DIV/0!</v>
      </c>
      <c r="J28" t="e">
        <f t="shared" si="2"/>
        <v>#DIV/0!</v>
      </c>
      <c r="K28">
        <f>Control!F30/100</f>
        <v>0</v>
      </c>
      <c r="L28" s="25" t="e">
        <f t="shared" si="9"/>
        <v>#DIV/0!</v>
      </c>
      <c r="M28" s="10" t="e">
        <f t="shared" si="3"/>
        <v>#DIV/0!</v>
      </c>
      <c r="N28" t="e">
        <f t="shared" si="10"/>
        <v>#DIV/0!</v>
      </c>
      <c r="O28" t="e">
        <f t="shared" si="11"/>
        <v>#DIV/0!</v>
      </c>
      <c r="P28" s="25" t="e">
        <f t="shared" si="12"/>
        <v>#DIV/0!</v>
      </c>
      <c r="Q28" s="17" t="e">
        <f t="shared" si="13"/>
        <v>#DIV/0!</v>
      </c>
      <c r="R28" t="e">
        <f t="shared" si="23"/>
        <v>#DIV/0!</v>
      </c>
      <c r="S28" s="25" t="e">
        <f t="shared" si="15"/>
        <v>#DIV/0!</v>
      </c>
      <c r="T28" s="25" t="e">
        <f t="shared" si="16"/>
        <v>#DIV/0!</v>
      </c>
      <c r="U28" s="10" t="e">
        <f ca="1">RANK(C28,$C$3:OFFSET($C$3,Control!$I$5-1,0),1)</f>
        <v>#N/A</v>
      </c>
      <c r="V28" s="10" t="e">
        <f t="shared" ca="1" si="25"/>
        <v>#N/A</v>
      </c>
      <c r="W28" s="10" t="e">
        <f t="shared" ca="1" si="25"/>
        <v>#N/A</v>
      </c>
      <c r="X28" s="7" t="e">
        <f t="shared" si="18"/>
        <v>#DIV/0!</v>
      </c>
      <c r="Y28" s="7" t="e">
        <f t="shared" ca="1" si="4"/>
        <v>#N/A</v>
      </c>
      <c r="Z28">
        <v>1</v>
      </c>
      <c r="AA28">
        <v>2</v>
      </c>
      <c r="AB28" s="11" t="e">
        <f t="shared" si="19"/>
        <v>#DIV/0!</v>
      </c>
      <c r="AC28" s="11"/>
      <c r="AD28" s="7" t="e">
        <f t="shared" si="24"/>
        <v>#DIV/0!</v>
      </c>
      <c r="AE28" t="e">
        <f t="shared" si="21"/>
        <v>#DIV/0!</v>
      </c>
      <c r="AF28" s="25" t="e">
        <f t="shared" si="22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5"/>
        <v>#DIV/0!</v>
      </c>
      <c r="C29" s="20">
        <v>42.771857528586793</v>
      </c>
      <c r="D29" s="9" t="e">
        <f t="shared" si="6"/>
        <v>#DIV/0!</v>
      </c>
      <c r="E29">
        <f>Control!C31/100</f>
        <v>0</v>
      </c>
      <c r="F29" t="e">
        <f t="shared" si="7"/>
        <v>#DIV/0!</v>
      </c>
      <c r="G29">
        <f t="shared" si="0"/>
        <v>75.704201443244756</v>
      </c>
      <c r="H29" s="21">
        <f t="shared" si="1"/>
        <v>0</v>
      </c>
      <c r="I29" s="7" t="e">
        <f t="shared" si="8"/>
        <v>#DIV/0!</v>
      </c>
      <c r="J29" t="e">
        <f t="shared" si="2"/>
        <v>#DIV/0!</v>
      </c>
      <c r="K29">
        <f>Control!F31/100</f>
        <v>0</v>
      </c>
      <c r="L29" s="25" t="e">
        <f t="shared" si="9"/>
        <v>#DIV/0!</v>
      </c>
      <c r="M29" s="10" t="e">
        <f t="shared" si="3"/>
        <v>#DIV/0!</v>
      </c>
      <c r="N29" t="e">
        <f t="shared" si="10"/>
        <v>#DIV/0!</v>
      </c>
      <c r="O29" t="e">
        <f t="shared" si="11"/>
        <v>#DIV/0!</v>
      </c>
      <c r="P29" s="25" t="e">
        <f t="shared" si="12"/>
        <v>#DIV/0!</v>
      </c>
      <c r="Q29" s="17" t="e">
        <f t="shared" si="13"/>
        <v>#DIV/0!</v>
      </c>
      <c r="R29" t="e">
        <f t="shared" si="23"/>
        <v>#DIV/0!</v>
      </c>
      <c r="S29" s="25" t="e">
        <f t="shared" si="15"/>
        <v>#DIV/0!</v>
      </c>
      <c r="T29" s="25" t="e">
        <f t="shared" si="16"/>
        <v>#DIV/0!</v>
      </c>
      <c r="U29" s="10" t="e">
        <f ca="1">RANK(C29,$C$3:OFFSET($C$3,Control!$I$5-1,0),1)</f>
        <v>#N/A</v>
      </c>
      <c r="V29" s="10" t="e">
        <f t="shared" ca="1" si="25"/>
        <v>#N/A</v>
      </c>
      <c r="W29" s="10" t="e">
        <f t="shared" ca="1" si="25"/>
        <v>#N/A</v>
      </c>
      <c r="X29" s="7" t="e">
        <f t="shared" si="18"/>
        <v>#DIV/0!</v>
      </c>
      <c r="Y29" s="7" t="e">
        <f t="shared" ca="1" si="4"/>
        <v>#N/A</v>
      </c>
      <c r="Z29">
        <v>1</v>
      </c>
      <c r="AA29">
        <v>2</v>
      </c>
      <c r="AB29" s="11" t="e">
        <f t="shared" si="19"/>
        <v>#DIV/0!</v>
      </c>
      <c r="AC29" s="11"/>
      <c r="AD29" s="7" t="e">
        <f t="shared" si="24"/>
        <v>#DIV/0!</v>
      </c>
      <c r="AE29" t="e">
        <f t="shared" si="21"/>
        <v>#DIV/0!</v>
      </c>
      <c r="AF29" s="25" t="e">
        <f t="shared" si="22"/>
        <v>#DIV/0!</v>
      </c>
      <c r="AG29" s="7"/>
      <c r="AP29" s="14"/>
      <c r="AS29" s="8"/>
      <c r="AV29" s="14"/>
      <c r="AX29" s="7"/>
      <c r="BH29" s="1"/>
    </row>
    <row r="30" spans="1:60" ht="14.25" x14ac:dyDescent="0.2">
      <c r="A30" s="37">
        <f>Control!B32</f>
        <v>0</v>
      </c>
      <c r="B30" s="27" t="e">
        <f t="shared" si="5"/>
        <v>#DIV/0!</v>
      </c>
      <c r="C30" s="20">
        <v>75.806594154205328</v>
      </c>
      <c r="D30" s="9" t="e">
        <f t="shared" si="6"/>
        <v>#DIV/0!</v>
      </c>
      <c r="E30">
        <f>Control!C32/100</f>
        <v>0</v>
      </c>
      <c r="F30" t="e">
        <f t="shared" si="7"/>
        <v>#DIV/0!</v>
      </c>
      <c r="G30">
        <f t="shared" si="0"/>
        <v>134.17415109317264</v>
      </c>
      <c r="H30" s="21">
        <f t="shared" si="1"/>
        <v>0</v>
      </c>
      <c r="I30" s="7" t="e">
        <f t="shared" si="8"/>
        <v>#DIV/0!</v>
      </c>
      <c r="J30" t="e">
        <f t="shared" si="2"/>
        <v>#DIV/0!</v>
      </c>
      <c r="K30">
        <f>Control!F32/100</f>
        <v>0</v>
      </c>
      <c r="L30" s="25" t="e">
        <f t="shared" si="9"/>
        <v>#DIV/0!</v>
      </c>
      <c r="M30" s="10" t="e">
        <f t="shared" si="3"/>
        <v>#DIV/0!</v>
      </c>
      <c r="N30" t="e">
        <f t="shared" si="10"/>
        <v>#DIV/0!</v>
      </c>
      <c r="O30" t="e">
        <f t="shared" si="11"/>
        <v>#DIV/0!</v>
      </c>
      <c r="P30" s="25" t="e">
        <f t="shared" si="12"/>
        <v>#DIV/0!</v>
      </c>
      <c r="Q30" s="17" t="e">
        <f t="shared" si="13"/>
        <v>#DIV/0!</v>
      </c>
      <c r="R30" t="e">
        <f t="shared" si="23"/>
        <v>#DIV/0!</v>
      </c>
      <c r="S30" s="25" t="e">
        <f t="shared" si="15"/>
        <v>#DIV/0!</v>
      </c>
      <c r="T30" s="25" t="e">
        <f t="shared" si="16"/>
        <v>#DIV/0!</v>
      </c>
      <c r="U30" s="10" t="e">
        <f ca="1">RANK(C30,$C$3:OFFSET($C$3,Control!$I$5-1,0),1)</f>
        <v>#N/A</v>
      </c>
      <c r="V30" s="10" t="e">
        <f t="shared" ca="1" si="25"/>
        <v>#N/A</v>
      </c>
      <c r="W30" s="10" t="e">
        <f t="shared" ca="1" si="25"/>
        <v>#N/A</v>
      </c>
      <c r="X30" s="7" t="e">
        <f t="shared" si="18"/>
        <v>#DIV/0!</v>
      </c>
      <c r="Y30" s="7" t="e">
        <f t="shared" ca="1" si="4"/>
        <v>#N/A</v>
      </c>
      <c r="Z30">
        <v>1</v>
      </c>
      <c r="AA30">
        <v>2</v>
      </c>
      <c r="AB30" s="11" t="e">
        <f t="shared" si="19"/>
        <v>#DIV/0!</v>
      </c>
      <c r="AC30" s="11"/>
      <c r="AD30" s="7" t="e">
        <f t="shared" si="24"/>
        <v>#DIV/0!</v>
      </c>
      <c r="AE30" t="e">
        <f t="shared" si="21"/>
        <v>#DIV/0!</v>
      </c>
      <c r="AF30" s="25" t="e">
        <f t="shared" si="22"/>
        <v>#DIV/0!</v>
      </c>
      <c r="AG30" s="7"/>
      <c r="AP30" s="14"/>
      <c r="AS30" s="8"/>
      <c r="AV30" s="14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6">100*T31/(1-S31)</f>
        <v>#DIV/0!</v>
      </c>
      <c r="C31" s="20">
        <v>44.736696719433482</v>
      </c>
      <c r="D31" s="9" t="e">
        <f t="shared" ref="D31:D94" si="27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8">$F$2*N31</f>
        <v>#DIV/0!</v>
      </c>
      <c r="G31">
        <f t="shared" ref="G31:G94" si="29">0.018*C31*1000000/8.3144/($AA$1+273.15)</f>
        <v>79.181875561279568</v>
      </c>
      <c r="H31" s="21">
        <f t="shared" ref="H31:H94" si="30">2*0.0000000000000000001*(E31*100)^3.5</f>
        <v>0</v>
      </c>
      <c r="I31" s="7" t="e">
        <f t="shared" ref="I31:I94" si="31">MIN(J31*$J$2,C31)</f>
        <v>#DIV/0!</v>
      </c>
      <c r="J31" t="e">
        <f t="shared" ref="J31:J94" si="32">$I$2+(0.821*SQRT(H31)+1.54)/E31</f>
        <v>#DIV/0!</v>
      </c>
      <c r="K31">
        <f>Control!F33/100</f>
        <v>0</v>
      </c>
      <c r="L31" s="25" t="e">
        <f t="shared" ref="L31:L94" si="33">K31*(1-F31-P31-S31)</f>
        <v>#DIV/0!</v>
      </c>
      <c r="M31" s="10" t="e">
        <f t="shared" ref="M31:M94" si="34">0.018*I31*1000000/8.3144/($AA$1+273.15)</f>
        <v>#DIV/0!</v>
      </c>
      <c r="N31" t="e">
        <f t="shared" ref="N31:N94" si="35">1/((1+$P$2)*(1+(1-E31)/E31*$AA$2/M31)-$O$2)</f>
        <v>#DIV/0!</v>
      </c>
      <c r="O31" t="e">
        <f t="shared" ref="O31:O94" si="36">$O$2*N31</f>
        <v>#DIV/0!</v>
      </c>
      <c r="P31" s="25" t="e">
        <f t="shared" ref="P31:P94" si="37">S31*($P$2-$F$2)</f>
        <v>#DIV/0!</v>
      </c>
      <c r="Q31" s="17" t="e">
        <f t="shared" ref="Q31:Q94" si="38">100/(1+G31/$AA$2*(1/S31-1))</f>
        <v>#DIV/0!</v>
      </c>
      <c r="R31" t="e">
        <f t="shared" ref="R31:R94" si="39">Q31/100*G31+(100-Q31)/100*2450</f>
        <v>#DIV/0!</v>
      </c>
      <c r="S31" s="25" t="e">
        <f t="shared" ref="S31:S94" si="40">($O$2/(1+$P$2-$F$2)+1)*N31</f>
        <v>#DIV/0!</v>
      </c>
      <c r="T31" s="25" t="e">
        <f t="shared" ref="T31:T94" si="41">L31+F31+P31</f>
        <v>#DIV/0!</v>
      </c>
      <c r="U31" s="10" t="e">
        <f ca="1">RANK(C31,$C$3:OFFSET($C$3,Control!$I$5-1,0),1)</f>
        <v>#N/A</v>
      </c>
      <c r="V31" s="10" t="e">
        <f t="shared" ca="1" si="25"/>
        <v>#N/A</v>
      </c>
      <c r="W31" s="10" t="e">
        <f t="shared" ca="1" si="25"/>
        <v>#N/A</v>
      </c>
      <c r="X31" s="7" t="e">
        <f t="shared" si="18"/>
        <v>#DIV/0!</v>
      </c>
      <c r="Y31" s="7" t="e">
        <f t="shared" ca="1" si="4"/>
        <v>#N/A</v>
      </c>
      <c r="Z31">
        <v>1</v>
      </c>
      <c r="AA31">
        <v>2</v>
      </c>
      <c r="AB31" s="11" t="e">
        <f t="shared" si="19"/>
        <v>#DIV/0!</v>
      </c>
      <c r="AC31" s="11"/>
      <c r="AD31" s="7" t="e">
        <f t="shared" ref="AD31:AD94" si="42">B31+S31*100</f>
        <v>#DIV/0!</v>
      </c>
      <c r="AE31" t="e">
        <f t="shared" ref="AE31:AE94" si="43">($AE$1/100-K31)/(1-K31)/N31-1-$P$2</f>
        <v>#DIV/0!</v>
      </c>
      <c r="AF31" s="25" t="e">
        <f t="shared" ref="AF31:AF94" si="44">S31+P31+F31</f>
        <v>#DIV/0!</v>
      </c>
    </row>
    <row r="32" spans="1:60" ht="14.25" x14ac:dyDescent="0.2">
      <c r="A32" s="37">
        <f>Control!B34</f>
        <v>0</v>
      </c>
      <c r="B32" s="27" t="e">
        <f t="shared" si="26"/>
        <v>#DIV/0!</v>
      </c>
      <c r="C32" s="20">
        <v>87.13965852425217</v>
      </c>
      <c r="D32" s="9" t="e">
        <f t="shared" si="27"/>
        <v>#DIV/0!</v>
      </c>
      <c r="E32">
        <f>Control!C34/100</f>
        <v>0</v>
      </c>
      <c r="F32" t="e">
        <f t="shared" si="28"/>
        <v>#DIV/0!</v>
      </c>
      <c r="G32">
        <f t="shared" si="29"/>
        <v>154.23314870546628</v>
      </c>
      <c r="H32" s="21">
        <f t="shared" si="30"/>
        <v>0</v>
      </c>
      <c r="I32" s="7" t="e">
        <f t="shared" si="31"/>
        <v>#DIV/0!</v>
      </c>
      <c r="J32" t="e">
        <f t="shared" si="32"/>
        <v>#DIV/0!</v>
      </c>
      <c r="K32">
        <f>Control!F34/100</f>
        <v>0</v>
      </c>
      <c r="L32" s="25" t="e">
        <f t="shared" si="33"/>
        <v>#DIV/0!</v>
      </c>
      <c r="M32" s="10" t="e">
        <f t="shared" si="34"/>
        <v>#DIV/0!</v>
      </c>
      <c r="N32" t="e">
        <f t="shared" si="35"/>
        <v>#DIV/0!</v>
      </c>
      <c r="O32" t="e">
        <f t="shared" si="36"/>
        <v>#DIV/0!</v>
      </c>
      <c r="P32" s="25" t="e">
        <f t="shared" si="37"/>
        <v>#DIV/0!</v>
      </c>
      <c r="Q32" s="17" t="e">
        <f t="shared" si="38"/>
        <v>#DIV/0!</v>
      </c>
      <c r="R32" t="e">
        <f t="shared" si="39"/>
        <v>#DIV/0!</v>
      </c>
      <c r="S32" s="25" t="e">
        <f t="shared" si="40"/>
        <v>#DIV/0!</v>
      </c>
      <c r="T32" s="25" t="e">
        <f t="shared" si="41"/>
        <v>#DIV/0!</v>
      </c>
      <c r="U32" s="10">
        <f ca="1">RANK(C32,$C$3:OFFSET($C$3,Control!$I$5-1,0),1)</f>
        <v>14</v>
      </c>
      <c r="V32" s="10" t="e">
        <f t="shared" ca="1" si="25"/>
        <v>#N/A</v>
      </c>
      <c r="W32" s="10" t="e">
        <f t="shared" ca="1" si="25"/>
        <v>#N/A</v>
      </c>
      <c r="X32" s="7" t="e">
        <f t="shared" si="18"/>
        <v>#DIV/0!</v>
      </c>
      <c r="Y32" s="7" t="e">
        <f t="shared" ca="1" si="4"/>
        <v>#N/A</v>
      </c>
      <c r="Z32">
        <v>1</v>
      </c>
      <c r="AA32">
        <v>2</v>
      </c>
      <c r="AB32" s="11" t="e">
        <f t="shared" si="19"/>
        <v>#DIV/0!</v>
      </c>
      <c r="AC32" s="11"/>
      <c r="AD32" s="7" t="e">
        <f t="shared" si="42"/>
        <v>#DIV/0!</v>
      </c>
      <c r="AE32" t="e">
        <f t="shared" si="43"/>
        <v>#DIV/0!</v>
      </c>
      <c r="AF32" s="25" t="e">
        <f t="shared" si="44"/>
        <v>#DIV/0!</v>
      </c>
    </row>
    <row r="33" spans="1:43" ht="14.25" x14ac:dyDescent="0.2">
      <c r="A33" s="37">
        <f>Control!B35</f>
        <v>0</v>
      </c>
      <c r="B33" s="27" t="e">
        <f t="shared" si="26"/>
        <v>#DIV/0!</v>
      </c>
      <c r="C33" s="20">
        <v>38.907883721586657</v>
      </c>
      <c r="D33" s="9" t="e">
        <f t="shared" si="27"/>
        <v>#DIV/0!</v>
      </c>
      <c r="E33">
        <f>Control!C35/100</f>
        <v>0</v>
      </c>
      <c r="F33" t="e">
        <f t="shared" si="28"/>
        <v>#DIV/0!</v>
      </c>
      <c r="G33">
        <f t="shared" si="29"/>
        <v>68.865147252973642</v>
      </c>
      <c r="H33" s="21">
        <f t="shared" si="30"/>
        <v>0</v>
      </c>
      <c r="I33" s="7" t="e">
        <f t="shared" si="31"/>
        <v>#DIV/0!</v>
      </c>
      <c r="J33" t="e">
        <f t="shared" si="32"/>
        <v>#DIV/0!</v>
      </c>
      <c r="K33">
        <f>Control!F35/100</f>
        <v>0</v>
      </c>
      <c r="L33" s="25" t="e">
        <f t="shared" si="33"/>
        <v>#DIV/0!</v>
      </c>
      <c r="M33" s="10" t="e">
        <f t="shared" si="34"/>
        <v>#DIV/0!</v>
      </c>
      <c r="N33" t="e">
        <f t="shared" si="35"/>
        <v>#DIV/0!</v>
      </c>
      <c r="O33" t="e">
        <f t="shared" si="36"/>
        <v>#DIV/0!</v>
      </c>
      <c r="P33" s="25" t="e">
        <f t="shared" si="37"/>
        <v>#DIV/0!</v>
      </c>
      <c r="Q33" s="17" t="e">
        <f t="shared" si="38"/>
        <v>#DIV/0!</v>
      </c>
      <c r="R33" t="e">
        <f t="shared" si="39"/>
        <v>#DIV/0!</v>
      </c>
      <c r="S33" s="25" t="e">
        <f t="shared" si="40"/>
        <v>#DIV/0!</v>
      </c>
      <c r="T33" s="25" t="e">
        <f t="shared" si="41"/>
        <v>#DIV/0!</v>
      </c>
      <c r="U33" s="10" t="e">
        <f ca="1">RANK(C33,$C$3:OFFSET($C$3,Control!$I$5-1,0),1)</f>
        <v>#N/A</v>
      </c>
      <c r="V33" s="10" t="e">
        <f t="shared" ca="1" si="25"/>
        <v>#N/A</v>
      </c>
      <c r="W33" s="10" t="e">
        <f t="shared" ca="1" si="25"/>
        <v>#N/A</v>
      </c>
      <c r="X33" s="7" t="e">
        <f t="shared" si="18"/>
        <v>#DIV/0!</v>
      </c>
      <c r="Y33" s="7" t="e">
        <f t="shared" ca="1" si="4"/>
        <v>#N/A</v>
      </c>
      <c r="Z33">
        <v>1</v>
      </c>
      <c r="AA33">
        <v>2</v>
      </c>
      <c r="AB33" s="11" t="e">
        <f t="shared" si="19"/>
        <v>#DIV/0!</v>
      </c>
      <c r="AC33" s="11"/>
      <c r="AD33" s="7" t="e">
        <f t="shared" si="42"/>
        <v>#DIV/0!</v>
      </c>
      <c r="AE33" t="e">
        <f t="shared" si="43"/>
        <v>#DIV/0!</v>
      </c>
      <c r="AF33" s="25" t="e">
        <f t="shared" si="44"/>
        <v>#DIV/0!</v>
      </c>
    </row>
    <row r="34" spans="1:43" ht="14.25" x14ac:dyDescent="0.2">
      <c r="A34" s="37">
        <f>Control!B36</f>
        <v>0</v>
      </c>
      <c r="B34" s="27" t="e">
        <f t="shared" si="26"/>
        <v>#DIV/0!</v>
      </c>
      <c r="C34" s="20">
        <v>26.495041319876577</v>
      </c>
      <c r="D34" s="9" t="e">
        <f t="shared" si="27"/>
        <v>#DIV/0!</v>
      </c>
      <c r="E34">
        <f>Control!C36/100</f>
        <v>0</v>
      </c>
      <c r="F34" t="e">
        <f t="shared" si="28"/>
        <v>#DIV/0!</v>
      </c>
      <c r="G34">
        <f t="shared" si="29"/>
        <v>46.894992670974183</v>
      </c>
      <c r="H34" s="21">
        <f t="shared" si="30"/>
        <v>0</v>
      </c>
      <c r="I34" s="7" t="e">
        <f t="shared" si="31"/>
        <v>#DIV/0!</v>
      </c>
      <c r="J34" t="e">
        <f t="shared" si="32"/>
        <v>#DIV/0!</v>
      </c>
      <c r="K34">
        <f>Control!F36/100</f>
        <v>0</v>
      </c>
      <c r="L34" s="25" t="e">
        <f t="shared" si="33"/>
        <v>#DIV/0!</v>
      </c>
      <c r="M34" s="10" t="e">
        <f t="shared" si="34"/>
        <v>#DIV/0!</v>
      </c>
      <c r="N34" t="e">
        <f t="shared" si="35"/>
        <v>#DIV/0!</v>
      </c>
      <c r="O34" t="e">
        <f t="shared" si="36"/>
        <v>#DIV/0!</v>
      </c>
      <c r="P34" s="25" t="e">
        <f t="shared" si="37"/>
        <v>#DIV/0!</v>
      </c>
      <c r="Q34" s="17" t="e">
        <f t="shared" si="38"/>
        <v>#DIV/0!</v>
      </c>
      <c r="R34" t="e">
        <f t="shared" si="39"/>
        <v>#DIV/0!</v>
      </c>
      <c r="S34" s="25" t="e">
        <f t="shared" si="40"/>
        <v>#DIV/0!</v>
      </c>
      <c r="T34" s="25" t="e">
        <f t="shared" si="41"/>
        <v>#DIV/0!</v>
      </c>
      <c r="U34" s="10" t="e">
        <f ca="1">RANK(C34,$C$3:OFFSET($C$3,Control!$I$5-1,0),1)</f>
        <v>#N/A</v>
      </c>
      <c r="V34" s="10" t="e">
        <f t="shared" ca="1" si="25"/>
        <v>#N/A</v>
      </c>
      <c r="W34" s="10" t="e">
        <f t="shared" ca="1" si="25"/>
        <v>#N/A</v>
      </c>
      <c r="X34" s="7" t="e">
        <f t="shared" si="18"/>
        <v>#DIV/0!</v>
      </c>
      <c r="Y34" s="7" t="e">
        <f t="shared" ca="1" si="4"/>
        <v>#N/A</v>
      </c>
      <c r="Z34">
        <v>1</v>
      </c>
      <c r="AA34">
        <v>2</v>
      </c>
      <c r="AB34" s="11" t="e">
        <f t="shared" si="19"/>
        <v>#DIV/0!</v>
      </c>
      <c r="AC34" s="11"/>
      <c r="AD34" s="7" t="e">
        <f t="shared" si="42"/>
        <v>#DIV/0!</v>
      </c>
      <c r="AE34" t="e">
        <f t="shared" si="43"/>
        <v>#DIV/0!</v>
      </c>
      <c r="AF34" s="25" t="e">
        <f t="shared" si="44"/>
        <v>#DIV/0!</v>
      </c>
    </row>
    <row r="35" spans="1:43" ht="14.25" x14ac:dyDescent="0.2">
      <c r="A35" s="37">
        <f>Control!B37</f>
        <v>0</v>
      </c>
      <c r="B35" s="27" t="e">
        <f t="shared" si="26"/>
        <v>#DIV/0!</v>
      </c>
      <c r="C35" s="20">
        <v>38.219115727001416</v>
      </c>
      <c r="D35" s="9" t="e">
        <f t="shared" si="27"/>
        <v>#DIV/0!</v>
      </c>
      <c r="E35">
        <f>Control!C37/100</f>
        <v>0</v>
      </c>
      <c r="F35" t="e">
        <f t="shared" si="28"/>
        <v>#DIV/0!</v>
      </c>
      <c r="G35">
        <f t="shared" si="29"/>
        <v>67.646059889866009</v>
      </c>
      <c r="H35" s="21">
        <f t="shared" si="30"/>
        <v>0</v>
      </c>
      <c r="I35" s="7" t="e">
        <f t="shared" si="31"/>
        <v>#DIV/0!</v>
      </c>
      <c r="J35" t="e">
        <f t="shared" si="32"/>
        <v>#DIV/0!</v>
      </c>
      <c r="K35">
        <f>Control!F37/100</f>
        <v>0</v>
      </c>
      <c r="L35" s="25" t="e">
        <f t="shared" si="33"/>
        <v>#DIV/0!</v>
      </c>
      <c r="M35" s="10" t="e">
        <f t="shared" si="34"/>
        <v>#DIV/0!</v>
      </c>
      <c r="N35" t="e">
        <f t="shared" si="35"/>
        <v>#DIV/0!</v>
      </c>
      <c r="O35" t="e">
        <f t="shared" si="36"/>
        <v>#DIV/0!</v>
      </c>
      <c r="P35" s="25" t="e">
        <f t="shared" si="37"/>
        <v>#DIV/0!</v>
      </c>
      <c r="Q35" s="17" t="e">
        <f t="shared" si="38"/>
        <v>#DIV/0!</v>
      </c>
      <c r="R35" t="e">
        <f t="shared" si="39"/>
        <v>#DIV/0!</v>
      </c>
      <c r="S35" s="25" t="e">
        <f t="shared" si="40"/>
        <v>#DIV/0!</v>
      </c>
      <c r="T35" s="25" t="e">
        <f t="shared" si="41"/>
        <v>#DIV/0!</v>
      </c>
      <c r="U35" s="10">
        <f ca="1">RANK(C35,$C$3:OFFSET($C$3,Control!$I$5-1,0),1)</f>
        <v>12</v>
      </c>
      <c r="V35" s="10" t="e">
        <f t="shared" ca="1" si="25"/>
        <v>#N/A</v>
      </c>
      <c r="W35" s="10" t="e">
        <f t="shared" ca="1" si="25"/>
        <v>#N/A</v>
      </c>
      <c r="X35" s="7" t="e">
        <f t="shared" si="18"/>
        <v>#DIV/0!</v>
      </c>
      <c r="Y35" s="7" t="e">
        <f t="shared" ca="1" si="4"/>
        <v>#N/A</v>
      </c>
      <c r="Z35">
        <v>1</v>
      </c>
      <c r="AA35">
        <v>2</v>
      </c>
      <c r="AB35" s="11" t="e">
        <f t="shared" si="19"/>
        <v>#DIV/0!</v>
      </c>
      <c r="AC35" s="11"/>
      <c r="AD35" s="7" t="e">
        <f t="shared" si="42"/>
        <v>#DIV/0!</v>
      </c>
      <c r="AE35" t="e">
        <f t="shared" si="43"/>
        <v>#DIV/0!</v>
      </c>
      <c r="AF35" s="25" t="e">
        <f t="shared" si="44"/>
        <v>#DIV/0!</v>
      </c>
    </row>
    <row r="36" spans="1:43" ht="14.25" x14ac:dyDescent="0.2">
      <c r="A36" s="37">
        <f>Control!B38</f>
        <v>0</v>
      </c>
      <c r="B36" s="27" t="e">
        <f t="shared" si="26"/>
        <v>#DIV/0!</v>
      </c>
      <c r="C36" s="20">
        <v>6.2871734860146864</v>
      </c>
      <c r="D36" s="9" t="e">
        <f t="shared" si="27"/>
        <v>#DIV/0!</v>
      </c>
      <c r="E36">
        <f>Control!C38/100</f>
        <v>0</v>
      </c>
      <c r="F36" t="e">
        <f t="shared" si="28"/>
        <v>#DIV/0!</v>
      </c>
      <c r="G36">
        <f t="shared" si="29"/>
        <v>11.128005085488024</v>
      </c>
      <c r="H36" s="21">
        <f t="shared" si="30"/>
        <v>0</v>
      </c>
      <c r="I36" s="7" t="e">
        <f t="shared" si="31"/>
        <v>#DIV/0!</v>
      </c>
      <c r="J36" t="e">
        <f t="shared" si="32"/>
        <v>#DIV/0!</v>
      </c>
      <c r="K36">
        <f>Control!F38/100</f>
        <v>0</v>
      </c>
      <c r="L36" s="25" t="e">
        <f t="shared" si="33"/>
        <v>#DIV/0!</v>
      </c>
      <c r="M36" s="10" t="e">
        <f t="shared" si="34"/>
        <v>#DIV/0!</v>
      </c>
      <c r="N36" t="e">
        <f t="shared" si="35"/>
        <v>#DIV/0!</v>
      </c>
      <c r="O36" t="e">
        <f t="shared" si="36"/>
        <v>#DIV/0!</v>
      </c>
      <c r="P36" s="25" t="e">
        <f t="shared" si="37"/>
        <v>#DIV/0!</v>
      </c>
      <c r="Q36" s="17" t="e">
        <f t="shared" si="38"/>
        <v>#DIV/0!</v>
      </c>
      <c r="R36" t="e">
        <f t="shared" si="39"/>
        <v>#DIV/0!</v>
      </c>
      <c r="S36" s="25" t="e">
        <f t="shared" si="40"/>
        <v>#DIV/0!</v>
      </c>
      <c r="T36" s="25" t="e">
        <f t="shared" si="41"/>
        <v>#DIV/0!</v>
      </c>
      <c r="U36" s="10" t="e">
        <f ca="1">RANK(C36,$C$3:OFFSET($C$3,Control!$I$5-1,0),1)</f>
        <v>#N/A</v>
      </c>
      <c r="V36" s="10" t="e">
        <f t="shared" ref="V36:W55" ca="1" si="45">IF(U36=U35,U35+1,U36)</f>
        <v>#N/A</v>
      </c>
      <c r="W36" s="10" t="e">
        <f t="shared" ca="1" si="45"/>
        <v>#N/A</v>
      </c>
      <c r="X36" s="7" t="e">
        <f t="shared" si="18"/>
        <v>#DIV/0!</v>
      </c>
      <c r="Y36" s="7" t="e">
        <f t="shared" ca="1" si="4"/>
        <v>#N/A</v>
      </c>
      <c r="Z36">
        <v>1</v>
      </c>
      <c r="AA36">
        <v>2</v>
      </c>
      <c r="AB36" s="11" t="e">
        <f t="shared" si="19"/>
        <v>#DIV/0!</v>
      </c>
      <c r="AC36" s="11"/>
      <c r="AD36" s="7" t="e">
        <f t="shared" si="42"/>
        <v>#DIV/0!</v>
      </c>
      <c r="AE36" t="e">
        <f t="shared" si="43"/>
        <v>#DIV/0!</v>
      </c>
      <c r="AF36" s="25" t="e">
        <f t="shared" si="44"/>
        <v>#DIV/0!</v>
      </c>
    </row>
    <row r="37" spans="1:43" ht="14.25" x14ac:dyDescent="0.2">
      <c r="A37" s="37">
        <f>Control!B39</f>
        <v>0</v>
      </c>
      <c r="B37" s="27" t="e">
        <f t="shared" si="26"/>
        <v>#DIV/0!</v>
      </c>
      <c r="C37" s="20">
        <v>3.1591721909751134</v>
      </c>
      <c r="D37" s="9" t="e">
        <f t="shared" si="27"/>
        <v>#DIV/0!</v>
      </c>
      <c r="E37">
        <f>Control!C39/100</f>
        <v>0</v>
      </c>
      <c r="F37" t="e">
        <f t="shared" si="28"/>
        <v>#DIV/0!</v>
      </c>
      <c r="G37">
        <f t="shared" si="29"/>
        <v>5.5915880618378857</v>
      </c>
      <c r="H37" s="21">
        <f t="shared" si="30"/>
        <v>0</v>
      </c>
      <c r="I37" s="7" t="e">
        <f t="shared" si="31"/>
        <v>#DIV/0!</v>
      </c>
      <c r="J37" t="e">
        <f t="shared" si="32"/>
        <v>#DIV/0!</v>
      </c>
      <c r="K37">
        <f>Control!F39/100</f>
        <v>0</v>
      </c>
      <c r="L37" s="25" t="e">
        <f t="shared" si="33"/>
        <v>#DIV/0!</v>
      </c>
      <c r="M37" s="10" t="e">
        <f t="shared" si="34"/>
        <v>#DIV/0!</v>
      </c>
      <c r="N37" t="e">
        <f t="shared" si="35"/>
        <v>#DIV/0!</v>
      </c>
      <c r="O37" t="e">
        <f t="shared" si="36"/>
        <v>#DIV/0!</v>
      </c>
      <c r="P37" s="25" t="e">
        <f t="shared" si="37"/>
        <v>#DIV/0!</v>
      </c>
      <c r="Q37" s="17" t="e">
        <f t="shared" si="38"/>
        <v>#DIV/0!</v>
      </c>
      <c r="R37" t="e">
        <f t="shared" si="39"/>
        <v>#DIV/0!</v>
      </c>
      <c r="S37" s="25" t="e">
        <f t="shared" si="40"/>
        <v>#DIV/0!</v>
      </c>
      <c r="T37" s="25" t="e">
        <f t="shared" si="41"/>
        <v>#DIV/0!</v>
      </c>
      <c r="U37" s="10" t="e">
        <f ca="1">RANK(C37,$C$3:OFFSET($C$3,Control!$I$5-1,0),1)</f>
        <v>#N/A</v>
      </c>
      <c r="V37" s="10" t="e">
        <f t="shared" ca="1" si="45"/>
        <v>#N/A</v>
      </c>
      <c r="W37" s="10" t="e">
        <f t="shared" ca="1" si="45"/>
        <v>#N/A</v>
      </c>
      <c r="X37" s="7" t="e">
        <f t="shared" si="18"/>
        <v>#DIV/0!</v>
      </c>
      <c r="Y37" s="7" t="e">
        <f t="shared" ca="1" si="4"/>
        <v>#N/A</v>
      </c>
      <c r="Z37">
        <v>1</v>
      </c>
      <c r="AA37">
        <v>2</v>
      </c>
      <c r="AB37" s="11" t="e">
        <f t="shared" si="19"/>
        <v>#DIV/0!</v>
      </c>
      <c r="AC37" s="11"/>
      <c r="AD37" s="7" t="e">
        <f t="shared" si="42"/>
        <v>#DIV/0!</v>
      </c>
      <c r="AE37" t="e">
        <f t="shared" si="43"/>
        <v>#DIV/0!</v>
      </c>
      <c r="AF37" s="25" t="e">
        <f t="shared" si="44"/>
        <v>#DIV/0!</v>
      </c>
    </row>
    <row r="38" spans="1:43" ht="14.25" x14ac:dyDescent="0.2">
      <c r="A38" s="37">
        <f>Control!B40</f>
        <v>0</v>
      </c>
      <c r="B38" s="27" t="e">
        <f t="shared" si="26"/>
        <v>#DIV/0!</v>
      </c>
      <c r="C38" s="20">
        <v>7.4277476456412543</v>
      </c>
      <c r="D38" s="9" t="e">
        <f t="shared" si="27"/>
        <v>#DIV/0!</v>
      </c>
      <c r="E38">
        <f>Control!C40/100</f>
        <v>0</v>
      </c>
      <c r="F38" t="e">
        <f t="shared" si="28"/>
        <v>#DIV/0!</v>
      </c>
      <c r="G38">
        <f t="shared" si="29"/>
        <v>13.146768378235347</v>
      </c>
      <c r="H38" s="21">
        <f t="shared" si="30"/>
        <v>0</v>
      </c>
      <c r="I38" s="7" t="e">
        <f t="shared" si="31"/>
        <v>#DIV/0!</v>
      </c>
      <c r="J38" t="e">
        <f t="shared" si="32"/>
        <v>#DIV/0!</v>
      </c>
      <c r="K38">
        <f>Control!F40/100</f>
        <v>0</v>
      </c>
      <c r="L38" s="25" t="e">
        <f t="shared" si="33"/>
        <v>#DIV/0!</v>
      </c>
      <c r="M38" s="10" t="e">
        <f t="shared" si="34"/>
        <v>#DIV/0!</v>
      </c>
      <c r="N38" t="e">
        <f t="shared" si="35"/>
        <v>#DIV/0!</v>
      </c>
      <c r="O38" t="e">
        <f t="shared" si="36"/>
        <v>#DIV/0!</v>
      </c>
      <c r="P38" s="25" t="e">
        <f t="shared" si="37"/>
        <v>#DIV/0!</v>
      </c>
      <c r="Q38" s="17" t="e">
        <f t="shared" si="38"/>
        <v>#DIV/0!</v>
      </c>
      <c r="R38" t="e">
        <f t="shared" si="39"/>
        <v>#DIV/0!</v>
      </c>
      <c r="S38" s="25" t="e">
        <f t="shared" si="40"/>
        <v>#DIV/0!</v>
      </c>
      <c r="T38" s="25" t="e">
        <f t="shared" si="41"/>
        <v>#DIV/0!</v>
      </c>
      <c r="U38" s="10" t="e">
        <f ca="1">RANK(C38,$C$3:OFFSET($C$3,Control!$I$5-1,0),1)</f>
        <v>#N/A</v>
      </c>
      <c r="V38" s="10" t="e">
        <f t="shared" ca="1" si="45"/>
        <v>#N/A</v>
      </c>
      <c r="W38" s="10" t="e">
        <f t="shared" ca="1" si="45"/>
        <v>#N/A</v>
      </c>
      <c r="X38" s="7" t="e">
        <f t="shared" si="18"/>
        <v>#DIV/0!</v>
      </c>
      <c r="Y38" s="7" t="e">
        <f t="shared" ca="1" si="4"/>
        <v>#N/A</v>
      </c>
      <c r="Z38">
        <v>1</v>
      </c>
      <c r="AA38">
        <v>2</v>
      </c>
      <c r="AB38" s="11" t="e">
        <f t="shared" si="19"/>
        <v>#DIV/0!</v>
      </c>
      <c r="AC38" s="11"/>
      <c r="AD38" s="7" t="e">
        <f t="shared" si="42"/>
        <v>#DIV/0!</v>
      </c>
      <c r="AE38" t="e">
        <f t="shared" si="43"/>
        <v>#DIV/0!</v>
      </c>
      <c r="AF38" s="25" t="e">
        <f t="shared" si="44"/>
        <v>#DIV/0!</v>
      </c>
    </row>
    <row r="39" spans="1:43" ht="14.25" x14ac:dyDescent="0.2">
      <c r="A39" s="37">
        <f>Control!B41</f>
        <v>0</v>
      </c>
      <c r="B39" s="27" t="e">
        <f t="shared" si="26"/>
        <v>#DIV/0!</v>
      </c>
      <c r="C39" s="20">
        <v>0</v>
      </c>
      <c r="D39" s="9" t="e">
        <f t="shared" si="27"/>
        <v>#DIV/0!</v>
      </c>
      <c r="E39">
        <f>Control!C41/100</f>
        <v>0</v>
      </c>
      <c r="F39" t="e">
        <f t="shared" si="28"/>
        <v>#DIV/0!</v>
      </c>
      <c r="G39">
        <f t="shared" si="29"/>
        <v>0</v>
      </c>
      <c r="H39" s="21">
        <f t="shared" si="30"/>
        <v>0</v>
      </c>
      <c r="I39" s="7" t="e">
        <f t="shared" si="31"/>
        <v>#DIV/0!</v>
      </c>
      <c r="J39" t="e">
        <f t="shared" si="32"/>
        <v>#DIV/0!</v>
      </c>
      <c r="K39">
        <f>Control!F41/100</f>
        <v>0</v>
      </c>
      <c r="L39" s="25" t="e">
        <f t="shared" si="33"/>
        <v>#DIV/0!</v>
      </c>
      <c r="M39" s="10" t="e">
        <f t="shared" si="34"/>
        <v>#DIV/0!</v>
      </c>
      <c r="N39" t="e">
        <f t="shared" si="35"/>
        <v>#DIV/0!</v>
      </c>
      <c r="O39" t="e">
        <f t="shared" si="36"/>
        <v>#DIV/0!</v>
      </c>
      <c r="P39" s="25" t="e">
        <f t="shared" si="37"/>
        <v>#DIV/0!</v>
      </c>
      <c r="Q39" s="17" t="e">
        <f t="shared" si="38"/>
        <v>#DIV/0!</v>
      </c>
      <c r="R39" t="e">
        <f t="shared" si="39"/>
        <v>#DIV/0!</v>
      </c>
      <c r="S39" s="25" t="e">
        <f t="shared" si="40"/>
        <v>#DIV/0!</v>
      </c>
      <c r="T39" s="25" t="e">
        <f t="shared" si="41"/>
        <v>#DIV/0!</v>
      </c>
      <c r="U39" s="10" t="e">
        <f ca="1">RANK(C39,$C$3:OFFSET($C$3,Control!$I$5-1,0),1)</f>
        <v>#N/A</v>
      </c>
      <c r="V39" s="10" t="e">
        <f t="shared" ca="1" si="45"/>
        <v>#N/A</v>
      </c>
      <c r="W39" s="10" t="e">
        <f t="shared" ca="1" si="45"/>
        <v>#N/A</v>
      </c>
      <c r="X39" s="7" t="e">
        <f t="shared" si="18"/>
        <v>#DIV/0!</v>
      </c>
      <c r="Y39" s="7" t="e">
        <f t="shared" ca="1" si="4"/>
        <v>#N/A</v>
      </c>
      <c r="Z39">
        <v>1</v>
      </c>
      <c r="AA39">
        <v>2</v>
      </c>
      <c r="AB39" s="11" t="e">
        <f t="shared" si="19"/>
        <v>#DIV/0!</v>
      </c>
      <c r="AC39" s="11"/>
      <c r="AD39" s="7" t="e">
        <f t="shared" si="42"/>
        <v>#DIV/0!</v>
      </c>
      <c r="AE39" t="e">
        <f t="shared" si="43"/>
        <v>#DIV/0!</v>
      </c>
      <c r="AF39" s="25" t="e">
        <f t="shared" si="44"/>
        <v>#DIV/0!</v>
      </c>
    </row>
    <row r="40" spans="1:43" ht="14.25" x14ac:dyDescent="0.2">
      <c r="A40" s="37">
        <f>Control!B42</f>
        <v>0</v>
      </c>
      <c r="B40" s="27" t="e">
        <f t="shared" si="26"/>
        <v>#DIV/0!</v>
      </c>
      <c r="C40" s="20">
        <v>0</v>
      </c>
      <c r="D40" s="9" t="e">
        <f t="shared" si="27"/>
        <v>#DIV/0!</v>
      </c>
      <c r="E40">
        <f>Control!C42/100</f>
        <v>0</v>
      </c>
      <c r="F40" t="e">
        <f t="shared" si="28"/>
        <v>#DIV/0!</v>
      </c>
      <c r="G40">
        <f t="shared" si="29"/>
        <v>0</v>
      </c>
      <c r="H40" s="21">
        <f t="shared" si="30"/>
        <v>0</v>
      </c>
      <c r="I40" s="7" t="e">
        <f t="shared" si="31"/>
        <v>#DIV/0!</v>
      </c>
      <c r="J40" t="e">
        <f t="shared" si="32"/>
        <v>#DIV/0!</v>
      </c>
      <c r="K40">
        <f>Control!F42/100</f>
        <v>0</v>
      </c>
      <c r="L40" s="25" t="e">
        <f t="shared" si="33"/>
        <v>#DIV/0!</v>
      </c>
      <c r="M40" s="10" t="e">
        <f t="shared" si="34"/>
        <v>#DIV/0!</v>
      </c>
      <c r="N40" t="e">
        <f t="shared" si="35"/>
        <v>#DIV/0!</v>
      </c>
      <c r="O40" t="e">
        <f t="shared" si="36"/>
        <v>#DIV/0!</v>
      </c>
      <c r="P40" s="25" t="e">
        <f t="shared" si="37"/>
        <v>#DIV/0!</v>
      </c>
      <c r="Q40" s="17" t="e">
        <f t="shared" si="38"/>
        <v>#DIV/0!</v>
      </c>
      <c r="R40" t="e">
        <f t="shared" si="39"/>
        <v>#DIV/0!</v>
      </c>
      <c r="S40" s="25" t="e">
        <f t="shared" si="40"/>
        <v>#DIV/0!</v>
      </c>
      <c r="T40" s="25" t="e">
        <f t="shared" si="41"/>
        <v>#DIV/0!</v>
      </c>
      <c r="U40" s="10" t="e">
        <f ca="1">RANK(C40,$C$3:OFFSET($C$3,Control!$I$5-1,0),1)</f>
        <v>#N/A</v>
      </c>
      <c r="V40" s="10" t="e">
        <f t="shared" ca="1" si="45"/>
        <v>#N/A</v>
      </c>
      <c r="W40" s="10" t="e">
        <f t="shared" ca="1" si="45"/>
        <v>#N/A</v>
      </c>
      <c r="X40" s="7" t="e">
        <f t="shared" si="18"/>
        <v>#DIV/0!</v>
      </c>
      <c r="Y40" s="7" t="e">
        <f t="shared" ca="1" si="4"/>
        <v>#N/A</v>
      </c>
      <c r="Z40">
        <v>1</v>
      </c>
      <c r="AA40">
        <v>2</v>
      </c>
      <c r="AB40" s="11" t="e">
        <f t="shared" si="19"/>
        <v>#DIV/0!</v>
      </c>
      <c r="AC40" s="11"/>
      <c r="AD40" s="7" t="e">
        <f t="shared" si="42"/>
        <v>#DIV/0!</v>
      </c>
      <c r="AE40" t="e">
        <f t="shared" si="43"/>
        <v>#DIV/0!</v>
      </c>
      <c r="AF40" s="25" t="e">
        <f t="shared" si="44"/>
        <v>#DIV/0!</v>
      </c>
    </row>
    <row r="41" spans="1:43" ht="14.25" x14ac:dyDescent="0.2">
      <c r="A41" s="37">
        <f>Control!B43</f>
        <v>0</v>
      </c>
      <c r="B41" s="27" t="e">
        <f t="shared" si="26"/>
        <v>#DIV/0!</v>
      </c>
      <c r="C41" s="20">
        <v>0</v>
      </c>
      <c r="D41" s="9" t="e">
        <f t="shared" si="27"/>
        <v>#DIV/0!</v>
      </c>
      <c r="E41">
        <f>Control!C43/100</f>
        <v>0</v>
      </c>
      <c r="F41" t="e">
        <f t="shared" si="28"/>
        <v>#DIV/0!</v>
      </c>
      <c r="G41">
        <f t="shared" si="29"/>
        <v>0</v>
      </c>
      <c r="H41" s="21">
        <f t="shared" si="30"/>
        <v>0</v>
      </c>
      <c r="I41" s="7" t="e">
        <f t="shared" si="31"/>
        <v>#DIV/0!</v>
      </c>
      <c r="J41" t="e">
        <f t="shared" si="32"/>
        <v>#DIV/0!</v>
      </c>
      <c r="K41">
        <f>Control!F43/100</f>
        <v>0</v>
      </c>
      <c r="L41" s="25" t="e">
        <f t="shared" si="33"/>
        <v>#DIV/0!</v>
      </c>
      <c r="M41" s="10" t="e">
        <f t="shared" si="34"/>
        <v>#DIV/0!</v>
      </c>
      <c r="N41" t="e">
        <f t="shared" si="35"/>
        <v>#DIV/0!</v>
      </c>
      <c r="O41" t="e">
        <f t="shared" si="36"/>
        <v>#DIV/0!</v>
      </c>
      <c r="P41" s="25" t="e">
        <f t="shared" si="37"/>
        <v>#DIV/0!</v>
      </c>
      <c r="Q41" s="17" t="e">
        <f t="shared" si="38"/>
        <v>#DIV/0!</v>
      </c>
      <c r="R41" t="e">
        <f t="shared" si="39"/>
        <v>#DIV/0!</v>
      </c>
      <c r="S41" s="25" t="e">
        <f t="shared" si="40"/>
        <v>#DIV/0!</v>
      </c>
      <c r="T41" s="25" t="e">
        <f t="shared" si="41"/>
        <v>#DIV/0!</v>
      </c>
      <c r="U41" s="10" t="e">
        <f ca="1">RANK(C41,$C$3:OFFSET($C$3,Control!$I$5-1,0),1)</f>
        <v>#N/A</v>
      </c>
      <c r="V41" s="10" t="e">
        <f t="shared" ca="1" si="45"/>
        <v>#N/A</v>
      </c>
      <c r="W41" s="10" t="e">
        <f t="shared" ca="1" si="45"/>
        <v>#N/A</v>
      </c>
      <c r="X41" s="7" t="e">
        <f t="shared" si="18"/>
        <v>#DIV/0!</v>
      </c>
      <c r="Y41" s="7" t="e">
        <f t="shared" ca="1" si="4"/>
        <v>#N/A</v>
      </c>
      <c r="Z41">
        <v>1</v>
      </c>
      <c r="AA41">
        <v>2</v>
      </c>
      <c r="AB41" s="11" t="e">
        <f t="shared" si="19"/>
        <v>#DIV/0!</v>
      </c>
      <c r="AC41" s="11"/>
      <c r="AD41" s="7" t="e">
        <f t="shared" si="42"/>
        <v>#DIV/0!</v>
      </c>
      <c r="AE41" t="e">
        <f t="shared" si="43"/>
        <v>#DIV/0!</v>
      </c>
      <c r="AF41" s="25" t="e">
        <f t="shared" si="44"/>
        <v>#DIV/0!</v>
      </c>
    </row>
    <row r="42" spans="1:43" ht="14.25" x14ac:dyDescent="0.2">
      <c r="A42" s="37">
        <f>Control!B44</f>
        <v>0</v>
      </c>
      <c r="B42" s="27" t="e">
        <f t="shared" si="26"/>
        <v>#DIV/0!</v>
      </c>
      <c r="C42" s="20">
        <v>0</v>
      </c>
      <c r="D42" s="9" t="e">
        <f t="shared" si="27"/>
        <v>#DIV/0!</v>
      </c>
      <c r="E42">
        <f>Control!C44/100</f>
        <v>0</v>
      </c>
      <c r="F42" t="e">
        <f t="shared" si="28"/>
        <v>#DIV/0!</v>
      </c>
      <c r="G42">
        <f t="shared" si="29"/>
        <v>0</v>
      </c>
      <c r="H42" s="21">
        <f t="shared" si="30"/>
        <v>0</v>
      </c>
      <c r="I42" s="7" t="e">
        <f t="shared" si="31"/>
        <v>#DIV/0!</v>
      </c>
      <c r="J42" t="e">
        <f t="shared" si="32"/>
        <v>#DIV/0!</v>
      </c>
      <c r="K42">
        <f>Control!F44/100</f>
        <v>0</v>
      </c>
      <c r="L42" s="25" t="e">
        <f t="shared" si="33"/>
        <v>#DIV/0!</v>
      </c>
      <c r="M42" s="10" t="e">
        <f t="shared" si="34"/>
        <v>#DIV/0!</v>
      </c>
      <c r="N42" t="e">
        <f t="shared" si="35"/>
        <v>#DIV/0!</v>
      </c>
      <c r="O42" t="e">
        <f t="shared" si="36"/>
        <v>#DIV/0!</v>
      </c>
      <c r="P42" s="25" t="e">
        <f t="shared" si="37"/>
        <v>#DIV/0!</v>
      </c>
      <c r="Q42" s="17" t="e">
        <f t="shared" si="38"/>
        <v>#DIV/0!</v>
      </c>
      <c r="R42" t="e">
        <f t="shared" si="39"/>
        <v>#DIV/0!</v>
      </c>
      <c r="S42" s="25" t="e">
        <f t="shared" si="40"/>
        <v>#DIV/0!</v>
      </c>
      <c r="T42" s="25" t="e">
        <f t="shared" si="41"/>
        <v>#DIV/0!</v>
      </c>
      <c r="U42" s="10" t="e">
        <f ca="1">RANK(C42,$C$3:OFFSET($C$3,Control!$I$5-1,0),1)</f>
        <v>#N/A</v>
      </c>
      <c r="V42" s="10" t="e">
        <f t="shared" ca="1" si="45"/>
        <v>#N/A</v>
      </c>
      <c r="W42" s="10" t="e">
        <f t="shared" ca="1" si="45"/>
        <v>#N/A</v>
      </c>
      <c r="X42" s="7" t="e">
        <f t="shared" si="18"/>
        <v>#DIV/0!</v>
      </c>
      <c r="Y42" s="7" t="e">
        <f t="shared" ca="1" si="4"/>
        <v>#N/A</v>
      </c>
      <c r="Z42">
        <v>1</v>
      </c>
      <c r="AA42">
        <v>2</v>
      </c>
      <c r="AB42" s="11" t="e">
        <f t="shared" si="19"/>
        <v>#DIV/0!</v>
      </c>
      <c r="AC42" s="11"/>
      <c r="AD42" s="7" t="e">
        <f t="shared" si="42"/>
        <v>#DIV/0!</v>
      </c>
      <c r="AE42" t="e">
        <f t="shared" si="43"/>
        <v>#DIV/0!</v>
      </c>
      <c r="AF42" s="25" t="e">
        <f t="shared" si="44"/>
        <v>#DIV/0!</v>
      </c>
    </row>
    <row r="43" spans="1:43" ht="14.25" x14ac:dyDescent="0.2">
      <c r="A43" s="37">
        <f>Control!B45</f>
        <v>0</v>
      </c>
      <c r="B43" s="27" t="e">
        <f t="shared" si="26"/>
        <v>#DIV/0!</v>
      </c>
      <c r="C43" s="20">
        <v>0</v>
      </c>
      <c r="D43" s="9" t="e">
        <f t="shared" si="27"/>
        <v>#DIV/0!</v>
      </c>
      <c r="E43">
        <f>Control!C45/100</f>
        <v>0</v>
      </c>
      <c r="F43" t="e">
        <f t="shared" si="28"/>
        <v>#DIV/0!</v>
      </c>
      <c r="G43">
        <f t="shared" si="29"/>
        <v>0</v>
      </c>
      <c r="H43" s="21">
        <f t="shared" si="30"/>
        <v>0</v>
      </c>
      <c r="I43" s="7" t="e">
        <f t="shared" si="31"/>
        <v>#DIV/0!</v>
      </c>
      <c r="J43" t="e">
        <f t="shared" si="32"/>
        <v>#DIV/0!</v>
      </c>
      <c r="K43">
        <f>Control!F45/100</f>
        <v>0</v>
      </c>
      <c r="L43" s="25" t="e">
        <f t="shared" si="33"/>
        <v>#DIV/0!</v>
      </c>
      <c r="M43" s="10" t="e">
        <f t="shared" si="34"/>
        <v>#DIV/0!</v>
      </c>
      <c r="N43" t="e">
        <f t="shared" si="35"/>
        <v>#DIV/0!</v>
      </c>
      <c r="O43" t="e">
        <f t="shared" si="36"/>
        <v>#DIV/0!</v>
      </c>
      <c r="P43" s="25" t="e">
        <f t="shared" si="37"/>
        <v>#DIV/0!</v>
      </c>
      <c r="Q43" s="17" t="e">
        <f t="shared" si="38"/>
        <v>#DIV/0!</v>
      </c>
      <c r="R43" t="e">
        <f t="shared" si="39"/>
        <v>#DIV/0!</v>
      </c>
      <c r="S43" s="25" t="e">
        <f t="shared" si="40"/>
        <v>#DIV/0!</v>
      </c>
      <c r="T43" s="25" t="e">
        <f t="shared" si="41"/>
        <v>#DIV/0!</v>
      </c>
      <c r="U43" s="10" t="e">
        <f ca="1">RANK(C43,$C$3:OFFSET($C$3,Control!$I$5-1,0),1)</f>
        <v>#N/A</v>
      </c>
      <c r="V43" s="10" t="e">
        <f t="shared" ca="1" si="45"/>
        <v>#N/A</v>
      </c>
      <c r="W43" s="10" t="e">
        <f t="shared" ca="1" si="45"/>
        <v>#N/A</v>
      </c>
      <c r="X43" s="7" t="e">
        <f t="shared" si="18"/>
        <v>#DIV/0!</v>
      </c>
      <c r="Y43" s="7" t="e">
        <f t="shared" ca="1" si="4"/>
        <v>#N/A</v>
      </c>
      <c r="Z43">
        <v>1</v>
      </c>
      <c r="AA43">
        <v>2</v>
      </c>
      <c r="AB43" s="11" t="e">
        <f t="shared" si="19"/>
        <v>#DIV/0!</v>
      </c>
      <c r="AC43" s="11"/>
      <c r="AD43" s="7" t="e">
        <f t="shared" si="42"/>
        <v>#DIV/0!</v>
      </c>
      <c r="AE43" t="e">
        <f t="shared" si="43"/>
        <v>#DIV/0!</v>
      </c>
      <c r="AF43" s="25" t="e">
        <f t="shared" si="44"/>
        <v>#DIV/0!</v>
      </c>
    </row>
    <row r="44" spans="1:43" ht="14.25" x14ac:dyDescent="0.2">
      <c r="A44" s="37">
        <f>Control!B46</f>
        <v>0</v>
      </c>
      <c r="B44" s="27" t="e">
        <f t="shared" si="26"/>
        <v>#DIV/0!</v>
      </c>
      <c r="C44" s="20">
        <v>0</v>
      </c>
      <c r="D44" s="9" t="e">
        <f t="shared" si="27"/>
        <v>#DIV/0!</v>
      </c>
      <c r="E44">
        <f>Control!C46/100</f>
        <v>0</v>
      </c>
      <c r="F44" t="e">
        <f t="shared" si="28"/>
        <v>#DIV/0!</v>
      </c>
      <c r="G44">
        <f t="shared" si="29"/>
        <v>0</v>
      </c>
      <c r="H44" s="21">
        <f t="shared" si="30"/>
        <v>0</v>
      </c>
      <c r="I44" s="7" t="e">
        <f t="shared" si="31"/>
        <v>#DIV/0!</v>
      </c>
      <c r="J44" t="e">
        <f t="shared" si="32"/>
        <v>#DIV/0!</v>
      </c>
      <c r="K44">
        <f>Control!F46/100</f>
        <v>0</v>
      </c>
      <c r="L44" s="25" t="e">
        <f t="shared" si="33"/>
        <v>#DIV/0!</v>
      </c>
      <c r="M44" s="10" t="e">
        <f t="shared" si="34"/>
        <v>#DIV/0!</v>
      </c>
      <c r="N44" t="e">
        <f t="shared" si="35"/>
        <v>#DIV/0!</v>
      </c>
      <c r="O44" t="e">
        <f t="shared" si="36"/>
        <v>#DIV/0!</v>
      </c>
      <c r="P44" s="25" t="e">
        <f t="shared" si="37"/>
        <v>#DIV/0!</v>
      </c>
      <c r="Q44" s="17" t="e">
        <f t="shared" si="38"/>
        <v>#DIV/0!</v>
      </c>
      <c r="R44" t="e">
        <f t="shared" si="39"/>
        <v>#DIV/0!</v>
      </c>
      <c r="S44" s="25" t="e">
        <f t="shared" si="40"/>
        <v>#DIV/0!</v>
      </c>
      <c r="T44" s="25" t="e">
        <f t="shared" si="41"/>
        <v>#DIV/0!</v>
      </c>
      <c r="U44" s="10" t="e">
        <f ca="1">RANK(C44,$C$3:OFFSET($C$3,Control!$I$5-1,0),1)</f>
        <v>#N/A</v>
      </c>
      <c r="V44" s="10" t="e">
        <f t="shared" ca="1" si="45"/>
        <v>#N/A</v>
      </c>
      <c r="W44" s="10" t="e">
        <f t="shared" ca="1" si="45"/>
        <v>#N/A</v>
      </c>
      <c r="X44" s="7" t="e">
        <f t="shared" si="18"/>
        <v>#DIV/0!</v>
      </c>
      <c r="Y44" s="7" t="e">
        <f t="shared" ca="1" si="4"/>
        <v>#N/A</v>
      </c>
      <c r="Z44">
        <v>1</v>
      </c>
      <c r="AA44">
        <v>2</v>
      </c>
      <c r="AB44" s="11" t="e">
        <f t="shared" si="19"/>
        <v>#DIV/0!</v>
      </c>
      <c r="AC44" s="11"/>
      <c r="AD44" s="7" t="e">
        <f t="shared" si="42"/>
        <v>#DIV/0!</v>
      </c>
      <c r="AE44" t="e">
        <f t="shared" si="43"/>
        <v>#DIV/0!</v>
      </c>
      <c r="AF44" s="25" t="e">
        <f t="shared" si="44"/>
        <v>#DIV/0!</v>
      </c>
    </row>
    <row r="45" spans="1:43" ht="14.25" x14ac:dyDescent="0.2">
      <c r="A45" s="37">
        <f>Control!B47</f>
        <v>0</v>
      </c>
      <c r="B45" s="27" t="e">
        <f t="shared" si="26"/>
        <v>#DIV/0!</v>
      </c>
      <c r="C45" s="20">
        <v>0</v>
      </c>
      <c r="D45" s="9" t="e">
        <f t="shared" si="27"/>
        <v>#DIV/0!</v>
      </c>
      <c r="E45">
        <f>Control!C47/100</f>
        <v>0</v>
      </c>
      <c r="F45" t="e">
        <f t="shared" si="28"/>
        <v>#DIV/0!</v>
      </c>
      <c r="G45">
        <f t="shared" si="29"/>
        <v>0</v>
      </c>
      <c r="H45" s="21">
        <f t="shared" si="30"/>
        <v>0</v>
      </c>
      <c r="I45" s="7" t="e">
        <f t="shared" si="31"/>
        <v>#DIV/0!</v>
      </c>
      <c r="J45" t="e">
        <f t="shared" si="32"/>
        <v>#DIV/0!</v>
      </c>
      <c r="K45">
        <f>Control!F47/100</f>
        <v>0</v>
      </c>
      <c r="L45" s="25" t="e">
        <f t="shared" si="33"/>
        <v>#DIV/0!</v>
      </c>
      <c r="M45" s="10" t="e">
        <f t="shared" si="34"/>
        <v>#DIV/0!</v>
      </c>
      <c r="N45" t="e">
        <f t="shared" si="35"/>
        <v>#DIV/0!</v>
      </c>
      <c r="O45" t="e">
        <f t="shared" si="36"/>
        <v>#DIV/0!</v>
      </c>
      <c r="P45" s="25" t="e">
        <f t="shared" si="37"/>
        <v>#DIV/0!</v>
      </c>
      <c r="Q45" s="17" t="e">
        <f t="shared" si="38"/>
        <v>#DIV/0!</v>
      </c>
      <c r="R45" t="e">
        <f t="shared" si="39"/>
        <v>#DIV/0!</v>
      </c>
      <c r="S45" s="25" t="e">
        <f t="shared" si="40"/>
        <v>#DIV/0!</v>
      </c>
      <c r="T45" s="25" t="e">
        <f t="shared" si="41"/>
        <v>#DIV/0!</v>
      </c>
      <c r="U45" s="10" t="e">
        <f ca="1">RANK(C45,$C$3:OFFSET($C$3,Control!$I$5-1,0),1)</f>
        <v>#N/A</v>
      </c>
      <c r="V45" s="10" t="e">
        <f t="shared" ca="1" si="45"/>
        <v>#N/A</v>
      </c>
      <c r="W45" s="10" t="e">
        <f t="shared" ca="1" si="45"/>
        <v>#N/A</v>
      </c>
      <c r="X45" s="7" t="e">
        <f t="shared" si="18"/>
        <v>#DIV/0!</v>
      </c>
      <c r="Y45" s="7" t="e">
        <f t="shared" ca="1" si="4"/>
        <v>#N/A</v>
      </c>
      <c r="Z45">
        <v>1</v>
      </c>
      <c r="AA45">
        <v>2</v>
      </c>
      <c r="AB45" s="11" t="e">
        <f t="shared" si="19"/>
        <v>#DIV/0!</v>
      </c>
      <c r="AC45" s="11"/>
      <c r="AD45" s="7" t="e">
        <f t="shared" si="42"/>
        <v>#DIV/0!</v>
      </c>
      <c r="AE45" t="e">
        <f t="shared" si="43"/>
        <v>#DIV/0!</v>
      </c>
      <c r="AF45" s="25" t="e">
        <f t="shared" si="44"/>
        <v>#DIV/0!</v>
      </c>
    </row>
    <row r="46" spans="1:43" ht="14.25" x14ac:dyDescent="0.2">
      <c r="A46" s="37">
        <f>Control!B48</f>
        <v>0</v>
      </c>
      <c r="B46" s="27" t="e">
        <f t="shared" si="26"/>
        <v>#DIV/0!</v>
      </c>
      <c r="C46" s="20">
        <v>0</v>
      </c>
      <c r="D46" s="9" t="e">
        <f t="shared" si="27"/>
        <v>#DIV/0!</v>
      </c>
      <c r="E46">
        <f>Control!C48/100</f>
        <v>0</v>
      </c>
      <c r="F46" t="e">
        <f t="shared" si="28"/>
        <v>#DIV/0!</v>
      </c>
      <c r="G46">
        <f t="shared" si="29"/>
        <v>0</v>
      </c>
      <c r="H46" s="21">
        <f t="shared" si="30"/>
        <v>0</v>
      </c>
      <c r="I46" s="7" t="e">
        <f t="shared" si="31"/>
        <v>#DIV/0!</v>
      </c>
      <c r="J46" t="e">
        <f t="shared" si="32"/>
        <v>#DIV/0!</v>
      </c>
      <c r="K46">
        <f>Control!F48/100</f>
        <v>0</v>
      </c>
      <c r="L46" s="25" t="e">
        <f t="shared" si="33"/>
        <v>#DIV/0!</v>
      </c>
      <c r="M46" s="10" t="e">
        <f t="shared" si="34"/>
        <v>#DIV/0!</v>
      </c>
      <c r="N46" t="e">
        <f t="shared" si="35"/>
        <v>#DIV/0!</v>
      </c>
      <c r="O46" t="e">
        <f t="shared" si="36"/>
        <v>#DIV/0!</v>
      </c>
      <c r="P46" s="25" t="e">
        <f t="shared" si="37"/>
        <v>#DIV/0!</v>
      </c>
      <c r="Q46" s="17" t="e">
        <f t="shared" si="38"/>
        <v>#DIV/0!</v>
      </c>
      <c r="R46" t="e">
        <f t="shared" si="39"/>
        <v>#DIV/0!</v>
      </c>
      <c r="S46" s="25" t="e">
        <f t="shared" si="40"/>
        <v>#DIV/0!</v>
      </c>
      <c r="T46" s="25" t="e">
        <f t="shared" si="41"/>
        <v>#DIV/0!</v>
      </c>
      <c r="U46" s="10" t="e">
        <f ca="1">RANK(C46,$C$3:OFFSET($C$3,Control!$I$5-1,0),1)</f>
        <v>#N/A</v>
      </c>
      <c r="V46" s="10" t="e">
        <f t="shared" ca="1" si="45"/>
        <v>#N/A</v>
      </c>
      <c r="W46" s="10" t="e">
        <f t="shared" ca="1" si="45"/>
        <v>#N/A</v>
      </c>
      <c r="X46" s="7" t="e">
        <f t="shared" si="18"/>
        <v>#DIV/0!</v>
      </c>
      <c r="Y46" s="7" t="e">
        <f t="shared" ca="1" si="4"/>
        <v>#N/A</v>
      </c>
      <c r="Z46">
        <v>1</v>
      </c>
      <c r="AA46">
        <v>2</v>
      </c>
      <c r="AB46" s="11" t="e">
        <f t="shared" si="19"/>
        <v>#DIV/0!</v>
      </c>
      <c r="AC46" s="11"/>
      <c r="AD46" s="7" t="e">
        <f t="shared" si="42"/>
        <v>#DIV/0!</v>
      </c>
      <c r="AE46" t="e">
        <f t="shared" si="43"/>
        <v>#DIV/0!</v>
      </c>
      <c r="AF46" s="25" t="e">
        <f t="shared" si="44"/>
        <v>#DIV/0!</v>
      </c>
    </row>
    <row r="47" spans="1:43" ht="14.25" x14ac:dyDescent="0.2">
      <c r="A47" s="37">
        <f>Control!B49</f>
        <v>0</v>
      </c>
      <c r="B47" s="27" t="e">
        <f t="shared" si="26"/>
        <v>#DIV/0!</v>
      </c>
      <c r="C47" s="20">
        <v>0</v>
      </c>
      <c r="D47" s="9" t="e">
        <f t="shared" si="27"/>
        <v>#DIV/0!</v>
      </c>
      <c r="E47">
        <f>Control!C49/100</f>
        <v>0</v>
      </c>
      <c r="F47" t="e">
        <f t="shared" si="28"/>
        <v>#DIV/0!</v>
      </c>
      <c r="G47">
        <f t="shared" si="29"/>
        <v>0</v>
      </c>
      <c r="H47" s="21">
        <f t="shared" si="30"/>
        <v>0</v>
      </c>
      <c r="I47" s="7" t="e">
        <f t="shared" si="31"/>
        <v>#DIV/0!</v>
      </c>
      <c r="J47" t="e">
        <f t="shared" si="32"/>
        <v>#DIV/0!</v>
      </c>
      <c r="K47">
        <f>Control!F49/100</f>
        <v>0</v>
      </c>
      <c r="L47" s="25" t="e">
        <f t="shared" si="33"/>
        <v>#DIV/0!</v>
      </c>
      <c r="M47" s="10" t="e">
        <f t="shared" si="34"/>
        <v>#DIV/0!</v>
      </c>
      <c r="N47" t="e">
        <f t="shared" si="35"/>
        <v>#DIV/0!</v>
      </c>
      <c r="O47" t="e">
        <f t="shared" si="36"/>
        <v>#DIV/0!</v>
      </c>
      <c r="P47" s="25" t="e">
        <f t="shared" si="37"/>
        <v>#DIV/0!</v>
      </c>
      <c r="Q47" s="17" t="e">
        <f t="shared" si="38"/>
        <v>#DIV/0!</v>
      </c>
      <c r="R47" t="e">
        <f t="shared" si="39"/>
        <v>#DIV/0!</v>
      </c>
      <c r="S47" s="25" t="e">
        <f t="shared" si="40"/>
        <v>#DIV/0!</v>
      </c>
      <c r="T47" s="25" t="e">
        <f t="shared" si="41"/>
        <v>#DIV/0!</v>
      </c>
      <c r="U47" s="10" t="e">
        <f ca="1">RANK(C47,$C$3:OFFSET($C$3,Control!$I$5-1,0),1)</f>
        <v>#N/A</v>
      </c>
      <c r="V47" s="10" t="e">
        <f t="shared" ca="1" si="45"/>
        <v>#N/A</v>
      </c>
      <c r="W47" s="10" t="e">
        <f t="shared" ca="1" si="45"/>
        <v>#N/A</v>
      </c>
      <c r="X47" s="7" t="e">
        <f t="shared" si="18"/>
        <v>#DIV/0!</v>
      </c>
      <c r="Y47" s="7" t="e">
        <f t="shared" ca="1" si="4"/>
        <v>#N/A</v>
      </c>
      <c r="Z47">
        <v>1</v>
      </c>
      <c r="AA47">
        <v>2</v>
      </c>
      <c r="AB47" s="11" t="e">
        <f t="shared" si="19"/>
        <v>#DIV/0!</v>
      </c>
      <c r="AC47" s="11"/>
      <c r="AD47" s="7" t="e">
        <f t="shared" si="42"/>
        <v>#DIV/0!</v>
      </c>
      <c r="AE47" t="e">
        <f t="shared" si="43"/>
        <v>#DIV/0!</v>
      </c>
      <c r="AF47" s="25" t="e">
        <f t="shared" si="44"/>
        <v>#DIV/0!</v>
      </c>
    </row>
    <row r="48" spans="1:43" ht="14.25" x14ac:dyDescent="0.2">
      <c r="A48" s="37">
        <f>Control!B50</f>
        <v>0</v>
      </c>
      <c r="B48" s="27" t="e">
        <f t="shared" si="26"/>
        <v>#DIV/0!</v>
      </c>
      <c r="C48" s="20">
        <v>0</v>
      </c>
      <c r="D48" s="9" t="e">
        <f t="shared" si="27"/>
        <v>#DIV/0!</v>
      </c>
      <c r="E48">
        <f>Control!C50/100</f>
        <v>0</v>
      </c>
      <c r="F48" t="e">
        <f t="shared" si="28"/>
        <v>#DIV/0!</v>
      </c>
      <c r="G48">
        <f t="shared" si="29"/>
        <v>0</v>
      </c>
      <c r="H48" s="21">
        <f t="shared" si="30"/>
        <v>0</v>
      </c>
      <c r="I48" s="7" t="e">
        <f t="shared" si="31"/>
        <v>#DIV/0!</v>
      </c>
      <c r="J48" t="e">
        <f t="shared" si="32"/>
        <v>#DIV/0!</v>
      </c>
      <c r="K48">
        <f>Control!F50/100</f>
        <v>0</v>
      </c>
      <c r="L48" s="25" t="e">
        <f t="shared" si="33"/>
        <v>#DIV/0!</v>
      </c>
      <c r="M48" s="10" t="e">
        <f t="shared" si="34"/>
        <v>#DIV/0!</v>
      </c>
      <c r="N48" t="e">
        <f t="shared" si="35"/>
        <v>#DIV/0!</v>
      </c>
      <c r="O48" t="e">
        <f t="shared" si="36"/>
        <v>#DIV/0!</v>
      </c>
      <c r="P48" s="25" t="e">
        <f t="shared" si="37"/>
        <v>#DIV/0!</v>
      </c>
      <c r="Q48" s="17" t="e">
        <f t="shared" si="38"/>
        <v>#DIV/0!</v>
      </c>
      <c r="R48" t="e">
        <f t="shared" si="39"/>
        <v>#DIV/0!</v>
      </c>
      <c r="S48" s="25" t="e">
        <f t="shared" si="40"/>
        <v>#DIV/0!</v>
      </c>
      <c r="T48" s="25" t="e">
        <f t="shared" si="41"/>
        <v>#DIV/0!</v>
      </c>
      <c r="U48" s="10" t="e">
        <f ca="1">RANK(C48,$C$3:OFFSET($C$3,Control!$I$5-1,0),1)</f>
        <v>#N/A</v>
      </c>
      <c r="V48" s="10" t="e">
        <f t="shared" ca="1" si="45"/>
        <v>#N/A</v>
      </c>
      <c r="W48" s="10" t="e">
        <f t="shared" ca="1" si="45"/>
        <v>#N/A</v>
      </c>
      <c r="X48" s="7" t="e">
        <f t="shared" si="18"/>
        <v>#DIV/0!</v>
      </c>
      <c r="Y48" s="7" t="e">
        <f t="shared" ca="1" si="4"/>
        <v>#N/A</v>
      </c>
      <c r="Z48">
        <v>1</v>
      </c>
      <c r="AA48">
        <v>2</v>
      </c>
      <c r="AB48" s="11" t="e">
        <f t="shared" si="19"/>
        <v>#DIV/0!</v>
      </c>
      <c r="AC48" s="11"/>
      <c r="AD48" s="7" t="e">
        <f t="shared" si="42"/>
        <v>#DIV/0!</v>
      </c>
      <c r="AE48" t="e">
        <f t="shared" si="43"/>
        <v>#DIV/0!</v>
      </c>
      <c r="AF48" s="25" t="e">
        <f t="shared" si="44"/>
        <v>#DIV/0!</v>
      </c>
      <c r="AQ48" s="10"/>
    </row>
    <row r="49" spans="1:32" ht="14.25" x14ac:dyDescent="0.2">
      <c r="A49" s="37">
        <f>Control!B51</f>
        <v>0</v>
      </c>
      <c r="B49" s="27" t="e">
        <f t="shared" si="26"/>
        <v>#DIV/0!</v>
      </c>
      <c r="C49" s="20">
        <v>0</v>
      </c>
      <c r="D49" s="9" t="e">
        <f t="shared" si="27"/>
        <v>#DIV/0!</v>
      </c>
      <c r="E49">
        <f>Control!C51/100</f>
        <v>0</v>
      </c>
      <c r="F49" t="e">
        <f t="shared" si="28"/>
        <v>#DIV/0!</v>
      </c>
      <c r="G49">
        <f t="shared" si="29"/>
        <v>0</v>
      </c>
      <c r="H49" s="21">
        <f t="shared" si="30"/>
        <v>0</v>
      </c>
      <c r="I49" s="7" t="e">
        <f t="shared" si="31"/>
        <v>#DIV/0!</v>
      </c>
      <c r="J49" t="e">
        <f t="shared" si="32"/>
        <v>#DIV/0!</v>
      </c>
      <c r="K49">
        <f>Control!F51/100</f>
        <v>0</v>
      </c>
      <c r="L49" s="25" t="e">
        <f t="shared" si="33"/>
        <v>#DIV/0!</v>
      </c>
      <c r="M49" s="10" t="e">
        <f t="shared" si="34"/>
        <v>#DIV/0!</v>
      </c>
      <c r="N49" t="e">
        <f t="shared" si="35"/>
        <v>#DIV/0!</v>
      </c>
      <c r="O49" t="e">
        <f t="shared" si="36"/>
        <v>#DIV/0!</v>
      </c>
      <c r="P49" s="25" t="e">
        <f t="shared" si="37"/>
        <v>#DIV/0!</v>
      </c>
      <c r="Q49" s="17" t="e">
        <f t="shared" si="38"/>
        <v>#DIV/0!</v>
      </c>
      <c r="R49" t="e">
        <f t="shared" si="39"/>
        <v>#DIV/0!</v>
      </c>
      <c r="S49" s="25" t="e">
        <f t="shared" si="40"/>
        <v>#DIV/0!</v>
      </c>
      <c r="T49" s="25" t="e">
        <f t="shared" si="41"/>
        <v>#DIV/0!</v>
      </c>
      <c r="U49" s="10" t="e">
        <f ca="1">RANK(C49,$C$3:OFFSET($C$3,Control!$I$5-1,0),1)</f>
        <v>#N/A</v>
      </c>
      <c r="V49" s="10" t="e">
        <f t="shared" ca="1" si="45"/>
        <v>#N/A</v>
      </c>
      <c r="W49" s="10" t="e">
        <f t="shared" ca="1" si="45"/>
        <v>#N/A</v>
      </c>
      <c r="X49" s="7" t="e">
        <f t="shared" si="18"/>
        <v>#DIV/0!</v>
      </c>
      <c r="Y49" s="7" t="e">
        <f t="shared" ca="1" si="4"/>
        <v>#N/A</v>
      </c>
      <c r="Z49">
        <v>1</v>
      </c>
      <c r="AA49">
        <v>2</v>
      </c>
      <c r="AB49" s="11" t="e">
        <f t="shared" si="19"/>
        <v>#DIV/0!</v>
      </c>
      <c r="AC49" s="11"/>
      <c r="AD49" s="7" t="e">
        <f t="shared" si="42"/>
        <v>#DIV/0!</v>
      </c>
      <c r="AE49" t="e">
        <f t="shared" si="43"/>
        <v>#DIV/0!</v>
      </c>
      <c r="AF49" s="25" t="e">
        <f t="shared" si="44"/>
        <v>#DIV/0!</v>
      </c>
    </row>
    <row r="50" spans="1:32" ht="14.25" x14ac:dyDescent="0.2">
      <c r="A50" s="37">
        <f>Control!B52</f>
        <v>0</v>
      </c>
      <c r="B50" s="27" t="e">
        <f t="shared" si="26"/>
        <v>#DIV/0!</v>
      </c>
      <c r="C50" s="20">
        <v>0</v>
      </c>
      <c r="D50" s="9" t="e">
        <f t="shared" si="27"/>
        <v>#DIV/0!</v>
      </c>
      <c r="E50">
        <f>Control!C52/100</f>
        <v>0</v>
      </c>
      <c r="F50" t="e">
        <f t="shared" si="28"/>
        <v>#DIV/0!</v>
      </c>
      <c r="G50">
        <f t="shared" si="29"/>
        <v>0</v>
      </c>
      <c r="H50" s="21">
        <f t="shared" si="30"/>
        <v>0</v>
      </c>
      <c r="I50" s="7" t="e">
        <f t="shared" si="31"/>
        <v>#DIV/0!</v>
      </c>
      <c r="J50" t="e">
        <f t="shared" si="32"/>
        <v>#DIV/0!</v>
      </c>
      <c r="K50">
        <f>Control!F52/100</f>
        <v>0</v>
      </c>
      <c r="L50" s="25" t="e">
        <f t="shared" si="33"/>
        <v>#DIV/0!</v>
      </c>
      <c r="M50" s="10" t="e">
        <f t="shared" si="34"/>
        <v>#DIV/0!</v>
      </c>
      <c r="N50" t="e">
        <f t="shared" si="35"/>
        <v>#DIV/0!</v>
      </c>
      <c r="O50" t="e">
        <f t="shared" si="36"/>
        <v>#DIV/0!</v>
      </c>
      <c r="P50" s="25" t="e">
        <f t="shared" si="37"/>
        <v>#DIV/0!</v>
      </c>
      <c r="Q50" s="17" t="e">
        <f t="shared" si="38"/>
        <v>#DIV/0!</v>
      </c>
      <c r="R50" t="e">
        <f t="shared" si="39"/>
        <v>#DIV/0!</v>
      </c>
      <c r="S50" s="25" t="e">
        <f t="shared" si="40"/>
        <v>#DIV/0!</v>
      </c>
      <c r="T50" s="25" t="e">
        <f t="shared" si="41"/>
        <v>#DIV/0!</v>
      </c>
      <c r="U50" s="10" t="e">
        <f ca="1">RANK(C50,$C$3:OFFSET($C$3,Control!$I$5-1,0),1)</f>
        <v>#N/A</v>
      </c>
      <c r="V50" s="10" t="e">
        <f t="shared" ca="1" si="45"/>
        <v>#N/A</v>
      </c>
      <c r="W50" s="10" t="e">
        <f t="shared" ca="1" si="45"/>
        <v>#N/A</v>
      </c>
      <c r="X50" s="7" t="e">
        <f t="shared" si="18"/>
        <v>#DIV/0!</v>
      </c>
      <c r="Y50" s="7" t="e">
        <f t="shared" ca="1" si="4"/>
        <v>#N/A</v>
      </c>
      <c r="Z50">
        <v>1</v>
      </c>
      <c r="AA50">
        <v>2</v>
      </c>
      <c r="AB50" s="11" t="e">
        <f t="shared" si="19"/>
        <v>#DIV/0!</v>
      </c>
      <c r="AC50" s="11"/>
      <c r="AD50" s="7" t="e">
        <f t="shared" si="42"/>
        <v>#DIV/0!</v>
      </c>
      <c r="AE50" t="e">
        <f t="shared" si="43"/>
        <v>#DIV/0!</v>
      </c>
      <c r="AF50" s="25" t="e">
        <f t="shared" si="44"/>
        <v>#DIV/0!</v>
      </c>
    </row>
    <row r="51" spans="1:32" ht="14.25" x14ac:dyDescent="0.2">
      <c r="A51" s="37">
        <f>Control!B53</f>
        <v>0</v>
      </c>
      <c r="B51" s="27" t="e">
        <f t="shared" si="26"/>
        <v>#DIV/0!</v>
      </c>
      <c r="C51" s="20">
        <v>0</v>
      </c>
      <c r="D51" s="9" t="e">
        <f t="shared" si="27"/>
        <v>#DIV/0!</v>
      </c>
      <c r="E51">
        <f>Control!C53/100</f>
        <v>0</v>
      </c>
      <c r="F51" t="e">
        <f t="shared" si="28"/>
        <v>#DIV/0!</v>
      </c>
      <c r="G51">
        <f t="shared" si="29"/>
        <v>0</v>
      </c>
      <c r="H51" s="21">
        <f t="shared" si="30"/>
        <v>0</v>
      </c>
      <c r="I51" s="7" t="e">
        <f t="shared" si="31"/>
        <v>#DIV/0!</v>
      </c>
      <c r="J51" t="e">
        <f t="shared" si="32"/>
        <v>#DIV/0!</v>
      </c>
      <c r="K51">
        <f>Control!F53/100</f>
        <v>0</v>
      </c>
      <c r="L51" s="25" t="e">
        <f t="shared" si="33"/>
        <v>#DIV/0!</v>
      </c>
      <c r="M51" s="10" t="e">
        <f t="shared" si="34"/>
        <v>#DIV/0!</v>
      </c>
      <c r="N51" t="e">
        <f t="shared" si="35"/>
        <v>#DIV/0!</v>
      </c>
      <c r="O51" t="e">
        <f t="shared" si="36"/>
        <v>#DIV/0!</v>
      </c>
      <c r="P51" s="25" t="e">
        <f t="shared" si="37"/>
        <v>#DIV/0!</v>
      </c>
      <c r="Q51" s="17" t="e">
        <f t="shared" si="38"/>
        <v>#DIV/0!</v>
      </c>
      <c r="R51" t="e">
        <f t="shared" si="39"/>
        <v>#DIV/0!</v>
      </c>
      <c r="S51" s="25" t="e">
        <f t="shared" si="40"/>
        <v>#DIV/0!</v>
      </c>
      <c r="T51" s="25" t="e">
        <f t="shared" si="41"/>
        <v>#DIV/0!</v>
      </c>
      <c r="U51" s="10" t="e">
        <f ca="1">RANK(C51,$C$3:OFFSET($C$3,Control!$I$5-1,0),1)</f>
        <v>#N/A</v>
      </c>
      <c r="V51" s="10" t="e">
        <f t="shared" ca="1" si="45"/>
        <v>#N/A</v>
      </c>
      <c r="W51" s="10" t="e">
        <f t="shared" ca="1" si="45"/>
        <v>#N/A</v>
      </c>
      <c r="X51" s="7" t="e">
        <f t="shared" si="18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2"/>
        <v>#DIV/0!</v>
      </c>
      <c r="AE51" t="e">
        <f t="shared" si="43"/>
        <v>#DIV/0!</v>
      </c>
      <c r="AF51" s="25" t="e">
        <f t="shared" si="44"/>
        <v>#DIV/0!</v>
      </c>
    </row>
    <row r="52" spans="1:32" ht="14.25" x14ac:dyDescent="0.2">
      <c r="A52" s="37">
        <f>Control!B54</f>
        <v>0</v>
      </c>
      <c r="B52" s="27" t="e">
        <f t="shared" si="26"/>
        <v>#DIV/0!</v>
      </c>
      <c r="C52" s="20">
        <v>0</v>
      </c>
      <c r="D52" s="9" t="e">
        <f t="shared" si="27"/>
        <v>#DIV/0!</v>
      </c>
      <c r="E52">
        <f>Control!C54/100</f>
        <v>0</v>
      </c>
      <c r="F52" t="e">
        <f t="shared" si="28"/>
        <v>#DIV/0!</v>
      </c>
      <c r="G52">
        <f t="shared" si="29"/>
        <v>0</v>
      </c>
      <c r="H52" s="21">
        <f t="shared" si="30"/>
        <v>0</v>
      </c>
      <c r="I52" s="7" t="e">
        <f t="shared" si="31"/>
        <v>#DIV/0!</v>
      </c>
      <c r="J52" t="e">
        <f t="shared" si="32"/>
        <v>#DIV/0!</v>
      </c>
      <c r="K52">
        <f>Control!F54/100</f>
        <v>0</v>
      </c>
      <c r="L52" s="25" t="e">
        <f t="shared" si="33"/>
        <v>#DIV/0!</v>
      </c>
      <c r="M52" s="10" t="e">
        <f t="shared" si="34"/>
        <v>#DIV/0!</v>
      </c>
      <c r="N52" t="e">
        <f t="shared" si="35"/>
        <v>#DIV/0!</v>
      </c>
      <c r="O52" t="e">
        <f t="shared" si="36"/>
        <v>#DIV/0!</v>
      </c>
      <c r="P52" s="25" t="e">
        <f t="shared" si="37"/>
        <v>#DIV/0!</v>
      </c>
      <c r="Q52" s="17" t="e">
        <f t="shared" si="38"/>
        <v>#DIV/0!</v>
      </c>
      <c r="R52" t="e">
        <f t="shared" si="39"/>
        <v>#DIV/0!</v>
      </c>
      <c r="S52" s="25" t="e">
        <f t="shared" si="40"/>
        <v>#DIV/0!</v>
      </c>
      <c r="T52" s="25" t="e">
        <f t="shared" si="41"/>
        <v>#DIV/0!</v>
      </c>
      <c r="U52" s="10" t="e">
        <f ca="1">RANK(C52,$C$3:OFFSET($C$3,Control!$I$5-1,0),1)</f>
        <v>#N/A</v>
      </c>
      <c r="V52" s="10" t="e">
        <f t="shared" ca="1" si="45"/>
        <v>#N/A</v>
      </c>
      <c r="W52" s="10" t="e">
        <f t="shared" ca="1" si="45"/>
        <v>#N/A</v>
      </c>
      <c r="X52" s="7" t="e">
        <f t="shared" si="18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2"/>
        <v>#DIV/0!</v>
      </c>
      <c r="AE52" t="e">
        <f t="shared" si="43"/>
        <v>#DIV/0!</v>
      </c>
      <c r="AF52" s="25" t="e">
        <f t="shared" si="44"/>
        <v>#DIV/0!</v>
      </c>
    </row>
    <row r="53" spans="1:32" ht="14.25" x14ac:dyDescent="0.2">
      <c r="A53" s="37">
        <f>Control!B55</f>
        <v>0</v>
      </c>
      <c r="B53" s="27" t="e">
        <f t="shared" si="26"/>
        <v>#DIV/0!</v>
      </c>
      <c r="C53" s="20">
        <v>0</v>
      </c>
      <c r="D53" s="9" t="e">
        <f t="shared" si="27"/>
        <v>#DIV/0!</v>
      </c>
      <c r="E53">
        <f>Control!C55/100</f>
        <v>0</v>
      </c>
      <c r="F53" t="e">
        <f t="shared" si="28"/>
        <v>#DIV/0!</v>
      </c>
      <c r="G53">
        <f t="shared" si="29"/>
        <v>0</v>
      </c>
      <c r="H53" s="21">
        <f t="shared" si="30"/>
        <v>0</v>
      </c>
      <c r="I53" s="7" t="e">
        <f t="shared" si="31"/>
        <v>#DIV/0!</v>
      </c>
      <c r="J53" t="e">
        <f t="shared" si="32"/>
        <v>#DIV/0!</v>
      </c>
      <c r="K53">
        <f>Control!F55/100</f>
        <v>0</v>
      </c>
      <c r="L53" s="25" t="e">
        <f t="shared" si="33"/>
        <v>#DIV/0!</v>
      </c>
      <c r="M53" s="10" t="e">
        <f t="shared" si="34"/>
        <v>#DIV/0!</v>
      </c>
      <c r="N53" t="e">
        <f t="shared" si="35"/>
        <v>#DIV/0!</v>
      </c>
      <c r="O53" t="e">
        <f t="shared" si="36"/>
        <v>#DIV/0!</v>
      </c>
      <c r="P53" s="25" t="e">
        <f t="shared" si="37"/>
        <v>#DIV/0!</v>
      </c>
      <c r="Q53" s="17" t="e">
        <f t="shared" si="38"/>
        <v>#DIV/0!</v>
      </c>
      <c r="R53" t="e">
        <f t="shared" si="39"/>
        <v>#DIV/0!</v>
      </c>
      <c r="S53" s="25" t="e">
        <f t="shared" si="40"/>
        <v>#DIV/0!</v>
      </c>
      <c r="T53" s="25" t="e">
        <f t="shared" si="41"/>
        <v>#DIV/0!</v>
      </c>
      <c r="U53" s="10" t="e">
        <f ca="1">RANK(C53,$C$3:OFFSET($C$3,Control!$I$5-1,0),1)</f>
        <v>#N/A</v>
      </c>
      <c r="V53" s="10" t="e">
        <f t="shared" ca="1" si="45"/>
        <v>#N/A</v>
      </c>
      <c r="W53" s="10" t="e">
        <f t="shared" ca="1" si="45"/>
        <v>#N/A</v>
      </c>
      <c r="X53" s="7" t="e">
        <f t="shared" si="18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2"/>
        <v>#DIV/0!</v>
      </c>
      <c r="AE53" t="e">
        <f t="shared" si="43"/>
        <v>#DIV/0!</v>
      </c>
      <c r="AF53" s="25" t="e">
        <f t="shared" si="44"/>
        <v>#DIV/0!</v>
      </c>
    </row>
    <row r="54" spans="1:32" ht="14.25" x14ac:dyDescent="0.2">
      <c r="A54" s="37">
        <f>Control!B56</f>
        <v>0</v>
      </c>
      <c r="B54" s="27" t="e">
        <f t="shared" si="26"/>
        <v>#DIV/0!</v>
      </c>
      <c r="C54" s="20">
        <v>0</v>
      </c>
      <c r="D54" s="9" t="e">
        <f t="shared" si="27"/>
        <v>#DIV/0!</v>
      </c>
      <c r="E54">
        <f>Control!C56/100</f>
        <v>0</v>
      </c>
      <c r="F54" t="e">
        <f t="shared" si="28"/>
        <v>#DIV/0!</v>
      </c>
      <c r="G54">
        <f t="shared" si="29"/>
        <v>0</v>
      </c>
      <c r="H54" s="21">
        <f t="shared" si="30"/>
        <v>0</v>
      </c>
      <c r="I54" s="7" t="e">
        <f t="shared" si="31"/>
        <v>#DIV/0!</v>
      </c>
      <c r="J54" t="e">
        <f t="shared" si="32"/>
        <v>#DIV/0!</v>
      </c>
      <c r="K54">
        <f>Control!F56/100</f>
        <v>0</v>
      </c>
      <c r="L54" s="25" t="e">
        <f t="shared" si="33"/>
        <v>#DIV/0!</v>
      </c>
      <c r="M54" s="10" t="e">
        <f t="shared" si="34"/>
        <v>#DIV/0!</v>
      </c>
      <c r="N54" t="e">
        <f t="shared" si="35"/>
        <v>#DIV/0!</v>
      </c>
      <c r="O54" t="e">
        <f t="shared" si="36"/>
        <v>#DIV/0!</v>
      </c>
      <c r="P54" s="25" t="e">
        <f t="shared" si="37"/>
        <v>#DIV/0!</v>
      </c>
      <c r="Q54" s="17" t="e">
        <f t="shared" si="38"/>
        <v>#DIV/0!</v>
      </c>
      <c r="R54" t="e">
        <f t="shared" si="39"/>
        <v>#DIV/0!</v>
      </c>
      <c r="S54" s="25" t="e">
        <f t="shared" si="40"/>
        <v>#DIV/0!</v>
      </c>
      <c r="T54" s="25" t="e">
        <f t="shared" si="41"/>
        <v>#DIV/0!</v>
      </c>
      <c r="U54" s="10" t="e">
        <f ca="1">RANK(C54,$C$3:OFFSET($C$3,Control!$I$5-1,0),1)</f>
        <v>#N/A</v>
      </c>
      <c r="V54" s="10" t="e">
        <f t="shared" ca="1" si="45"/>
        <v>#N/A</v>
      </c>
      <c r="W54" s="10" t="e">
        <f t="shared" ca="1" si="45"/>
        <v>#N/A</v>
      </c>
      <c r="X54" s="7" t="e">
        <f t="shared" si="18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2"/>
        <v>#DIV/0!</v>
      </c>
      <c r="AE54" t="e">
        <f t="shared" si="43"/>
        <v>#DIV/0!</v>
      </c>
      <c r="AF54" s="25" t="e">
        <f t="shared" si="44"/>
        <v>#DIV/0!</v>
      </c>
    </row>
    <row r="55" spans="1:32" ht="14.25" x14ac:dyDescent="0.2">
      <c r="A55" s="37">
        <f>Control!B57</f>
        <v>0</v>
      </c>
      <c r="B55" s="27" t="e">
        <f t="shared" si="26"/>
        <v>#DIV/0!</v>
      </c>
      <c r="C55" s="20">
        <v>0</v>
      </c>
      <c r="D55" s="9" t="e">
        <f t="shared" si="27"/>
        <v>#DIV/0!</v>
      </c>
      <c r="E55">
        <f>Control!C57/100</f>
        <v>0</v>
      </c>
      <c r="F55" t="e">
        <f t="shared" si="28"/>
        <v>#DIV/0!</v>
      </c>
      <c r="G55">
        <f t="shared" si="29"/>
        <v>0</v>
      </c>
      <c r="H55" s="21">
        <f t="shared" si="30"/>
        <v>0</v>
      </c>
      <c r="I55" s="7" t="e">
        <f t="shared" si="31"/>
        <v>#DIV/0!</v>
      </c>
      <c r="J55" t="e">
        <f t="shared" si="32"/>
        <v>#DIV/0!</v>
      </c>
      <c r="K55">
        <f>Control!F57/100</f>
        <v>0</v>
      </c>
      <c r="L55" s="25" t="e">
        <f t="shared" si="33"/>
        <v>#DIV/0!</v>
      </c>
      <c r="M55" s="10" t="e">
        <f t="shared" si="34"/>
        <v>#DIV/0!</v>
      </c>
      <c r="N55" t="e">
        <f t="shared" si="35"/>
        <v>#DIV/0!</v>
      </c>
      <c r="O55" t="e">
        <f t="shared" si="36"/>
        <v>#DIV/0!</v>
      </c>
      <c r="P55" s="25" t="e">
        <f t="shared" si="37"/>
        <v>#DIV/0!</v>
      </c>
      <c r="Q55" s="17" t="e">
        <f t="shared" si="38"/>
        <v>#DIV/0!</v>
      </c>
      <c r="R55" t="e">
        <f t="shared" si="39"/>
        <v>#DIV/0!</v>
      </c>
      <c r="S55" s="25" t="e">
        <f t="shared" si="40"/>
        <v>#DIV/0!</v>
      </c>
      <c r="T55" s="25" t="e">
        <f t="shared" si="41"/>
        <v>#DIV/0!</v>
      </c>
      <c r="U55" s="10" t="e">
        <f ca="1">RANK(C55,$C$3:OFFSET($C$3,Control!$I$5-1,0),1)</f>
        <v>#N/A</v>
      </c>
      <c r="V55" s="10" t="e">
        <f t="shared" ca="1" si="45"/>
        <v>#N/A</v>
      </c>
      <c r="W55" s="10" t="e">
        <f t="shared" ca="1" si="45"/>
        <v>#N/A</v>
      </c>
      <c r="X55" s="7" t="e">
        <f t="shared" si="18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2"/>
        <v>#DIV/0!</v>
      </c>
      <c r="AE55" t="e">
        <f t="shared" si="43"/>
        <v>#DIV/0!</v>
      </c>
      <c r="AF55" s="25" t="e">
        <f t="shared" si="44"/>
        <v>#DIV/0!</v>
      </c>
    </row>
    <row r="56" spans="1:32" ht="14.25" x14ac:dyDescent="0.2">
      <c r="A56" s="37">
        <f>Control!B58</f>
        <v>0</v>
      </c>
      <c r="B56" s="27" t="e">
        <f t="shared" si="26"/>
        <v>#DIV/0!</v>
      </c>
      <c r="C56" s="20">
        <v>0</v>
      </c>
      <c r="D56" s="9" t="e">
        <f t="shared" si="27"/>
        <v>#DIV/0!</v>
      </c>
      <c r="E56">
        <f>Control!C58/100</f>
        <v>0</v>
      </c>
      <c r="F56" t="e">
        <f t="shared" si="28"/>
        <v>#DIV/0!</v>
      </c>
      <c r="G56">
        <f t="shared" si="29"/>
        <v>0</v>
      </c>
      <c r="H56" s="21">
        <f t="shared" si="30"/>
        <v>0</v>
      </c>
      <c r="I56" s="7" t="e">
        <f t="shared" si="31"/>
        <v>#DIV/0!</v>
      </c>
      <c r="J56" t="e">
        <f t="shared" si="32"/>
        <v>#DIV/0!</v>
      </c>
      <c r="K56">
        <f>Control!F58/100</f>
        <v>0</v>
      </c>
      <c r="L56" s="25" t="e">
        <f t="shared" si="33"/>
        <v>#DIV/0!</v>
      </c>
      <c r="M56" s="10" t="e">
        <f t="shared" si="34"/>
        <v>#DIV/0!</v>
      </c>
      <c r="N56" t="e">
        <f t="shared" si="35"/>
        <v>#DIV/0!</v>
      </c>
      <c r="O56" t="e">
        <f t="shared" si="36"/>
        <v>#DIV/0!</v>
      </c>
      <c r="P56" s="25" t="e">
        <f t="shared" si="37"/>
        <v>#DIV/0!</v>
      </c>
      <c r="Q56" s="17" t="e">
        <f t="shared" si="38"/>
        <v>#DIV/0!</v>
      </c>
      <c r="R56" t="e">
        <f t="shared" si="39"/>
        <v>#DIV/0!</v>
      </c>
      <c r="S56" s="25" t="e">
        <f t="shared" si="40"/>
        <v>#DIV/0!</v>
      </c>
      <c r="T56" s="25" t="e">
        <f t="shared" si="41"/>
        <v>#DIV/0!</v>
      </c>
      <c r="U56" s="10" t="e">
        <f ca="1">RANK(C56,$C$3:OFFSET($C$3,Control!$I$5-1,0),1)</f>
        <v>#N/A</v>
      </c>
      <c r="V56" s="10" t="e">
        <f t="shared" ref="V56:W75" ca="1" si="46">IF(U56=U55,U55+1,U56)</f>
        <v>#N/A</v>
      </c>
      <c r="W56" s="10" t="e">
        <f t="shared" ca="1" si="46"/>
        <v>#N/A</v>
      </c>
      <c r="X56" s="7" t="e">
        <f t="shared" si="18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2"/>
        <v>#DIV/0!</v>
      </c>
      <c r="AE56" t="e">
        <f t="shared" si="43"/>
        <v>#DIV/0!</v>
      </c>
      <c r="AF56" s="25" t="e">
        <f t="shared" si="44"/>
        <v>#DIV/0!</v>
      </c>
    </row>
    <row r="57" spans="1:32" ht="14.25" x14ac:dyDescent="0.2">
      <c r="A57" s="37">
        <f>Control!B59</f>
        <v>0</v>
      </c>
      <c r="B57" s="27" t="e">
        <f t="shared" si="26"/>
        <v>#DIV/0!</v>
      </c>
      <c r="C57" s="20">
        <v>0</v>
      </c>
      <c r="D57" s="9" t="e">
        <f t="shared" si="27"/>
        <v>#DIV/0!</v>
      </c>
      <c r="E57">
        <f>Control!C59/100</f>
        <v>0</v>
      </c>
      <c r="F57" t="e">
        <f t="shared" si="28"/>
        <v>#DIV/0!</v>
      </c>
      <c r="G57">
        <f t="shared" si="29"/>
        <v>0</v>
      </c>
      <c r="H57" s="21">
        <f t="shared" si="30"/>
        <v>0</v>
      </c>
      <c r="I57" s="7" t="e">
        <f t="shared" si="31"/>
        <v>#DIV/0!</v>
      </c>
      <c r="J57" t="e">
        <f t="shared" si="32"/>
        <v>#DIV/0!</v>
      </c>
      <c r="K57">
        <f>Control!F59/100</f>
        <v>0</v>
      </c>
      <c r="L57" s="25" t="e">
        <f t="shared" si="33"/>
        <v>#DIV/0!</v>
      </c>
      <c r="M57" s="10" t="e">
        <f t="shared" si="34"/>
        <v>#DIV/0!</v>
      </c>
      <c r="N57" t="e">
        <f t="shared" si="35"/>
        <v>#DIV/0!</v>
      </c>
      <c r="O57" t="e">
        <f t="shared" si="36"/>
        <v>#DIV/0!</v>
      </c>
      <c r="P57" s="25" t="e">
        <f t="shared" si="37"/>
        <v>#DIV/0!</v>
      </c>
      <c r="Q57" s="17" t="e">
        <f t="shared" si="38"/>
        <v>#DIV/0!</v>
      </c>
      <c r="R57" t="e">
        <f t="shared" si="39"/>
        <v>#DIV/0!</v>
      </c>
      <c r="S57" s="25" t="e">
        <f t="shared" si="40"/>
        <v>#DIV/0!</v>
      </c>
      <c r="T57" s="25" t="e">
        <f t="shared" si="41"/>
        <v>#DIV/0!</v>
      </c>
      <c r="U57" s="10" t="e">
        <f ca="1">RANK(C57,$C$3:OFFSET($C$3,Control!$I$5-1,0),1)</f>
        <v>#N/A</v>
      </c>
      <c r="V57" s="10" t="e">
        <f t="shared" ca="1" si="46"/>
        <v>#N/A</v>
      </c>
      <c r="W57" s="10" t="e">
        <f t="shared" ca="1" si="46"/>
        <v>#N/A</v>
      </c>
      <c r="X57" s="7" t="e">
        <f t="shared" si="18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2"/>
        <v>#DIV/0!</v>
      </c>
      <c r="AE57" t="e">
        <f t="shared" si="43"/>
        <v>#DIV/0!</v>
      </c>
      <c r="AF57" s="25" t="e">
        <f t="shared" si="44"/>
        <v>#DIV/0!</v>
      </c>
    </row>
    <row r="58" spans="1:32" ht="14.25" x14ac:dyDescent="0.2">
      <c r="A58" s="37">
        <f>Control!B60</f>
        <v>0</v>
      </c>
      <c r="B58" s="27" t="e">
        <f t="shared" si="26"/>
        <v>#DIV/0!</v>
      </c>
      <c r="C58" s="20">
        <v>0</v>
      </c>
      <c r="D58" s="9" t="e">
        <f t="shared" si="27"/>
        <v>#DIV/0!</v>
      </c>
      <c r="E58">
        <f>Control!C60/100</f>
        <v>0</v>
      </c>
      <c r="F58" t="e">
        <f t="shared" si="28"/>
        <v>#DIV/0!</v>
      </c>
      <c r="G58">
        <f t="shared" si="29"/>
        <v>0</v>
      </c>
      <c r="H58" s="21">
        <f t="shared" si="30"/>
        <v>0</v>
      </c>
      <c r="I58" s="7" t="e">
        <f t="shared" si="31"/>
        <v>#DIV/0!</v>
      </c>
      <c r="J58" t="e">
        <f t="shared" si="32"/>
        <v>#DIV/0!</v>
      </c>
      <c r="K58">
        <f>Control!F60/100</f>
        <v>0</v>
      </c>
      <c r="L58" s="25" t="e">
        <f t="shared" si="33"/>
        <v>#DIV/0!</v>
      </c>
      <c r="M58" s="10" t="e">
        <f t="shared" si="34"/>
        <v>#DIV/0!</v>
      </c>
      <c r="N58" t="e">
        <f t="shared" si="35"/>
        <v>#DIV/0!</v>
      </c>
      <c r="O58" t="e">
        <f t="shared" si="36"/>
        <v>#DIV/0!</v>
      </c>
      <c r="P58" s="25" t="e">
        <f t="shared" si="37"/>
        <v>#DIV/0!</v>
      </c>
      <c r="Q58" s="17" t="e">
        <f t="shared" si="38"/>
        <v>#DIV/0!</v>
      </c>
      <c r="R58" t="e">
        <f t="shared" si="39"/>
        <v>#DIV/0!</v>
      </c>
      <c r="S58" s="25" t="e">
        <f t="shared" si="40"/>
        <v>#DIV/0!</v>
      </c>
      <c r="T58" s="25" t="e">
        <f t="shared" si="41"/>
        <v>#DIV/0!</v>
      </c>
      <c r="U58" s="10" t="e">
        <f ca="1">RANK(C58,$C$3:OFFSET($C$3,Control!$I$5-1,0),1)</f>
        <v>#N/A</v>
      </c>
      <c r="V58" s="10" t="e">
        <f t="shared" ca="1" si="46"/>
        <v>#N/A</v>
      </c>
      <c r="W58" s="10" t="e">
        <f t="shared" ca="1" si="46"/>
        <v>#N/A</v>
      </c>
      <c r="X58" s="7" t="e">
        <f t="shared" si="18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2"/>
        <v>#DIV/0!</v>
      </c>
      <c r="AE58" t="e">
        <f t="shared" si="43"/>
        <v>#DIV/0!</v>
      </c>
      <c r="AF58" s="25" t="e">
        <f t="shared" si="44"/>
        <v>#DIV/0!</v>
      </c>
    </row>
    <row r="59" spans="1:32" ht="14.25" x14ac:dyDescent="0.2">
      <c r="A59" s="37">
        <f>Control!B61</f>
        <v>0</v>
      </c>
      <c r="B59" s="27" t="e">
        <f t="shared" si="26"/>
        <v>#DIV/0!</v>
      </c>
      <c r="C59" s="20">
        <v>0</v>
      </c>
      <c r="D59" s="9" t="e">
        <f t="shared" si="27"/>
        <v>#DIV/0!</v>
      </c>
      <c r="E59">
        <f>Control!C61/100</f>
        <v>0</v>
      </c>
      <c r="F59" t="e">
        <f t="shared" si="28"/>
        <v>#DIV/0!</v>
      </c>
      <c r="G59">
        <f t="shared" si="29"/>
        <v>0</v>
      </c>
      <c r="H59" s="21">
        <f t="shared" si="30"/>
        <v>0</v>
      </c>
      <c r="I59" s="7" t="e">
        <f t="shared" si="31"/>
        <v>#DIV/0!</v>
      </c>
      <c r="J59" t="e">
        <f t="shared" si="32"/>
        <v>#DIV/0!</v>
      </c>
      <c r="K59">
        <f>Control!F61/100</f>
        <v>0</v>
      </c>
      <c r="L59" s="25" t="e">
        <f t="shared" si="33"/>
        <v>#DIV/0!</v>
      </c>
      <c r="M59" s="10" t="e">
        <f t="shared" si="34"/>
        <v>#DIV/0!</v>
      </c>
      <c r="N59" t="e">
        <f t="shared" si="35"/>
        <v>#DIV/0!</v>
      </c>
      <c r="O59" t="e">
        <f t="shared" si="36"/>
        <v>#DIV/0!</v>
      </c>
      <c r="P59" s="25" t="e">
        <f t="shared" si="37"/>
        <v>#DIV/0!</v>
      </c>
      <c r="Q59" s="17" t="e">
        <f t="shared" si="38"/>
        <v>#DIV/0!</v>
      </c>
      <c r="R59" t="e">
        <f t="shared" si="39"/>
        <v>#DIV/0!</v>
      </c>
      <c r="S59" s="25" t="e">
        <f t="shared" si="40"/>
        <v>#DIV/0!</v>
      </c>
      <c r="T59" s="25" t="e">
        <f t="shared" si="41"/>
        <v>#DIV/0!</v>
      </c>
      <c r="U59" s="10" t="e">
        <f ca="1">RANK(C59,$C$3:OFFSET($C$3,Control!$I$5-1,0),1)</f>
        <v>#N/A</v>
      </c>
      <c r="V59" s="10" t="e">
        <f t="shared" ca="1" si="46"/>
        <v>#N/A</v>
      </c>
      <c r="W59" s="10" t="e">
        <f t="shared" ca="1" si="46"/>
        <v>#N/A</v>
      </c>
      <c r="X59" s="7" t="e">
        <f t="shared" si="18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2"/>
        <v>#DIV/0!</v>
      </c>
      <c r="AE59" t="e">
        <f t="shared" si="43"/>
        <v>#DIV/0!</v>
      </c>
      <c r="AF59" s="25" t="e">
        <f t="shared" si="44"/>
        <v>#DIV/0!</v>
      </c>
    </row>
    <row r="60" spans="1:32" ht="14.25" x14ac:dyDescent="0.2">
      <c r="A60" s="37">
        <f>Control!B62</f>
        <v>0</v>
      </c>
      <c r="B60" s="27" t="e">
        <f t="shared" si="26"/>
        <v>#DIV/0!</v>
      </c>
      <c r="C60" s="20">
        <v>0</v>
      </c>
      <c r="D60" s="9" t="e">
        <f t="shared" si="27"/>
        <v>#DIV/0!</v>
      </c>
      <c r="E60">
        <f>Control!C62/100</f>
        <v>0</v>
      </c>
      <c r="F60" t="e">
        <f t="shared" si="28"/>
        <v>#DIV/0!</v>
      </c>
      <c r="G60">
        <f t="shared" si="29"/>
        <v>0</v>
      </c>
      <c r="H60" s="21">
        <f t="shared" si="30"/>
        <v>0</v>
      </c>
      <c r="I60" s="7" t="e">
        <f t="shared" si="31"/>
        <v>#DIV/0!</v>
      </c>
      <c r="J60" t="e">
        <f t="shared" si="32"/>
        <v>#DIV/0!</v>
      </c>
      <c r="K60">
        <f>Control!F62/100</f>
        <v>0</v>
      </c>
      <c r="L60" s="25" t="e">
        <f t="shared" si="33"/>
        <v>#DIV/0!</v>
      </c>
      <c r="M60" s="10" t="e">
        <f t="shared" si="34"/>
        <v>#DIV/0!</v>
      </c>
      <c r="N60" t="e">
        <f t="shared" si="35"/>
        <v>#DIV/0!</v>
      </c>
      <c r="O60" t="e">
        <f t="shared" si="36"/>
        <v>#DIV/0!</v>
      </c>
      <c r="P60" s="25" t="e">
        <f t="shared" si="37"/>
        <v>#DIV/0!</v>
      </c>
      <c r="Q60" s="17" t="e">
        <f t="shared" si="38"/>
        <v>#DIV/0!</v>
      </c>
      <c r="R60" t="e">
        <f t="shared" si="39"/>
        <v>#DIV/0!</v>
      </c>
      <c r="S60" s="25" t="e">
        <f t="shared" si="40"/>
        <v>#DIV/0!</v>
      </c>
      <c r="T60" s="25" t="e">
        <f t="shared" si="41"/>
        <v>#DIV/0!</v>
      </c>
      <c r="U60" s="10" t="e">
        <f ca="1">RANK(C60,$C$3:OFFSET($C$3,Control!$I$5-1,0),1)</f>
        <v>#N/A</v>
      </c>
      <c r="V60" s="10" t="e">
        <f t="shared" ca="1" si="46"/>
        <v>#N/A</v>
      </c>
      <c r="W60" s="10" t="e">
        <f t="shared" ca="1" si="46"/>
        <v>#N/A</v>
      </c>
      <c r="X60" s="7" t="e">
        <f t="shared" si="18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2"/>
        <v>#DIV/0!</v>
      </c>
      <c r="AE60" t="e">
        <f t="shared" si="43"/>
        <v>#DIV/0!</v>
      </c>
      <c r="AF60" s="25" t="e">
        <f t="shared" si="44"/>
        <v>#DIV/0!</v>
      </c>
    </row>
    <row r="61" spans="1:32" ht="14.25" x14ac:dyDescent="0.2">
      <c r="A61" s="37">
        <f>Control!B63</f>
        <v>0</v>
      </c>
      <c r="B61" s="27" t="e">
        <f t="shared" si="26"/>
        <v>#DIV/0!</v>
      </c>
      <c r="C61" s="20">
        <v>0</v>
      </c>
      <c r="D61" s="9" t="e">
        <f t="shared" si="27"/>
        <v>#DIV/0!</v>
      </c>
      <c r="E61">
        <f>Control!C63/100</f>
        <v>0</v>
      </c>
      <c r="F61" t="e">
        <f t="shared" si="28"/>
        <v>#DIV/0!</v>
      </c>
      <c r="G61">
        <f t="shared" si="29"/>
        <v>0</v>
      </c>
      <c r="H61" s="21">
        <f t="shared" si="30"/>
        <v>0</v>
      </c>
      <c r="I61" s="7" t="e">
        <f t="shared" si="31"/>
        <v>#DIV/0!</v>
      </c>
      <c r="J61" t="e">
        <f t="shared" si="32"/>
        <v>#DIV/0!</v>
      </c>
      <c r="K61">
        <f>Control!F63/100</f>
        <v>0</v>
      </c>
      <c r="L61" s="25" t="e">
        <f t="shared" si="33"/>
        <v>#DIV/0!</v>
      </c>
      <c r="M61" s="10" t="e">
        <f t="shared" si="34"/>
        <v>#DIV/0!</v>
      </c>
      <c r="N61" t="e">
        <f t="shared" si="35"/>
        <v>#DIV/0!</v>
      </c>
      <c r="O61" t="e">
        <f t="shared" si="36"/>
        <v>#DIV/0!</v>
      </c>
      <c r="P61" s="25" t="e">
        <f t="shared" si="37"/>
        <v>#DIV/0!</v>
      </c>
      <c r="Q61" s="17" t="e">
        <f t="shared" si="38"/>
        <v>#DIV/0!</v>
      </c>
      <c r="R61" t="e">
        <f t="shared" si="39"/>
        <v>#DIV/0!</v>
      </c>
      <c r="S61" s="25" t="e">
        <f t="shared" si="40"/>
        <v>#DIV/0!</v>
      </c>
      <c r="T61" s="25" t="e">
        <f t="shared" si="41"/>
        <v>#DIV/0!</v>
      </c>
      <c r="U61" s="10" t="e">
        <f ca="1">RANK(C61,$C$3:OFFSET($C$3,Control!$I$5-1,0),1)</f>
        <v>#N/A</v>
      </c>
      <c r="V61" s="10" t="e">
        <f t="shared" ca="1" si="46"/>
        <v>#N/A</v>
      </c>
      <c r="W61" s="10" t="e">
        <f t="shared" ca="1" si="46"/>
        <v>#N/A</v>
      </c>
      <c r="X61" s="7" t="e">
        <f t="shared" si="18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2"/>
        <v>#DIV/0!</v>
      </c>
      <c r="AE61" t="e">
        <f t="shared" si="43"/>
        <v>#DIV/0!</v>
      </c>
      <c r="AF61" s="25" t="e">
        <f t="shared" si="44"/>
        <v>#DIV/0!</v>
      </c>
    </row>
    <row r="62" spans="1:32" ht="14.25" x14ac:dyDescent="0.2">
      <c r="A62" s="37">
        <f>Control!B64</f>
        <v>0</v>
      </c>
      <c r="B62" s="27" t="e">
        <f t="shared" si="26"/>
        <v>#DIV/0!</v>
      </c>
      <c r="C62" s="20">
        <v>0</v>
      </c>
      <c r="D62" s="9" t="e">
        <f t="shared" si="27"/>
        <v>#DIV/0!</v>
      </c>
      <c r="E62">
        <f>Control!C64/100</f>
        <v>0</v>
      </c>
      <c r="F62" t="e">
        <f t="shared" si="28"/>
        <v>#DIV/0!</v>
      </c>
      <c r="G62">
        <f t="shared" si="29"/>
        <v>0</v>
      </c>
      <c r="H62" s="21">
        <f t="shared" si="30"/>
        <v>0</v>
      </c>
      <c r="I62" s="7" t="e">
        <f t="shared" si="31"/>
        <v>#DIV/0!</v>
      </c>
      <c r="J62" t="e">
        <f t="shared" si="32"/>
        <v>#DIV/0!</v>
      </c>
      <c r="K62">
        <f>Control!F64/100</f>
        <v>0</v>
      </c>
      <c r="L62" s="25" t="e">
        <f t="shared" si="33"/>
        <v>#DIV/0!</v>
      </c>
      <c r="M62" s="10" t="e">
        <f t="shared" si="34"/>
        <v>#DIV/0!</v>
      </c>
      <c r="N62" t="e">
        <f t="shared" si="35"/>
        <v>#DIV/0!</v>
      </c>
      <c r="O62" t="e">
        <f t="shared" si="36"/>
        <v>#DIV/0!</v>
      </c>
      <c r="P62" s="25" t="e">
        <f t="shared" si="37"/>
        <v>#DIV/0!</v>
      </c>
      <c r="Q62" s="17" t="e">
        <f t="shared" si="38"/>
        <v>#DIV/0!</v>
      </c>
      <c r="R62" t="e">
        <f t="shared" si="39"/>
        <v>#DIV/0!</v>
      </c>
      <c r="S62" s="25" t="e">
        <f t="shared" si="40"/>
        <v>#DIV/0!</v>
      </c>
      <c r="T62" s="25" t="e">
        <f t="shared" si="41"/>
        <v>#DIV/0!</v>
      </c>
      <c r="U62" s="10" t="e">
        <f ca="1">RANK(C62,$C$3:OFFSET($C$3,Control!$I$5-1,0),1)</f>
        <v>#N/A</v>
      </c>
      <c r="V62" s="10" t="e">
        <f t="shared" ca="1" si="46"/>
        <v>#N/A</v>
      </c>
      <c r="W62" s="10" t="e">
        <f t="shared" ca="1" si="46"/>
        <v>#N/A</v>
      </c>
      <c r="X62" s="7" t="e">
        <f t="shared" si="18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2"/>
        <v>#DIV/0!</v>
      </c>
      <c r="AE62" t="e">
        <f t="shared" si="43"/>
        <v>#DIV/0!</v>
      </c>
      <c r="AF62" s="25" t="e">
        <f t="shared" si="44"/>
        <v>#DIV/0!</v>
      </c>
    </row>
    <row r="63" spans="1:32" ht="14.25" x14ac:dyDescent="0.2">
      <c r="A63" s="37">
        <f>Control!B65</f>
        <v>0</v>
      </c>
      <c r="B63" s="27" t="e">
        <f t="shared" si="26"/>
        <v>#DIV/0!</v>
      </c>
      <c r="C63" s="20">
        <v>0</v>
      </c>
      <c r="D63" s="9" t="e">
        <f t="shared" si="27"/>
        <v>#DIV/0!</v>
      </c>
      <c r="E63">
        <f>Control!C65/100</f>
        <v>0</v>
      </c>
      <c r="F63" t="e">
        <f t="shared" si="28"/>
        <v>#DIV/0!</v>
      </c>
      <c r="G63">
        <f t="shared" si="29"/>
        <v>0</v>
      </c>
      <c r="H63" s="21">
        <f t="shared" si="30"/>
        <v>0</v>
      </c>
      <c r="I63" s="7" t="e">
        <f t="shared" si="31"/>
        <v>#DIV/0!</v>
      </c>
      <c r="J63" t="e">
        <f t="shared" si="32"/>
        <v>#DIV/0!</v>
      </c>
      <c r="K63">
        <f>Control!F65/100</f>
        <v>0</v>
      </c>
      <c r="L63" s="25" t="e">
        <f t="shared" si="33"/>
        <v>#DIV/0!</v>
      </c>
      <c r="M63" s="10" t="e">
        <f t="shared" si="34"/>
        <v>#DIV/0!</v>
      </c>
      <c r="N63" t="e">
        <f t="shared" si="35"/>
        <v>#DIV/0!</v>
      </c>
      <c r="O63" t="e">
        <f t="shared" si="36"/>
        <v>#DIV/0!</v>
      </c>
      <c r="P63" s="25" t="e">
        <f t="shared" si="37"/>
        <v>#DIV/0!</v>
      </c>
      <c r="Q63" s="17" t="e">
        <f t="shared" si="38"/>
        <v>#DIV/0!</v>
      </c>
      <c r="R63" t="e">
        <f t="shared" si="39"/>
        <v>#DIV/0!</v>
      </c>
      <c r="S63" s="25" t="e">
        <f t="shared" si="40"/>
        <v>#DIV/0!</v>
      </c>
      <c r="T63" s="25" t="e">
        <f t="shared" si="41"/>
        <v>#DIV/0!</v>
      </c>
      <c r="U63" s="10" t="e">
        <f ca="1">RANK(C63,$C$3:OFFSET($C$3,Control!$I$5-1,0),1)</f>
        <v>#N/A</v>
      </c>
      <c r="V63" s="10" t="e">
        <f t="shared" ca="1" si="46"/>
        <v>#N/A</v>
      </c>
      <c r="W63" s="10" t="e">
        <f t="shared" ca="1" si="46"/>
        <v>#N/A</v>
      </c>
      <c r="X63" s="7" t="e">
        <f t="shared" si="18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2"/>
        <v>#DIV/0!</v>
      </c>
      <c r="AE63" t="e">
        <f t="shared" si="43"/>
        <v>#DIV/0!</v>
      </c>
      <c r="AF63" s="25" t="e">
        <f t="shared" si="44"/>
        <v>#DIV/0!</v>
      </c>
    </row>
    <row r="64" spans="1:32" ht="14.25" x14ac:dyDescent="0.2">
      <c r="A64" s="37">
        <f>Control!B66</f>
        <v>0</v>
      </c>
      <c r="B64" s="27" t="e">
        <f t="shared" si="26"/>
        <v>#DIV/0!</v>
      </c>
      <c r="C64" s="20">
        <v>0</v>
      </c>
      <c r="D64" s="9" t="e">
        <f t="shared" si="27"/>
        <v>#DIV/0!</v>
      </c>
      <c r="E64">
        <f>Control!C66/100</f>
        <v>0</v>
      </c>
      <c r="F64" t="e">
        <f t="shared" si="28"/>
        <v>#DIV/0!</v>
      </c>
      <c r="G64">
        <f t="shared" si="29"/>
        <v>0</v>
      </c>
      <c r="H64" s="21">
        <f t="shared" si="30"/>
        <v>0</v>
      </c>
      <c r="I64" s="7" t="e">
        <f t="shared" si="31"/>
        <v>#DIV/0!</v>
      </c>
      <c r="J64" t="e">
        <f t="shared" si="32"/>
        <v>#DIV/0!</v>
      </c>
      <c r="K64">
        <f>Control!F66/100</f>
        <v>0</v>
      </c>
      <c r="L64" s="25" t="e">
        <f t="shared" si="33"/>
        <v>#DIV/0!</v>
      </c>
      <c r="M64" s="10" t="e">
        <f t="shared" si="34"/>
        <v>#DIV/0!</v>
      </c>
      <c r="N64" t="e">
        <f t="shared" si="35"/>
        <v>#DIV/0!</v>
      </c>
      <c r="O64" t="e">
        <f t="shared" si="36"/>
        <v>#DIV/0!</v>
      </c>
      <c r="P64" s="25" t="e">
        <f t="shared" si="37"/>
        <v>#DIV/0!</v>
      </c>
      <c r="Q64" s="17" t="e">
        <f t="shared" si="38"/>
        <v>#DIV/0!</v>
      </c>
      <c r="R64" t="e">
        <f t="shared" si="39"/>
        <v>#DIV/0!</v>
      </c>
      <c r="S64" s="25" t="e">
        <f t="shared" si="40"/>
        <v>#DIV/0!</v>
      </c>
      <c r="T64" s="25" t="e">
        <f t="shared" si="41"/>
        <v>#DIV/0!</v>
      </c>
      <c r="U64" s="10" t="e">
        <f ca="1">RANK(C64,$C$3:OFFSET($C$3,Control!$I$5-1,0),1)</f>
        <v>#N/A</v>
      </c>
      <c r="V64" s="10" t="e">
        <f t="shared" ca="1" si="46"/>
        <v>#N/A</v>
      </c>
      <c r="W64" s="10" t="e">
        <f t="shared" ca="1" si="46"/>
        <v>#N/A</v>
      </c>
      <c r="X64" s="7" t="e">
        <f t="shared" si="18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2"/>
        <v>#DIV/0!</v>
      </c>
      <c r="AE64" t="e">
        <f t="shared" si="43"/>
        <v>#DIV/0!</v>
      </c>
      <c r="AF64" s="25" t="e">
        <f t="shared" si="44"/>
        <v>#DIV/0!</v>
      </c>
    </row>
    <row r="65" spans="1:32" ht="14.25" x14ac:dyDescent="0.2">
      <c r="A65" s="37">
        <f>Control!B67</f>
        <v>0</v>
      </c>
      <c r="B65" s="27" t="e">
        <f t="shared" si="26"/>
        <v>#DIV/0!</v>
      </c>
      <c r="C65" s="20">
        <v>0</v>
      </c>
      <c r="D65" s="9" t="e">
        <f t="shared" si="27"/>
        <v>#DIV/0!</v>
      </c>
      <c r="E65">
        <f>Control!C67/100</f>
        <v>0</v>
      </c>
      <c r="F65" t="e">
        <f t="shared" si="28"/>
        <v>#DIV/0!</v>
      </c>
      <c r="G65">
        <f t="shared" si="29"/>
        <v>0</v>
      </c>
      <c r="H65" s="21">
        <f t="shared" si="30"/>
        <v>0</v>
      </c>
      <c r="I65" s="7" t="e">
        <f t="shared" si="31"/>
        <v>#DIV/0!</v>
      </c>
      <c r="J65" t="e">
        <f t="shared" si="32"/>
        <v>#DIV/0!</v>
      </c>
      <c r="K65">
        <f>Control!F67/100</f>
        <v>0</v>
      </c>
      <c r="L65" s="25" t="e">
        <f t="shared" si="33"/>
        <v>#DIV/0!</v>
      </c>
      <c r="M65" s="10" t="e">
        <f t="shared" si="34"/>
        <v>#DIV/0!</v>
      </c>
      <c r="N65" t="e">
        <f t="shared" si="35"/>
        <v>#DIV/0!</v>
      </c>
      <c r="O65" t="e">
        <f t="shared" si="36"/>
        <v>#DIV/0!</v>
      </c>
      <c r="P65" s="25" t="e">
        <f t="shared" si="37"/>
        <v>#DIV/0!</v>
      </c>
      <c r="Q65" s="17" t="e">
        <f t="shared" si="38"/>
        <v>#DIV/0!</v>
      </c>
      <c r="R65" t="e">
        <f t="shared" si="39"/>
        <v>#DIV/0!</v>
      </c>
      <c r="S65" s="25" t="e">
        <f t="shared" si="40"/>
        <v>#DIV/0!</v>
      </c>
      <c r="T65" s="25" t="e">
        <f t="shared" si="41"/>
        <v>#DIV/0!</v>
      </c>
      <c r="U65" s="10" t="e">
        <f ca="1">RANK(C65,$C$3:OFFSET($C$3,Control!$I$5-1,0),1)</f>
        <v>#N/A</v>
      </c>
      <c r="V65" s="10" t="e">
        <f t="shared" ca="1" si="46"/>
        <v>#N/A</v>
      </c>
      <c r="W65" s="10" t="e">
        <f t="shared" ca="1" si="46"/>
        <v>#N/A</v>
      </c>
      <c r="X65" s="7" t="e">
        <f t="shared" si="18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2"/>
        <v>#DIV/0!</v>
      </c>
      <c r="AE65" t="e">
        <f t="shared" si="43"/>
        <v>#DIV/0!</v>
      </c>
      <c r="AF65" s="25" t="e">
        <f t="shared" si="44"/>
        <v>#DIV/0!</v>
      </c>
    </row>
    <row r="66" spans="1:32" ht="14.25" x14ac:dyDescent="0.2">
      <c r="A66" s="37">
        <f>Control!B68</f>
        <v>0</v>
      </c>
      <c r="B66" s="27" t="e">
        <f t="shared" si="26"/>
        <v>#DIV/0!</v>
      </c>
      <c r="C66" s="20">
        <v>0</v>
      </c>
      <c r="D66" s="9" t="e">
        <f t="shared" si="27"/>
        <v>#DIV/0!</v>
      </c>
      <c r="E66">
        <f>Control!C68/100</f>
        <v>0</v>
      </c>
      <c r="F66" t="e">
        <f t="shared" si="28"/>
        <v>#DIV/0!</v>
      </c>
      <c r="G66">
        <f t="shared" si="29"/>
        <v>0</v>
      </c>
      <c r="H66" s="21">
        <f t="shared" si="30"/>
        <v>0</v>
      </c>
      <c r="I66" s="7" t="e">
        <f t="shared" si="31"/>
        <v>#DIV/0!</v>
      </c>
      <c r="J66" t="e">
        <f t="shared" si="32"/>
        <v>#DIV/0!</v>
      </c>
      <c r="K66">
        <f>Control!F68/100</f>
        <v>0</v>
      </c>
      <c r="L66" s="25" t="e">
        <f t="shared" si="33"/>
        <v>#DIV/0!</v>
      </c>
      <c r="M66" s="10" t="e">
        <f t="shared" si="34"/>
        <v>#DIV/0!</v>
      </c>
      <c r="N66" t="e">
        <f t="shared" si="35"/>
        <v>#DIV/0!</v>
      </c>
      <c r="O66" t="e">
        <f t="shared" si="36"/>
        <v>#DIV/0!</v>
      </c>
      <c r="P66" s="25" t="e">
        <f t="shared" si="37"/>
        <v>#DIV/0!</v>
      </c>
      <c r="Q66" s="17" t="e">
        <f t="shared" si="38"/>
        <v>#DIV/0!</v>
      </c>
      <c r="R66" t="e">
        <f t="shared" si="39"/>
        <v>#DIV/0!</v>
      </c>
      <c r="S66" s="25" t="e">
        <f t="shared" si="40"/>
        <v>#DIV/0!</v>
      </c>
      <c r="T66" s="25" t="e">
        <f t="shared" si="41"/>
        <v>#DIV/0!</v>
      </c>
      <c r="U66" s="10" t="e">
        <f ca="1">RANK(C66,$C$3:OFFSET($C$3,Control!$I$5-1,0),1)</f>
        <v>#N/A</v>
      </c>
      <c r="V66" s="10" t="e">
        <f t="shared" ca="1" si="46"/>
        <v>#N/A</v>
      </c>
      <c r="W66" s="10" t="e">
        <f t="shared" ca="1" si="46"/>
        <v>#N/A</v>
      </c>
      <c r="X66" s="7" t="e">
        <f t="shared" si="18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2"/>
        <v>#DIV/0!</v>
      </c>
      <c r="AE66" t="e">
        <f t="shared" si="43"/>
        <v>#DIV/0!</v>
      </c>
      <c r="AF66" s="25" t="e">
        <f t="shared" si="44"/>
        <v>#DIV/0!</v>
      </c>
    </row>
    <row r="67" spans="1:32" ht="14.25" x14ac:dyDescent="0.2">
      <c r="A67" s="37">
        <f>Control!B69</f>
        <v>0</v>
      </c>
      <c r="B67" s="27" t="e">
        <f t="shared" si="26"/>
        <v>#DIV/0!</v>
      </c>
      <c r="C67" s="20">
        <v>0</v>
      </c>
      <c r="D67" s="9" t="e">
        <f t="shared" si="27"/>
        <v>#DIV/0!</v>
      </c>
      <c r="E67">
        <f>Control!C69/100</f>
        <v>0</v>
      </c>
      <c r="F67" t="e">
        <f t="shared" si="28"/>
        <v>#DIV/0!</v>
      </c>
      <c r="G67">
        <f t="shared" si="29"/>
        <v>0</v>
      </c>
      <c r="H67" s="21">
        <f t="shared" si="30"/>
        <v>0</v>
      </c>
      <c r="I67" s="7" t="e">
        <f t="shared" si="31"/>
        <v>#DIV/0!</v>
      </c>
      <c r="J67" t="e">
        <f t="shared" si="32"/>
        <v>#DIV/0!</v>
      </c>
      <c r="K67">
        <f>Control!F69/100</f>
        <v>0</v>
      </c>
      <c r="L67" s="25" t="e">
        <f t="shared" si="33"/>
        <v>#DIV/0!</v>
      </c>
      <c r="M67" s="10" t="e">
        <f t="shared" si="34"/>
        <v>#DIV/0!</v>
      </c>
      <c r="N67" t="e">
        <f t="shared" si="35"/>
        <v>#DIV/0!</v>
      </c>
      <c r="O67" t="e">
        <f t="shared" si="36"/>
        <v>#DIV/0!</v>
      </c>
      <c r="P67" s="25" t="e">
        <f t="shared" si="37"/>
        <v>#DIV/0!</v>
      </c>
      <c r="Q67" s="17" t="e">
        <f t="shared" si="38"/>
        <v>#DIV/0!</v>
      </c>
      <c r="R67" t="e">
        <f t="shared" si="39"/>
        <v>#DIV/0!</v>
      </c>
      <c r="S67" s="25" t="e">
        <f t="shared" si="40"/>
        <v>#DIV/0!</v>
      </c>
      <c r="T67" s="25" t="e">
        <f t="shared" si="41"/>
        <v>#DIV/0!</v>
      </c>
      <c r="U67" s="10" t="e">
        <f ca="1">RANK(C67,$C$3:OFFSET($C$3,Control!$I$5-1,0),1)</f>
        <v>#N/A</v>
      </c>
      <c r="V67" s="10" t="e">
        <f t="shared" ca="1" si="46"/>
        <v>#N/A</v>
      </c>
      <c r="W67" s="10" t="e">
        <f t="shared" ca="1" si="46"/>
        <v>#N/A</v>
      </c>
      <c r="X67" s="7" t="e">
        <f t="shared" si="18"/>
        <v>#DIV/0!</v>
      </c>
      <c r="Y67" s="7" t="e">
        <f t="shared" ref="Y67:Y100" ca="1" si="47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2"/>
        <v>#DIV/0!</v>
      </c>
      <c r="AE67" t="e">
        <f t="shared" si="43"/>
        <v>#DIV/0!</v>
      </c>
      <c r="AF67" s="25" t="e">
        <f t="shared" si="44"/>
        <v>#DIV/0!</v>
      </c>
    </row>
    <row r="68" spans="1:32" ht="14.25" x14ac:dyDescent="0.2">
      <c r="A68" s="37">
        <f>Control!B70</f>
        <v>0</v>
      </c>
      <c r="B68" s="27" t="e">
        <f t="shared" si="26"/>
        <v>#DIV/0!</v>
      </c>
      <c r="C68" s="20">
        <v>0</v>
      </c>
      <c r="D68" s="9" t="e">
        <f t="shared" si="27"/>
        <v>#DIV/0!</v>
      </c>
      <c r="E68">
        <f>Control!C70/100</f>
        <v>0</v>
      </c>
      <c r="F68" t="e">
        <f t="shared" si="28"/>
        <v>#DIV/0!</v>
      </c>
      <c r="G68">
        <f t="shared" si="29"/>
        <v>0</v>
      </c>
      <c r="H68" s="21">
        <f t="shared" si="30"/>
        <v>0</v>
      </c>
      <c r="I68" s="7" t="e">
        <f t="shared" si="31"/>
        <v>#DIV/0!</v>
      </c>
      <c r="J68" t="e">
        <f t="shared" si="32"/>
        <v>#DIV/0!</v>
      </c>
      <c r="K68">
        <f>Control!F70/100</f>
        <v>0</v>
      </c>
      <c r="L68" s="25" t="e">
        <f t="shared" si="33"/>
        <v>#DIV/0!</v>
      </c>
      <c r="M68" s="10" t="e">
        <f t="shared" si="34"/>
        <v>#DIV/0!</v>
      </c>
      <c r="N68" t="e">
        <f t="shared" si="35"/>
        <v>#DIV/0!</v>
      </c>
      <c r="O68" t="e">
        <f t="shared" si="36"/>
        <v>#DIV/0!</v>
      </c>
      <c r="P68" s="25" t="e">
        <f t="shared" si="37"/>
        <v>#DIV/0!</v>
      </c>
      <c r="Q68" s="17" t="e">
        <f t="shared" si="38"/>
        <v>#DIV/0!</v>
      </c>
      <c r="R68" t="e">
        <f t="shared" si="39"/>
        <v>#DIV/0!</v>
      </c>
      <c r="S68" s="25" t="e">
        <f t="shared" si="40"/>
        <v>#DIV/0!</v>
      </c>
      <c r="T68" s="25" t="e">
        <f t="shared" si="41"/>
        <v>#DIV/0!</v>
      </c>
      <c r="U68" s="10" t="e">
        <f ca="1">RANK(C68,$C$3:OFFSET($C$3,Control!$I$5-1,0),1)</f>
        <v>#N/A</v>
      </c>
      <c r="V68" s="10" t="e">
        <f t="shared" ca="1" si="46"/>
        <v>#N/A</v>
      </c>
      <c r="W68" s="10" t="e">
        <f t="shared" ca="1" si="46"/>
        <v>#N/A</v>
      </c>
      <c r="X68" s="7" t="e">
        <f t="shared" ref="X68:X100" si="48">(N68+L68)*100</f>
        <v>#DIV/0!</v>
      </c>
      <c r="Y68" s="7" t="e">
        <f t="shared" ca="1" si="47"/>
        <v>#N/A</v>
      </c>
      <c r="Z68">
        <v>1</v>
      </c>
      <c r="AA68">
        <v>2</v>
      </c>
      <c r="AB68" s="11" t="e">
        <f t="shared" ref="AB68:AB100" si="49">100*8.3144*$AA$2*($AA$1+273)*($AE$1/100-B68/100)/(0.018*1000000*C68+8.3144*$AA$2*($AA$1+273)*($AE$1/100-B68/100))</f>
        <v>#DIV/0!</v>
      </c>
      <c r="AC68" s="11"/>
      <c r="AD68" s="7" t="e">
        <f t="shared" si="42"/>
        <v>#DIV/0!</v>
      </c>
      <c r="AE68" t="e">
        <f t="shared" si="43"/>
        <v>#DIV/0!</v>
      </c>
      <c r="AF68" s="25" t="e">
        <f t="shared" si="44"/>
        <v>#DIV/0!</v>
      </c>
    </row>
    <row r="69" spans="1:32" ht="14.25" x14ac:dyDescent="0.2">
      <c r="A69" s="37">
        <f>Control!B71</f>
        <v>0</v>
      </c>
      <c r="B69" s="27" t="e">
        <f t="shared" si="26"/>
        <v>#DIV/0!</v>
      </c>
      <c r="C69" s="20">
        <v>0</v>
      </c>
      <c r="D69" s="9" t="e">
        <f t="shared" si="27"/>
        <v>#DIV/0!</v>
      </c>
      <c r="E69">
        <f>Control!C71/100</f>
        <v>0</v>
      </c>
      <c r="F69" t="e">
        <f t="shared" si="28"/>
        <v>#DIV/0!</v>
      </c>
      <c r="G69">
        <f t="shared" si="29"/>
        <v>0</v>
      </c>
      <c r="H69" s="21">
        <f t="shared" si="30"/>
        <v>0</v>
      </c>
      <c r="I69" s="7" t="e">
        <f t="shared" si="31"/>
        <v>#DIV/0!</v>
      </c>
      <c r="J69" t="e">
        <f t="shared" si="32"/>
        <v>#DIV/0!</v>
      </c>
      <c r="K69">
        <f>Control!F71/100</f>
        <v>0</v>
      </c>
      <c r="L69" s="25" t="e">
        <f t="shared" si="33"/>
        <v>#DIV/0!</v>
      </c>
      <c r="M69" s="10" t="e">
        <f t="shared" si="34"/>
        <v>#DIV/0!</v>
      </c>
      <c r="N69" t="e">
        <f t="shared" si="35"/>
        <v>#DIV/0!</v>
      </c>
      <c r="O69" t="e">
        <f t="shared" si="36"/>
        <v>#DIV/0!</v>
      </c>
      <c r="P69" s="25" t="e">
        <f t="shared" si="37"/>
        <v>#DIV/0!</v>
      </c>
      <c r="Q69" s="17" t="e">
        <f t="shared" si="38"/>
        <v>#DIV/0!</v>
      </c>
      <c r="R69" t="e">
        <f t="shared" si="39"/>
        <v>#DIV/0!</v>
      </c>
      <c r="S69" s="25" t="e">
        <f t="shared" si="40"/>
        <v>#DIV/0!</v>
      </c>
      <c r="T69" s="25" t="e">
        <f t="shared" si="41"/>
        <v>#DIV/0!</v>
      </c>
      <c r="U69" s="10" t="e">
        <f ca="1">RANK(C69,$C$3:OFFSET($C$3,Control!$I$5-1,0),1)</f>
        <v>#N/A</v>
      </c>
      <c r="V69" s="10" t="e">
        <f t="shared" ca="1" si="46"/>
        <v>#N/A</v>
      </c>
      <c r="W69" s="10" t="e">
        <f t="shared" ca="1" si="46"/>
        <v>#N/A</v>
      </c>
      <c r="X69" s="7" t="e">
        <f t="shared" si="48"/>
        <v>#DIV/0!</v>
      </c>
      <c r="Y69" s="7" t="e">
        <f t="shared" ca="1" si="47"/>
        <v>#N/A</v>
      </c>
      <c r="Z69">
        <v>1</v>
      </c>
      <c r="AA69">
        <v>2</v>
      </c>
      <c r="AB69" s="11" t="e">
        <f t="shared" si="49"/>
        <v>#DIV/0!</v>
      </c>
      <c r="AC69" s="11"/>
      <c r="AD69" s="7" t="e">
        <f t="shared" si="42"/>
        <v>#DIV/0!</v>
      </c>
      <c r="AE69" t="e">
        <f t="shared" si="43"/>
        <v>#DIV/0!</v>
      </c>
      <c r="AF69" s="25" t="e">
        <f t="shared" si="44"/>
        <v>#DIV/0!</v>
      </c>
    </row>
    <row r="70" spans="1:32" ht="14.25" x14ac:dyDescent="0.2">
      <c r="A70" s="37">
        <f>Control!B72</f>
        <v>0</v>
      </c>
      <c r="B70" s="27" t="e">
        <f t="shared" si="26"/>
        <v>#DIV/0!</v>
      </c>
      <c r="C70" s="20">
        <v>0</v>
      </c>
      <c r="D70" s="9" t="e">
        <f t="shared" si="27"/>
        <v>#DIV/0!</v>
      </c>
      <c r="E70">
        <f>Control!C72/100</f>
        <v>0</v>
      </c>
      <c r="F70" t="e">
        <f t="shared" si="28"/>
        <v>#DIV/0!</v>
      </c>
      <c r="G70">
        <f t="shared" si="29"/>
        <v>0</v>
      </c>
      <c r="H70" s="21">
        <f t="shared" si="30"/>
        <v>0</v>
      </c>
      <c r="I70" s="7" t="e">
        <f t="shared" si="31"/>
        <v>#DIV/0!</v>
      </c>
      <c r="J70" t="e">
        <f t="shared" si="32"/>
        <v>#DIV/0!</v>
      </c>
      <c r="K70">
        <f>Control!F72/100</f>
        <v>0</v>
      </c>
      <c r="L70" s="25" t="e">
        <f t="shared" si="33"/>
        <v>#DIV/0!</v>
      </c>
      <c r="M70" s="10" t="e">
        <f t="shared" si="34"/>
        <v>#DIV/0!</v>
      </c>
      <c r="N70" t="e">
        <f t="shared" si="35"/>
        <v>#DIV/0!</v>
      </c>
      <c r="O70" t="e">
        <f t="shared" si="36"/>
        <v>#DIV/0!</v>
      </c>
      <c r="P70" s="25" t="e">
        <f t="shared" si="37"/>
        <v>#DIV/0!</v>
      </c>
      <c r="Q70" s="17" t="e">
        <f t="shared" si="38"/>
        <v>#DIV/0!</v>
      </c>
      <c r="R70" t="e">
        <f t="shared" si="39"/>
        <v>#DIV/0!</v>
      </c>
      <c r="S70" s="25" t="e">
        <f t="shared" si="40"/>
        <v>#DIV/0!</v>
      </c>
      <c r="T70" s="25" t="e">
        <f t="shared" si="41"/>
        <v>#DIV/0!</v>
      </c>
      <c r="U70" s="10" t="e">
        <f ca="1">RANK(C70,$C$3:OFFSET($C$3,Control!$I$5-1,0),1)</f>
        <v>#N/A</v>
      </c>
      <c r="V70" s="10" t="e">
        <f t="shared" ca="1" si="46"/>
        <v>#N/A</v>
      </c>
      <c r="W70" s="10" t="e">
        <f t="shared" ca="1" si="46"/>
        <v>#N/A</v>
      </c>
      <c r="X70" s="7" t="e">
        <f t="shared" si="48"/>
        <v>#DIV/0!</v>
      </c>
      <c r="Y70" s="7" t="e">
        <f t="shared" ca="1" si="47"/>
        <v>#N/A</v>
      </c>
      <c r="Z70">
        <v>1</v>
      </c>
      <c r="AA70">
        <v>2</v>
      </c>
      <c r="AB70" s="11" t="e">
        <f t="shared" si="49"/>
        <v>#DIV/0!</v>
      </c>
      <c r="AC70" s="11"/>
      <c r="AD70" s="7" t="e">
        <f t="shared" si="42"/>
        <v>#DIV/0!</v>
      </c>
      <c r="AE70" t="e">
        <f t="shared" si="43"/>
        <v>#DIV/0!</v>
      </c>
      <c r="AF70" s="25" t="e">
        <f t="shared" si="44"/>
        <v>#DIV/0!</v>
      </c>
    </row>
    <row r="71" spans="1:32" ht="14.25" x14ac:dyDescent="0.2">
      <c r="A71" s="37">
        <f>Control!B73</f>
        <v>0</v>
      </c>
      <c r="B71" s="27" t="e">
        <f t="shared" si="26"/>
        <v>#DIV/0!</v>
      </c>
      <c r="C71" s="20">
        <v>0</v>
      </c>
      <c r="D71" s="9" t="e">
        <f t="shared" si="27"/>
        <v>#DIV/0!</v>
      </c>
      <c r="E71">
        <f>Control!C73/100</f>
        <v>0</v>
      </c>
      <c r="F71" t="e">
        <f t="shared" si="28"/>
        <v>#DIV/0!</v>
      </c>
      <c r="G71">
        <f t="shared" si="29"/>
        <v>0</v>
      </c>
      <c r="H71" s="21">
        <f t="shared" si="30"/>
        <v>0</v>
      </c>
      <c r="I71" s="7" t="e">
        <f t="shared" si="31"/>
        <v>#DIV/0!</v>
      </c>
      <c r="J71" t="e">
        <f t="shared" si="32"/>
        <v>#DIV/0!</v>
      </c>
      <c r="K71">
        <f>Control!F73/100</f>
        <v>0</v>
      </c>
      <c r="L71" s="25" t="e">
        <f t="shared" si="33"/>
        <v>#DIV/0!</v>
      </c>
      <c r="M71" s="10" t="e">
        <f t="shared" si="34"/>
        <v>#DIV/0!</v>
      </c>
      <c r="N71" t="e">
        <f t="shared" si="35"/>
        <v>#DIV/0!</v>
      </c>
      <c r="O71" t="e">
        <f t="shared" si="36"/>
        <v>#DIV/0!</v>
      </c>
      <c r="P71" s="25" t="e">
        <f t="shared" si="37"/>
        <v>#DIV/0!</v>
      </c>
      <c r="Q71" s="17" t="e">
        <f t="shared" si="38"/>
        <v>#DIV/0!</v>
      </c>
      <c r="R71" t="e">
        <f t="shared" si="39"/>
        <v>#DIV/0!</v>
      </c>
      <c r="S71" s="25" t="e">
        <f t="shared" si="40"/>
        <v>#DIV/0!</v>
      </c>
      <c r="T71" s="25" t="e">
        <f t="shared" si="41"/>
        <v>#DIV/0!</v>
      </c>
      <c r="U71" s="10" t="e">
        <f ca="1">RANK(C71,$C$3:OFFSET($C$3,Control!$I$5-1,0),1)</f>
        <v>#N/A</v>
      </c>
      <c r="V71" s="10" t="e">
        <f t="shared" ca="1" si="46"/>
        <v>#N/A</v>
      </c>
      <c r="W71" s="10" t="e">
        <f t="shared" ca="1" si="46"/>
        <v>#N/A</v>
      </c>
      <c r="X71" s="7" t="e">
        <f t="shared" si="48"/>
        <v>#DIV/0!</v>
      </c>
      <c r="Y71" s="7" t="e">
        <f t="shared" ca="1" si="47"/>
        <v>#N/A</v>
      </c>
      <c r="Z71">
        <v>1</v>
      </c>
      <c r="AA71">
        <v>2</v>
      </c>
      <c r="AB71" s="11" t="e">
        <f t="shared" si="49"/>
        <v>#DIV/0!</v>
      </c>
      <c r="AC71" s="11"/>
      <c r="AD71" s="7" t="e">
        <f t="shared" si="42"/>
        <v>#DIV/0!</v>
      </c>
      <c r="AE71" t="e">
        <f t="shared" si="43"/>
        <v>#DIV/0!</v>
      </c>
      <c r="AF71" s="25" t="e">
        <f t="shared" si="44"/>
        <v>#DIV/0!</v>
      </c>
    </row>
    <row r="72" spans="1:32" ht="14.25" x14ac:dyDescent="0.2">
      <c r="A72" s="37">
        <f>Control!B74</f>
        <v>0</v>
      </c>
      <c r="B72" s="27" t="e">
        <f t="shared" si="26"/>
        <v>#DIV/0!</v>
      </c>
      <c r="C72" s="20">
        <v>0</v>
      </c>
      <c r="D72" s="9" t="e">
        <f t="shared" si="27"/>
        <v>#DIV/0!</v>
      </c>
      <c r="E72">
        <f>Control!C74/100</f>
        <v>0</v>
      </c>
      <c r="F72" t="e">
        <f t="shared" si="28"/>
        <v>#DIV/0!</v>
      </c>
      <c r="G72">
        <f t="shared" si="29"/>
        <v>0</v>
      </c>
      <c r="H72" s="21">
        <f t="shared" si="30"/>
        <v>0</v>
      </c>
      <c r="I72" s="7" t="e">
        <f t="shared" si="31"/>
        <v>#DIV/0!</v>
      </c>
      <c r="J72" t="e">
        <f t="shared" si="32"/>
        <v>#DIV/0!</v>
      </c>
      <c r="K72">
        <f>Control!F74/100</f>
        <v>0</v>
      </c>
      <c r="L72" s="25" t="e">
        <f t="shared" si="33"/>
        <v>#DIV/0!</v>
      </c>
      <c r="M72" s="10" t="e">
        <f t="shared" si="34"/>
        <v>#DIV/0!</v>
      </c>
      <c r="N72" t="e">
        <f t="shared" si="35"/>
        <v>#DIV/0!</v>
      </c>
      <c r="O72" t="e">
        <f t="shared" si="36"/>
        <v>#DIV/0!</v>
      </c>
      <c r="P72" s="25" t="e">
        <f t="shared" si="37"/>
        <v>#DIV/0!</v>
      </c>
      <c r="Q72" s="17" t="e">
        <f t="shared" si="38"/>
        <v>#DIV/0!</v>
      </c>
      <c r="R72" t="e">
        <f t="shared" si="39"/>
        <v>#DIV/0!</v>
      </c>
      <c r="S72" s="25" t="e">
        <f t="shared" si="40"/>
        <v>#DIV/0!</v>
      </c>
      <c r="T72" s="25" t="e">
        <f t="shared" si="41"/>
        <v>#DIV/0!</v>
      </c>
      <c r="U72" s="10" t="e">
        <f ca="1">RANK(C72,$C$3:OFFSET($C$3,Control!$I$5-1,0),1)</f>
        <v>#N/A</v>
      </c>
      <c r="V72" s="10" t="e">
        <f t="shared" ca="1" si="46"/>
        <v>#N/A</v>
      </c>
      <c r="W72" s="10" t="e">
        <f t="shared" ca="1" si="46"/>
        <v>#N/A</v>
      </c>
      <c r="X72" s="7" t="e">
        <f t="shared" si="48"/>
        <v>#DIV/0!</v>
      </c>
      <c r="Y72" s="7" t="e">
        <f t="shared" ca="1" si="47"/>
        <v>#N/A</v>
      </c>
      <c r="Z72">
        <v>1</v>
      </c>
      <c r="AA72">
        <v>2</v>
      </c>
      <c r="AB72" s="11" t="e">
        <f t="shared" si="49"/>
        <v>#DIV/0!</v>
      </c>
      <c r="AC72" s="11"/>
      <c r="AD72" s="7" t="e">
        <f t="shared" si="42"/>
        <v>#DIV/0!</v>
      </c>
      <c r="AE72" t="e">
        <f t="shared" si="43"/>
        <v>#DIV/0!</v>
      </c>
      <c r="AF72" s="25" t="e">
        <f t="shared" si="44"/>
        <v>#DIV/0!</v>
      </c>
    </row>
    <row r="73" spans="1:32" ht="14.25" x14ac:dyDescent="0.2">
      <c r="A73" s="37">
        <f>Control!B75</f>
        <v>0</v>
      </c>
      <c r="B73" s="27" t="e">
        <f t="shared" si="26"/>
        <v>#DIV/0!</v>
      </c>
      <c r="C73" s="20">
        <v>0</v>
      </c>
      <c r="D73" s="9" t="e">
        <f t="shared" si="27"/>
        <v>#DIV/0!</v>
      </c>
      <c r="E73">
        <f>Control!C75/100</f>
        <v>0</v>
      </c>
      <c r="F73" t="e">
        <f t="shared" si="28"/>
        <v>#DIV/0!</v>
      </c>
      <c r="G73">
        <f t="shared" si="29"/>
        <v>0</v>
      </c>
      <c r="H73" s="21">
        <f t="shared" si="30"/>
        <v>0</v>
      </c>
      <c r="I73" s="7" t="e">
        <f t="shared" si="31"/>
        <v>#DIV/0!</v>
      </c>
      <c r="J73" t="e">
        <f t="shared" si="32"/>
        <v>#DIV/0!</v>
      </c>
      <c r="K73">
        <f>Control!F75/100</f>
        <v>0</v>
      </c>
      <c r="L73" s="25" t="e">
        <f t="shared" si="33"/>
        <v>#DIV/0!</v>
      </c>
      <c r="M73" s="10" t="e">
        <f t="shared" si="34"/>
        <v>#DIV/0!</v>
      </c>
      <c r="N73" t="e">
        <f t="shared" si="35"/>
        <v>#DIV/0!</v>
      </c>
      <c r="O73" t="e">
        <f t="shared" si="36"/>
        <v>#DIV/0!</v>
      </c>
      <c r="P73" s="25" t="e">
        <f t="shared" si="37"/>
        <v>#DIV/0!</v>
      </c>
      <c r="Q73" s="17" t="e">
        <f t="shared" si="38"/>
        <v>#DIV/0!</v>
      </c>
      <c r="R73" t="e">
        <f t="shared" si="39"/>
        <v>#DIV/0!</v>
      </c>
      <c r="S73" s="25" t="e">
        <f t="shared" si="40"/>
        <v>#DIV/0!</v>
      </c>
      <c r="T73" s="25" t="e">
        <f t="shared" si="41"/>
        <v>#DIV/0!</v>
      </c>
      <c r="U73" s="10" t="e">
        <f ca="1">RANK(C73,$C$3:OFFSET($C$3,Control!$I$5-1,0),1)</f>
        <v>#N/A</v>
      </c>
      <c r="V73" s="10" t="e">
        <f t="shared" ca="1" si="46"/>
        <v>#N/A</v>
      </c>
      <c r="W73" s="10" t="e">
        <f t="shared" ca="1" si="46"/>
        <v>#N/A</v>
      </c>
      <c r="X73" s="7" t="e">
        <f t="shared" si="48"/>
        <v>#DIV/0!</v>
      </c>
      <c r="Y73" s="7" t="e">
        <f t="shared" ca="1" si="47"/>
        <v>#N/A</v>
      </c>
      <c r="Z73">
        <v>1</v>
      </c>
      <c r="AA73">
        <v>2</v>
      </c>
      <c r="AB73" s="11" t="e">
        <f t="shared" si="49"/>
        <v>#DIV/0!</v>
      </c>
      <c r="AC73" s="11"/>
      <c r="AD73" s="7" t="e">
        <f t="shared" si="42"/>
        <v>#DIV/0!</v>
      </c>
      <c r="AE73" t="e">
        <f t="shared" si="43"/>
        <v>#DIV/0!</v>
      </c>
      <c r="AF73" s="25" t="e">
        <f t="shared" si="44"/>
        <v>#DIV/0!</v>
      </c>
    </row>
    <row r="74" spans="1:32" ht="14.25" x14ac:dyDescent="0.2">
      <c r="A74" s="37">
        <f>Control!B76</f>
        <v>0</v>
      </c>
      <c r="B74" s="27" t="e">
        <f t="shared" si="26"/>
        <v>#DIV/0!</v>
      </c>
      <c r="C74" s="20">
        <v>0</v>
      </c>
      <c r="D74" s="9" t="e">
        <f t="shared" si="27"/>
        <v>#DIV/0!</v>
      </c>
      <c r="E74">
        <f>Control!C76/100</f>
        <v>0</v>
      </c>
      <c r="F74" t="e">
        <f t="shared" si="28"/>
        <v>#DIV/0!</v>
      </c>
      <c r="G74">
        <f t="shared" si="29"/>
        <v>0</v>
      </c>
      <c r="H74" s="21">
        <f t="shared" si="30"/>
        <v>0</v>
      </c>
      <c r="I74" s="7" t="e">
        <f t="shared" si="31"/>
        <v>#DIV/0!</v>
      </c>
      <c r="J74" t="e">
        <f t="shared" si="32"/>
        <v>#DIV/0!</v>
      </c>
      <c r="K74">
        <f>Control!F76/100</f>
        <v>0</v>
      </c>
      <c r="L74" s="25" t="e">
        <f t="shared" si="33"/>
        <v>#DIV/0!</v>
      </c>
      <c r="M74" s="10" t="e">
        <f t="shared" si="34"/>
        <v>#DIV/0!</v>
      </c>
      <c r="N74" t="e">
        <f t="shared" si="35"/>
        <v>#DIV/0!</v>
      </c>
      <c r="O74" t="e">
        <f t="shared" si="36"/>
        <v>#DIV/0!</v>
      </c>
      <c r="P74" s="25" t="e">
        <f t="shared" si="37"/>
        <v>#DIV/0!</v>
      </c>
      <c r="Q74" s="17" t="e">
        <f t="shared" si="38"/>
        <v>#DIV/0!</v>
      </c>
      <c r="R74" t="e">
        <f t="shared" si="39"/>
        <v>#DIV/0!</v>
      </c>
      <c r="S74" s="25" t="e">
        <f t="shared" si="40"/>
        <v>#DIV/0!</v>
      </c>
      <c r="T74" s="25" t="e">
        <f t="shared" si="41"/>
        <v>#DIV/0!</v>
      </c>
      <c r="U74" s="10" t="e">
        <f ca="1">RANK(C74,$C$3:OFFSET($C$3,Control!$I$5-1,0),1)</f>
        <v>#N/A</v>
      </c>
      <c r="V74" s="10" t="e">
        <f t="shared" ca="1" si="46"/>
        <v>#N/A</v>
      </c>
      <c r="W74" s="10" t="e">
        <f t="shared" ca="1" si="46"/>
        <v>#N/A</v>
      </c>
      <c r="X74" s="7" t="e">
        <f t="shared" si="48"/>
        <v>#DIV/0!</v>
      </c>
      <c r="Y74" s="7" t="e">
        <f t="shared" ca="1" si="47"/>
        <v>#N/A</v>
      </c>
      <c r="Z74">
        <v>1</v>
      </c>
      <c r="AA74">
        <v>2</v>
      </c>
      <c r="AB74" s="11" t="e">
        <f t="shared" si="49"/>
        <v>#DIV/0!</v>
      </c>
      <c r="AC74" s="11"/>
      <c r="AD74" s="7" t="e">
        <f t="shared" si="42"/>
        <v>#DIV/0!</v>
      </c>
      <c r="AE74" t="e">
        <f t="shared" si="43"/>
        <v>#DIV/0!</v>
      </c>
      <c r="AF74" s="25" t="e">
        <f t="shared" si="44"/>
        <v>#DIV/0!</v>
      </c>
    </row>
    <row r="75" spans="1:32" ht="14.25" x14ac:dyDescent="0.2">
      <c r="A75" s="37">
        <f>Control!B77</f>
        <v>0</v>
      </c>
      <c r="B75" s="27" t="e">
        <f t="shared" si="26"/>
        <v>#DIV/0!</v>
      </c>
      <c r="C75" s="20">
        <v>0</v>
      </c>
      <c r="D75" s="9" t="e">
        <f t="shared" si="27"/>
        <v>#DIV/0!</v>
      </c>
      <c r="E75">
        <f>Control!C77/100</f>
        <v>0</v>
      </c>
      <c r="F75" t="e">
        <f t="shared" si="28"/>
        <v>#DIV/0!</v>
      </c>
      <c r="G75">
        <f t="shared" si="29"/>
        <v>0</v>
      </c>
      <c r="H75" s="21">
        <f t="shared" si="30"/>
        <v>0</v>
      </c>
      <c r="I75" s="7" t="e">
        <f t="shared" si="31"/>
        <v>#DIV/0!</v>
      </c>
      <c r="J75" t="e">
        <f t="shared" si="32"/>
        <v>#DIV/0!</v>
      </c>
      <c r="K75">
        <f>Control!F77/100</f>
        <v>0</v>
      </c>
      <c r="L75" s="25" t="e">
        <f t="shared" si="33"/>
        <v>#DIV/0!</v>
      </c>
      <c r="M75" s="10" t="e">
        <f t="shared" si="34"/>
        <v>#DIV/0!</v>
      </c>
      <c r="N75" t="e">
        <f t="shared" si="35"/>
        <v>#DIV/0!</v>
      </c>
      <c r="O75" t="e">
        <f t="shared" si="36"/>
        <v>#DIV/0!</v>
      </c>
      <c r="P75" s="25" t="e">
        <f t="shared" si="37"/>
        <v>#DIV/0!</v>
      </c>
      <c r="Q75" s="17" t="e">
        <f t="shared" si="38"/>
        <v>#DIV/0!</v>
      </c>
      <c r="R75" t="e">
        <f t="shared" si="39"/>
        <v>#DIV/0!</v>
      </c>
      <c r="S75" s="25" t="e">
        <f t="shared" si="40"/>
        <v>#DIV/0!</v>
      </c>
      <c r="T75" s="25" t="e">
        <f t="shared" si="41"/>
        <v>#DIV/0!</v>
      </c>
      <c r="U75" s="10" t="e">
        <f ca="1">RANK(C75,$C$3:OFFSET($C$3,Control!$I$5-1,0),1)</f>
        <v>#N/A</v>
      </c>
      <c r="V75" s="10" t="e">
        <f t="shared" ca="1" si="46"/>
        <v>#N/A</v>
      </c>
      <c r="W75" s="10" t="e">
        <f t="shared" ca="1" si="46"/>
        <v>#N/A</v>
      </c>
      <c r="X75" s="7" t="e">
        <f t="shared" si="48"/>
        <v>#DIV/0!</v>
      </c>
      <c r="Y75" s="7" t="e">
        <f t="shared" ca="1" si="47"/>
        <v>#N/A</v>
      </c>
      <c r="Z75">
        <v>1</v>
      </c>
      <c r="AA75">
        <v>2</v>
      </c>
      <c r="AB75" s="11" t="e">
        <f t="shared" si="49"/>
        <v>#DIV/0!</v>
      </c>
      <c r="AC75" s="11"/>
      <c r="AD75" s="7" t="e">
        <f t="shared" si="42"/>
        <v>#DIV/0!</v>
      </c>
      <c r="AE75" t="e">
        <f t="shared" si="43"/>
        <v>#DIV/0!</v>
      </c>
      <c r="AF75" s="25" t="e">
        <f t="shared" si="44"/>
        <v>#DIV/0!</v>
      </c>
    </row>
    <row r="76" spans="1:32" ht="14.25" x14ac:dyDescent="0.2">
      <c r="A76" s="37">
        <f>Control!B78</f>
        <v>0</v>
      </c>
      <c r="B76" s="27" t="e">
        <f t="shared" si="26"/>
        <v>#DIV/0!</v>
      </c>
      <c r="C76" s="20">
        <v>0</v>
      </c>
      <c r="D76" s="9" t="e">
        <f t="shared" si="27"/>
        <v>#DIV/0!</v>
      </c>
      <c r="E76">
        <f>Control!C78/100</f>
        <v>0</v>
      </c>
      <c r="F76" t="e">
        <f t="shared" si="28"/>
        <v>#DIV/0!</v>
      </c>
      <c r="G76">
        <f t="shared" si="29"/>
        <v>0</v>
      </c>
      <c r="H76" s="21">
        <f t="shared" si="30"/>
        <v>0</v>
      </c>
      <c r="I76" s="7" t="e">
        <f t="shared" si="31"/>
        <v>#DIV/0!</v>
      </c>
      <c r="J76" t="e">
        <f t="shared" si="32"/>
        <v>#DIV/0!</v>
      </c>
      <c r="K76">
        <f>Control!F78/100</f>
        <v>0</v>
      </c>
      <c r="L76" s="25" t="e">
        <f t="shared" si="33"/>
        <v>#DIV/0!</v>
      </c>
      <c r="M76" s="10" t="e">
        <f t="shared" si="34"/>
        <v>#DIV/0!</v>
      </c>
      <c r="N76" t="e">
        <f t="shared" si="35"/>
        <v>#DIV/0!</v>
      </c>
      <c r="O76" t="e">
        <f t="shared" si="36"/>
        <v>#DIV/0!</v>
      </c>
      <c r="P76" s="25" t="e">
        <f t="shared" si="37"/>
        <v>#DIV/0!</v>
      </c>
      <c r="Q76" s="17" t="e">
        <f t="shared" si="38"/>
        <v>#DIV/0!</v>
      </c>
      <c r="R76" t="e">
        <f t="shared" si="39"/>
        <v>#DIV/0!</v>
      </c>
      <c r="S76" s="25" t="e">
        <f t="shared" si="40"/>
        <v>#DIV/0!</v>
      </c>
      <c r="T76" s="25" t="e">
        <f t="shared" si="41"/>
        <v>#DIV/0!</v>
      </c>
      <c r="U76" s="10" t="e">
        <f ca="1">RANK(C76,$C$3:OFFSET($C$3,Control!$I$5-1,0),1)</f>
        <v>#N/A</v>
      </c>
      <c r="V76" s="10" t="e">
        <f t="shared" ref="V76:W95" ca="1" si="50">IF(U76=U75,U75+1,U76)</f>
        <v>#N/A</v>
      </c>
      <c r="W76" s="10" t="e">
        <f t="shared" ca="1" si="50"/>
        <v>#N/A</v>
      </c>
      <c r="X76" s="7" t="e">
        <f t="shared" si="48"/>
        <v>#DIV/0!</v>
      </c>
      <c r="Y76" s="7" t="e">
        <f t="shared" ca="1" si="47"/>
        <v>#N/A</v>
      </c>
      <c r="Z76">
        <v>1</v>
      </c>
      <c r="AA76">
        <v>2</v>
      </c>
      <c r="AB76" s="11" t="e">
        <f t="shared" si="49"/>
        <v>#DIV/0!</v>
      </c>
      <c r="AC76" s="11"/>
      <c r="AD76" s="7" t="e">
        <f t="shared" si="42"/>
        <v>#DIV/0!</v>
      </c>
      <c r="AE76" t="e">
        <f t="shared" si="43"/>
        <v>#DIV/0!</v>
      </c>
      <c r="AF76" s="25" t="e">
        <f t="shared" si="44"/>
        <v>#DIV/0!</v>
      </c>
    </row>
    <row r="77" spans="1:32" ht="14.25" x14ac:dyDescent="0.2">
      <c r="A77" s="37">
        <f>Control!B79</f>
        <v>0</v>
      </c>
      <c r="B77" s="27" t="e">
        <f t="shared" si="26"/>
        <v>#DIV/0!</v>
      </c>
      <c r="C77" s="20">
        <v>0</v>
      </c>
      <c r="D77" s="9" t="e">
        <f t="shared" si="27"/>
        <v>#DIV/0!</v>
      </c>
      <c r="E77">
        <f>Control!C79/100</f>
        <v>0</v>
      </c>
      <c r="F77" t="e">
        <f t="shared" si="28"/>
        <v>#DIV/0!</v>
      </c>
      <c r="G77">
        <f t="shared" si="29"/>
        <v>0</v>
      </c>
      <c r="H77" s="21">
        <f t="shared" si="30"/>
        <v>0</v>
      </c>
      <c r="I77" s="7" t="e">
        <f t="shared" si="31"/>
        <v>#DIV/0!</v>
      </c>
      <c r="J77" t="e">
        <f t="shared" si="32"/>
        <v>#DIV/0!</v>
      </c>
      <c r="K77">
        <f>Control!F79/100</f>
        <v>0</v>
      </c>
      <c r="L77" s="25" t="e">
        <f t="shared" si="33"/>
        <v>#DIV/0!</v>
      </c>
      <c r="M77" s="10" t="e">
        <f t="shared" si="34"/>
        <v>#DIV/0!</v>
      </c>
      <c r="N77" t="e">
        <f t="shared" si="35"/>
        <v>#DIV/0!</v>
      </c>
      <c r="O77" t="e">
        <f t="shared" si="36"/>
        <v>#DIV/0!</v>
      </c>
      <c r="P77" s="25" t="e">
        <f t="shared" si="37"/>
        <v>#DIV/0!</v>
      </c>
      <c r="Q77" s="17" t="e">
        <f t="shared" si="38"/>
        <v>#DIV/0!</v>
      </c>
      <c r="R77" t="e">
        <f t="shared" si="39"/>
        <v>#DIV/0!</v>
      </c>
      <c r="S77" s="25" t="e">
        <f t="shared" si="40"/>
        <v>#DIV/0!</v>
      </c>
      <c r="T77" s="25" t="e">
        <f t="shared" si="41"/>
        <v>#DIV/0!</v>
      </c>
      <c r="U77" s="10" t="e">
        <f ca="1">RANK(C77,$C$3:OFFSET($C$3,Control!$I$5-1,0),1)</f>
        <v>#N/A</v>
      </c>
      <c r="V77" s="10" t="e">
        <f t="shared" ca="1" si="50"/>
        <v>#N/A</v>
      </c>
      <c r="W77" s="10" t="e">
        <f t="shared" ca="1" si="50"/>
        <v>#N/A</v>
      </c>
      <c r="X77" s="7" t="e">
        <f t="shared" si="48"/>
        <v>#DIV/0!</v>
      </c>
      <c r="Y77" s="7" t="e">
        <f t="shared" ca="1" si="47"/>
        <v>#N/A</v>
      </c>
      <c r="Z77">
        <v>1</v>
      </c>
      <c r="AA77">
        <v>2</v>
      </c>
      <c r="AB77" s="11" t="e">
        <f t="shared" si="49"/>
        <v>#DIV/0!</v>
      </c>
      <c r="AC77" s="11"/>
      <c r="AD77" s="7" t="e">
        <f t="shared" si="42"/>
        <v>#DIV/0!</v>
      </c>
      <c r="AE77" t="e">
        <f t="shared" si="43"/>
        <v>#DIV/0!</v>
      </c>
      <c r="AF77" s="25" t="e">
        <f t="shared" si="44"/>
        <v>#DIV/0!</v>
      </c>
    </row>
    <row r="78" spans="1:32" ht="14.25" x14ac:dyDescent="0.2">
      <c r="A78" s="37">
        <f>Control!B80</f>
        <v>0</v>
      </c>
      <c r="B78" s="27" t="e">
        <f t="shared" si="26"/>
        <v>#DIV/0!</v>
      </c>
      <c r="C78" s="20">
        <v>0</v>
      </c>
      <c r="D78" s="9" t="e">
        <f t="shared" si="27"/>
        <v>#DIV/0!</v>
      </c>
      <c r="E78">
        <f>Control!C80/100</f>
        <v>0</v>
      </c>
      <c r="F78" t="e">
        <f t="shared" si="28"/>
        <v>#DIV/0!</v>
      </c>
      <c r="G78">
        <f t="shared" si="29"/>
        <v>0</v>
      </c>
      <c r="H78" s="21">
        <f t="shared" si="30"/>
        <v>0</v>
      </c>
      <c r="I78" s="7" t="e">
        <f t="shared" si="31"/>
        <v>#DIV/0!</v>
      </c>
      <c r="J78" t="e">
        <f t="shared" si="32"/>
        <v>#DIV/0!</v>
      </c>
      <c r="K78">
        <f>Control!F80/100</f>
        <v>0</v>
      </c>
      <c r="L78" s="25" t="e">
        <f t="shared" si="33"/>
        <v>#DIV/0!</v>
      </c>
      <c r="M78" s="10" t="e">
        <f t="shared" si="34"/>
        <v>#DIV/0!</v>
      </c>
      <c r="N78" t="e">
        <f t="shared" si="35"/>
        <v>#DIV/0!</v>
      </c>
      <c r="O78" t="e">
        <f t="shared" si="36"/>
        <v>#DIV/0!</v>
      </c>
      <c r="P78" s="25" t="e">
        <f t="shared" si="37"/>
        <v>#DIV/0!</v>
      </c>
      <c r="Q78" s="17" t="e">
        <f t="shared" si="38"/>
        <v>#DIV/0!</v>
      </c>
      <c r="R78" t="e">
        <f t="shared" si="39"/>
        <v>#DIV/0!</v>
      </c>
      <c r="S78" s="25" t="e">
        <f t="shared" si="40"/>
        <v>#DIV/0!</v>
      </c>
      <c r="T78" s="25" t="e">
        <f t="shared" si="41"/>
        <v>#DIV/0!</v>
      </c>
      <c r="U78" s="10" t="e">
        <f ca="1">RANK(C78,$C$3:OFFSET($C$3,Control!$I$5-1,0),1)</f>
        <v>#N/A</v>
      </c>
      <c r="V78" s="10" t="e">
        <f t="shared" ca="1" si="50"/>
        <v>#N/A</v>
      </c>
      <c r="W78" s="10" t="e">
        <f t="shared" ca="1" si="50"/>
        <v>#N/A</v>
      </c>
      <c r="X78" s="7" t="e">
        <f t="shared" si="48"/>
        <v>#DIV/0!</v>
      </c>
      <c r="Y78" s="7" t="e">
        <f t="shared" ca="1" si="47"/>
        <v>#N/A</v>
      </c>
      <c r="Z78">
        <v>1</v>
      </c>
      <c r="AA78">
        <v>2</v>
      </c>
      <c r="AB78" s="11" t="e">
        <f t="shared" si="49"/>
        <v>#DIV/0!</v>
      </c>
      <c r="AC78" s="11"/>
      <c r="AD78" s="7" t="e">
        <f t="shared" si="42"/>
        <v>#DIV/0!</v>
      </c>
      <c r="AE78" t="e">
        <f t="shared" si="43"/>
        <v>#DIV/0!</v>
      </c>
      <c r="AF78" s="25" t="e">
        <f t="shared" si="44"/>
        <v>#DIV/0!</v>
      </c>
    </row>
    <row r="79" spans="1:32" ht="14.25" x14ac:dyDescent="0.2">
      <c r="A79" s="37">
        <f>Control!B81</f>
        <v>0</v>
      </c>
      <c r="B79" s="27" t="e">
        <f t="shared" si="26"/>
        <v>#DIV/0!</v>
      </c>
      <c r="C79" s="20">
        <v>0</v>
      </c>
      <c r="D79" s="9" t="e">
        <f t="shared" si="27"/>
        <v>#DIV/0!</v>
      </c>
      <c r="E79">
        <f>Control!C81/100</f>
        <v>0</v>
      </c>
      <c r="F79" t="e">
        <f t="shared" si="28"/>
        <v>#DIV/0!</v>
      </c>
      <c r="G79">
        <f t="shared" si="29"/>
        <v>0</v>
      </c>
      <c r="H79" s="21">
        <f t="shared" si="30"/>
        <v>0</v>
      </c>
      <c r="I79" s="7" t="e">
        <f t="shared" si="31"/>
        <v>#DIV/0!</v>
      </c>
      <c r="J79" t="e">
        <f t="shared" si="32"/>
        <v>#DIV/0!</v>
      </c>
      <c r="K79">
        <f>Control!F81/100</f>
        <v>0</v>
      </c>
      <c r="L79" s="25" t="e">
        <f t="shared" si="33"/>
        <v>#DIV/0!</v>
      </c>
      <c r="M79" s="10" t="e">
        <f t="shared" si="34"/>
        <v>#DIV/0!</v>
      </c>
      <c r="N79" t="e">
        <f t="shared" si="35"/>
        <v>#DIV/0!</v>
      </c>
      <c r="O79" t="e">
        <f t="shared" si="36"/>
        <v>#DIV/0!</v>
      </c>
      <c r="P79" s="25" t="e">
        <f t="shared" si="37"/>
        <v>#DIV/0!</v>
      </c>
      <c r="Q79" s="17" t="e">
        <f t="shared" si="38"/>
        <v>#DIV/0!</v>
      </c>
      <c r="R79" t="e">
        <f t="shared" si="39"/>
        <v>#DIV/0!</v>
      </c>
      <c r="S79" s="25" t="e">
        <f t="shared" si="40"/>
        <v>#DIV/0!</v>
      </c>
      <c r="T79" s="25" t="e">
        <f t="shared" si="41"/>
        <v>#DIV/0!</v>
      </c>
      <c r="U79" s="10" t="e">
        <f ca="1">RANK(C79,$C$3:OFFSET($C$3,Control!$I$5-1,0),1)</f>
        <v>#N/A</v>
      </c>
      <c r="V79" s="10" t="e">
        <f t="shared" ca="1" si="50"/>
        <v>#N/A</v>
      </c>
      <c r="W79" s="10" t="e">
        <f t="shared" ca="1" si="50"/>
        <v>#N/A</v>
      </c>
      <c r="X79" s="7" t="e">
        <f t="shared" si="48"/>
        <v>#DIV/0!</v>
      </c>
      <c r="Y79" s="7" t="e">
        <f t="shared" ca="1" si="47"/>
        <v>#N/A</v>
      </c>
      <c r="Z79">
        <v>1</v>
      </c>
      <c r="AA79">
        <v>2</v>
      </c>
      <c r="AB79" s="11" t="e">
        <f t="shared" si="49"/>
        <v>#DIV/0!</v>
      </c>
      <c r="AC79" s="11"/>
      <c r="AD79" s="7" t="e">
        <f t="shared" si="42"/>
        <v>#DIV/0!</v>
      </c>
      <c r="AE79" t="e">
        <f t="shared" si="43"/>
        <v>#DIV/0!</v>
      </c>
      <c r="AF79" s="25" t="e">
        <f t="shared" si="44"/>
        <v>#DIV/0!</v>
      </c>
    </row>
    <row r="80" spans="1:32" ht="14.25" x14ac:dyDescent="0.2">
      <c r="A80" s="37">
        <f>Control!B82</f>
        <v>0</v>
      </c>
      <c r="B80" s="27" t="e">
        <f t="shared" si="26"/>
        <v>#DIV/0!</v>
      </c>
      <c r="C80" s="20">
        <v>0</v>
      </c>
      <c r="D80" s="9" t="e">
        <f t="shared" si="27"/>
        <v>#DIV/0!</v>
      </c>
      <c r="E80">
        <f>Control!C82/100</f>
        <v>0</v>
      </c>
      <c r="F80" t="e">
        <f t="shared" si="28"/>
        <v>#DIV/0!</v>
      </c>
      <c r="G80">
        <f t="shared" si="29"/>
        <v>0</v>
      </c>
      <c r="H80" s="21">
        <f t="shared" si="30"/>
        <v>0</v>
      </c>
      <c r="I80" s="7" t="e">
        <f t="shared" si="31"/>
        <v>#DIV/0!</v>
      </c>
      <c r="J80" t="e">
        <f t="shared" si="32"/>
        <v>#DIV/0!</v>
      </c>
      <c r="K80">
        <f>Control!F82/100</f>
        <v>0</v>
      </c>
      <c r="L80" s="25" t="e">
        <f t="shared" si="33"/>
        <v>#DIV/0!</v>
      </c>
      <c r="M80" s="10" t="e">
        <f t="shared" si="34"/>
        <v>#DIV/0!</v>
      </c>
      <c r="N80" t="e">
        <f t="shared" si="35"/>
        <v>#DIV/0!</v>
      </c>
      <c r="O80" t="e">
        <f t="shared" si="36"/>
        <v>#DIV/0!</v>
      </c>
      <c r="P80" s="25" t="e">
        <f t="shared" si="37"/>
        <v>#DIV/0!</v>
      </c>
      <c r="Q80" s="17" t="e">
        <f t="shared" si="38"/>
        <v>#DIV/0!</v>
      </c>
      <c r="R80" t="e">
        <f t="shared" si="39"/>
        <v>#DIV/0!</v>
      </c>
      <c r="S80" s="25" t="e">
        <f t="shared" si="40"/>
        <v>#DIV/0!</v>
      </c>
      <c r="T80" s="25" t="e">
        <f t="shared" si="41"/>
        <v>#DIV/0!</v>
      </c>
      <c r="U80" s="10" t="e">
        <f ca="1">RANK(C80,$C$3:OFFSET($C$3,Control!$I$5-1,0),1)</f>
        <v>#N/A</v>
      </c>
      <c r="V80" s="10" t="e">
        <f t="shared" ca="1" si="50"/>
        <v>#N/A</v>
      </c>
      <c r="W80" s="10" t="e">
        <f t="shared" ca="1" si="50"/>
        <v>#N/A</v>
      </c>
      <c r="X80" s="7" t="e">
        <f t="shared" si="48"/>
        <v>#DIV/0!</v>
      </c>
      <c r="Y80" s="7" t="e">
        <f t="shared" ca="1" si="47"/>
        <v>#N/A</v>
      </c>
      <c r="Z80">
        <v>1</v>
      </c>
      <c r="AA80">
        <v>2</v>
      </c>
      <c r="AB80" s="11" t="e">
        <f t="shared" si="49"/>
        <v>#DIV/0!</v>
      </c>
      <c r="AC80" s="11"/>
      <c r="AD80" s="7" t="e">
        <f t="shared" si="42"/>
        <v>#DIV/0!</v>
      </c>
      <c r="AE80" t="e">
        <f t="shared" si="43"/>
        <v>#DIV/0!</v>
      </c>
      <c r="AF80" s="25" t="e">
        <f t="shared" si="44"/>
        <v>#DIV/0!</v>
      </c>
    </row>
    <row r="81" spans="1:32" ht="14.25" x14ac:dyDescent="0.2">
      <c r="A81" s="37">
        <f>Control!B83</f>
        <v>0</v>
      </c>
      <c r="B81" s="27" t="e">
        <f t="shared" si="26"/>
        <v>#DIV/0!</v>
      </c>
      <c r="C81" s="20">
        <v>0</v>
      </c>
      <c r="D81" s="9" t="e">
        <f t="shared" si="27"/>
        <v>#DIV/0!</v>
      </c>
      <c r="E81">
        <f>Control!C83/100</f>
        <v>0</v>
      </c>
      <c r="F81" t="e">
        <f t="shared" si="28"/>
        <v>#DIV/0!</v>
      </c>
      <c r="G81">
        <f t="shared" si="29"/>
        <v>0</v>
      </c>
      <c r="H81" s="21">
        <f t="shared" si="30"/>
        <v>0</v>
      </c>
      <c r="I81" s="7" t="e">
        <f t="shared" si="31"/>
        <v>#DIV/0!</v>
      </c>
      <c r="J81" t="e">
        <f t="shared" si="32"/>
        <v>#DIV/0!</v>
      </c>
      <c r="K81">
        <f>Control!F83/100</f>
        <v>0</v>
      </c>
      <c r="L81" s="25" t="e">
        <f t="shared" si="33"/>
        <v>#DIV/0!</v>
      </c>
      <c r="M81" s="10" t="e">
        <f t="shared" si="34"/>
        <v>#DIV/0!</v>
      </c>
      <c r="N81" t="e">
        <f t="shared" si="35"/>
        <v>#DIV/0!</v>
      </c>
      <c r="O81" t="e">
        <f t="shared" si="36"/>
        <v>#DIV/0!</v>
      </c>
      <c r="P81" s="25" t="e">
        <f t="shared" si="37"/>
        <v>#DIV/0!</v>
      </c>
      <c r="Q81" s="17" t="e">
        <f t="shared" si="38"/>
        <v>#DIV/0!</v>
      </c>
      <c r="R81" t="e">
        <f t="shared" si="39"/>
        <v>#DIV/0!</v>
      </c>
      <c r="S81" s="25" t="e">
        <f t="shared" si="40"/>
        <v>#DIV/0!</v>
      </c>
      <c r="T81" s="25" t="e">
        <f t="shared" si="41"/>
        <v>#DIV/0!</v>
      </c>
      <c r="U81" s="10" t="e">
        <f ca="1">RANK(C81,$C$3:OFFSET($C$3,Control!$I$5-1,0),1)</f>
        <v>#N/A</v>
      </c>
      <c r="V81" s="10" t="e">
        <f t="shared" ca="1" si="50"/>
        <v>#N/A</v>
      </c>
      <c r="W81" s="10" t="e">
        <f t="shared" ca="1" si="50"/>
        <v>#N/A</v>
      </c>
      <c r="X81" s="7" t="e">
        <f t="shared" si="48"/>
        <v>#DIV/0!</v>
      </c>
      <c r="Y81" s="7" t="e">
        <f t="shared" ca="1" si="47"/>
        <v>#N/A</v>
      </c>
      <c r="Z81">
        <v>1</v>
      </c>
      <c r="AA81">
        <v>2</v>
      </c>
      <c r="AB81" s="11" t="e">
        <f t="shared" si="49"/>
        <v>#DIV/0!</v>
      </c>
      <c r="AC81" s="11"/>
      <c r="AD81" s="7" t="e">
        <f t="shared" si="42"/>
        <v>#DIV/0!</v>
      </c>
      <c r="AE81" t="e">
        <f t="shared" si="43"/>
        <v>#DIV/0!</v>
      </c>
      <c r="AF81" s="25" t="e">
        <f t="shared" si="44"/>
        <v>#DIV/0!</v>
      </c>
    </row>
    <row r="82" spans="1:32" ht="14.25" x14ac:dyDescent="0.2">
      <c r="A82" s="37">
        <f>Control!B84</f>
        <v>0</v>
      </c>
      <c r="B82" s="27" t="e">
        <f t="shared" si="26"/>
        <v>#DIV/0!</v>
      </c>
      <c r="C82" s="20">
        <v>0</v>
      </c>
      <c r="D82" s="9" t="e">
        <f t="shared" si="27"/>
        <v>#DIV/0!</v>
      </c>
      <c r="E82">
        <f>Control!C84/100</f>
        <v>0</v>
      </c>
      <c r="F82" t="e">
        <f t="shared" si="28"/>
        <v>#DIV/0!</v>
      </c>
      <c r="G82">
        <f t="shared" si="29"/>
        <v>0</v>
      </c>
      <c r="H82" s="21">
        <f t="shared" si="30"/>
        <v>0</v>
      </c>
      <c r="I82" s="7" t="e">
        <f t="shared" si="31"/>
        <v>#DIV/0!</v>
      </c>
      <c r="J82" t="e">
        <f t="shared" si="32"/>
        <v>#DIV/0!</v>
      </c>
      <c r="K82">
        <f>Control!F84/100</f>
        <v>0</v>
      </c>
      <c r="L82" s="25" t="e">
        <f t="shared" si="33"/>
        <v>#DIV/0!</v>
      </c>
      <c r="M82" s="10" t="e">
        <f t="shared" si="34"/>
        <v>#DIV/0!</v>
      </c>
      <c r="N82" t="e">
        <f t="shared" si="35"/>
        <v>#DIV/0!</v>
      </c>
      <c r="O82" t="e">
        <f t="shared" si="36"/>
        <v>#DIV/0!</v>
      </c>
      <c r="P82" s="25" t="e">
        <f t="shared" si="37"/>
        <v>#DIV/0!</v>
      </c>
      <c r="Q82" s="17" t="e">
        <f t="shared" si="38"/>
        <v>#DIV/0!</v>
      </c>
      <c r="R82" t="e">
        <f t="shared" si="39"/>
        <v>#DIV/0!</v>
      </c>
      <c r="S82" s="25" t="e">
        <f t="shared" si="40"/>
        <v>#DIV/0!</v>
      </c>
      <c r="T82" s="25" t="e">
        <f t="shared" si="41"/>
        <v>#DIV/0!</v>
      </c>
      <c r="U82" s="10" t="e">
        <f ca="1">RANK(C82,$C$3:OFFSET($C$3,Control!$I$5-1,0),1)</f>
        <v>#N/A</v>
      </c>
      <c r="V82" s="10" t="e">
        <f t="shared" ca="1" si="50"/>
        <v>#N/A</v>
      </c>
      <c r="W82" s="10" t="e">
        <f t="shared" ca="1" si="50"/>
        <v>#N/A</v>
      </c>
      <c r="X82" s="7" t="e">
        <f t="shared" si="48"/>
        <v>#DIV/0!</v>
      </c>
      <c r="Y82" s="7" t="e">
        <f t="shared" ca="1" si="47"/>
        <v>#N/A</v>
      </c>
      <c r="Z82">
        <v>1</v>
      </c>
      <c r="AA82">
        <v>2</v>
      </c>
      <c r="AB82" s="11" t="e">
        <f t="shared" si="49"/>
        <v>#DIV/0!</v>
      </c>
      <c r="AC82" s="11"/>
      <c r="AD82" s="7" t="e">
        <f t="shared" si="42"/>
        <v>#DIV/0!</v>
      </c>
      <c r="AE82" t="e">
        <f t="shared" si="43"/>
        <v>#DIV/0!</v>
      </c>
      <c r="AF82" s="25" t="e">
        <f t="shared" si="44"/>
        <v>#DIV/0!</v>
      </c>
    </row>
    <row r="83" spans="1:32" ht="14.25" x14ac:dyDescent="0.2">
      <c r="A83" s="37">
        <f>Control!B85</f>
        <v>0</v>
      </c>
      <c r="B83" s="27" t="e">
        <f t="shared" si="26"/>
        <v>#DIV/0!</v>
      </c>
      <c r="C83" s="20">
        <v>0</v>
      </c>
      <c r="D83" s="9" t="e">
        <f t="shared" si="27"/>
        <v>#DIV/0!</v>
      </c>
      <c r="E83">
        <f>Control!C85/100</f>
        <v>0</v>
      </c>
      <c r="F83" t="e">
        <f t="shared" si="28"/>
        <v>#DIV/0!</v>
      </c>
      <c r="G83">
        <f t="shared" si="29"/>
        <v>0</v>
      </c>
      <c r="H83" s="21">
        <f t="shared" si="30"/>
        <v>0</v>
      </c>
      <c r="I83" s="7" t="e">
        <f t="shared" si="31"/>
        <v>#DIV/0!</v>
      </c>
      <c r="J83" t="e">
        <f t="shared" si="32"/>
        <v>#DIV/0!</v>
      </c>
      <c r="K83">
        <f>Control!F85/100</f>
        <v>0</v>
      </c>
      <c r="L83" s="25" t="e">
        <f t="shared" si="33"/>
        <v>#DIV/0!</v>
      </c>
      <c r="M83" s="10" t="e">
        <f t="shared" si="34"/>
        <v>#DIV/0!</v>
      </c>
      <c r="N83" t="e">
        <f t="shared" si="35"/>
        <v>#DIV/0!</v>
      </c>
      <c r="O83" t="e">
        <f t="shared" si="36"/>
        <v>#DIV/0!</v>
      </c>
      <c r="P83" s="25" t="e">
        <f t="shared" si="37"/>
        <v>#DIV/0!</v>
      </c>
      <c r="Q83" s="17" t="e">
        <f t="shared" si="38"/>
        <v>#DIV/0!</v>
      </c>
      <c r="R83" t="e">
        <f t="shared" si="39"/>
        <v>#DIV/0!</v>
      </c>
      <c r="S83" s="25" t="e">
        <f t="shared" si="40"/>
        <v>#DIV/0!</v>
      </c>
      <c r="T83" s="25" t="e">
        <f t="shared" si="41"/>
        <v>#DIV/0!</v>
      </c>
      <c r="U83" s="10" t="e">
        <f ca="1">RANK(C83,$C$3:OFFSET($C$3,Control!$I$5-1,0),1)</f>
        <v>#N/A</v>
      </c>
      <c r="V83" s="10" t="e">
        <f t="shared" ca="1" si="50"/>
        <v>#N/A</v>
      </c>
      <c r="W83" s="10" t="e">
        <f t="shared" ca="1" si="50"/>
        <v>#N/A</v>
      </c>
      <c r="X83" s="7" t="e">
        <f t="shared" si="48"/>
        <v>#DIV/0!</v>
      </c>
      <c r="Y83" s="7" t="e">
        <f t="shared" ca="1" si="47"/>
        <v>#N/A</v>
      </c>
      <c r="Z83">
        <v>1</v>
      </c>
      <c r="AA83">
        <v>2</v>
      </c>
      <c r="AB83" s="11" t="e">
        <f t="shared" si="49"/>
        <v>#DIV/0!</v>
      </c>
      <c r="AC83" s="11"/>
      <c r="AD83" s="7" t="e">
        <f t="shared" si="42"/>
        <v>#DIV/0!</v>
      </c>
      <c r="AE83" t="e">
        <f t="shared" si="43"/>
        <v>#DIV/0!</v>
      </c>
      <c r="AF83" s="25" t="e">
        <f t="shared" si="44"/>
        <v>#DIV/0!</v>
      </c>
    </row>
    <row r="84" spans="1:32" ht="14.25" x14ac:dyDescent="0.2">
      <c r="A84" s="37">
        <f>Control!B86</f>
        <v>0</v>
      </c>
      <c r="B84" s="27" t="e">
        <f t="shared" si="26"/>
        <v>#DIV/0!</v>
      </c>
      <c r="C84" s="20">
        <v>0</v>
      </c>
      <c r="D84" s="9" t="e">
        <f t="shared" si="27"/>
        <v>#DIV/0!</v>
      </c>
      <c r="E84">
        <f>Control!C86/100</f>
        <v>0</v>
      </c>
      <c r="F84" t="e">
        <f t="shared" si="28"/>
        <v>#DIV/0!</v>
      </c>
      <c r="G84">
        <f t="shared" si="29"/>
        <v>0</v>
      </c>
      <c r="H84" s="21">
        <f t="shared" si="30"/>
        <v>0</v>
      </c>
      <c r="I84" s="7" t="e">
        <f t="shared" si="31"/>
        <v>#DIV/0!</v>
      </c>
      <c r="J84" t="e">
        <f t="shared" si="32"/>
        <v>#DIV/0!</v>
      </c>
      <c r="K84">
        <f>Control!F86/100</f>
        <v>0</v>
      </c>
      <c r="L84" s="25" t="e">
        <f t="shared" si="33"/>
        <v>#DIV/0!</v>
      </c>
      <c r="M84" s="10" t="e">
        <f t="shared" si="34"/>
        <v>#DIV/0!</v>
      </c>
      <c r="N84" t="e">
        <f t="shared" si="35"/>
        <v>#DIV/0!</v>
      </c>
      <c r="O84" t="e">
        <f t="shared" si="36"/>
        <v>#DIV/0!</v>
      </c>
      <c r="P84" s="25" t="e">
        <f t="shared" si="37"/>
        <v>#DIV/0!</v>
      </c>
      <c r="Q84" s="17" t="e">
        <f t="shared" si="38"/>
        <v>#DIV/0!</v>
      </c>
      <c r="R84" t="e">
        <f t="shared" si="39"/>
        <v>#DIV/0!</v>
      </c>
      <c r="S84" s="25" t="e">
        <f t="shared" si="40"/>
        <v>#DIV/0!</v>
      </c>
      <c r="T84" s="25" t="e">
        <f t="shared" si="41"/>
        <v>#DIV/0!</v>
      </c>
      <c r="U84" s="10" t="e">
        <f ca="1">RANK(C84,$C$3:OFFSET($C$3,Control!$I$5-1,0),1)</f>
        <v>#N/A</v>
      </c>
      <c r="V84" s="10" t="e">
        <f t="shared" ca="1" si="50"/>
        <v>#N/A</v>
      </c>
      <c r="W84" s="10" t="e">
        <f t="shared" ca="1" si="50"/>
        <v>#N/A</v>
      </c>
      <c r="X84" s="7" t="e">
        <f t="shared" si="48"/>
        <v>#DIV/0!</v>
      </c>
      <c r="Y84" s="7" t="e">
        <f t="shared" ca="1" si="47"/>
        <v>#N/A</v>
      </c>
      <c r="Z84">
        <v>1</v>
      </c>
      <c r="AA84">
        <v>2</v>
      </c>
      <c r="AB84" s="11" t="e">
        <f t="shared" si="49"/>
        <v>#DIV/0!</v>
      </c>
      <c r="AC84" s="11"/>
      <c r="AD84" s="7" t="e">
        <f t="shared" si="42"/>
        <v>#DIV/0!</v>
      </c>
      <c r="AE84" t="e">
        <f t="shared" si="43"/>
        <v>#DIV/0!</v>
      </c>
      <c r="AF84" s="25" t="e">
        <f t="shared" si="44"/>
        <v>#DIV/0!</v>
      </c>
    </row>
    <row r="85" spans="1:32" ht="14.25" x14ac:dyDescent="0.2">
      <c r="A85" s="37">
        <f>Control!B87</f>
        <v>0</v>
      </c>
      <c r="B85" s="27" t="e">
        <f t="shared" si="26"/>
        <v>#DIV/0!</v>
      </c>
      <c r="C85" s="20">
        <v>0</v>
      </c>
      <c r="D85" s="9" t="e">
        <f t="shared" si="27"/>
        <v>#DIV/0!</v>
      </c>
      <c r="E85">
        <f>Control!C87/100</f>
        <v>0</v>
      </c>
      <c r="F85" t="e">
        <f t="shared" si="28"/>
        <v>#DIV/0!</v>
      </c>
      <c r="G85">
        <f t="shared" si="29"/>
        <v>0</v>
      </c>
      <c r="H85" s="21">
        <f t="shared" si="30"/>
        <v>0</v>
      </c>
      <c r="I85" s="7" t="e">
        <f t="shared" si="31"/>
        <v>#DIV/0!</v>
      </c>
      <c r="J85" t="e">
        <f t="shared" si="32"/>
        <v>#DIV/0!</v>
      </c>
      <c r="K85">
        <f>Control!F87/100</f>
        <v>0</v>
      </c>
      <c r="L85" s="25" t="e">
        <f t="shared" si="33"/>
        <v>#DIV/0!</v>
      </c>
      <c r="M85" s="10" t="e">
        <f t="shared" si="34"/>
        <v>#DIV/0!</v>
      </c>
      <c r="N85" t="e">
        <f t="shared" si="35"/>
        <v>#DIV/0!</v>
      </c>
      <c r="O85" t="e">
        <f t="shared" si="36"/>
        <v>#DIV/0!</v>
      </c>
      <c r="P85" s="25" t="e">
        <f t="shared" si="37"/>
        <v>#DIV/0!</v>
      </c>
      <c r="Q85" s="17" t="e">
        <f t="shared" si="38"/>
        <v>#DIV/0!</v>
      </c>
      <c r="R85" t="e">
        <f t="shared" si="39"/>
        <v>#DIV/0!</v>
      </c>
      <c r="S85" s="25" t="e">
        <f t="shared" si="40"/>
        <v>#DIV/0!</v>
      </c>
      <c r="T85" s="25" t="e">
        <f t="shared" si="41"/>
        <v>#DIV/0!</v>
      </c>
      <c r="U85" s="10" t="e">
        <f ca="1">RANK(C85,$C$3:OFFSET($C$3,Control!$I$5-1,0),1)</f>
        <v>#N/A</v>
      </c>
      <c r="V85" s="10" t="e">
        <f t="shared" ca="1" si="50"/>
        <v>#N/A</v>
      </c>
      <c r="W85" s="10" t="e">
        <f t="shared" ca="1" si="50"/>
        <v>#N/A</v>
      </c>
      <c r="X85" s="7" t="e">
        <f t="shared" si="48"/>
        <v>#DIV/0!</v>
      </c>
      <c r="Y85" s="7" t="e">
        <f t="shared" ca="1" si="47"/>
        <v>#N/A</v>
      </c>
      <c r="Z85">
        <v>1</v>
      </c>
      <c r="AA85">
        <v>2</v>
      </c>
      <c r="AB85" s="11" t="e">
        <f t="shared" si="49"/>
        <v>#DIV/0!</v>
      </c>
      <c r="AC85" s="11"/>
      <c r="AD85" s="7" t="e">
        <f t="shared" si="42"/>
        <v>#DIV/0!</v>
      </c>
      <c r="AE85" t="e">
        <f t="shared" si="43"/>
        <v>#DIV/0!</v>
      </c>
      <c r="AF85" s="25" t="e">
        <f t="shared" si="44"/>
        <v>#DIV/0!</v>
      </c>
    </row>
    <row r="86" spans="1:32" ht="14.25" x14ac:dyDescent="0.2">
      <c r="A86" s="37">
        <f>Control!B88</f>
        <v>0</v>
      </c>
      <c r="B86" s="27" t="e">
        <f t="shared" si="26"/>
        <v>#DIV/0!</v>
      </c>
      <c r="C86" s="20">
        <v>0</v>
      </c>
      <c r="D86" s="9" t="e">
        <f t="shared" si="27"/>
        <v>#DIV/0!</v>
      </c>
      <c r="E86">
        <f>Control!C88/100</f>
        <v>0</v>
      </c>
      <c r="F86" t="e">
        <f t="shared" si="28"/>
        <v>#DIV/0!</v>
      </c>
      <c r="G86">
        <f t="shared" si="29"/>
        <v>0</v>
      </c>
      <c r="H86" s="21">
        <f t="shared" si="30"/>
        <v>0</v>
      </c>
      <c r="I86" s="7" t="e">
        <f t="shared" si="31"/>
        <v>#DIV/0!</v>
      </c>
      <c r="J86" t="e">
        <f t="shared" si="32"/>
        <v>#DIV/0!</v>
      </c>
      <c r="K86">
        <f>Control!F88/100</f>
        <v>0</v>
      </c>
      <c r="L86" s="25" t="e">
        <f t="shared" si="33"/>
        <v>#DIV/0!</v>
      </c>
      <c r="M86" s="10" t="e">
        <f t="shared" si="34"/>
        <v>#DIV/0!</v>
      </c>
      <c r="N86" t="e">
        <f t="shared" si="35"/>
        <v>#DIV/0!</v>
      </c>
      <c r="O86" t="e">
        <f t="shared" si="36"/>
        <v>#DIV/0!</v>
      </c>
      <c r="P86" s="25" t="e">
        <f t="shared" si="37"/>
        <v>#DIV/0!</v>
      </c>
      <c r="Q86" s="17" t="e">
        <f t="shared" si="38"/>
        <v>#DIV/0!</v>
      </c>
      <c r="R86" t="e">
        <f t="shared" si="39"/>
        <v>#DIV/0!</v>
      </c>
      <c r="S86" s="25" t="e">
        <f t="shared" si="40"/>
        <v>#DIV/0!</v>
      </c>
      <c r="T86" s="25" t="e">
        <f t="shared" si="41"/>
        <v>#DIV/0!</v>
      </c>
      <c r="U86" s="10" t="e">
        <f ca="1">RANK(C86,$C$3:OFFSET($C$3,Control!$I$5-1,0),1)</f>
        <v>#N/A</v>
      </c>
      <c r="V86" s="10" t="e">
        <f t="shared" ca="1" si="50"/>
        <v>#N/A</v>
      </c>
      <c r="W86" s="10" t="e">
        <f t="shared" ca="1" si="50"/>
        <v>#N/A</v>
      </c>
      <c r="X86" s="7" t="e">
        <f t="shared" si="48"/>
        <v>#DIV/0!</v>
      </c>
      <c r="Y86" s="7" t="e">
        <f t="shared" ca="1" si="47"/>
        <v>#N/A</v>
      </c>
      <c r="Z86">
        <v>1</v>
      </c>
      <c r="AA86">
        <v>2</v>
      </c>
      <c r="AB86" s="11" t="e">
        <f t="shared" si="49"/>
        <v>#DIV/0!</v>
      </c>
      <c r="AC86" s="11"/>
      <c r="AD86" s="7" t="e">
        <f t="shared" si="42"/>
        <v>#DIV/0!</v>
      </c>
      <c r="AE86" t="e">
        <f t="shared" si="43"/>
        <v>#DIV/0!</v>
      </c>
      <c r="AF86" s="25" t="e">
        <f t="shared" si="44"/>
        <v>#DIV/0!</v>
      </c>
    </row>
    <row r="87" spans="1:32" ht="14.25" x14ac:dyDescent="0.2">
      <c r="A87" s="37">
        <f>Control!B89</f>
        <v>0</v>
      </c>
      <c r="B87" s="27" t="e">
        <f t="shared" si="26"/>
        <v>#DIV/0!</v>
      </c>
      <c r="C87" s="20">
        <v>0</v>
      </c>
      <c r="D87" s="9" t="e">
        <f t="shared" si="27"/>
        <v>#DIV/0!</v>
      </c>
      <c r="E87">
        <f>Control!C89/100</f>
        <v>0</v>
      </c>
      <c r="F87" t="e">
        <f t="shared" si="28"/>
        <v>#DIV/0!</v>
      </c>
      <c r="G87">
        <f t="shared" si="29"/>
        <v>0</v>
      </c>
      <c r="H87" s="21">
        <f t="shared" si="30"/>
        <v>0</v>
      </c>
      <c r="I87" s="7" t="e">
        <f t="shared" si="31"/>
        <v>#DIV/0!</v>
      </c>
      <c r="J87" t="e">
        <f t="shared" si="32"/>
        <v>#DIV/0!</v>
      </c>
      <c r="K87">
        <f>Control!F89/100</f>
        <v>0</v>
      </c>
      <c r="L87" s="25" t="e">
        <f t="shared" si="33"/>
        <v>#DIV/0!</v>
      </c>
      <c r="M87" s="10" t="e">
        <f t="shared" si="34"/>
        <v>#DIV/0!</v>
      </c>
      <c r="N87" t="e">
        <f t="shared" si="35"/>
        <v>#DIV/0!</v>
      </c>
      <c r="O87" t="e">
        <f t="shared" si="36"/>
        <v>#DIV/0!</v>
      </c>
      <c r="P87" s="25" t="e">
        <f t="shared" si="37"/>
        <v>#DIV/0!</v>
      </c>
      <c r="Q87" s="17" t="e">
        <f t="shared" si="38"/>
        <v>#DIV/0!</v>
      </c>
      <c r="R87" t="e">
        <f t="shared" si="39"/>
        <v>#DIV/0!</v>
      </c>
      <c r="S87" s="25" t="e">
        <f t="shared" si="40"/>
        <v>#DIV/0!</v>
      </c>
      <c r="T87" s="25" t="e">
        <f t="shared" si="41"/>
        <v>#DIV/0!</v>
      </c>
      <c r="U87" s="10" t="e">
        <f ca="1">RANK(C87,$C$3:OFFSET($C$3,Control!$I$5-1,0),1)</f>
        <v>#N/A</v>
      </c>
      <c r="V87" s="10" t="e">
        <f t="shared" ca="1" si="50"/>
        <v>#N/A</v>
      </c>
      <c r="W87" s="10" t="e">
        <f t="shared" ca="1" si="50"/>
        <v>#N/A</v>
      </c>
      <c r="X87" s="7" t="e">
        <f t="shared" si="48"/>
        <v>#DIV/0!</v>
      </c>
      <c r="Y87" s="7" t="e">
        <f t="shared" ca="1" si="47"/>
        <v>#N/A</v>
      </c>
      <c r="Z87">
        <v>1</v>
      </c>
      <c r="AA87">
        <v>2</v>
      </c>
      <c r="AB87" s="11" t="e">
        <f t="shared" si="49"/>
        <v>#DIV/0!</v>
      </c>
      <c r="AC87" s="11"/>
      <c r="AD87" s="7" t="e">
        <f t="shared" si="42"/>
        <v>#DIV/0!</v>
      </c>
      <c r="AE87" t="e">
        <f t="shared" si="43"/>
        <v>#DIV/0!</v>
      </c>
      <c r="AF87" s="25" t="e">
        <f t="shared" si="44"/>
        <v>#DIV/0!</v>
      </c>
    </row>
    <row r="88" spans="1:32" ht="14.25" x14ac:dyDescent="0.2">
      <c r="A88" s="37">
        <f>Control!B90</f>
        <v>0</v>
      </c>
      <c r="B88" s="27" t="e">
        <f t="shared" si="26"/>
        <v>#DIV/0!</v>
      </c>
      <c r="C88" s="20">
        <v>0</v>
      </c>
      <c r="D88" s="9" t="e">
        <f t="shared" si="27"/>
        <v>#DIV/0!</v>
      </c>
      <c r="E88">
        <f>Control!C90/100</f>
        <v>0</v>
      </c>
      <c r="F88" t="e">
        <f t="shared" si="28"/>
        <v>#DIV/0!</v>
      </c>
      <c r="G88">
        <f t="shared" si="29"/>
        <v>0</v>
      </c>
      <c r="H88" s="21">
        <f t="shared" si="30"/>
        <v>0</v>
      </c>
      <c r="I88" s="7" t="e">
        <f t="shared" si="31"/>
        <v>#DIV/0!</v>
      </c>
      <c r="J88" t="e">
        <f t="shared" si="32"/>
        <v>#DIV/0!</v>
      </c>
      <c r="K88">
        <f>Control!F90/100</f>
        <v>0</v>
      </c>
      <c r="L88" s="25" t="e">
        <f t="shared" si="33"/>
        <v>#DIV/0!</v>
      </c>
      <c r="M88" s="10" t="e">
        <f t="shared" si="34"/>
        <v>#DIV/0!</v>
      </c>
      <c r="N88" t="e">
        <f t="shared" si="35"/>
        <v>#DIV/0!</v>
      </c>
      <c r="O88" t="e">
        <f t="shared" si="36"/>
        <v>#DIV/0!</v>
      </c>
      <c r="P88" s="25" t="e">
        <f t="shared" si="37"/>
        <v>#DIV/0!</v>
      </c>
      <c r="Q88" s="17" t="e">
        <f t="shared" si="38"/>
        <v>#DIV/0!</v>
      </c>
      <c r="R88" t="e">
        <f t="shared" si="39"/>
        <v>#DIV/0!</v>
      </c>
      <c r="S88" s="25" t="e">
        <f t="shared" si="40"/>
        <v>#DIV/0!</v>
      </c>
      <c r="T88" s="25" t="e">
        <f t="shared" si="41"/>
        <v>#DIV/0!</v>
      </c>
      <c r="U88" s="10" t="e">
        <f ca="1">RANK(C88,$C$3:OFFSET($C$3,Control!$I$5-1,0),1)</f>
        <v>#N/A</v>
      </c>
      <c r="V88" s="10" t="e">
        <f t="shared" ca="1" si="50"/>
        <v>#N/A</v>
      </c>
      <c r="W88" s="10" t="e">
        <f t="shared" ca="1" si="50"/>
        <v>#N/A</v>
      </c>
      <c r="X88" s="7" t="e">
        <f t="shared" si="48"/>
        <v>#DIV/0!</v>
      </c>
      <c r="Y88" s="7" t="e">
        <f t="shared" ca="1" si="47"/>
        <v>#N/A</v>
      </c>
      <c r="Z88">
        <v>1</v>
      </c>
      <c r="AA88">
        <v>2</v>
      </c>
      <c r="AB88" s="11" t="e">
        <f t="shared" si="49"/>
        <v>#DIV/0!</v>
      </c>
      <c r="AC88" s="11"/>
      <c r="AD88" s="7" t="e">
        <f t="shared" si="42"/>
        <v>#DIV/0!</v>
      </c>
      <c r="AE88" t="e">
        <f t="shared" si="43"/>
        <v>#DIV/0!</v>
      </c>
      <c r="AF88" s="25" t="e">
        <f t="shared" si="44"/>
        <v>#DIV/0!</v>
      </c>
    </row>
    <row r="89" spans="1:32" ht="14.25" x14ac:dyDescent="0.2">
      <c r="A89" s="37">
        <f>Control!B91</f>
        <v>0</v>
      </c>
      <c r="B89" s="27" t="e">
        <f t="shared" si="26"/>
        <v>#DIV/0!</v>
      </c>
      <c r="C89" s="20">
        <v>0</v>
      </c>
      <c r="D89" s="9" t="e">
        <f t="shared" si="27"/>
        <v>#DIV/0!</v>
      </c>
      <c r="E89">
        <f>Control!C91/100</f>
        <v>0</v>
      </c>
      <c r="F89" t="e">
        <f t="shared" si="28"/>
        <v>#DIV/0!</v>
      </c>
      <c r="G89">
        <f t="shared" si="29"/>
        <v>0</v>
      </c>
      <c r="H89" s="21">
        <f t="shared" si="30"/>
        <v>0</v>
      </c>
      <c r="I89" s="7" t="e">
        <f t="shared" si="31"/>
        <v>#DIV/0!</v>
      </c>
      <c r="J89" t="e">
        <f t="shared" si="32"/>
        <v>#DIV/0!</v>
      </c>
      <c r="K89">
        <f>Control!F91/100</f>
        <v>0</v>
      </c>
      <c r="L89" s="25" t="e">
        <f t="shared" si="33"/>
        <v>#DIV/0!</v>
      </c>
      <c r="M89" s="10" t="e">
        <f t="shared" si="34"/>
        <v>#DIV/0!</v>
      </c>
      <c r="N89" t="e">
        <f t="shared" si="35"/>
        <v>#DIV/0!</v>
      </c>
      <c r="O89" t="e">
        <f t="shared" si="36"/>
        <v>#DIV/0!</v>
      </c>
      <c r="P89" s="25" t="e">
        <f t="shared" si="37"/>
        <v>#DIV/0!</v>
      </c>
      <c r="Q89" s="17" t="e">
        <f t="shared" si="38"/>
        <v>#DIV/0!</v>
      </c>
      <c r="R89" t="e">
        <f t="shared" si="39"/>
        <v>#DIV/0!</v>
      </c>
      <c r="S89" s="25" t="e">
        <f t="shared" si="40"/>
        <v>#DIV/0!</v>
      </c>
      <c r="T89" s="25" t="e">
        <f t="shared" si="41"/>
        <v>#DIV/0!</v>
      </c>
      <c r="U89" s="10" t="e">
        <f ca="1">RANK(C89,$C$3:OFFSET($C$3,Control!$I$5-1,0),1)</f>
        <v>#N/A</v>
      </c>
      <c r="V89" s="10" t="e">
        <f t="shared" ca="1" si="50"/>
        <v>#N/A</v>
      </c>
      <c r="W89" s="10" t="e">
        <f t="shared" ca="1" si="50"/>
        <v>#N/A</v>
      </c>
      <c r="X89" s="7" t="e">
        <f t="shared" si="48"/>
        <v>#DIV/0!</v>
      </c>
      <c r="Y89" s="7" t="e">
        <f t="shared" ca="1" si="47"/>
        <v>#N/A</v>
      </c>
      <c r="Z89">
        <v>1</v>
      </c>
      <c r="AA89">
        <v>2</v>
      </c>
      <c r="AB89" s="11" t="e">
        <f t="shared" si="49"/>
        <v>#DIV/0!</v>
      </c>
      <c r="AC89" s="11"/>
      <c r="AD89" s="7" t="e">
        <f t="shared" si="42"/>
        <v>#DIV/0!</v>
      </c>
      <c r="AE89" t="e">
        <f t="shared" si="43"/>
        <v>#DIV/0!</v>
      </c>
      <c r="AF89" s="25" t="e">
        <f t="shared" si="44"/>
        <v>#DIV/0!</v>
      </c>
    </row>
    <row r="90" spans="1:32" ht="14.25" x14ac:dyDescent="0.2">
      <c r="A90" s="37">
        <f>Control!B92</f>
        <v>0</v>
      </c>
      <c r="B90" s="27" t="e">
        <f t="shared" si="26"/>
        <v>#DIV/0!</v>
      </c>
      <c r="C90" s="20">
        <v>0</v>
      </c>
      <c r="D90" s="9" t="e">
        <f t="shared" si="27"/>
        <v>#DIV/0!</v>
      </c>
      <c r="E90">
        <f>Control!C92/100</f>
        <v>0</v>
      </c>
      <c r="F90" t="e">
        <f t="shared" si="28"/>
        <v>#DIV/0!</v>
      </c>
      <c r="G90">
        <f t="shared" si="29"/>
        <v>0</v>
      </c>
      <c r="H90" s="21">
        <f t="shared" si="30"/>
        <v>0</v>
      </c>
      <c r="I90" s="7" t="e">
        <f t="shared" si="31"/>
        <v>#DIV/0!</v>
      </c>
      <c r="J90" t="e">
        <f t="shared" si="32"/>
        <v>#DIV/0!</v>
      </c>
      <c r="K90">
        <f>Control!F92/100</f>
        <v>0</v>
      </c>
      <c r="L90" s="25" t="e">
        <f t="shared" si="33"/>
        <v>#DIV/0!</v>
      </c>
      <c r="M90" s="10" t="e">
        <f t="shared" si="34"/>
        <v>#DIV/0!</v>
      </c>
      <c r="N90" t="e">
        <f t="shared" si="35"/>
        <v>#DIV/0!</v>
      </c>
      <c r="O90" t="e">
        <f t="shared" si="36"/>
        <v>#DIV/0!</v>
      </c>
      <c r="P90" s="25" t="e">
        <f t="shared" si="37"/>
        <v>#DIV/0!</v>
      </c>
      <c r="Q90" s="17" t="e">
        <f t="shared" si="38"/>
        <v>#DIV/0!</v>
      </c>
      <c r="R90" t="e">
        <f t="shared" si="39"/>
        <v>#DIV/0!</v>
      </c>
      <c r="S90" s="25" t="e">
        <f t="shared" si="40"/>
        <v>#DIV/0!</v>
      </c>
      <c r="T90" s="25" t="e">
        <f t="shared" si="41"/>
        <v>#DIV/0!</v>
      </c>
      <c r="U90" s="10" t="e">
        <f ca="1">RANK(C90,$C$3:OFFSET($C$3,Control!$I$5-1,0),1)</f>
        <v>#N/A</v>
      </c>
      <c r="V90" s="10" t="e">
        <f t="shared" ca="1" si="50"/>
        <v>#N/A</v>
      </c>
      <c r="W90" s="10" t="e">
        <f t="shared" ca="1" si="50"/>
        <v>#N/A</v>
      </c>
      <c r="X90" s="7" t="e">
        <f t="shared" si="48"/>
        <v>#DIV/0!</v>
      </c>
      <c r="Y90" s="7" t="e">
        <f t="shared" ca="1" si="47"/>
        <v>#N/A</v>
      </c>
      <c r="Z90">
        <v>1</v>
      </c>
      <c r="AA90">
        <v>2</v>
      </c>
      <c r="AB90" s="11" t="e">
        <f t="shared" si="49"/>
        <v>#DIV/0!</v>
      </c>
      <c r="AC90" s="11"/>
      <c r="AD90" s="7" t="e">
        <f t="shared" si="42"/>
        <v>#DIV/0!</v>
      </c>
      <c r="AE90" t="e">
        <f t="shared" si="43"/>
        <v>#DIV/0!</v>
      </c>
      <c r="AF90" s="25" t="e">
        <f t="shared" si="44"/>
        <v>#DIV/0!</v>
      </c>
    </row>
    <row r="91" spans="1:32" ht="14.25" x14ac:dyDescent="0.2">
      <c r="A91" s="37">
        <f>Control!B93</f>
        <v>0</v>
      </c>
      <c r="B91" s="27" t="e">
        <f t="shared" si="26"/>
        <v>#DIV/0!</v>
      </c>
      <c r="C91" s="20">
        <v>0</v>
      </c>
      <c r="D91" s="9" t="e">
        <f t="shared" si="27"/>
        <v>#DIV/0!</v>
      </c>
      <c r="E91">
        <f>Control!C93/100</f>
        <v>0</v>
      </c>
      <c r="F91" t="e">
        <f t="shared" si="28"/>
        <v>#DIV/0!</v>
      </c>
      <c r="G91">
        <f t="shared" si="29"/>
        <v>0</v>
      </c>
      <c r="H91" s="21">
        <f t="shared" si="30"/>
        <v>0</v>
      </c>
      <c r="I91" s="7" t="e">
        <f t="shared" si="31"/>
        <v>#DIV/0!</v>
      </c>
      <c r="J91" t="e">
        <f t="shared" si="32"/>
        <v>#DIV/0!</v>
      </c>
      <c r="K91">
        <f>Control!F93/100</f>
        <v>0</v>
      </c>
      <c r="L91" s="25" t="e">
        <f t="shared" si="33"/>
        <v>#DIV/0!</v>
      </c>
      <c r="M91" s="10" t="e">
        <f t="shared" si="34"/>
        <v>#DIV/0!</v>
      </c>
      <c r="N91" t="e">
        <f t="shared" si="35"/>
        <v>#DIV/0!</v>
      </c>
      <c r="O91" t="e">
        <f t="shared" si="36"/>
        <v>#DIV/0!</v>
      </c>
      <c r="P91" s="25" t="e">
        <f t="shared" si="37"/>
        <v>#DIV/0!</v>
      </c>
      <c r="Q91" s="17" t="e">
        <f t="shared" si="38"/>
        <v>#DIV/0!</v>
      </c>
      <c r="R91" t="e">
        <f t="shared" si="39"/>
        <v>#DIV/0!</v>
      </c>
      <c r="S91" s="25" t="e">
        <f t="shared" si="40"/>
        <v>#DIV/0!</v>
      </c>
      <c r="T91" s="25" t="e">
        <f t="shared" si="41"/>
        <v>#DIV/0!</v>
      </c>
      <c r="U91" s="10" t="e">
        <f ca="1">RANK(C91,$C$3:OFFSET($C$3,Control!$I$5-1,0),1)</f>
        <v>#N/A</v>
      </c>
      <c r="V91" s="10" t="e">
        <f t="shared" ca="1" si="50"/>
        <v>#N/A</v>
      </c>
      <c r="W91" s="10" t="e">
        <f t="shared" ca="1" si="50"/>
        <v>#N/A</v>
      </c>
      <c r="X91" s="7" t="e">
        <f t="shared" si="48"/>
        <v>#DIV/0!</v>
      </c>
      <c r="Y91" s="7" t="e">
        <f t="shared" ca="1" si="47"/>
        <v>#N/A</v>
      </c>
      <c r="Z91">
        <v>1</v>
      </c>
      <c r="AA91">
        <v>2</v>
      </c>
      <c r="AB91" s="11" t="e">
        <f t="shared" si="49"/>
        <v>#DIV/0!</v>
      </c>
      <c r="AC91" s="11"/>
      <c r="AD91" s="7" t="e">
        <f t="shared" si="42"/>
        <v>#DIV/0!</v>
      </c>
      <c r="AE91" t="e">
        <f t="shared" si="43"/>
        <v>#DIV/0!</v>
      </c>
      <c r="AF91" s="25" t="e">
        <f t="shared" si="44"/>
        <v>#DIV/0!</v>
      </c>
    </row>
    <row r="92" spans="1:32" ht="14.25" x14ac:dyDescent="0.2">
      <c r="A92" s="37">
        <f>Control!B94</f>
        <v>0</v>
      </c>
      <c r="B92" s="27" t="e">
        <f t="shared" si="26"/>
        <v>#DIV/0!</v>
      </c>
      <c r="C92" s="20">
        <v>0</v>
      </c>
      <c r="D92" s="9" t="e">
        <f t="shared" si="27"/>
        <v>#DIV/0!</v>
      </c>
      <c r="E92">
        <f>Control!C94/100</f>
        <v>0</v>
      </c>
      <c r="F92" t="e">
        <f t="shared" si="28"/>
        <v>#DIV/0!</v>
      </c>
      <c r="G92">
        <f t="shared" si="29"/>
        <v>0</v>
      </c>
      <c r="H92" s="21">
        <f t="shared" si="30"/>
        <v>0</v>
      </c>
      <c r="I92" s="7" t="e">
        <f t="shared" si="31"/>
        <v>#DIV/0!</v>
      </c>
      <c r="J92" t="e">
        <f t="shared" si="32"/>
        <v>#DIV/0!</v>
      </c>
      <c r="K92">
        <f>Control!F94/100</f>
        <v>0</v>
      </c>
      <c r="L92" s="25" t="e">
        <f t="shared" si="33"/>
        <v>#DIV/0!</v>
      </c>
      <c r="M92" s="10" t="e">
        <f t="shared" si="34"/>
        <v>#DIV/0!</v>
      </c>
      <c r="N92" t="e">
        <f t="shared" si="35"/>
        <v>#DIV/0!</v>
      </c>
      <c r="O92" t="e">
        <f t="shared" si="36"/>
        <v>#DIV/0!</v>
      </c>
      <c r="P92" s="25" t="e">
        <f t="shared" si="37"/>
        <v>#DIV/0!</v>
      </c>
      <c r="Q92" s="17" t="e">
        <f t="shared" si="38"/>
        <v>#DIV/0!</v>
      </c>
      <c r="R92" t="e">
        <f t="shared" si="39"/>
        <v>#DIV/0!</v>
      </c>
      <c r="S92" s="25" t="e">
        <f t="shared" si="40"/>
        <v>#DIV/0!</v>
      </c>
      <c r="T92" s="25" t="e">
        <f t="shared" si="41"/>
        <v>#DIV/0!</v>
      </c>
      <c r="U92" s="10" t="e">
        <f ca="1">RANK(C92,$C$3:OFFSET($C$3,Control!$I$5-1,0),1)</f>
        <v>#N/A</v>
      </c>
      <c r="V92" s="10" t="e">
        <f t="shared" ca="1" si="50"/>
        <v>#N/A</v>
      </c>
      <c r="W92" s="10" t="e">
        <f t="shared" ca="1" si="50"/>
        <v>#N/A</v>
      </c>
      <c r="X92" s="7" t="e">
        <f t="shared" si="48"/>
        <v>#DIV/0!</v>
      </c>
      <c r="Y92" s="7" t="e">
        <f t="shared" ca="1" si="47"/>
        <v>#N/A</v>
      </c>
      <c r="Z92">
        <v>1</v>
      </c>
      <c r="AA92">
        <v>2</v>
      </c>
      <c r="AB92" s="11" t="e">
        <f t="shared" si="49"/>
        <v>#DIV/0!</v>
      </c>
      <c r="AC92" s="11"/>
      <c r="AD92" s="7" t="e">
        <f t="shared" si="42"/>
        <v>#DIV/0!</v>
      </c>
      <c r="AE92" t="e">
        <f t="shared" si="43"/>
        <v>#DIV/0!</v>
      </c>
      <c r="AF92" s="25" t="e">
        <f t="shared" si="44"/>
        <v>#DIV/0!</v>
      </c>
    </row>
    <row r="93" spans="1:32" ht="14.25" x14ac:dyDescent="0.2">
      <c r="A93" s="37">
        <f>Control!B95</f>
        <v>0</v>
      </c>
      <c r="B93" s="27" t="e">
        <f t="shared" si="26"/>
        <v>#DIV/0!</v>
      </c>
      <c r="C93" s="20">
        <v>0</v>
      </c>
      <c r="D93" s="9" t="e">
        <f t="shared" si="27"/>
        <v>#DIV/0!</v>
      </c>
      <c r="E93">
        <f>Control!C95/100</f>
        <v>0</v>
      </c>
      <c r="F93" t="e">
        <f t="shared" si="28"/>
        <v>#DIV/0!</v>
      </c>
      <c r="G93">
        <f t="shared" si="29"/>
        <v>0</v>
      </c>
      <c r="H93" s="21">
        <f t="shared" si="30"/>
        <v>0</v>
      </c>
      <c r="I93" s="7" t="e">
        <f t="shared" si="31"/>
        <v>#DIV/0!</v>
      </c>
      <c r="J93" t="e">
        <f t="shared" si="32"/>
        <v>#DIV/0!</v>
      </c>
      <c r="K93">
        <f>Control!F95/100</f>
        <v>0</v>
      </c>
      <c r="L93" s="25" t="e">
        <f t="shared" si="33"/>
        <v>#DIV/0!</v>
      </c>
      <c r="M93" s="10" t="e">
        <f t="shared" si="34"/>
        <v>#DIV/0!</v>
      </c>
      <c r="N93" t="e">
        <f t="shared" si="35"/>
        <v>#DIV/0!</v>
      </c>
      <c r="O93" t="e">
        <f t="shared" si="36"/>
        <v>#DIV/0!</v>
      </c>
      <c r="P93" s="25" t="e">
        <f t="shared" si="37"/>
        <v>#DIV/0!</v>
      </c>
      <c r="Q93" s="17" t="e">
        <f t="shared" si="38"/>
        <v>#DIV/0!</v>
      </c>
      <c r="R93" t="e">
        <f t="shared" si="39"/>
        <v>#DIV/0!</v>
      </c>
      <c r="S93" s="25" t="e">
        <f t="shared" si="40"/>
        <v>#DIV/0!</v>
      </c>
      <c r="T93" s="25" t="e">
        <f t="shared" si="41"/>
        <v>#DIV/0!</v>
      </c>
      <c r="U93" s="10" t="e">
        <f ca="1">RANK(C93,$C$3:OFFSET($C$3,Control!$I$5-1,0),1)</f>
        <v>#N/A</v>
      </c>
      <c r="V93" s="10" t="e">
        <f t="shared" ca="1" si="50"/>
        <v>#N/A</v>
      </c>
      <c r="W93" s="10" t="e">
        <f t="shared" ca="1" si="50"/>
        <v>#N/A</v>
      </c>
      <c r="X93" s="7" t="e">
        <f t="shared" si="48"/>
        <v>#DIV/0!</v>
      </c>
      <c r="Y93" s="7" t="e">
        <f t="shared" ca="1" si="47"/>
        <v>#N/A</v>
      </c>
      <c r="Z93">
        <v>1</v>
      </c>
      <c r="AA93">
        <v>2</v>
      </c>
      <c r="AB93" s="11" t="e">
        <f t="shared" si="49"/>
        <v>#DIV/0!</v>
      </c>
      <c r="AC93" s="11"/>
      <c r="AD93" s="7" t="e">
        <f t="shared" si="42"/>
        <v>#DIV/0!</v>
      </c>
      <c r="AE93" t="e">
        <f t="shared" si="43"/>
        <v>#DIV/0!</v>
      </c>
      <c r="AF93" s="25" t="e">
        <f t="shared" si="44"/>
        <v>#DIV/0!</v>
      </c>
    </row>
    <row r="94" spans="1:32" ht="14.25" x14ac:dyDescent="0.2">
      <c r="A94" s="37">
        <f>Control!B96</f>
        <v>0</v>
      </c>
      <c r="B94" s="27" t="e">
        <f t="shared" si="26"/>
        <v>#DIV/0!</v>
      </c>
      <c r="C94" s="20">
        <v>0</v>
      </c>
      <c r="D94" s="9" t="e">
        <f t="shared" si="27"/>
        <v>#DIV/0!</v>
      </c>
      <c r="E94">
        <f>Control!C96/100</f>
        <v>0</v>
      </c>
      <c r="F94" t="e">
        <f t="shared" si="28"/>
        <v>#DIV/0!</v>
      </c>
      <c r="G94">
        <f t="shared" si="29"/>
        <v>0</v>
      </c>
      <c r="H94" s="21">
        <f t="shared" si="30"/>
        <v>0</v>
      </c>
      <c r="I94" s="7" t="e">
        <f t="shared" si="31"/>
        <v>#DIV/0!</v>
      </c>
      <c r="J94" t="e">
        <f t="shared" si="32"/>
        <v>#DIV/0!</v>
      </c>
      <c r="K94">
        <f>Control!F96/100</f>
        <v>0</v>
      </c>
      <c r="L94" s="25" t="e">
        <f t="shared" si="33"/>
        <v>#DIV/0!</v>
      </c>
      <c r="M94" s="10" t="e">
        <f t="shared" si="34"/>
        <v>#DIV/0!</v>
      </c>
      <c r="N94" t="e">
        <f t="shared" si="35"/>
        <v>#DIV/0!</v>
      </c>
      <c r="O94" t="e">
        <f t="shared" si="36"/>
        <v>#DIV/0!</v>
      </c>
      <c r="P94" s="25" t="e">
        <f t="shared" si="37"/>
        <v>#DIV/0!</v>
      </c>
      <c r="Q94" s="17" t="e">
        <f t="shared" si="38"/>
        <v>#DIV/0!</v>
      </c>
      <c r="R94" t="e">
        <f t="shared" si="39"/>
        <v>#DIV/0!</v>
      </c>
      <c r="S94" s="25" t="e">
        <f t="shared" si="40"/>
        <v>#DIV/0!</v>
      </c>
      <c r="T94" s="25" t="e">
        <f t="shared" si="41"/>
        <v>#DIV/0!</v>
      </c>
      <c r="U94" s="10" t="e">
        <f ca="1">RANK(C94,$C$3:OFFSET($C$3,Control!$I$5-1,0),1)</f>
        <v>#N/A</v>
      </c>
      <c r="V94" s="10" t="e">
        <f t="shared" ca="1" si="50"/>
        <v>#N/A</v>
      </c>
      <c r="W94" s="10" t="e">
        <f t="shared" ca="1" si="50"/>
        <v>#N/A</v>
      </c>
      <c r="X94" s="7" t="e">
        <f t="shared" si="48"/>
        <v>#DIV/0!</v>
      </c>
      <c r="Y94" s="7" t="e">
        <f t="shared" ca="1" si="47"/>
        <v>#N/A</v>
      </c>
      <c r="Z94">
        <v>1</v>
      </c>
      <c r="AA94">
        <v>2</v>
      </c>
      <c r="AB94" s="11" t="e">
        <f t="shared" si="49"/>
        <v>#DIV/0!</v>
      </c>
      <c r="AC94" s="11"/>
      <c r="AD94" s="7" t="e">
        <f t="shared" si="42"/>
        <v>#DIV/0!</v>
      </c>
      <c r="AE94" t="e">
        <f t="shared" si="43"/>
        <v>#DIV/0!</v>
      </c>
      <c r="AF94" s="25" t="e">
        <f t="shared" si="44"/>
        <v>#DIV/0!</v>
      </c>
    </row>
    <row r="95" spans="1:32" ht="14.25" x14ac:dyDescent="0.2">
      <c r="A95" s="37">
        <f>Control!B97</f>
        <v>0</v>
      </c>
      <c r="B95" s="27" t="e">
        <f t="shared" ref="B95:B100" si="51">100*T95/(1-S95)</f>
        <v>#DIV/0!</v>
      </c>
      <c r="C95" s="20">
        <v>0</v>
      </c>
      <c r="D95" s="9" t="e">
        <f t="shared" ref="D95:D100" si="52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3">$F$2*N95</f>
        <v>#DIV/0!</v>
      </c>
      <c r="G95">
        <f t="shared" ref="G95:G100" si="54">0.018*C95*1000000/8.3144/($AA$1+273.15)</f>
        <v>0</v>
      </c>
      <c r="H95" s="21">
        <f t="shared" ref="H95:H100" si="55">2*0.0000000000000000001*(E95*100)^3.5</f>
        <v>0</v>
      </c>
      <c r="I95" s="7" t="e">
        <f t="shared" ref="I95:I100" si="56">MIN(J95*$J$2,C95)</f>
        <v>#DIV/0!</v>
      </c>
      <c r="J95" t="e">
        <f t="shared" ref="J95:J100" si="57">$I$2+(0.821*SQRT(H95)+1.54)/E95</f>
        <v>#DIV/0!</v>
      </c>
      <c r="K95">
        <f>Control!F97/100</f>
        <v>0</v>
      </c>
      <c r="L95" s="25" t="e">
        <f t="shared" ref="L95:L100" si="58">K95*(1-F95-P95-S95)</f>
        <v>#DIV/0!</v>
      </c>
      <c r="M95" s="10" t="e">
        <f t="shared" ref="M95:M100" si="59">0.018*I95*1000000/8.3144/($AA$1+273.15)</f>
        <v>#DIV/0!</v>
      </c>
      <c r="N95" t="e">
        <f t="shared" ref="N95:N100" si="60">1/((1+$P$2)*(1+(1-E95)/E95*$AA$2/M95)-$O$2)</f>
        <v>#DIV/0!</v>
      </c>
      <c r="O95" t="e">
        <f t="shared" ref="O95:O100" si="61">$O$2*N95</f>
        <v>#DIV/0!</v>
      </c>
      <c r="P95" s="25" t="e">
        <f t="shared" ref="P95:P100" si="62">S95*($P$2-$F$2)</f>
        <v>#DIV/0!</v>
      </c>
      <c r="Q95" s="17" t="e">
        <f t="shared" ref="Q95:Q100" si="63">100/(1+G95/$AA$2*(1/S95-1))</f>
        <v>#DIV/0!</v>
      </c>
      <c r="R95" t="e">
        <f t="shared" ref="R95:R100" si="64">Q95/100*G95+(100-Q95)/100*2450</f>
        <v>#DIV/0!</v>
      </c>
      <c r="S95" s="25" t="e">
        <f t="shared" ref="S95:S100" si="65">($O$2/(1+$P$2-$F$2)+1)*N95</f>
        <v>#DIV/0!</v>
      </c>
      <c r="T95" s="25" t="e">
        <f t="shared" ref="T95:T100" si="66">L95+F95+P95</f>
        <v>#DIV/0!</v>
      </c>
      <c r="U95" s="10" t="e">
        <f ca="1">RANK(C95,$C$3:OFFSET($C$3,Control!$I$5-1,0),1)</f>
        <v>#N/A</v>
      </c>
      <c r="V95" s="10" t="e">
        <f t="shared" ca="1" si="50"/>
        <v>#N/A</v>
      </c>
      <c r="W95" s="10" t="e">
        <f t="shared" ca="1" si="50"/>
        <v>#N/A</v>
      </c>
      <c r="X95" s="7" t="e">
        <f t="shared" si="48"/>
        <v>#DIV/0!</v>
      </c>
      <c r="Y95" s="7" t="e">
        <f t="shared" ca="1" si="47"/>
        <v>#N/A</v>
      </c>
      <c r="Z95">
        <v>1</v>
      </c>
      <c r="AA95">
        <v>2</v>
      </c>
      <c r="AB95" s="11" t="e">
        <f t="shared" si="49"/>
        <v>#DIV/0!</v>
      </c>
      <c r="AC95" s="11"/>
      <c r="AD95" s="7" t="e">
        <f t="shared" ref="AD95:AD100" si="67">B95+S95*100</f>
        <v>#DIV/0!</v>
      </c>
      <c r="AE95" t="e">
        <f t="shared" ref="AE95:AE100" si="68">($AE$1/100-K95)/(1-K95)/N95-1-$P$2</f>
        <v>#DIV/0!</v>
      </c>
      <c r="AF95" s="25" t="e">
        <f t="shared" ref="AF95:AF100" si="69">S95+P95+F95</f>
        <v>#DIV/0!</v>
      </c>
    </row>
    <row r="96" spans="1:32" ht="14.25" x14ac:dyDescent="0.2">
      <c r="A96" s="37">
        <f>Control!B98</f>
        <v>0</v>
      </c>
      <c r="B96" s="27" t="e">
        <f t="shared" si="51"/>
        <v>#DIV/0!</v>
      </c>
      <c r="C96" s="20">
        <v>0</v>
      </c>
      <c r="D96" s="9" t="e">
        <f t="shared" si="52"/>
        <v>#DIV/0!</v>
      </c>
      <c r="E96">
        <f>Control!C98/100</f>
        <v>0</v>
      </c>
      <c r="F96" t="e">
        <f t="shared" si="53"/>
        <v>#DIV/0!</v>
      </c>
      <c r="G96">
        <f t="shared" si="54"/>
        <v>0</v>
      </c>
      <c r="H96" s="21">
        <f t="shared" si="55"/>
        <v>0</v>
      </c>
      <c r="I96" s="7" t="e">
        <f t="shared" si="56"/>
        <v>#DIV/0!</v>
      </c>
      <c r="J96" t="e">
        <f t="shared" si="57"/>
        <v>#DIV/0!</v>
      </c>
      <c r="K96">
        <f>Control!F98/100</f>
        <v>0</v>
      </c>
      <c r="L96" s="25" t="e">
        <f t="shared" si="58"/>
        <v>#DIV/0!</v>
      </c>
      <c r="M96" s="10" t="e">
        <f t="shared" si="59"/>
        <v>#DIV/0!</v>
      </c>
      <c r="N96" t="e">
        <f t="shared" si="60"/>
        <v>#DIV/0!</v>
      </c>
      <c r="O96" t="e">
        <f t="shared" si="61"/>
        <v>#DIV/0!</v>
      </c>
      <c r="P96" s="25" t="e">
        <f t="shared" si="62"/>
        <v>#DIV/0!</v>
      </c>
      <c r="Q96" s="17" t="e">
        <f t="shared" si="63"/>
        <v>#DIV/0!</v>
      </c>
      <c r="R96" t="e">
        <f t="shared" si="64"/>
        <v>#DIV/0!</v>
      </c>
      <c r="S96" s="25" t="e">
        <f t="shared" si="65"/>
        <v>#DIV/0!</v>
      </c>
      <c r="T96" s="25" t="e">
        <f t="shared" si="66"/>
        <v>#DIV/0!</v>
      </c>
      <c r="U96" s="10" t="e">
        <f ca="1">RANK(C96,$C$3:OFFSET($C$3,Control!$I$5-1,0),1)</f>
        <v>#N/A</v>
      </c>
      <c r="V96" s="10" t="e">
        <f t="shared" ref="V96:W100" ca="1" si="70">IF(U96=U95,U95+1,U96)</f>
        <v>#N/A</v>
      </c>
      <c r="W96" s="10" t="e">
        <f t="shared" ca="1" si="70"/>
        <v>#N/A</v>
      </c>
      <c r="X96" s="7" t="e">
        <f t="shared" si="48"/>
        <v>#DIV/0!</v>
      </c>
      <c r="Y96" s="7" t="e">
        <f t="shared" ca="1" si="47"/>
        <v>#N/A</v>
      </c>
      <c r="Z96">
        <v>1</v>
      </c>
      <c r="AA96">
        <v>2</v>
      </c>
      <c r="AB96" s="11" t="e">
        <f t="shared" si="49"/>
        <v>#DIV/0!</v>
      </c>
      <c r="AC96" s="11"/>
      <c r="AD96" s="7" t="e">
        <f t="shared" si="67"/>
        <v>#DIV/0!</v>
      </c>
      <c r="AE96" t="e">
        <f t="shared" si="68"/>
        <v>#DIV/0!</v>
      </c>
      <c r="AF96" s="25" t="e">
        <f t="shared" si="69"/>
        <v>#DIV/0!</v>
      </c>
    </row>
    <row r="97" spans="1:32" ht="14.25" x14ac:dyDescent="0.2">
      <c r="A97" s="37">
        <f>Control!B99</f>
        <v>0</v>
      </c>
      <c r="B97" s="27" t="e">
        <f t="shared" si="51"/>
        <v>#DIV/0!</v>
      </c>
      <c r="C97" s="20">
        <v>0</v>
      </c>
      <c r="D97" s="9" t="e">
        <f t="shared" si="52"/>
        <v>#DIV/0!</v>
      </c>
      <c r="E97">
        <f>Control!C99/100</f>
        <v>0</v>
      </c>
      <c r="F97" t="e">
        <f t="shared" si="53"/>
        <v>#DIV/0!</v>
      </c>
      <c r="G97">
        <f t="shared" si="54"/>
        <v>0</v>
      </c>
      <c r="H97" s="21">
        <f t="shared" si="55"/>
        <v>0</v>
      </c>
      <c r="I97" s="7" t="e">
        <f t="shared" si="56"/>
        <v>#DIV/0!</v>
      </c>
      <c r="J97" t="e">
        <f t="shared" si="57"/>
        <v>#DIV/0!</v>
      </c>
      <c r="K97">
        <f>Control!F99/100</f>
        <v>0</v>
      </c>
      <c r="L97" s="25" t="e">
        <f t="shared" si="58"/>
        <v>#DIV/0!</v>
      </c>
      <c r="M97" s="10" t="e">
        <f t="shared" si="59"/>
        <v>#DIV/0!</v>
      </c>
      <c r="N97" t="e">
        <f t="shared" si="60"/>
        <v>#DIV/0!</v>
      </c>
      <c r="O97" t="e">
        <f t="shared" si="61"/>
        <v>#DIV/0!</v>
      </c>
      <c r="P97" s="25" t="e">
        <f t="shared" si="62"/>
        <v>#DIV/0!</v>
      </c>
      <c r="Q97" s="17" t="e">
        <f t="shared" si="63"/>
        <v>#DIV/0!</v>
      </c>
      <c r="R97" t="e">
        <f t="shared" si="64"/>
        <v>#DIV/0!</v>
      </c>
      <c r="S97" s="25" t="e">
        <f t="shared" si="65"/>
        <v>#DIV/0!</v>
      </c>
      <c r="T97" s="25" t="e">
        <f t="shared" si="66"/>
        <v>#DIV/0!</v>
      </c>
      <c r="U97" s="10" t="e">
        <f ca="1">RANK(C97,$C$3:OFFSET($C$3,Control!$I$5-1,0),1)</f>
        <v>#N/A</v>
      </c>
      <c r="V97" s="10" t="e">
        <f t="shared" ca="1" si="70"/>
        <v>#N/A</v>
      </c>
      <c r="W97" s="10" t="e">
        <f t="shared" ca="1" si="70"/>
        <v>#N/A</v>
      </c>
      <c r="X97" s="7" t="e">
        <f t="shared" si="48"/>
        <v>#DIV/0!</v>
      </c>
      <c r="Y97" s="7" t="e">
        <f t="shared" ca="1" si="47"/>
        <v>#N/A</v>
      </c>
      <c r="Z97">
        <v>1</v>
      </c>
      <c r="AA97">
        <v>2</v>
      </c>
      <c r="AB97" s="11" t="e">
        <f t="shared" si="49"/>
        <v>#DIV/0!</v>
      </c>
      <c r="AC97" s="11"/>
      <c r="AD97" s="7" t="e">
        <f t="shared" si="67"/>
        <v>#DIV/0!</v>
      </c>
      <c r="AE97" t="e">
        <f t="shared" si="68"/>
        <v>#DIV/0!</v>
      </c>
      <c r="AF97" s="25" t="e">
        <f t="shared" si="69"/>
        <v>#DIV/0!</v>
      </c>
    </row>
    <row r="98" spans="1:32" ht="14.25" x14ac:dyDescent="0.2">
      <c r="A98" s="37">
        <f>Control!B100</f>
        <v>0</v>
      </c>
      <c r="B98" s="27" t="e">
        <f t="shared" si="51"/>
        <v>#DIV/0!</v>
      </c>
      <c r="C98" s="20">
        <v>0</v>
      </c>
      <c r="D98" s="9" t="e">
        <f t="shared" si="52"/>
        <v>#DIV/0!</v>
      </c>
      <c r="E98">
        <f>Control!C100/100</f>
        <v>0</v>
      </c>
      <c r="F98" t="e">
        <f t="shared" si="53"/>
        <v>#DIV/0!</v>
      </c>
      <c r="G98">
        <f t="shared" si="54"/>
        <v>0</v>
      </c>
      <c r="H98" s="21">
        <f t="shared" si="55"/>
        <v>0</v>
      </c>
      <c r="I98" s="7" t="e">
        <f t="shared" si="56"/>
        <v>#DIV/0!</v>
      </c>
      <c r="J98" t="e">
        <f t="shared" si="57"/>
        <v>#DIV/0!</v>
      </c>
      <c r="K98">
        <f>Control!F100/100</f>
        <v>0</v>
      </c>
      <c r="L98" s="25" t="e">
        <f t="shared" si="58"/>
        <v>#DIV/0!</v>
      </c>
      <c r="M98" s="10" t="e">
        <f t="shared" si="59"/>
        <v>#DIV/0!</v>
      </c>
      <c r="N98" t="e">
        <f t="shared" si="60"/>
        <v>#DIV/0!</v>
      </c>
      <c r="O98" t="e">
        <f t="shared" si="61"/>
        <v>#DIV/0!</v>
      </c>
      <c r="P98" s="25" t="e">
        <f t="shared" si="62"/>
        <v>#DIV/0!</v>
      </c>
      <c r="Q98" s="17" t="e">
        <f t="shared" si="63"/>
        <v>#DIV/0!</v>
      </c>
      <c r="R98" t="e">
        <f t="shared" si="64"/>
        <v>#DIV/0!</v>
      </c>
      <c r="S98" s="25" t="e">
        <f t="shared" si="65"/>
        <v>#DIV/0!</v>
      </c>
      <c r="T98" s="25" t="e">
        <f t="shared" si="66"/>
        <v>#DIV/0!</v>
      </c>
      <c r="U98" s="10" t="e">
        <f ca="1">RANK(C98,$C$3:OFFSET($C$3,Control!$I$5-1,0),1)</f>
        <v>#N/A</v>
      </c>
      <c r="V98" s="10" t="e">
        <f t="shared" ca="1" si="70"/>
        <v>#N/A</v>
      </c>
      <c r="W98" s="10" t="e">
        <f t="shared" ca="1" si="70"/>
        <v>#N/A</v>
      </c>
      <c r="X98" s="7" t="e">
        <f t="shared" si="48"/>
        <v>#DIV/0!</v>
      </c>
      <c r="Y98" s="7" t="e">
        <f t="shared" ca="1" si="47"/>
        <v>#N/A</v>
      </c>
      <c r="Z98">
        <v>1</v>
      </c>
      <c r="AA98">
        <v>2</v>
      </c>
      <c r="AB98" s="11" t="e">
        <f t="shared" si="49"/>
        <v>#DIV/0!</v>
      </c>
      <c r="AC98" s="11"/>
      <c r="AD98" s="7" t="e">
        <f t="shared" si="67"/>
        <v>#DIV/0!</v>
      </c>
      <c r="AE98" t="e">
        <f t="shared" si="68"/>
        <v>#DIV/0!</v>
      </c>
      <c r="AF98" s="25" t="e">
        <f t="shared" si="69"/>
        <v>#DIV/0!</v>
      </c>
    </row>
    <row r="99" spans="1:32" ht="14.25" x14ac:dyDescent="0.2">
      <c r="A99" s="37">
        <f>Control!B101</f>
        <v>0</v>
      </c>
      <c r="B99" s="27" t="e">
        <f t="shared" si="51"/>
        <v>#DIV/0!</v>
      </c>
      <c r="C99" s="20">
        <v>0</v>
      </c>
      <c r="D99" s="9" t="e">
        <f t="shared" si="52"/>
        <v>#DIV/0!</v>
      </c>
      <c r="E99">
        <f>Control!C101/100</f>
        <v>0</v>
      </c>
      <c r="F99" t="e">
        <f t="shared" si="53"/>
        <v>#DIV/0!</v>
      </c>
      <c r="G99">
        <f t="shared" si="54"/>
        <v>0</v>
      </c>
      <c r="H99" s="21">
        <f t="shared" si="55"/>
        <v>0</v>
      </c>
      <c r="I99" s="7" t="e">
        <f t="shared" si="56"/>
        <v>#DIV/0!</v>
      </c>
      <c r="J99" t="e">
        <f t="shared" si="57"/>
        <v>#DIV/0!</v>
      </c>
      <c r="K99">
        <f>Control!F101/100</f>
        <v>0</v>
      </c>
      <c r="L99" s="25" t="e">
        <f t="shared" si="58"/>
        <v>#DIV/0!</v>
      </c>
      <c r="M99" s="10" t="e">
        <f t="shared" si="59"/>
        <v>#DIV/0!</v>
      </c>
      <c r="N99" t="e">
        <f t="shared" si="60"/>
        <v>#DIV/0!</v>
      </c>
      <c r="O99" t="e">
        <f t="shared" si="61"/>
        <v>#DIV/0!</v>
      </c>
      <c r="P99" s="25" t="e">
        <f t="shared" si="62"/>
        <v>#DIV/0!</v>
      </c>
      <c r="Q99" s="17" t="e">
        <f t="shared" si="63"/>
        <v>#DIV/0!</v>
      </c>
      <c r="R99" t="e">
        <f t="shared" si="64"/>
        <v>#DIV/0!</v>
      </c>
      <c r="S99" s="25" t="e">
        <f t="shared" si="65"/>
        <v>#DIV/0!</v>
      </c>
      <c r="T99" s="25" t="e">
        <f t="shared" si="66"/>
        <v>#DIV/0!</v>
      </c>
      <c r="U99" s="10" t="e">
        <f ca="1">RANK(C99,$C$3:OFFSET($C$3,Control!$I$5-1,0),1)</f>
        <v>#N/A</v>
      </c>
      <c r="V99" s="10" t="e">
        <f t="shared" ca="1" si="70"/>
        <v>#N/A</v>
      </c>
      <c r="W99" s="10" t="e">
        <f t="shared" ca="1" si="70"/>
        <v>#N/A</v>
      </c>
      <c r="X99" s="7" t="e">
        <f t="shared" si="48"/>
        <v>#DIV/0!</v>
      </c>
      <c r="Y99" s="7" t="e">
        <f t="shared" ca="1" si="47"/>
        <v>#N/A</v>
      </c>
      <c r="Z99">
        <v>1</v>
      </c>
      <c r="AA99">
        <v>2</v>
      </c>
      <c r="AB99" s="11" t="e">
        <f t="shared" si="49"/>
        <v>#DIV/0!</v>
      </c>
      <c r="AC99" s="11"/>
      <c r="AD99" s="7" t="e">
        <f t="shared" si="67"/>
        <v>#DIV/0!</v>
      </c>
      <c r="AE99" t="e">
        <f t="shared" si="68"/>
        <v>#DIV/0!</v>
      </c>
      <c r="AF99" s="25" t="e">
        <f t="shared" si="69"/>
        <v>#DIV/0!</v>
      </c>
    </row>
    <row r="100" spans="1:32" ht="14.25" x14ac:dyDescent="0.2">
      <c r="A100" s="37">
        <f>Control!B102</f>
        <v>0</v>
      </c>
      <c r="B100" s="27" t="e">
        <f t="shared" si="51"/>
        <v>#DIV/0!</v>
      </c>
      <c r="C100" s="20">
        <v>0</v>
      </c>
      <c r="D100" s="9" t="e">
        <f t="shared" si="52"/>
        <v>#DIV/0!</v>
      </c>
      <c r="E100">
        <f>Control!C102/100</f>
        <v>0</v>
      </c>
      <c r="F100" t="e">
        <f t="shared" si="53"/>
        <v>#DIV/0!</v>
      </c>
      <c r="G100">
        <f t="shared" si="54"/>
        <v>0</v>
      </c>
      <c r="H100" s="21">
        <f t="shared" si="55"/>
        <v>0</v>
      </c>
      <c r="I100" s="7" t="e">
        <f t="shared" si="56"/>
        <v>#DIV/0!</v>
      </c>
      <c r="J100" t="e">
        <f t="shared" si="57"/>
        <v>#DIV/0!</v>
      </c>
      <c r="K100">
        <f>Control!F102/100</f>
        <v>0</v>
      </c>
      <c r="L100" s="25" t="e">
        <f t="shared" si="58"/>
        <v>#DIV/0!</v>
      </c>
      <c r="M100" s="10" t="e">
        <f t="shared" si="59"/>
        <v>#DIV/0!</v>
      </c>
      <c r="N100" t="e">
        <f t="shared" si="60"/>
        <v>#DIV/0!</v>
      </c>
      <c r="O100" t="e">
        <f t="shared" si="61"/>
        <v>#DIV/0!</v>
      </c>
      <c r="P100" s="25" t="e">
        <f t="shared" si="62"/>
        <v>#DIV/0!</v>
      </c>
      <c r="Q100" s="17" t="e">
        <f t="shared" si="63"/>
        <v>#DIV/0!</v>
      </c>
      <c r="R100" t="e">
        <f t="shared" si="64"/>
        <v>#DIV/0!</v>
      </c>
      <c r="S100" s="25" t="e">
        <f t="shared" si="65"/>
        <v>#DIV/0!</v>
      </c>
      <c r="T100" s="25" t="e">
        <f t="shared" si="66"/>
        <v>#DIV/0!</v>
      </c>
      <c r="U100" s="10" t="e">
        <f ca="1">RANK(C100,$C$3:OFFSET($C$3,Control!$I$5-1,0),1)</f>
        <v>#N/A</v>
      </c>
      <c r="V100" s="10" t="e">
        <f t="shared" ca="1" si="70"/>
        <v>#N/A</v>
      </c>
      <c r="W100" s="10" t="e">
        <f t="shared" ca="1" si="70"/>
        <v>#N/A</v>
      </c>
      <c r="X100" s="7" t="e">
        <f t="shared" si="48"/>
        <v>#DIV/0!</v>
      </c>
      <c r="Y100" s="7" t="e">
        <f t="shared" ca="1" si="47"/>
        <v>#N/A</v>
      </c>
      <c r="Z100">
        <v>1</v>
      </c>
      <c r="AA100">
        <v>2</v>
      </c>
      <c r="AB100" s="11" t="e">
        <f t="shared" si="49"/>
        <v>#DIV/0!</v>
      </c>
      <c r="AC100" s="11"/>
      <c r="AD100" s="7" t="e">
        <f t="shared" si="67"/>
        <v>#DIV/0!</v>
      </c>
      <c r="AE100" t="e">
        <f t="shared" si="68"/>
        <v>#DIV/0!</v>
      </c>
      <c r="AF100" s="25" t="e">
        <f t="shared" si="69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10" style="1" customWidth="1"/>
    <col min="7" max="7" width="10.57031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9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83.611225103695773</v>
      </c>
      <c r="AH1" s="31" t="s">
        <v>86</v>
      </c>
      <c r="AI1">
        <f ca="1">MAX(AD3:OFFSET(AD3,Control!$I$5-1,0))</f>
        <v>3.4630127721652375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7.1520093347654523E-6</v>
      </c>
      <c r="E2" s="18" t="s">
        <v>29</v>
      </c>
      <c r="F2" s="3">
        <f>Control!Q25</f>
        <v>5.5555555555555559E-2</v>
      </c>
      <c r="H2" s="3" t="s">
        <v>33</v>
      </c>
      <c r="I2" s="4">
        <v>0.1</v>
      </c>
      <c r="J2" s="4">
        <f>Control!S25</f>
        <v>1</v>
      </c>
      <c r="K2" s="4" t="s">
        <v>49</v>
      </c>
      <c r="N2" s="4" t="s">
        <v>34</v>
      </c>
      <c r="O2" s="4">
        <f>Control!R25</f>
        <v>2.7100271002710024</v>
      </c>
      <c r="P2" s="18">
        <f>Control!P25</f>
        <v>1.7100271002710024</v>
      </c>
      <c r="Q2" s="34" t="s">
        <v>35</v>
      </c>
      <c r="R2" s="14" t="s">
        <v>38</v>
      </c>
      <c r="S2" s="8">
        <f ca="1">100*MAX(S3:OFFSET(S3,Control!$I$5-1,0))</f>
        <v>0.21933781432876956</v>
      </c>
      <c r="T2" s="8">
        <f ca="1">S2*(1+AG3/100)</f>
        <v>0.58825560678534861</v>
      </c>
      <c r="U2" s="2"/>
      <c r="V2" t="s">
        <v>44</v>
      </c>
      <c r="W2">
        <f>O2/(1+P2-F2)</f>
        <v>1.0209290454313424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3.3427976251551454</v>
      </c>
      <c r="C3" s="20">
        <v>84.954695179632026</v>
      </c>
      <c r="D3" s="9">
        <f>ABS(B3-((354.94*SQRT(C3)+9.623*C3-1.5223*POWER(C3,1.5))/($AA$1+273)+0.0012439*POWER(C3,1.5)))</f>
        <v>5.3775637942621302E-7</v>
      </c>
      <c r="E3">
        <f>Control!C5/100</f>
        <v>0.297944505187065</v>
      </c>
      <c r="F3">
        <f>$F$2*N3</f>
        <v>3.3047272458360795E-5</v>
      </c>
      <c r="G3">
        <f t="shared" ref="G3:G30" si="0">0.018*C3*1000000/8.3144/($AA$1+273.15)</f>
        <v>150.365865058113</v>
      </c>
      <c r="H3" s="21">
        <f t="shared" ref="H3:H30" si="1">2*0.0000000000000000001*(E3*100)^3.5</f>
        <v>2.887379223076697E-14</v>
      </c>
      <c r="I3" s="7">
        <f>MIN(J3*$J$2,C3)</f>
        <v>5.2687482490734627</v>
      </c>
      <c r="J3">
        <f t="shared" ref="J3:J30" si="2">$I$2+(0.821*SQRT(H3)+1.54)/E3</f>
        <v>5.2687482490734627</v>
      </c>
      <c r="K3">
        <f>Control!F5/100</f>
        <v>3.1467272481479187E-2</v>
      </c>
      <c r="L3" s="25">
        <f>K3*(1-F3-P3-S3)</f>
        <v>3.1365818088579973E-2</v>
      </c>
      <c r="M3" s="10">
        <f t="shared" ref="M3:M30" si="3">0.018*I3*1000000/8.3144/($AA$1+273.15)</f>
        <v>9.3254397131341786</v>
      </c>
      <c r="N3">
        <f>1/((1+$P$2)*(1+(1-E3)/E3*$AA$2/M3)-$O$2)</f>
        <v>5.9485090425049432E-4</v>
      </c>
      <c r="O3">
        <f>$O$2*N3</f>
        <v>1.6120620711395509E-3</v>
      </c>
      <c r="P3" s="25">
        <f>S3*($P$2-$F$2)</f>
        <v>1.9889253997198183E-3</v>
      </c>
      <c r="Q3" s="17">
        <f>100/(1+G3/$AA$2*(1/S3-1))</f>
        <v>1.9272244615221858</v>
      </c>
      <c r="R3">
        <f>Q3/100*G3+(100-Q3)/100*$AA$2</f>
        <v>2410.5845272028096</v>
      </c>
      <c r="S3" s="25">
        <f>($O$2/(1+$P$2-$F$2)+1)*N3</f>
        <v>1.2021514701009224E-3</v>
      </c>
      <c r="T3" s="25">
        <f>L3+F3+P3</f>
        <v>3.3387790760758151E-2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3.1960668992830468</v>
      </c>
      <c r="Y3" s="7">
        <f t="shared" ref="Y3:Y66" ca="1" si="4">ABS(C3-V3)</f>
        <v>70.954695179632026</v>
      </c>
      <c r="Z3">
        <v>1</v>
      </c>
      <c r="AA3">
        <v>2</v>
      </c>
      <c r="AB3" s="11">
        <f>100*8.3144*$AA$2*($AA$1+273)*($AE$1/100-B3/100)/(0.018*1000000*C3+8.3144*$AA$2*($AA$1+273)*($AE$1/100-B3/100))</f>
        <v>27.580247426638053</v>
      </c>
      <c r="AC3" s="11"/>
      <c r="AD3" s="7">
        <f>B3+S3*100</f>
        <v>3.4630127721652375</v>
      </c>
      <c r="AE3">
        <f>($AE$1/100-K3)/(1-K3)/N3-1-$P$2</f>
        <v>41.185234906255076</v>
      </c>
      <c r="AF3" s="25">
        <f>S3+P3+F3</f>
        <v>3.2241241422791013E-3</v>
      </c>
      <c r="AG3">
        <f>100*((O2+P2)*(1+P2-F2)-O2)/(1+O2+P2-F2)</f>
        <v>168.19616516448059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5">100*T4/(1-S4)</f>
        <v>2.0651315901103504</v>
      </c>
      <c r="C4" s="20">
        <v>37.279254573398795</v>
      </c>
      <c r="D4" s="9">
        <f t="shared" ref="D4:D30" si="6">ABS(B4-((354.94*SQRT(C4)+9.623*C4-1.5223*POWER(C4,1.5))/($AA$1+273)+0.0012439*POWER(C4,1.5)))</f>
        <v>2.3709986463060773E-7</v>
      </c>
      <c r="E4">
        <f>Control!C6/100</f>
        <v>0.28572456749383496</v>
      </c>
      <c r="F4">
        <f t="shared" ref="F4:F30" si="7">$F$2*N4</f>
        <v>3.2456608996234608E-5</v>
      </c>
      <c r="G4">
        <f t="shared" si="0"/>
        <v>65.982549296400222</v>
      </c>
      <c r="H4" s="21">
        <f t="shared" si="1"/>
        <v>2.4937134037179085E-14</v>
      </c>
      <c r="I4" s="7">
        <f t="shared" ref="I4:I30" si="8">MIN(J4*$J$2,C4)</f>
        <v>5.489806494960952</v>
      </c>
      <c r="J4">
        <f t="shared" si="2"/>
        <v>5.489806494960952</v>
      </c>
      <c r="K4">
        <f>Control!F6/100</f>
        <v>1.8700314761687761E-2</v>
      </c>
      <c r="L4" s="25">
        <f t="shared" ref="L4:L30" si="9">K4*(1-F4-P4-S4)</f>
        <v>1.8641100244192483E-2</v>
      </c>
      <c r="M4" s="10">
        <f t="shared" si="3"/>
        <v>9.7167025421140032</v>
      </c>
      <c r="N4">
        <f t="shared" ref="N4:N30" si="10">1/((1+$P$2)*(1+(1-E4)/E4*$AA$2/M4)-$O$2)</f>
        <v>5.8421896193222285E-4</v>
      </c>
      <c r="O4">
        <f t="shared" ref="O4:O30" si="11">$O$2*N4</f>
        <v>1.5832492193285171E-3</v>
      </c>
      <c r="P4" s="25">
        <f t="shared" ref="P4:P30" si="12">S4*($P$2-$F$2)</f>
        <v>1.9533767606002223E-3</v>
      </c>
      <c r="Q4" s="17">
        <f t="shared" ref="Q4:Q30" si="13">100/(1+G4/$AA$2*(1/S4-1))</f>
        <v>4.2127889978502058</v>
      </c>
      <c r="R4">
        <f t="shared" ref="R4:R9" si="14">Q4/100*G4+(100-Q4)/100*$AA$2</f>
        <v>2354.355735680037</v>
      </c>
      <c r="S4" s="25">
        <f t="shared" ref="S4:S30" si="15">($O$2/(1+$P$2-$F$2)+1)*N4</f>
        <v>1.1806650690605769E-3</v>
      </c>
      <c r="T4" s="25">
        <f t="shared" ref="T4:T30" si="16">L4+F4+P4</f>
        <v>2.062693361378894E-2</v>
      </c>
      <c r="U4" s="10">
        <f ca="1">RANK(C4,$C$3:OFFSET($C$3,Control!$I$5-1,0),1)</f>
        <v>13</v>
      </c>
      <c r="V4" s="10">
        <f t="shared" ref="V4:W19" ca="1" si="17">IF(U4=U3,U3+1,U4)</f>
        <v>13</v>
      </c>
      <c r="W4" s="10">
        <f t="shared" ca="1" si="17"/>
        <v>13</v>
      </c>
      <c r="X4" s="7">
        <f t="shared" ref="X4:X67" si="18">(N4+L4)*100</f>
        <v>1.9225319206124705</v>
      </c>
      <c r="Y4" s="7">
        <f t="shared" ca="1" si="4"/>
        <v>24.279254573398795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57.323385095047627</v>
      </c>
      <c r="AC4" s="11"/>
      <c r="AD4" s="7">
        <f t="shared" ref="AD4:AD16" si="20">B4+S4*100</f>
        <v>2.1831980970164082</v>
      </c>
      <c r="AE4">
        <f t="shared" ref="AE4:AE30" si="21">($AE$1/100-K4)/(1-K4)/N4-1-$P$2</f>
        <v>63.672065704773146</v>
      </c>
      <c r="AF4" s="25">
        <f t="shared" ref="AF4:AF30" si="22">S4+P4+F4</f>
        <v>3.1664984386570337E-3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5"/>
        <v>1.6590402088908551</v>
      </c>
      <c r="C5" s="20">
        <v>25.307932482628917</v>
      </c>
      <c r="D5" s="9">
        <f t="shared" si="6"/>
        <v>2.1600888500117321E-7</v>
      </c>
      <c r="E5">
        <f>Control!C7/100</f>
        <v>0.15831191098096212</v>
      </c>
      <c r="F5">
        <f t="shared" si="7"/>
        <v>2.731967579186249E-5</v>
      </c>
      <c r="G5">
        <f t="shared" si="0"/>
        <v>44.793865159970274</v>
      </c>
      <c r="H5" s="21">
        <f t="shared" si="1"/>
        <v>3.1573851728757004E-15</v>
      </c>
      <c r="I5" s="7">
        <f t="shared" si="8"/>
        <v>9.8276322204062598</v>
      </c>
      <c r="J5">
        <f t="shared" si="2"/>
        <v>9.8276322204062598</v>
      </c>
      <c r="K5">
        <f>Control!F7/100</f>
        <v>1.4942206567466677E-2</v>
      </c>
      <c r="L5" s="25">
        <f t="shared" si="9"/>
        <v>1.4902380592926364E-2</v>
      </c>
      <c r="M5" s="10">
        <f t="shared" si="3"/>
        <v>17.39445262171526</v>
      </c>
      <c r="N5">
        <f t="shared" si="10"/>
        <v>4.917541642535248E-4</v>
      </c>
      <c r="O5">
        <f t="shared" si="11"/>
        <v>1.3326671117981699E-3</v>
      </c>
      <c r="P5" s="25">
        <f t="shared" si="12"/>
        <v>1.6442142740527139E-3</v>
      </c>
      <c r="Q5" s="17">
        <f t="shared" si="13"/>
        <v>5.1702155570247532</v>
      </c>
      <c r="R5">
        <f t="shared" si="14"/>
        <v>2330.3871474601356</v>
      </c>
      <c r="S5" s="25">
        <f t="shared" si="15"/>
        <v>9.9380027375176342E-4</v>
      </c>
      <c r="T5" s="25">
        <f t="shared" si="16"/>
        <v>1.6573914542770941E-2</v>
      </c>
      <c r="U5" s="10">
        <f ca="1">RANK(C5,$C$3:OFFSET($C$3,Control!$I$5-1,0),1)</f>
        <v>8</v>
      </c>
      <c r="V5" s="10">
        <f t="shared" ca="1" si="17"/>
        <v>8</v>
      </c>
      <c r="W5" s="10">
        <f t="shared" ca="1" si="17"/>
        <v>8</v>
      </c>
      <c r="X5" s="7">
        <f t="shared" si="18"/>
        <v>1.5394134757179889</v>
      </c>
      <c r="Y5" s="7">
        <f t="shared" ca="1" si="4"/>
        <v>17.307932482628917</v>
      </c>
      <c r="Z5">
        <v>1</v>
      </c>
      <c r="AA5">
        <v>2</v>
      </c>
      <c r="AB5" s="11">
        <f t="shared" si="19"/>
        <v>68.760857347639231</v>
      </c>
      <c r="AC5" s="11"/>
      <c r="AD5" s="7">
        <f t="shared" si="20"/>
        <v>1.7584202362660315</v>
      </c>
      <c r="AE5">
        <f t="shared" si="21"/>
        <v>83.611225103695773</v>
      </c>
      <c r="AF5" s="25">
        <f t="shared" si="22"/>
        <v>2.6653342235963399E-3</v>
      </c>
      <c r="AG5" s="7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5"/>
        <v>2.049419937781487</v>
      </c>
      <c r="C6" s="20">
        <v>36.78374621002687</v>
      </c>
      <c r="D6" s="9">
        <f t="shared" si="6"/>
        <v>9.0431444066396693E-7</v>
      </c>
      <c r="E6">
        <f>Control!C8/100</f>
        <v>0.19871320738200793</v>
      </c>
      <c r="F6">
        <f t="shared" si="7"/>
        <v>2.8771668233174069E-5</v>
      </c>
      <c r="G6">
        <f t="shared" si="0"/>
        <v>65.105522505304009</v>
      </c>
      <c r="H6" s="21">
        <f t="shared" si="1"/>
        <v>6.9955773355971863E-15</v>
      </c>
      <c r="I6" s="7">
        <f t="shared" si="8"/>
        <v>7.8498626737355028</v>
      </c>
      <c r="J6">
        <f t="shared" si="2"/>
        <v>7.8498626737355028</v>
      </c>
      <c r="K6">
        <f>Control!F8/100</f>
        <v>1.8765050082812738E-2</v>
      </c>
      <c r="L6" s="25">
        <f t="shared" si="9"/>
        <v>1.8712376736923799E-2</v>
      </c>
      <c r="M6" s="10">
        <f t="shared" si="3"/>
        <v>13.893892374374865</v>
      </c>
      <c r="N6">
        <f t="shared" si="10"/>
        <v>5.1789002819713323E-4</v>
      </c>
      <c r="O6">
        <f t="shared" si="11"/>
        <v>1.4034960113743446E-3</v>
      </c>
      <c r="P6" s="25">
        <f t="shared" si="12"/>
        <v>1.7316013541926714E-3</v>
      </c>
      <c r="Q6" s="17">
        <f t="shared" si="13"/>
        <v>3.8005769384008166</v>
      </c>
      <c r="R6">
        <f t="shared" si="14"/>
        <v>2364.1702216362214</v>
      </c>
      <c r="S6" s="25">
        <f t="shared" si="15"/>
        <v>1.0466190003228435E-3</v>
      </c>
      <c r="T6" s="25">
        <f t="shared" si="16"/>
        <v>2.0472749759349644E-2</v>
      </c>
      <c r="U6" s="10">
        <f ca="1">RANK(C6,$C$3:OFFSET($C$3,Control!$I$5-1,0),1)</f>
        <v>12</v>
      </c>
      <c r="V6" s="10">
        <f t="shared" ca="1" si="17"/>
        <v>12</v>
      </c>
      <c r="W6" s="10">
        <f t="shared" ca="1" si="17"/>
        <v>12</v>
      </c>
      <c r="X6" s="7">
        <f t="shared" si="18"/>
        <v>1.9230266765120931</v>
      </c>
      <c r="Y6" s="7">
        <f t="shared" ca="1" si="4"/>
        <v>24.78374621002687</v>
      </c>
      <c r="Z6">
        <v>1</v>
      </c>
      <c r="AA6">
        <v>2</v>
      </c>
      <c r="AB6" s="11">
        <f t="shared" si="19"/>
        <v>57.756383684096328</v>
      </c>
      <c r="AC6" s="11"/>
      <c r="AD6" s="7">
        <f t="shared" si="20"/>
        <v>2.1540818378137714</v>
      </c>
      <c r="AE6">
        <f t="shared" si="21"/>
        <v>72.051525514172212</v>
      </c>
      <c r="AF6" s="25">
        <f t="shared" si="22"/>
        <v>2.8069920227486887E-3</v>
      </c>
      <c r="AG6" s="7"/>
      <c r="AS6" s="9"/>
      <c r="AX6" s="7"/>
      <c r="BH6" s="1"/>
    </row>
    <row r="7" spans="1:60" ht="14.25" x14ac:dyDescent="0.2">
      <c r="A7" s="37" t="str">
        <f>Control!B9</f>
        <v>MER 13-01-1</v>
      </c>
      <c r="B7" s="27">
        <f t="shared" si="5"/>
        <v>0.71874402054604047</v>
      </c>
      <c r="C7" s="20">
        <v>5.4263897301903388</v>
      </c>
      <c r="D7" s="9">
        <f t="shared" si="6"/>
        <v>3.4153433181582926E-7</v>
      </c>
      <c r="E7">
        <f>Control!C9/100</f>
        <v>0.36347859146227679</v>
      </c>
      <c r="F7">
        <f t="shared" si="7"/>
        <v>3.6601875237049534E-5</v>
      </c>
      <c r="G7">
        <f t="shared" si="0"/>
        <v>9.6044578136295158</v>
      </c>
      <c r="H7" s="21">
        <f t="shared" si="1"/>
        <v>5.7903647663585683E-14</v>
      </c>
      <c r="I7" s="7">
        <f t="shared" si="8"/>
        <v>4.3368387952733345</v>
      </c>
      <c r="J7">
        <f t="shared" si="2"/>
        <v>4.3368387952733345</v>
      </c>
      <c r="K7">
        <f>Control!F9/100</f>
        <v>4.9561099014584012E-3</v>
      </c>
      <c r="L7" s="25">
        <f t="shared" si="9"/>
        <v>4.9384120559682271E-3</v>
      </c>
      <c r="M7" s="10">
        <f t="shared" si="3"/>
        <v>7.6760032590312228</v>
      </c>
      <c r="N7">
        <f t="shared" si="10"/>
        <v>6.5883375426689162E-4</v>
      </c>
      <c r="O7">
        <f t="shared" si="11"/>
        <v>1.7854573286365625E-3</v>
      </c>
      <c r="P7" s="25">
        <f t="shared" si="12"/>
        <v>2.2028565119275381E-3</v>
      </c>
      <c r="Q7" s="17">
        <f t="shared" si="13"/>
        <v>25.416988612344579</v>
      </c>
      <c r="R7">
        <f t="shared" si="14"/>
        <v>1833.4540935157081</v>
      </c>
      <c r="S7" s="25">
        <f t="shared" si="15"/>
        <v>1.3314562701085368E-3</v>
      </c>
      <c r="T7" s="25">
        <f t="shared" si="16"/>
        <v>7.1778704431328146E-3</v>
      </c>
      <c r="U7" s="10">
        <f ca="1">RANK(C7,$C$3:OFFSET($C$3,Control!$I$5-1,0),1)</f>
        <v>1</v>
      </c>
      <c r="V7" s="10">
        <f t="shared" ca="1" si="17"/>
        <v>1</v>
      </c>
      <c r="W7" s="10">
        <f t="shared" ca="1" si="17"/>
        <v>1</v>
      </c>
      <c r="X7" s="7">
        <f t="shared" si="18"/>
        <v>0.55972458102351186</v>
      </c>
      <c r="Y7" s="7">
        <f t="shared" ca="1" si="4"/>
        <v>4.4263897301903388</v>
      </c>
      <c r="Z7">
        <v>1</v>
      </c>
      <c r="AA7">
        <v>2</v>
      </c>
      <c r="AB7" s="11">
        <f t="shared" si="19"/>
        <v>92.684113827256482</v>
      </c>
      <c r="AC7" s="11"/>
      <c r="AD7" s="7">
        <f t="shared" si="20"/>
        <v>0.85188964755689423</v>
      </c>
      <c r="AE7">
        <f t="shared" si="21"/>
        <v>76.306357146513747</v>
      </c>
      <c r="AF7" s="25">
        <f t="shared" si="22"/>
        <v>3.5709146572731245E-3</v>
      </c>
      <c r="AG7" s="7"/>
      <c r="AS7" s="9"/>
      <c r="AX7" s="7"/>
      <c r="AY7" s="10"/>
      <c r="BF7" s="10"/>
      <c r="BH7" s="1"/>
    </row>
    <row r="8" spans="1:60" ht="14.25" x14ac:dyDescent="0.2">
      <c r="A8" s="37" t="str">
        <f>Control!B10</f>
        <v>MER 13-01-3</v>
      </c>
      <c r="B8" s="27">
        <f t="shared" si="5"/>
        <v>0.88085874258830632</v>
      </c>
      <c r="C8" s="20">
        <v>7.950433887075798</v>
      </c>
      <c r="D8" s="9">
        <f t="shared" si="6"/>
        <v>9.7666711929011996E-7</v>
      </c>
      <c r="E8">
        <f>Control!C10/100</f>
        <v>0.44063593598960471</v>
      </c>
      <c r="F8">
        <f t="shared" si="7"/>
        <v>4.1854519684501612E-5</v>
      </c>
      <c r="G8">
        <f t="shared" si="0"/>
        <v>14.071898751325332</v>
      </c>
      <c r="H8" s="21">
        <f t="shared" si="1"/>
        <v>1.1358204701346975E-13</v>
      </c>
      <c r="I8" s="7">
        <f t="shared" si="8"/>
        <v>3.5949493468667595</v>
      </c>
      <c r="J8">
        <f t="shared" si="2"/>
        <v>3.5949493468667595</v>
      </c>
      <c r="K8">
        <f>Control!F10/100</f>
        <v>6.2599000462223017E-3</v>
      </c>
      <c r="L8" s="25">
        <f t="shared" si="9"/>
        <v>6.2343385721044852E-3</v>
      </c>
      <c r="M8" s="10">
        <f t="shared" si="3"/>
        <v>6.3628933896912834</v>
      </c>
      <c r="N8">
        <f t="shared" si="10"/>
        <v>7.5338135432102891E-4</v>
      </c>
      <c r="O8">
        <f t="shared" si="11"/>
        <v>2.0416838870488587E-3</v>
      </c>
      <c r="P8" s="25">
        <f t="shared" si="12"/>
        <v>2.5189829931794466E-3</v>
      </c>
      <c r="Q8" s="17">
        <f t="shared" si="13"/>
        <v>21.012771352278065</v>
      </c>
      <c r="R8">
        <f t="shared" si="14"/>
        <v>1942.0933592111135</v>
      </c>
      <c r="S8" s="25">
        <f t="shared" si="15"/>
        <v>1.522530261233769E-3</v>
      </c>
      <c r="T8" s="25">
        <f t="shared" si="16"/>
        <v>8.7951760849684334E-3</v>
      </c>
      <c r="U8" s="10">
        <f ca="1">RANK(C8,$C$3:OFFSET($C$3,Control!$I$5-1,0),1)</f>
        <v>3</v>
      </c>
      <c r="V8" s="10">
        <f t="shared" ca="1" si="17"/>
        <v>3</v>
      </c>
      <c r="W8" s="10">
        <f t="shared" ca="1" si="17"/>
        <v>3</v>
      </c>
      <c r="X8" s="7">
        <f t="shared" si="18"/>
        <v>0.69877199264255141</v>
      </c>
      <c r="Y8" s="7">
        <f t="shared" ca="1" si="4"/>
        <v>4.950433887075798</v>
      </c>
      <c r="Z8">
        <v>1</v>
      </c>
      <c r="AA8">
        <v>2</v>
      </c>
      <c r="AB8" s="11">
        <f t="shared" si="19"/>
        <v>89.320881942371429</v>
      </c>
      <c r="AC8" s="11"/>
      <c r="AD8" s="7">
        <f t="shared" si="20"/>
        <v>1.0331117687116833</v>
      </c>
      <c r="AE8">
        <f t="shared" si="21"/>
        <v>64.739158845982743</v>
      </c>
      <c r="AF8" s="25">
        <f t="shared" si="22"/>
        <v>4.0833677740977166E-3</v>
      </c>
      <c r="AG8" s="7"/>
      <c r="AS8" s="8"/>
      <c r="AX8" s="7"/>
      <c r="BH8" s="1"/>
    </row>
    <row r="9" spans="1:60" s="10" customFormat="1" ht="14.25" x14ac:dyDescent="0.2">
      <c r="A9" s="37" t="str">
        <f>Control!B11</f>
        <v>MER 13-01-6</v>
      </c>
      <c r="B9" s="27">
        <f t="shared" si="5"/>
        <v>0.78737218236141449</v>
      </c>
      <c r="C9" s="20">
        <v>6.4433198947015065</v>
      </c>
      <c r="D9" s="9">
        <f t="shared" si="6"/>
        <v>2.0194346572743882E-7</v>
      </c>
      <c r="E9">
        <f>Control!C11/100</f>
        <v>0.39946768149646578</v>
      </c>
      <c r="F9">
        <f t="shared" si="7"/>
        <v>3.8883949476312847E-5</v>
      </c>
      <c r="G9">
        <f t="shared" si="0"/>
        <v>11.404376977215328</v>
      </c>
      <c r="H9" s="21">
        <f t="shared" si="1"/>
        <v>8.0577867017476053E-14</v>
      </c>
      <c r="I9" s="7">
        <f t="shared" si="8"/>
        <v>3.9551309765084519</v>
      </c>
      <c r="J9">
        <f t="shared" si="2"/>
        <v>3.9551309765084519</v>
      </c>
      <c r="K9">
        <f>Control!F11/100</f>
        <v>5.5043804566249042E-3</v>
      </c>
      <c r="L9" s="25">
        <f t="shared" si="9"/>
        <v>5.4834992808616059E-3</v>
      </c>
      <c r="M9" s="10">
        <f t="shared" si="3"/>
        <v>7.0003981468397578</v>
      </c>
      <c r="N9">
        <f t="shared" si="10"/>
        <v>6.9991109057363117E-4</v>
      </c>
      <c r="O9">
        <f t="shared" si="11"/>
        <v>1.8967780232347726E-3</v>
      </c>
      <c r="P9" s="25">
        <f t="shared" si="12"/>
        <v>2.340201444833454E-3</v>
      </c>
      <c r="Q9" s="17">
        <f t="shared" si="13"/>
        <v>23.367060750465829</v>
      </c>
      <c r="R9">
        <f t="shared" si="14"/>
        <v>1884.0035262725419</v>
      </c>
      <c r="S9" s="25">
        <f t="shared" si="15"/>
        <v>1.4144706521597784E-3</v>
      </c>
      <c r="T9" s="25">
        <f t="shared" si="16"/>
        <v>7.8625846751713725E-3</v>
      </c>
      <c r="U9" s="10">
        <f ca="1">RANK(C9,$C$3:OFFSET($C$3,Control!$I$5-1,0),1)</f>
        <v>2</v>
      </c>
      <c r="V9" s="10">
        <f t="shared" ca="1" si="17"/>
        <v>2</v>
      </c>
      <c r="W9" s="10">
        <f t="shared" ca="1" si="17"/>
        <v>2</v>
      </c>
      <c r="X9" s="7">
        <f t="shared" si="18"/>
        <v>0.61834103714352373</v>
      </c>
      <c r="Y9" s="7">
        <f t="shared" ca="1" si="4"/>
        <v>4.4433198947015065</v>
      </c>
      <c r="Z9">
        <v>1</v>
      </c>
      <c r="AA9">
        <v>2</v>
      </c>
      <c r="AB9" s="11">
        <f t="shared" si="19"/>
        <v>91.320706391522521</v>
      </c>
      <c r="AC9" s="11"/>
      <c r="AD9" s="7">
        <f t="shared" si="20"/>
        <v>0.92881924757739232</v>
      </c>
      <c r="AE9">
        <f t="shared" si="21"/>
        <v>70.922262536818977</v>
      </c>
      <c r="AF9" s="25">
        <f t="shared" si="22"/>
        <v>3.7935560464695452E-3</v>
      </c>
      <c r="AG9" s="7"/>
      <c r="AI9"/>
      <c r="AJ9"/>
      <c r="AP9"/>
      <c r="AQ9"/>
      <c r="AR9"/>
      <c r="AS9" s="9"/>
      <c r="AT9"/>
      <c r="AU9"/>
      <c r="AV9"/>
      <c r="AW9"/>
      <c r="AX9" s="7"/>
      <c r="AY9"/>
      <c r="AZ9"/>
      <c r="BB9"/>
      <c r="BE9"/>
      <c r="BF9"/>
      <c r="BG9"/>
      <c r="BH9" s="1"/>
    </row>
    <row r="10" spans="1:60" ht="14.25" x14ac:dyDescent="0.2">
      <c r="A10" s="37" t="str">
        <f>Control!B12</f>
        <v>AME_19-Ad</v>
      </c>
      <c r="B10" s="27">
        <f t="shared" si="5"/>
        <v>1.6778212542501589</v>
      </c>
      <c r="C10" s="20">
        <v>25.821610656824479</v>
      </c>
      <c r="D10" s="9">
        <f t="shared" si="6"/>
        <v>7.51455797587397E-8</v>
      </c>
      <c r="E10">
        <f>Control!C12/100</f>
        <v>0.60762500000000008</v>
      </c>
      <c r="F10">
        <f t="shared" si="7"/>
        <v>6.0296199695498256E-5</v>
      </c>
      <c r="G10">
        <f t="shared" si="0"/>
        <v>45.703051672393975</v>
      </c>
      <c r="H10" s="21">
        <f t="shared" si="1"/>
        <v>3.497475774085942E-13</v>
      </c>
      <c r="I10" s="7">
        <f t="shared" si="8"/>
        <v>2.6344587295370823</v>
      </c>
      <c r="J10">
        <f t="shared" si="2"/>
        <v>2.6344587295370823</v>
      </c>
      <c r="K10">
        <f>Control!F12/100</f>
        <v>1.3129468487782136E-2</v>
      </c>
      <c r="L10" s="25">
        <f t="shared" si="9"/>
        <v>1.3052233653261643E-2</v>
      </c>
      <c r="M10" s="10">
        <f t="shared" si="3"/>
        <v>4.6628696034885406</v>
      </c>
      <c r="N10">
        <f t="shared" si="10"/>
        <v>1.0853315945189685E-3</v>
      </c>
      <c r="O10">
        <f t="shared" si="11"/>
        <v>2.9412780339267437E-3</v>
      </c>
      <c r="P10" s="25">
        <f t="shared" si="12"/>
        <v>3.6288817248702923E-3</v>
      </c>
      <c r="Q10" s="17">
        <f t="shared" si="13"/>
        <v>10.560898185040955</v>
      </c>
      <c r="R10">
        <f t="shared" ref="R10:R30" si="23">Q10/100*G10+(100-Q10)/100*2450</f>
        <v>2196.0846472210751</v>
      </c>
      <c r="S10" s="25">
        <f t="shared" si="15"/>
        <v>2.1933781432876957E-3</v>
      </c>
      <c r="T10" s="25">
        <f t="shared" si="16"/>
        <v>1.6741411577827433E-2</v>
      </c>
      <c r="U10" s="10">
        <f ca="1">RANK(C10,$C$3:OFFSET($C$3,Control!$I$5-1,0),1)</f>
        <v>9</v>
      </c>
      <c r="V10" s="10">
        <f t="shared" ca="1" si="17"/>
        <v>9</v>
      </c>
      <c r="W10" s="10">
        <f t="shared" ca="1" si="17"/>
        <v>9</v>
      </c>
      <c r="X10" s="7">
        <f t="shared" si="18"/>
        <v>1.4137565247780612</v>
      </c>
      <c r="Y10" s="7">
        <f t="shared" ca="1" si="4"/>
        <v>16.821610656824479</v>
      </c>
      <c r="Z10">
        <v>1</v>
      </c>
      <c r="AA10">
        <v>2</v>
      </c>
      <c r="AB10" s="11">
        <f t="shared" si="19"/>
        <v>68.226102521424977</v>
      </c>
      <c r="AC10" s="11"/>
      <c r="AD10" s="7">
        <f t="shared" si="20"/>
        <v>1.8971590685789286</v>
      </c>
      <c r="AE10">
        <f t="shared" si="21"/>
        <v>38.021964958311017</v>
      </c>
      <c r="AF10" s="25">
        <f t="shared" si="22"/>
        <v>5.8825560678534864E-3</v>
      </c>
      <c r="AG10" s="7"/>
      <c r="AS10" s="8"/>
      <c r="AX10" s="7"/>
      <c r="BH10" s="1"/>
    </row>
    <row r="11" spans="1:60" ht="14.25" x14ac:dyDescent="0.2">
      <c r="A11" s="37" t="str">
        <f>Control!B13</f>
        <v>AME_19-Af</v>
      </c>
      <c r="B11" s="27">
        <f t="shared" si="5"/>
        <v>1.6243107640988494</v>
      </c>
      <c r="C11" s="20">
        <v>24.368807882529861</v>
      </c>
      <c r="D11" s="9">
        <f t="shared" si="6"/>
        <v>5.5804363974232274E-7</v>
      </c>
      <c r="E11">
        <f>Control!C13/100</f>
        <v>0.60762500000000008</v>
      </c>
      <c r="F11">
        <f t="shared" si="7"/>
        <v>6.0296199695498256E-5</v>
      </c>
      <c r="G11">
        <f t="shared" si="0"/>
        <v>43.131658231999275</v>
      </c>
      <c r="H11" s="21">
        <f t="shared" si="1"/>
        <v>3.497475774085942E-13</v>
      </c>
      <c r="I11" s="7">
        <f t="shared" si="8"/>
        <v>2.6344587295370823</v>
      </c>
      <c r="J11">
        <f t="shared" si="2"/>
        <v>2.6344587295370823</v>
      </c>
      <c r="K11">
        <f>Control!F13/100</f>
        <v>1.2592377807624839E-2</v>
      </c>
      <c r="L11" s="25">
        <f t="shared" si="9"/>
        <v>1.2518302439143892E-2</v>
      </c>
      <c r="M11" s="10">
        <f t="shared" si="3"/>
        <v>4.6628696034885406</v>
      </c>
      <c r="N11">
        <f t="shared" si="10"/>
        <v>1.0853315945189685E-3</v>
      </c>
      <c r="O11">
        <f t="shared" si="11"/>
        <v>2.9412780339267437E-3</v>
      </c>
      <c r="P11" s="25">
        <f t="shared" si="12"/>
        <v>3.6288817248702923E-3</v>
      </c>
      <c r="Q11" s="17">
        <f t="shared" si="13"/>
        <v>11.120494520305739</v>
      </c>
      <c r="R11">
        <f t="shared" si="23"/>
        <v>2182.3443379427158</v>
      </c>
      <c r="S11" s="25">
        <f t="shared" si="15"/>
        <v>2.1933781432876957E-3</v>
      </c>
      <c r="T11" s="25">
        <f t="shared" si="16"/>
        <v>1.620748036370968E-2</v>
      </c>
      <c r="U11" s="10">
        <f ca="1">RANK(C11,$C$3:OFFSET($C$3,Control!$I$5-1,0),1)</f>
        <v>7</v>
      </c>
      <c r="V11" s="10">
        <f t="shared" ca="1" si="17"/>
        <v>7</v>
      </c>
      <c r="W11" s="10">
        <f t="shared" ca="1" si="17"/>
        <v>7</v>
      </c>
      <c r="X11" s="7">
        <f t="shared" si="18"/>
        <v>1.3603634033662861</v>
      </c>
      <c r="Y11" s="7">
        <f t="shared" ca="1" si="4"/>
        <v>17.368807882529861</v>
      </c>
      <c r="Z11">
        <v>1</v>
      </c>
      <c r="AA11">
        <v>2</v>
      </c>
      <c r="AB11" s="11">
        <f t="shared" si="19"/>
        <v>69.74925521496175</v>
      </c>
      <c r="AC11" s="11"/>
      <c r="AD11" s="7">
        <f t="shared" si="20"/>
        <v>1.8436485784276191</v>
      </c>
      <c r="AE11">
        <f t="shared" si="21"/>
        <v>38.500983379036228</v>
      </c>
      <c r="AF11" s="25">
        <f t="shared" si="22"/>
        <v>5.8825560678534864E-3</v>
      </c>
      <c r="AG11" s="7"/>
      <c r="AP11" s="10"/>
      <c r="AS11" s="9"/>
      <c r="AT11" s="12"/>
      <c r="AV11" s="10"/>
      <c r="AX11" s="7"/>
      <c r="BH11" s="1"/>
    </row>
    <row r="12" spans="1:60" ht="14.25" x14ac:dyDescent="0.2">
      <c r="A12" s="37" t="str">
        <f>Control!B14</f>
        <v>AME_19-Ac</v>
      </c>
      <c r="B12" s="27">
        <f t="shared" si="5"/>
        <v>1.9594418749986815</v>
      </c>
      <c r="C12" s="20">
        <v>33.99441950192081</v>
      </c>
      <c r="D12" s="9">
        <f t="shared" si="6"/>
        <v>9.3863273553651538E-7</v>
      </c>
      <c r="E12">
        <f>Control!C14/100</f>
        <v>0.58246750000000003</v>
      </c>
      <c r="F12">
        <f t="shared" si="7"/>
        <v>5.6574132389244116E-5</v>
      </c>
      <c r="G12">
        <f t="shared" si="0"/>
        <v>60.168543772024748</v>
      </c>
      <c r="H12" s="21">
        <f t="shared" si="1"/>
        <v>3.0163444818343382E-13</v>
      </c>
      <c r="I12" s="7">
        <f t="shared" si="8"/>
        <v>2.7439251132527063</v>
      </c>
      <c r="J12">
        <f t="shared" si="2"/>
        <v>2.7439251132527063</v>
      </c>
      <c r="K12">
        <f>Control!F14/100</f>
        <v>1.6181962952603022E-2</v>
      </c>
      <c r="L12" s="25">
        <f t="shared" si="9"/>
        <v>1.6092647780466592E-2</v>
      </c>
      <c r="M12" s="10">
        <f t="shared" si="3"/>
        <v>4.8566200188997133</v>
      </c>
      <c r="N12">
        <f t="shared" si="10"/>
        <v>1.018334383006394E-3</v>
      </c>
      <c r="O12">
        <f t="shared" si="11"/>
        <v>2.7597137750850782E-3</v>
      </c>
      <c r="P12" s="25">
        <f t="shared" si="12"/>
        <v>3.4048718852018852E-3</v>
      </c>
      <c r="Q12" s="17">
        <f t="shared" si="13"/>
        <v>7.7612482872186837</v>
      </c>
      <c r="R12">
        <f t="shared" si="23"/>
        <v>2264.519247036093</v>
      </c>
      <c r="S12" s="25">
        <f t="shared" si="15"/>
        <v>2.0579815325790268E-3</v>
      </c>
      <c r="T12" s="25">
        <f t="shared" si="16"/>
        <v>1.9554093798057722E-2</v>
      </c>
      <c r="U12" s="10">
        <f ca="1">RANK(C12,$C$3:OFFSET($C$3,Control!$I$5-1,0),1)</f>
        <v>10</v>
      </c>
      <c r="V12" s="10">
        <f t="shared" ca="1" si="17"/>
        <v>10</v>
      </c>
      <c r="W12" s="10">
        <f t="shared" ca="1" si="17"/>
        <v>10</v>
      </c>
      <c r="X12" s="7">
        <f t="shared" si="18"/>
        <v>1.7110982163472985</v>
      </c>
      <c r="Y12" s="7">
        <f t="shared" ca="1" si="4"/>
        <v>23.99441950192081</v>
      </c>
      <c r="Z12">
        <v>1</v>
      </c>
      <c r="AA12">
        <v>2</v>
      </c>
      <c r="AB12" s="11">
        <f t="shared" si="19"/>
        <v>60.256171256855431</v>
      </c>
      <c r="AC12" s="11"/>
      <c r="AD12" s="7">
        <f t="shared" si="20"/>
        <v>2.165240028256584</v>
      </c>
      <c r="AE12">
        <f t="shared" si="21"/>
        <v>37.789615930521421</v>
      </c>
      <c r="AF12" s="25">
        <f t="shared" si="22"/>
        <v>5.5194275501701563E-3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5"/>
        <v>1.9776401093621061</v>
      </c>
      <c r="C13" s="20">
        <v>34.551852756899791</v>
      </c>
      <c r="D13" s="9">
        <f t="shared" si="6"/>
        <v>2.8733178059070497E-9</v>
      </c>
      <c r="E13">
        <f>Control!C15/100</f>
        <v>0.58246750000000003</v>
      </c>
      <c r="F13">
        <f t="shared" si="7"/>
        <v>5.6574132389244116E-5</v>
      </c>
      <c r="G13">
        <f t="shared" si="0"/>
        <v>61.155174745390532</v>
      </c>
      <c r="H13" s="21">
        <f t="shared" si="1"/>
        <v>3.0163444818343382E-13</v>
      </c>
      <c r="I13" s="7">
        <f t="shared" si="8"/>
        <v>2.7439251132527063</v>
      </c>
      <c r="J13">
        <f t="shared" si="2"/>
        <v>2.7439251132527063</v>
      </c>
      <c r="K13">
        <f>Control!F15/100</f>
        <v>1.6364578714401581E-2</v>
      </c>
      <c r="L13" s="25">
        <f t="shared" si="9"/>
        <v>1.6274255607798382E-2</v>
      </c>
      <c r="M13" s="10">
        <f t="shared" si="3"/>
        <v>4.8566200188997133</v>
      </c>
      <c r="N13">
        <f t="shared" si="10"/>
        <v>1.018334383006394E-3</v>
      </c>
      <c r="O13">
        <f t="shared" si="11"/>
        <v>2.7597137750850782E-3</v>
      </c>
      <c r="P13" s="25">
        <f t="shared" si="12"/>
        <v>3.4048718852018852E-3</v>
      </c>
      <c r="Q13" s="17">
        <f t="shared" si="13"/>
        <v>7.6456075993978638</v>
      </c>
      <c r="R13">
        <f t="shared" si="23"/>
        <v>2267.3582985025109</v>
      </c>
      <c r="S13" s="25">
        <f t="shared" si="15"/>
        <v>2.0579815325790268E-3</v>
      </c>
      <c r="T13" s="25">
        <f t="shared" si="16"/>
        <v>1.9735701625389512E-2</v>
      </c>
      <c r="U13" s="10">
        <f ca="1">RANK(C13,$C$3:OFFSET($C$3,Control!$I$5-1,0),1)</f>
        <v>11</v>
      </c>
      <c r="V13" s="10">
        <f t="shared" ca="1" si="17"/>
        <v>11</v>
      </c>
      <c r="W13" s="10">
        <f t="shared" ca="1" si="17"/>
        <v>11</v>
      </c>
      <c r="X13" s="7">
        <f t="shared" si="18"/>
        <v>1.7292589990804776</v>
      </c>
      <c r="Y13" s="7">
        <f t="shared" ca="1" si="4"/>
        <v>23.551852756899791</v>
      </c>
      <c r="Z13">
        <v>1</v>
      </c>
      <c r="AA13">
        <v>2</v>
      </c>
      <c r="AB13" s="11">
        <f t="shared" si="19"/>
        <v>59.748014712871871</v>
      </c>
      <c r="AC13" s="11"/>
      <c r="AD13" s="7">
        <f t="shared" si="20"/>
        <v>2.1834382626200086</v>
      </c>
      <c r="AE13">
        <f t="shared" si="21"/>
        <v>37.614823503780883</v>
      </c>
      <c r="AF13" s="25">
        <f t="shared" si="22"/>
        <v>5.5194275501701563E-3</v>
      </c>
      <c r="AG13" s="7"/>
      <c r="AR13" s="10"/>
      <c r="AS13" s="8"/>
      <c r="AX13" s="13"/>
      <c r="BH13" s="1"/>
    </row>
    <row r="14" spans="1:60" ht="14.25" x14ac:dyDescent="0.2">
      <c r="A14" s="37" t="str">
        <f>Control!B16</f>
        <v>AME_19-Aa</v>
      </c>
      <c r="B14" s="27">
        <f t="shared" si="5"/>
        <v>1.4788347495908052</v>
      </c>
      <c r="C14" s="20">
        <v>20.589789323355959</v>
      </c>
      <c r="D14" s="9">
        <f t="shared" si="6"/>
        <v>8.5174559094625124E-7</v>
      </c>
      <c r="E14">
        <f>Control!C16/100</f>
        <v>0.51727750000000006</v>
      </c>
      <c r="F14">
        <f t="shared" si="7"/>
        <v>4.8734395277604564E-5</v>
      </c>
      <c r="G14" s="10">
        <f t="shared" si="0"/>
        <v>36.442970884945126</v>
      </c>
      <c r="H14" s="21">
        <f t="shared" si="1"/>
        <v>1.9909600918200958E-13</v>
      </c>
      <c r="I14" s="7">
        <f t="shared" si="8"/>
        <v>3.0771261389324756</v>
      </c>
      <c r="J14">
        <f t="shared" si="2"/>
        <v>3.0771261389324756</v>
      </c>
      <c r="K14">
        <f>Control!F16/100</f>
        <v>1.1836631342023635E-2</v>
      </c>
      <c r="L14" s="25">
        <f t="shared" si="9"/>
        <v>1.1780353188796566E-2</v>
      </c>
      <c r="M14" s="10">
        <f t="shared" si="3"/>
        <v>5.4463703600509694</v>
      </c>
      <c r="N14">
        <f t="shared" si="10"/>
        <v>8.7721911499688207E-4</v>
      </c>
      <c r="O14">
        <f t="shared" si="11"/>
        <v>2.3772875745172953E-3</v>
      </c>
      <c r="P14" s="25">
        <f t="shared" si="12"/>
        <v>2.9330431650522099E-3</v>
      </c>
      <c r="Q14" s="17">
        <f t="shared" si="13"/>
        <v>10.685381265357483</v>
      </c>
      <c r="R14">
        <f t="shared" si="23"/>
        <v>2192.1022293822216</v>
      </c>
      <c r="S14" s="25">
        <f t="shared" si="15"/>
        <v>1.7727975887047759E-3</v>
      </c>
      <c r="T14" s="25">
        <f t="shared" si="16"/>
        <v>1.4762130749126379E-2</v>
      </c>
      <c r="U14" s="10">
        <f ca="1">RANK(C14,$C$3:OFFSET($C$3,Control!$I$5-1,0),1)</f>
        <v>6</v>
      </c>
      <c r="V14" s="10">
        <f t="shared" ca="1" si="17"/>
        <v>6</v>
      </c>
      <c r="W14" s="10">
        <f t="shared" ca="1" si="17"/>
        <v>6</v>
      </c>
      <c r="X14" s="7">
        <f t="shared" si="18"/>
        <v>1.2657572303793447</v>
      </c>
      <c r="Y14" s="13">
        <f t="shared" ca="1" si="4"/>
        <v>14.589789323355959</v>
      </c>
      <c r="Z14" s="10">
        <v>1</v>
      </c>
      <c r="AA14" s="10">
        <v>2</v>
      </c>
      <c r="AB14" s="11">
        <f t="shared" si="19"/>
        <v>73.869037249209313</v>
      </c>
      <c r="AC14" s="11"/>
      <c r="AD14" s="7">
        <f t="shared" si="20"/>
        <v>1.6561145084612827</v>
      </c>
      <c r="AE14">
        <f t="shared" si="21"/>
        <v>49.110780735712922</v>
      </c>
      <c r="AF14" s="25">
        <f t="shared" si="22"/>
        <v>4.7545751490345907E-3</v>
      </c>
      <c r="AG14" s="7"/>
      <c r="AS14" s="9"/>
      <c r="AX14" s="7"/>
      <c r="BH14" s="1"/>
    </row>
    <row r="15" spans="1:60" ht="14.25" x14ac:dyDescent="0.2">
      <c r="A15" s="37" t="str">
        <f>Control!B17</f>
        <v>AME_19-Ab</v>
      </c>
      <c r="B15" s="27">
        <f t="shared" si="5"/>
        <v>1.231840297254905</v>
      </c>
      <c r="C15" s="20">
        <v>14.776604332631385</v>
      </c>
      <c r="D15" s="9">
        <f t="shared" si="6"/>
        <v>8.6553703404490534E-7</v>
      </c>
      <c r="E15">
        <f>Control!C17/100</f>
        <v>0.51727750000000006</v>
      </c>
      <c r="F15">
        <f t="shared" si="7"/>
        <v>4.8734395277604564E-5</v>
      </c>
      <c r="G15">
        <f t="shared" si="0"/>
        <v>26.153903423459994</v>
      </c>
      <c r="H15" s="21">
        <f t="shared" si="1"/>
        <v>1.9909600918200958E-13</v>
      </c>
      <c r="I15" s="7">
        <f t="shared" si="8"/>
        <v>3.0771261389324756</v>
      </c>
      <c r="J15">
        <f t="shared" si="2"/>
        <v>3.0771261389324756</v>
      </c>
      <c r="K15">
        <f>Control!F17/100</f>
        <v>9.3592868096104703E-3</v>
      </c>
      <c r="L15" s="25">
        <f t="shared" si="9"/>
        <v>9.3147873771328091E-3</v>
      </c>
      <c r="M15" s="10">
        <f t="shared" si="3"/>
        <v>5.4463703600509694</v>
      </c>
      <c r="N15">
        <f t="shared" si="10"/>
        <v>8.7721911499688207E-4</v>
      </c>
      <c r="O15">
        <f t="shared" si="11"/>
        <v>2.3772875745172953E-3</v>
      </c>
      <c r="P15" s="25">
        <f t="shared" si="12"/>
        <v>2.9330431650522099E-3</v>
      </c>
      <c r="Q15" s="17">
        <f t="shared" si="13"/>
        <v>14.288420730384402</v>
      </c>
      <c r="R15">
        <f t="shared" si="23"/>
        <v>2103.6706718641449</v>
      </c>
      <c r="S15" s="25">
        <f t="shared" si="15"/>
        <v>1.7727975887047759E-3</v>
      </c>
      <c r="T15" s="25">
        <f t="shared" si="16"/>
        <v>1.2296564937462623E-2</v>
      </c>
      <c r="U15" s="10">
        <f ca="1">RANK(C15,$C$3:OFFSET($C$3,Control!$I$5-1,0),1)</f>
        <v>5</v>
      </c>
      <c r="V15" s="10">
        <f t="shared" ca="1" si="17"/>
        <v>5</v>
      </c>
      <c r="W15" s="10">
        <f t="shared" ca="1" si="17"/>
        <v>5</v>
      </c>
      <c r="X15" s="7">
        <f t="shared" si="18"/>
        <v>1.019200649212969</v>
      </c>
      <c r="Y15" s="7">
        <f t="shared" ca="1" si="4"/>
        <v>9.7766043326313845</v>
      </c>
      <c r="Z15">
        <v>1</v>
      </c>
      <c r="AA15">
        <v>2</v>
      </c>
      <c r="AB15" s="11">
        <f t="shared" si="19"/>
        <v>80.660646142655466</v>
      </c>
      <c r="AC15" s="11"/>
      <c r="AD15" s="7">
        <f t="shared" si="20"/>
        <v>1.4091200561253825</v>
      </c>
      <c r="AE15">
        <f t="shared" si="21"/>
        <v>51.831959669107249</v>
      </c>
      <c r="AF15" s="25">
        <f t="shared" si="22"/>
        <v>4.7545751490345907E-3</v>
      </c>
      <c r="AG15" s="7"/>
      <c r="AP15" s="12"/>
      <c r="AS15" s="8"/>
      <c r="AV15" s="12"/>
      <c r="AX15" s="7"/>
      <c r="BH15" s="1"/>
    </row>
    <row r="16" spans="1:60" ht="14.25" x14ac:dyDescent="0.2">
      <c r="A16" s="37" t="str">
        <f>Control!B18</f>
        <v>AME_19-Ag</v>
      </c>
      <c r="B16" s="27">
        <f t="shared" si="5"/>
        <v>1.1527536981137487</v>
      </c>
      <c r="C16" s="20">
        <v>13.085285090202113</v>
      </c>
      <c r="D16" s="9">
        <f t="shared" si="6"/>
        <v>4.4470695037546193E-7</v>
      </c>
      <c r="E16">
        <f>Control!C18/100</f>
        <v>0.51727750000000006</v>
      </c>
      <c r="F16">
        <f t="shared" si="7"/>
        <v>4.8734395277604564E-5</v>
      </c>
      <c r="G16">
        <f t="shared" si="0"/>
        <v>23.160346911491221</v>
      </c>
      <c r="H16" s="21">
        <f t="shared" si="1"/>
        <v>1.9909600918200958E-13</v>
      </c>
      <c r="I16" s="7">
        <f t="shared" si="8"/>
        <v>3.0771261389324756</v>
      </c>
      <c r="J16">
        <f t="shared" si="2"/>
        <v>3.0771261389324756</v>
      </c>
      <c r="K16">
        <f>Control!F18/100</f>
        <v>8.5660513659939156E-3</v>
      </c>
      <c r="L16" s="25">
        <f t="shared" si="9"/>
        <v>8.5253234310438079E-3</v>
      </c>
      <c r="M16" s="10">
        <f t="shared" si="3"/>
        <v>5.4463703600509694</v>
      </c>
      <c r="N16">
        <f t="shared" si="10"/>
        <v>8.7721911499688207E-4</v>
      </c>
      <c r="O16">
        <f t="shared" si="11"/>
        <v>2.3772875745172953E-3</v>
      </c>
      <c r="P16" s="25">
        <f t="shared" si="12"/>
        <v>2.9330431650522099E-3</v>
      </c>
      <c r="Q16" s="17">
        <f t="shared" si="13"/>
        <v>15.842662645938811</v>
      </c>
      <c r="R16">
        <f t="shared" si="23"/>
        <v>2065.5239808033157</v>
      </c>
      <c r="S16" s="25">
        <f t="shared" si="15"/>
        <v>1.7727975887047759E-3</v>
      </c>
      <c r="T16" s="25">
        <f t="shared" si="16"/>
        <v>1.1507100991373621E-2</v>
      </c>
      <c r="U16" s="10">
        <f ca="1">RANK(C16,$C$3:OFFSET($C$3,Control!$I$5-1,0),1)</f>
        <v>4</v>
      </c>
      <c r="V16" s="10">
        <f t="shared" ca="1" si="17"/>
        <v>4</v>
      </c>
      <c r="W16" s="10">
        <f t="shared" ca="1" si="17"/>
        <v>4</v>
      </c>
      <c r="X16" s="7">
        <f t="shared" si="18"/>
        <v>0.94025425460406897</v>
      </c>
      <c r="Y16" s="7">
        <f t="shared" ca="1" si="4"/>
        <v>9.0852850902021132</v>
      </c>
      <c r="Z16">
        <v>1</v>
      </c>
      <c r="AA16">
        <v>2</v>
      </c>
      <c r="AB16" s="11">
        <f t="shared" si="19"/>
        <v>82.739921078756012</v>
      </c>
      <c r="AC16" s="11"/>
      <c r="AD16" s="7">
        <f t="shared" si="20"/>
        <v>1.3300334569842263</v>
      </c>
      <c r="AE16">
        <f t="shared" si="21"/>
        <v>52.700395565313798</v>
      </c>
      <c r="AF16" s="25">
        <f t="shared" si="22"/>
        <v>4.7545751490345907E-3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>
        <f>Control!B19</f>
        <v>0</v>
      </c>
      <c r="B17" s="27" t="e">
        <f t="shared" si="5"/>
        <v>#DIV/0!</v>
      </c>
      <c r="C17" s="20">
        <v>104.2506990960019</v>
      </c>
      <c r="D17" s="9" t="e">
        <f t="shared" si="6"/>
        <v>#DIV/0!</v>
      </c>
      <c r="E17">
        <f>Control!C19/100</f>
        <v>0</v>
      </c>
      <c r="F17" t="e">
        <f t="shared" si="7"/>
        <v>#DIV/0!</v>
      </c>
      <c r="G17">
        <f t="shared" si="0"/>
        <v>184.51889585781996</v>
      </c>
      <c r="H17" s="21">
        <f t="shared" si="1"/>
        <v>0</v>
      </c>
      <c r="I17" s="7" t="e">
        <f t="shared" si="8"/>
        <v>#DIV/0!</v>
      </c>
      <c r="J17" t="e">
        <f t="shared" si="2"/>
        <v>#DIV/0!</v>
      </c>
      <c r="K17">
        <f>Control!F19/100</f>
        <v>0</v>
      </c>
      <c r="L17" s="25" t="e">
        <f t="shared" si="9"/>
        <v>#DIV/0!</v>
      </c>
      <c r="M17" s="10" t="e">
        <f t="shared" si="3"/>
        <v>#DIV/0!</v>
      </c>
      <c r="N17" t="e">
        <f t="shared" si="10"/>
        <v>#DIV/0!</v>
      </c>
      <c r="O17" t="e">
        <f t="shared" si="11"/>
        <v>#DIV/0!</v>
      </c>
      <c r="P17" s="25" t="e">
        <f t="shared" si="12"/>
        <v>#DIV/0!</v>
      </c>
      <c r="Q17" s="17" t="e">
        <f t="shared" si="13"/>
        <v>#DIV/0!</v>
      </c>
      <c r="R17" t="e">
        <f t="shared" si="23"/>
        <v>#DIV/0!</v>
      </c>
      <c r="S17" s="25" t="e">
        <f t="shared" si="15"/>
        <v>#DIV/0!</v>
      </c>
      <c r="T17" s="25" t="e">
        <f t="shared" si="16"/>
        <v>#DIV/0!</v>
      </c>
      <c r="U17" s="10" t="e">
        <f ca="1">RANK(C17,$C$3:OFFSET($C$3,Control!$I$5-1,0),1)</f>
        <v>#N/A</v>
      </c>
      <c r="V17" s="10" t="e">
        <f t="shared" ca="1" si="17"/>
        <v>#N/A</v>
      </c>
      <c r="W17" s="10" t="e">
        <f t="shared" ca="1" si="17"/>
        <v>#N/A</v>
      </c>
      <c r="X17" s="7" t="e">
        <f t="shared" si="18"/>
        <v>#DIV/0!</v>
      </c>
      <c r="Y17" s="7" t="e">
        <f t="shared" ca="1" si="4"/>
        <v>#N/A</v>
      </c>
      <c r="Z17">
        <v>1</v>
      </c>
      <c r="AA17">
        <v>2</v>
      </c>
      <c r="AB17" s="11" t="e">
        <f t="shared" si="19"/>
        <v>#DIV/0!</v>
      </c>
      <c r="AC17" s="11"/>
      <c r="AD17" s="7" t="e">
        <f t="shared" ref="AD17:AD30" si="24">B17+S17*100</f>
        <v>#DIV/0!</v>
      </c>
      <c r="AE17" t="e">
        <f t="shared" si="21"/>
        <v>#DIV/0!</v>
      </c>
      <c r="AF17" s="25" t="e">
        <f t="shared" si="22"/>
        <v>#DIV/0!</v>
      </c>
      <c r="AG17" s="7"/>
      <c r="AS17" s="8"/>
      <c r="AX17" s="7"/>
      <c r="BH17" s="1"/>
    </row>
    <row r="18" spans="1:60" ht="14.25" x14ac:dyDescent="0.2">
      <c r="A18" s="37">
        <f>Control!B20</f>
        <v>0</v>
      </c>
      <c r="B18" s="27" t="e">
        <f t="shared" si="5"/>
        <v>#DIV/0!</v>
      </c>
      <c r="C18" s="20">
        <v>83.081077123079254</v>
      </c>
      <c r="D18" s="9" t="e">
        <f t="shared" si="6"/>
        <v>#DIV/0!</v>
      </c>
      <c r="E18">
        <f>Control!C20/100</f>
        <v>0</v>
      </c>
      <c r="F18" t="e">
        <f t="shared" si="7"/>
        <v>#DIV/0!</v>
      </c>
      <c r="G18">
        <f t="shared" si="0"/>
        <v>147.04964811134673</v>
      </c>
      <c r="H18" s="21">
        <f t="shared" si="1"/>
        <v>0</v>
      </c>
      <c r="I18" s="7" t="e">
        <f t="shared" si="8"/>
        <v>#DIV/0!</v>
      </c>
      <c r="J18" t="e">
        <f t="shared" si="2"/>
        <v>#DIV/0!</v>
      </c>
      <c r="K18">
        <f>Control!F20/100</f>
        <v>0</v>
      </c>
      <c r="L18" s="25" t="e">
        <f t="shared" si="9"/>
        <v>#DIV/0!</v>
      </c>
      <c r="M18" s="10" t="e">
        <f t="shared" si="3"/>
        <v>#DIV/0!</v>
      </c>
      <c r="N18" t="e">
        <f t="shared" si="10"/>
        <v>#DIV/0!</v>
      </c>
      <c r="O18" t="e">
        <f t="shared" si="11"/>
        <v>#DIV/0!</v>
      </c>
      <c r="P18" s="25" t="e">
        <f t="shared" si="12"/>
        <v>#DIV/0!</v>
      </c>
      <c r="Q18" s="17" t="e">
        <f t="shared" si="13"/>
        <v>#DIV/0!</v>
      </c>
      <c r="R18" t="e">
        <f t="shared" si="23"/>
        <v>#DIV/0!</v>
      </c>
      <c r="S18" s="25" t="e">
        <f t="shared" si="15"/>
        <v>#DIV/0!</v>
      </c>
      <c r="T18" s="25" t="e">
        <f t="shared" si="16"/>
        <v>#DIV/0!</v>
      </c>
      <c r="U18" s="10" t="e">
        <f ca="1">RANK(C18,$C$3:OFFSET($C$3,Control!$I$5-1,0),1)</f>
        <v>#N/A</v>
      </c>
      <c r="V18" s="10" t="e">
        <f t="shared" ca="1" si="17"/>
        <v>#N/A</v>
      </c>
      <c r="W18" s="10" t="e">
        <f t="shared" ca="1" si="17"/>
        <v>#N/A</v>
      </c>
      <c r="X18" s="7" t="e">
        <f t="shared" si="18"/>
        <v>#DIV/0!</v>
      </c>
      <c r="Y18" s="7" t="e">
        <f t="shared" ca="1" si="4"/>
        <v>#N/A</v>
      </c>
      <c r="Z18">
        <v>1</v>
      </c>
      <c r="AA18">
        <v>2</v>
      </c>
      <c r="AB18" s="11" t="e">
        <f t="shared" si="19"/>
        <v>#DIV/0!</v>
      </c>
      <c r="AC18" s="11"/>
      <c r="AD18" s="7" t="e">
        <f t="shared" si="24"/>
        <v>#DIV/0!</v>
      </c>
      <c r="AE18" t="e">
        <f t="shared" si="21"/>
        <v>#DIV/0!</v>
      </c>
      <c r="AF18" s="25" t="e">
        <f t="shared" si="22"/>
        <v>#DIV/0!</v>
      </c>
      <c r="AG18" s="7"/>
      <c r="AP18" s="14"/>
      <c r="AR18" s="12"/>
      <c r="AS18" s="9"/>
      <c r="AT18" s="14"/>
      <c r="AV18" s="14"/>
      <c r="AX18" s="7"/>
      <c r="BH18" s="1"/>
    </row>
    <row r="19" spans="1:60" ht="14.25" x14ac:dyDescent="0.2">
      <c r="A19" s="37">
        <f>Control!B21</f>
        <v>0</v>
      </c>
      <c r="B19" s="27" t="e">
        <f t="shared" si="5"/>
        <v>#DIV/0!</v>
      </c>
      <c r="C19" s="20">
        <v>63.295999259623549</v>
      </c>
      <c r="D19" s="9" t="e">
        <f t="shared" si="6"/>
        <v>#DIV/0!</v>
      </c>
      <c r="E19">
        <f>Control!C21/100</f>
        <v>0</v>
      </c>
      <c r="F19" t="e">
        <f t="shared" si="7"/>
        <v>#DIV/0!</v>
      </c>
      <c r="G19">
        <f t="shared" si="0"/>
        <v>112.03097913854698</v>
      </c>
      <c r="H19" s="21">
        <f t="shared" si="1"/>
        <v>0</v>
      </c>
      <c r="I19" s="7" t="e">
        <f t="shared" si="8"/>
        <v>#DIV/0!</v>
      </c>
      <c r="J19" t="e">
        <f t="shared" si="2"/>
        <v>#DIV/0!</v>
      </c>
      <c r="K19">
        <f>Control!F21/100</f>
        <v>0</v>
      </c>
      <c r="L19" s="25" t="e">
        <f t="shared" si="9"/>
        <v>#DIV/0!</v>
      </c>
      <c r="M19" s="10" t="e">
        <f t="shared" si="3"/>
        <v>#DIV/0!</v>
      </c>
      <c r="N19" t="e">
        <f t="shared" si="10"/>
        <v>#DIV/0!</v>
      </c>
      <c r="O19" t="e">
        <f t="shared" si="11"/>
        <v>#DIV/0!</v>
      </c>
      <c r="P19" s="25" t="e">
        <f t="shared" si="12"/>
        <v>#DIV/0!</v>
      </c>
      <c r="Q19" s="17" t="e">
        <f t="shared" si="13"/>
        <v>#DIV/0!</v>
      </c>
      <c r="R19" t="e">
        <f t="shared" si="23"/>
        <v>#DIV/0!</v>
      </c>
      <c r="S19" s="25" t="e">
        <f t="shared" si="15"/>
        <v>#DIV/0!</v>
      </c>
      <c r="T19" s="25" t="e">
        <f t="shared" si="16"/>
        <v>#DIV/0!</v>
      </c>
      <c r="U19" s="10" t="e">
        <f ca="1">RANK(C19,$C$3:OFFSET($C$3,Control!$I$5-1,0),1)</f>
        <v>#N/A</v>
      </c>
      <c r="V19" s="10" t="e">
        <f t="shared" ca="1" si="17"/>
        <v>#N/A</v>
      </c>
      <c r="W19" s="10" t="e">
        <f t="shared" ca="1" si="17"/>
        <v>#N/A</v>
      </c>
      <c r="X19" s="7" t="e">
        <f t="shared" si="18"/>
        <v>#DIV/0!</v>
      </c>
      <c r="Y19" s="7" t="e">
        <f t="shared" ca="1" si="4"/>
        <v>#N/A</v>
      </c>
      <c r="Z19">
        <v>1</v>
      </c>
      <c r="AA19">
        <v>2</v>
      </c>
      <c r="AB19" s="11" t="e">
        <f t="shared" si="19"/>
        <v>#DIV/0!</v>
      </c>
      <c r="AC19" s="11"/>
      <c r="AD19" s="7" t="e">
        <f t="shared" si="24"/>
        <v>#DIV/0!</v>
      </c>
      <c r="AE19" t="e">
        <f t="shared" si="21"/>
        <v>#DIV/0!</v>
      </c>
      <c r="AF19" s="25" t="e">
        <f t="shared" si="22"/>
        <v>#DIV/0!</v>
      </c>
      <c r="AG19" s="7"/>
      <c r="AP19" s="10"/>
      <c r="AS19" s="9"/>
      <c r="AT19" s="12"/>
      <c r="AV19" s="10"/>
      <c r="AX19" s="7"/>
      <c r="BH19" s="1"/>
    </row>
    <row r="20" spans="1:60" ht="14.25" x14ac:dyDescent="0.2">
      <c r="A20" s="37">
        <f>Control!B22</f>
        <v>0</v>
      </c>
      <c r="B20" s="27" t="e">
        <f t="shared" si="5"/>
        <v>#DIV/0!</v>
      </c>
      <c r="C20" s="20">
        <v>63.923635152668879</v>
      </c>
      <c r="D20" s="9" t="e">
        <f t="shared" si="6"/>
        <v>#DIV/0!</v>
      </c>
      <c r="E20">
        <f>Control!C22/100</f>
        <v>0</v>
      </c>
      <c r="F20" t="e">
        <f t="shared" si="7"/>
        <v>#DIV/0!</v>
      </c>
      <c r="G20">
        <f t="shared" si="0"/>
        <v>113.14186552098566</v>
      </c>
      <c r="H20" s="21">
        <f t="shared" si="1"/>
        <v>0</v>
      </c>
      <c r="I20" s="7" t="e">
        <f t="shared" si="8"/>
        <v>#DIV/0!</v>
      </c>
      <c r="J20" t="e">
        <f t="shared" si="2"/>
        <v>#DIV/0!</v>
      </c>
      <c r="K20">
        <f>Control!F22/100</f>
        <v>0</v>
      </c>
      <c r="L20" s="25" t="e">
        <f t="shared" si="9"/>
        <v>#DIV/0!</v>
      </c>
      <c r="M20" s="10" t="e">
        <f t="shared" si="3"/>
        <v>#DIV/0!</v>
      </c>
      <c r="N20" t="e">
        <f t="shared" si="10"/>
        <v>#DIV/0!</v>
      </c>
      <c r="O20" t="e">
        <f t="shared" si="11"/>
        <v>#DIV/0!</v>
      </c>
      <c r="P20" s="25" t="e">
        <f t="shared" si="12"/>
        <v>#DIV/0!</v>
      </c>
      <c r="Q20" s="17" t="e">
        <f t="shared" si="13"/>
        <v>#DIV/0!</v>
      </c>
      <c r="R20" t="e">
        <f t="shared" si="23"/>
        <v>#DIV/0!</v>
      </c>
      <c r="S20" s="25" t="e">
        <f t="shared" si="15"/>
        <v>#DIV/0!</v>
      </c>
      <c r="T20" s="25" t="e">
        <f t="shared" si="16"/>
        <v>#DIV/0!</v>
      </c>
      <c r="U20" s="10" t="e">
        <f ca="1">RANK(C20,$C$3:OFFSET($C$3,Control!$I$5-1,0),1)</f>
        <v>#N/A</v>
      </c>
      <c r="V20" s="10" t="e">
        <f t="shared" ref="V20:W35" ca="1" si="25">IF(U20=U19,U19+1,U20)</f>
        <v>#N/A</v>
      </c>
      <c r="W20" s="10" t="e">
        <f t="shared" ca="1" si="25"/>
        <v>#N/A</v>
      </c>
      <c r="X20" s="7" t="e">
        <f t="shared" si="18"/>
        <v>#DIV/0!</v>
      </c>
      <c r="Y20" s="7" t="e">
        <f t="shared" ca="1" si="4"/>
        <v>#N/A</v>
      </c>
      <c r="Z20">
        <v>1</v>
      </c>
      <c r="AA20">
        <v>2</v>
      </c>
      <c r="AB20" s="11" t="e">
        <f t="shared" si="19"/>
        <v>#DIV/0!</v>
      </c>
      <c r="AC20" s="11"/>
      <c r="AD20" s="7" t="e">
        <f t="shared" si="24"/>
        <v>#DIV/0!</v>
      </c>
      <c r="AE20" t="e">
        <f t="shared" si="21"/>
        <v>#DIV/0!</v>
      </c>
      <c r="AF20" s="25" t="e">
        <f t="shared" si="22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5"/>
        <v>#DIV/0!</v>
      </c>
      <c r="C21" s="20">
        <v>72.932180923607774</v>
      </c>
      <c r="D21" s="9" t="e">
        <f t="shared" si="6"/>
        <v>#DIV/0!</v>
      </c>
      <c r="E21">
        <f>Control!C23/100</f>
        <v>0</v>
      </c>
      <c r="F21" t="e">
        <f t="shared" si="7"/>
        <v>#DIV/0!</v>
      </c>
      <c r="G21">
        <f t="shared" si="0"/>
        <v>129.08657316661552</v>
      </c>
      <c r="H21" s="21">
        <f t="shared" si="1"/>
        <v>0</v>
      </c>
      <c r="I21" s="7" t="e">
        <f t="shared" si="8"/>
        <v>#DIV/0!</v>
      </c>
      <c r="J21" t="e">
        <f t="shared" si="2"/>
        <v>#DIV/0!</v>
      </c>
      <c r="K21">
        <f>Control!F23/100</f>
        <v>0</v>
      </c>
      <c r="L21" s="25" t="e">
        <f t="shared" si="9"/>
        <v>#DIV/0!</v>
      </c>
      <c r="M21" s="10" t="e">
        <f t="shared" si="3"/>
        <v>#DIV/0!</v>
      </c>
      <c r="N21" t="e">
        <f t="shared" si="10"/>
        <v>#DIV/0!</v>
      </c>
      <c r="O21" t="e">
        <f t="shared" si="11"/>
        <v>#DIV/0!</v>
      </c>
      <c r="P21" s="25" t="e">
        <f t="shared" si="12"/>
        <v>#DIV/0!</v>
      </c>
      <c r="Q21" s="17" t="e">
        <f t="shared" si="13"/>
        <v>#DIV/0!</v>
      </c>
      <c r="R21" t="e">
        <f t="shared" si="23"/>
        <v>#DIV/0!</v>
      </c>
      <c r="S21" s="25" t="e">
        <f t="shared" si="15"/>
        <v>#DIV/0!</v>
      </c>
      <c r="T21" s="25" t="e">
        <f t="shared" si="16"/>
        <v>#DIV/0!</v>
      </c>
      <c r="U21" s="10" t="e">
        <f ca="1">RANK(C21,$C$3:OFFSET($C$3,Control!$I$5-1,0),1)</f>
        <v>#N/A</v>
      </c>
      <c r="V21" s="10" t="e">
        <f t="shared" ca="1" si="25"/>
        <v>#N/A</v>
      </c>
      <c r="W21" s="10" t="e">
        <f t="shared" ca="1" si="25"/>
        <v>#N/A</v>
      </c>
      <c r="X21" s="7" t="e">
        <f t="shared" si="18"/>
        <v>#DIV/0!</v>
      </c>
      <c r="Y21" s="7" t="e">
        <f t="shared" ca="1" si="4"/>
        <v>#N/A</v>
      </c>
      <c r="Z21">
        <v>1</v>
      </c>
      <c r="AA21">
        <v>2</v>
      </c>
      <c r="AB21" s="11" t="e">
        <f t="shared" si="19"/>
        <v>#DIV/0!</v>
      </c>
      <c r="AC21" s="11"/>
      <c r="AD21" s="7" t="e">
        <f t="shared" si="24"/>
        <v>#DIV/0!</v>
      </c>
      <c r="AE21" t="e">
        <f t="shared" si="21"/>
        <v>#DIV/0!</v>
      </c>
      <c r="AF21" s="25" t="e">
        <f t="shared" si="22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5"/>
        <v>#DIV/0!</v>
      </c>
      <c r="C22" s="20">
        <v>199.43903141781047</v>
      </c>
      <c r="D22" s="9" t="e">
        <f t="shared" si="6"/>
        <v>#DIV/0!</v>
      </c>
      <c r="E22">
        <f>Control!C24/100</f>
        <v>0</v>
      </c>
      <c r="F22" t="e">
        <f t="shared" si="7"/>
        <v>#DIV/0!</v>
      </c>
      <c r="G22">
        <f t="shared" si="0"/>
        <v>352.99782339376924</v>
      </c>
      <c r="H22" s="21">
        <f t="shared" si="1"/>
        <v>0</v>
      </c>
      <c r="I22" s="7" t="e">
        <f t="shared" si="8"/>
        <v>#DIV/0!</v>
      </c>
      <c r="J22" t="e">
        <f t="shared" si="2"/>
        <v>#DIV/0!</v>
      </c>
      <c r="K22">
        <f>Control!F24/100</f>
        <v>0</v>
      </c>
      <c r="L22" s="25" t="e">
        <f t="shared" si="9"/>
        <v>#DIV/0!</v>
      </c>
      <c r="M22" s="10" t="e">
        <f t="shared" si="3"/>
        <v>#DIV/0!</v>
      </c>
      <c r="N22" t="e">
        <f t="shared" si="10"/>
        <v>#DIV/0!</v>
      </c>
      <c r="O22" t="e">
        <f t="shared" si="11"/>
        <v>#DIV/0!</v>
      </c>
      <c r="P22" s="25" t="e">
        <f t="shared" si="12"/>
        <v>#DIV/0!</v>
      </c>
      <c r="Q22" s="17" t="e">
        <f t="shared" si="13"/>
        <v>#DIV/0!</v>
      </c>
      <c r="R22" t="e">
        <f t="shared" si="23"/>
        <v>#DIV/0!</v>
      </c>
      <c r="S22" s="25" t="e">
        <f t="shared" si="15"/>
        <v>#DIV/0!</v>
      </c>
      <c r="T22" s="25" t="e">
        <f t="shared" si="16"/>
        <v>#DIV/0!</v>
      </c>
      <c r="U22" s="10" t="e">
        <f ca="1">RANK(C22,$C$3:OFFSET($C$3,Control!$I$5-1,0),1)</f>
        <v>#N/A</v>
      </c>
      <c r="V22" s="10" t="e">
        <f t="shared" ca="1" si="25"/>
        <v>#N/A</v>
      </c>
      <c r="W22" s="10" t="e">
        <f t="shared" ca="1" si="25"/>
        <v>#N/A</v>
      </c>
      <c r="X22" s="7" t="e">
        <f t="shared" si="18"/>
        <v>#DIV/0!</v>
      </c>
      <c r="Y22" s="7" t="e">
        <f t="shared" ca="1" si="4"/>
        <v>#N/A</v>
      </c>
      <c r="Z22">
        <v>1</v>
      </c>
      <c r="AA22">
        <v>2</v>
      </c>
      <c r="AB22" s="11" t="e">
        <f t="shared" si="19"/>
        <v>#DIV/0!</v>
      </c>
      <c r="AC22" s="11"/>
      <c r="AD22" s="7" t="e">
        <f t="shared" si="24"/>
        <v>#DIV/0!</v>
      </c>
      <c r="AE22" t="e">
        <f t="shared" si="21"/>
        <v>#DIV/0!</v>
      </c>
      <c r="AF22" s="25" t="e">
        <f t="shared" si="22"/>
        <v>#DIV/0!</v>
      </c>
      <c r="AG22" s="7"/>
      <c r="AP22" s="14"/>
      <c r="AS22" s="9"/>
      <c r="AV22" s="14"/>
      <c r="AX22" s="7"/>
      <c r="BH22" s="1"/>
    </row>
    <row r="23" spans="1:60" ht="14.25" x14ac:dyDescent="0.2">
      <c r="A23" s="37">
        <f>Control!B25</f>
        <v>0</v>
      </c>
      <c r="B23" s="27" t="e">
        <f t="shared" si="5"/>
        <v>#DIV/0!</v>
      </c>
      <c r="C23" s="20">
        <v>58.273437882980375</v>
      </c>
      <c r="D23" s="9" t="e">
        <f t="shared" si="6"/>
        <v>#DIV/0!</v>
      </c>
      <c r="E23">
        <f>Control!C25/100</f>
        <v>0</v>
      </c>
      <c r="F23" t="e">
        <f t="shared" si="7"/>
        <v>#DIV/0!</v>
      </c>
      <c r="G23">
        <f t="shared" si="0"/>
        <v>103.14127875636632</v>
      </c>
      <c r="H23" s="21">
        <f t="shared" si="1"/>
        <v>0</v>
      </c>
      <c r="I23" s="7" t="e">
        <f t="shared" si="8"/>
        <v>#DIV/0!</v>
      </c>
      <c r="J23" t="e">
        <f t="shared" si="2"/>
        <v>#DIV/0!</v>
      </c>
      <c r="K23">
        <f>Control!F25/100</f>
        <v>0</v>
      </c>
      <c r="L23" s="25" t="e">
        <f t="shared" si="9"/>
        <v>#DIV/0!</v>
      </c>
      <c r="M23" s="10" t="e">
        <f t="shared" si="3"/>
        <v>#DIV/0!</v>
      </c>
      <c r="N23" t="e">
        <f t="shared" si="10"/>
        <v>#DIV/0!</v>
      </c>
      <c r="O23" t="e">
        <f t="shared" si="11"/>
        <v>#DIV/0!</v>
      </c>
      <c r="P23" s="25" t="e">
        <f t="shared" si="12"/>
        <v>#DIV/0!</v>
      </c>
      <c r="Q23" s="17" t="e">
        <f t="shared" si="13"/>
        <v>#DIV/0!</v>
      </c>
      <c r="R23" t="e">
        <f t="shared" si="23"/>
        <v>#DIV/0!</v>
      </c>
      <c r="S23" s="25" t="e">
        <f t="shared" si="15"/>
        <v>#DIV/0!</v>
      </c>
      <c r="T23" s="25" t="e">
        <f t="shared" si="16"/>
        <v>#DIV/0!</v>
      </c>
      <c r="U23" s="10" t="e">
        <f ca="1">RANK(C23,$C$3:OFFSET($C$3,Control!$I$5-1,0),1)</f>
        <v>#N/A</v>
      </c>
      <c r="V23" s="10" t="e">
        <f t="shared" ca="1" si="25"/>
        <v>#N/A</v>
      </c>
      <c r="W23" s="10" t="e">
        <f t="shared" ca="1" si="25"/>
        <v>#N/A</v>
      </c>
      <c r="X23" s="7" t="e">
        <f t="shared" si="18"/>
        <v>#DIV/0!</v>
      </c>
      <c r="Y23" s="7" t="e">
        <f t="shared" ca="1" si="4"/>
        <v>#N/A</v>
      </c>
      <c r="Z23">
        <v>1</v>
      </c>
      <c r="AA23">
        <v>2</v>
      </c>
      <c r="AB23" s="11" t="e">
        <f t="shared" si="19"/>
        <v>#DIV/0!</v>
      </c>
      <c r="AC23" s="11"/>
      <c r="AD23" s="7" t="e">
        <f t="shared" si="24"/>
        <v>#DIV/0!</v>
      </c>
      <c r="AE23" t="e">
        <f t="shared" si="21"/>
        <v>#DIV/0!</v>
      </c>
      <c r="AF23" s="25" t="e">
        <f t="shared" si="22"/>
        <v>#DIV/0!</v>
      </c>
      <c r="AG23" s="7"/>
      <c r="AS23" s="9"/>
      <c r="AX23" s="7"/>
      <c r="BH23" s="1"/>
    </row>
    <row r="24" spans="1:60" ht="14.25" x14ac:dyDescent="0.2">
      <c r="A24" s="37">
        <f>Control!B26</f>
        <v>0</v>
      </c>
      <c r="B24" s="27" t="e">
        <f t="shared" si="5"/>
        <v>#DIV/0!</v>
      </c>
      <c r="C24" s="20">
        <v>75.882084651684082</v>
      </c>
      <c r="D24" s="9" t="e">
        <f t="shared" si="6"/>
        <v>#DIV/0!</v>
      </c>
      <c r="E24">
        <f>Control!C26/100</f>
        <v>0</v>
      </c>
      <c r="F24" t="e">
        <f t="shared" si="7"/>
        <v>#DIV/0!</v>
      </c>
      <c r="G24">
        <f t="shared" si="0"/>
        <v>134.30776576783023</v>
      </c>
      <c r="H24" s="21">
        <f t="shared" si="1"/>
        <v>0</v>
      </c>
      <c r="I24" s="7" t="e">
        <f t="shared" si="8"/>
        <v>#DIV/0!</v>
      </c>
      <c r="J24" t="e">
        <f t="shared" si="2"/>
        <v>#DIV/0!</v>
      </c>
      <c r="K24">
        <f>Control!F26/100</f>
        <v>0</v>
      </c>
      <c r="L24" s="25" t="e">
        <f t="shared" si="9"/>
        <v>#DIV/0!</v>
      </c>
      <c r="M24" s="10" t="e">
        <f t="shared" si="3"/>
        <v>#DIV/0!</v>
      </c>
      <c r="N24" t="e">
        <f t="shared" si="10"/>
        <v>#DIV/0!</v>
      </c>
      <c r="O24" t="e">
        <f t="shared" si="11"/>
        <v>#DIV/0!</v>
      </c>
      <c r="P24" s="25" t="e">
        <f t="shared" si="12"/>
        <v>#DIV/0!</v>
      </c>
      <c r="Q24" s="17" t="e">
        <f t="shared" si="13"/>
        <v>#DIV/0!</v>
      </c>
      <c r="R24" t="e">
        <f t="shared" si="23"/>
        <v>#DIV/0!</v>
      </c>
      <c r="S24" s="25" t="e">
        <f t="shared" si="15"/>
        <v>#DIV/0!</v>
      </c>
      <c r="T24" s="25" t="e">
        <f t="shared" si="16"/>
        <v>#DIV/0!</v>
      </c>
      <c r="U24" s="10" t="e">
        <f ca="1">RANK(C24,$C$3:OFFSET($C$3,Control!$I$5-1,0),1)</f>
        <v>#N/A</v>
      </c>
      <c r="V24" s="10" t="e">
        <f t="shared" ca="1" si="25"/>
        <v>#N/A</v>
      </c>
      <c r="W24" s="10" t="e">
        <f t="shared" ca="1" si="25"/>
        <v>#N/A</v>
      </c>
      <c r="X24" s="7" t="e">
        <f t="shared" si="18"/>
        <v>#DIV/0!</v>
      </c>
      <c r="Y24" s="7" t="e">
        <f t="shared" ca="1" si="4"/>
        <v>#N/A</v>
      </c>
      <c r="Z24">
        <v>1</v>
      </c>
      <c r="AA24">
        <v>2</v>
      </c>
      <c r="AB24" s="11" t="e">
        <f t="shared" si="19"/>
        <v>#DIV/0!</v>
      </c>
      <c r="AC24" s="11"/>
      <c r="AD24" s="7" t="e">
        <f t="shared" si="24"/>
        <v>#DIV/0!</v>
      </c>
      <c r="AE24" t="e">
        <f t="shared" si="21"/>
        <v>#DIV/0!</v>
      </c>
      <c r="AF24" s="25" t="e">
        <f t="shared" si="22"/>
        <v>#DIV/0!</v>
      </c>
      <c r="AG24" s="7"/>
      <c r="AR24" s="14"/>
      <c r="AS24" s="9"/>
      <c r="AX24" s="7"/>
      <c r="BH24" s="1"/>
    </row>
    <row r="25" spans="1:60" ht="14.25" x14ac:dyDescent="0.2">
      <c r="A25" s="37">
        <f>Control!B27</f>
        <v>0</v>
      </c>
      <c r="B25" s="27" t="e">
        <f t="shared" si="5"/>
        <v>#DIV/0!</v>
      </c>
      <c r="C25" s="20">
        <v>224.85899520948874</v>
      </c>
      <c r="D25" s="9" t="e">
        <f t="shared" si="6"/>
        <v>#DIV/0!</v>
      </c>
      <c r="E25">
        <f>Control!C27/100</f>
        <v>0</v>
      </c>
      <c r="F25" t="e">
        <f t="shared" si="7"/>
        <v>#DIV/0!</v>
      </c>
      <c r="G25">
        <f t="shared" si="0"/>
        <v>397.98997876787286</v>
      </c>
      <c r="H25" s="21">
        <f t="shared" si="1"/>
        <v>0</v>
      </c>
      <c r="I25" s="7" t="e">
        <f t="shared" si="8"/>
        <v>#DIV/0!</v>
      </c>
      <c r="J25" t="e">
        <f t="shared" si="2"/>
        <v>#DIV/0!</v>
      </c>
      <c r="K25">
        <f>Control!F27/100</f>
        <v>0</v>
      </c>
      <c r="L25" s="25" t="e">
        <f t="shared" si="9"/>
        <v>#DIV/0!</v>
      </c>
      <c r="M25" s="10" t="e">
        <f t="shared" si="3"/>
        <v>#DIV/0!</v>
      </c>
      <c r="N25" t="e">
        <f t="shared" si="10"/>
        <v>#DIV/0!</v>
      </c>
      <c r="O25" t="e">
        <f t="shared" si="11"/>
        <v>#DIV/0!</v>
      </c>
      <c r="P25" s="25" t="e">
        <f t="shared" si="12"/>
        <v>#DIV/0!</v>
      </c>
      <c r="Q25" s="17" t="e">
        <f t="shared" si="13"/>
        <v>#DIV/0!</v>
      </c>
      <c r="R25" t="e">
        <f t="shared" si="23"/>
        <v>#DIV/0!</v>
      </c>
      <c r="S25" s="25" t="e">
        <f t="shared" si="15"/>
        <v>#DIV/0!</v>
      </c>
      <c r="T25" s="25" t="e">
        <f t="shared" si="16"/>
        <v>#DIV/0!</v>
      </c>
      <c r="U25" s="10" t="e">
        <f ca="1">RANK(C25,$C$3:OFFSET($C$3,Control!$I$5-1,0),1)</f>
        <v>#N/A</v>
      </c>
      <c r="V25" s="10" t="e">
        <f t="shared" ca="1" si="25"/>
        <v>#N/A</v>
      </c>
      <c r="W25" s="10" t="e">
        <f t="shared" ca="1" si="25"/>
        <v>#N/A</v>
      </c>
      <c r="X25" s="7" t="e">
        <f t="shared" si="18"/>
        <v>#DIV/0!</v>
      </c>
      <c r="Y25" s="7" t="e">
        <f t="shared" ca="1" si="4"/>
        <v>#N/A</v>
      </c>
      <c r="Z25">
        <v>1</v>
      </c>
      <c r="AA25">
        <v>2</v>
      </c>
      <c r="AB25" s="11" t="e">
        <f t="shared" si="19"/>
        <v>#DIV/0!</v>
      </c>
      <c r="AC25" s="11"/>
      <c r="AD25" s="7" t="e">
        <f t="shared" si="24"/>
        <v>#DIV/0!</v>
      </c>
      <c r="AE25" t="e">
        <f t="shared" si="21"/>
        <v>#DIV/0!</v>
      </c>
      <c r="AF25" s="25" t="e">
        <f t="shared" si="22"/>
        <v>#DIV/0!</v>
      </c>
      <c r="AG25" s="7"/>
      <c r="AS25" s="8"/>
      <c r="AT25" s="14"/>
      <c r="AX25" s="7"/>
      <c r="BH25" s="1"/>
    </row>
    <row r="26" spans="1:60" ht="14.25" x14ac:dyDescent="0.2">
      <c r="A26" s="37">
        <f>Control!B28</f>
        <v>0</v>
      </c>
      <c r="B26" s="27" t="e">
        <f t="shared" si="5"/>
        <v>#DIV/0!</v>
      </c>
      <c r="C26" s="20">
        <v>10.429011936556709</v>
      </c>
      <c r="D26" s="9" t="e">
        <f t="shared" si="6"/>
        <v>#DIV/0!</v>
      </c>
      <c r="E26">
        <f>Control!C28/100</f>
        <v>0</v>
      </c>
      <c r="F26" t="e">
        <f t="shared" si="7"/>
        <v>#DIV/0!</v>
      </c>
      <c r="G26">
        <f t="shared" si="0"/>
        <v>18.458866790422025</v>
      </c>
      <c r="H26" s="21">
        <f t="shared" si="1"/>
        <v>0</v>
      </c>
      <c r="I26" s="7" t="e">
        <f t="shared" si="8"/>
        <v>#DIV/0!</v>
      </c>
      <c r="J26" t="e">
        <f t="shared" si="2"/>
        <v>#DIV/0!</v>
      </c>
      <c r="K26">
        <f>Control!F28/100</f>
        <v>0</v>
      </c>
      <c r="L26" s="25" t="e">
        <f t="shared" si="9"/>
        <v>#DIV/0!</v>
      </c>
      <c r="M26" s="10" t="e">
        <f t="shared" si="3"/>
        <v>#DIV/0!</v>
      </c>
      <c r="N26" t="e">
        <f t="shared" si="10"/>
        <v>#DIV/0!</v>
      </c>
      <c r="O26" t="e">
        <f t="shared" si="11"/>
        <v>#DIV/0!</v>
      </c>
      <c r="P26" s="25" t="e">
        <f t="shared" si="12"/>
        <v>#DIV/0!</v>
      </c>
      <c r="Q26" s="17" t="e">
        <f t="shared" si="13"/>
        <v>#DIV/0!</v>
      </c>
      <c r="R26" t="e">
        <f t="shared" si="23"/>
        <v>#DIV/0!</v>
      </c>
      <c r="S26" s="25" t="e">
        <f t="shared" si="15"/>
        <v>#DIV/0!</v>
      </c>
      <c r="T26" s="25" t="e">
        <f t="shared" si="16"/>
        <v>#DIV/0!</v>
      </c>
      <c r="U26" s="10" t="e">
        <f ca="1">RANK(C26,$C$3:OFFSET($C$3,Control!$I$5-1,0),1)</f>
        <v>#N/A</v>
      </c>
      <c r="V26" s="10" t="e">
        <f t="shared" ca="1" si="25"/>
        <v>#N/A</v>
      </c>
      <c r="W26" s="10" t="e">
        <f t="shared" ca="1" si="25"/>
        <v>#N/A</v>
      </c>
      <c r="X26" s="7" t="e">
        <f t="shared" si="18"/>
        <v>#DIV/0!</v>
      </c>
      <c r="Y26" s="7" t="e">
        <f t="shared" ca="1" si="4"/>
        <v>#N/A</v>
      </c>
      <c r="Z26">
        <v>1</v>
      </c>
      <c r="AA26">
        <v>2</v>
      </c>
      <c r="AB26" s="11" t="e">
        <f t="shared" si="19"/>
        <v>#DIV/0!</v>
      </c>
      <c r="AC26" s="11"/>
      <c r="AD26" s="7" t="e">
        <f t="shared" si="24"/>
        <v>#DIV/0!</v>
      </c>
      <c r="AE26" t="e">
        <f t="shared" si="21"/>
        <v>#DIV/0!</v>
      </c>
      <c r="AF26" s="25" t="e">
        <f t="shared" si="22"/>
        <v>#DIV/0!</v>
      </c>
      <c r="AG26" s="7"/>
      <c r="AR26" s="14"/>
      <c r="AS26" s="9"/>
      <c r="AX26" s="7"/>
      <c r="BH26" s="1"/>
    </row>
    <row r="27" spans="1:60" ht="14.25" x14ac:dyDescent="0.2">
      <c r="A27" s="37">
        <f>Control!B29</f>
        <v>0</v>
      </c>
      <c r="B27" s="27" t="e">
        <f t="shared" si="5"/>
        <v>#DIV/0!</v>
      </c>
      <c r="C27" s="20">
        <v>92.743396105188069</v>
      </c>
      <c r="D27" s="9" t="e">
        <f t="shared" si="6"/>
        <v>#DIV/0!</v>
      </c>
      <c r="E27">
        <f>Control!C29/100</f>
        <v>0</v>
      </c>
      <c r="F27" t="e">
        <f t="shared" si="7"/>
        <v>#DIV/0!</v>
      </c>
      <c r="G27">
        <f t="shared" si="0"/>
        <v>164.15150397864372</v>
      </c>
      <c r="H27" s="21">
        <f t="shared" si="1"/>
        <v>0</v>
      </c>
      <c r="I27" s="7" t="e">
        <f t="shared" si="8"/>
        <v>#DIV/0!</v>
      </c>
      <c r="J27" t="e">
        <f t="shared" si="2"/>
        <v>#DIV/0!</v>
      </c>
      <c r="K27">
        <f>Control!F29/100</f>
        <v>0</v>
      </c>
      <c r="L27" s="25" t="e">
        <f t="shared" si="9"/>
        <v>#DIV/0!</v>
      </c>
      <c r="M27" s="10" t="e">
        <f t="shared" si="3"/>
        <v>#DIV/0!</v>
      </c>
      <c r="N27" t="e">
        <f t="shared" si="10"/>
        <v>#DIV/0!</v>
      </c>
      <c r="O27" t="e">
        <f t="shared" si="11"/>
        <v>#DIV/0!</v>
      </c>
      <c r="P27" s="25" t="e">
        <f t="shared" si="12"/>
        <v>#DIV/0!</v>
      </c>
      <c r="Q27" s="17" t="e">
        <f t="shared" si="13"/>
        <v>#DIV/0!</v>
      </c>
      <c r="R27" t="e">
        <f t="shared" si="23"/>
        <v>#DIV/0!</v>
      </c>
      <c r="S27" s="25" t="e">
        <f t="shared" si="15"/>
        <v>#DIV/0!</v>
      </c>
      <c r="T27" s="25" t="e">
        <f t="shared" si="16"/>
        <v>#DIV/0!</v>
      </c>
      <c r="U27" s="10" t="e">
        <f ca="1">RANK(C27,$C$3:OFFSET($C$3,Control!$I$5-1,0),1)</f>
        <v>#N/A</v>
      </c>
      <c r="V27" s="10" t="e">
        <f t="shared" ca="1" si="25"/>
        <v>#N/A</v>
      </c>
      <c r="W27" s="10" t="e">
        <f t="shared" ca="1" si="25"/>
        <v>#N/A</v>
      </c>
      <c r="X27" s="7" t="e">
        <f t="shared" si="18"/>
        <v>#DIV/0!</v>
      </c>
      <c r="Y27" s="7" t="e">
        <f t="shared" ca="1" si="4"/>
        <v>#N/A</v>
      </c>
      <c r="Z27">
        <v>1</v>
      </c>
      <c r="AA27">
        <v>2</v>
      </c>
      <c r="AB27" s="11" t="e">
        <f t="shared" si="19"/>
        <v>#DIV/0!</v>
      </c>
      <c r="AC27" s="11"/>
      <c r="AD27" s="7" t="e">
        <f t="shared" si="24"/>
        <v>#DIV/0!</v>
      </c>
      <c r="AE27" t="e">
        <f t="shared" si="21"/>
        <v>#DIV/0!</v>
      </c>
      <c r="AF27" s="25" t="e">
        <f t="shared" si="22"/>
        <v>#DIV/0!</v>
      </c>
      <c r="AG27" s="7"/>
      <c r="AS27" s="8"/>
      <c r="AT27" s="14"/>
      <c r="AX27" s="7"/>
      <c r="BH27" s="1"/>
    </row>
    <row r="28" spans="1:60" ht="14.25" x14ac:dyDescent="0.2">
      <c r="A28" s="37">
        <f>Control!B30</f>
        <v>0</v>
      </c>
      <c r="B28" s="27" t="e">
        <f t="shared" si="5"/>
        <v>#DIV/0!</v>
      </c>
      <c r="C28" s="20">
        <v>192.56243393930922</v>
      </c>
      <c r="D28" s="9" t="e">
        <f t="shared" si="6"/>
        <v>#DIV/0!</v>
      </c>
      <c r="E28">
        <f>Control!C30/100</f>
        <v>0</v>
      </c>
      <c r="F28" t="e">
        <f t="shared" si="7"/>
        <v>#DIV/0!</v>
      </c>
      <c r="G28">
        <f t="shared" si="0"/>
        <v>340.82656521521972</v>
      </c>
      <c r="H28" s="21">
        <f t="shared" si="1"/>
        <v>0</v>
      </c>
      <c r="I28" s="7" t="e">
        <f t="shared" si="8"/>
        <v>#DIV/0!</v>
      </c>
      <c r="J28" t="e">
        <f t="shared" si="2"/>
        <v>#DIV/0!</v>
      </c>
      <c r="K28">
        <f>Control!F30/100</f>
        <v>0</v>
      </c>
      <c r="L28" s="25" t="e">
        <f t="shared" si="9"/>
        <v>#DIV/0!</v>
      </c>
      <c r="M28" s="10" t="e">
        <f t="shared" si="3"/>
        <v>#DIV/0!</v>
      </c>
      <c r="N28" t="e">
        <f t="shared" si="10"/>
        <v>#DIV/0!</v>
      </c>
      <c r="O28" t="e">
        <f t="shared" si="11"/>
        <v>#DIV/0!</v>
      </c>
      <c r="P28" s="25" t="e">
        <f t="shared" si="12"/>
        <v>#DIV/0!</v>
      </c>
      <c r="Q28" s="17" t="e">
        <f t="shared" si="13"/>
        <v>#DIV/0!</v>
      </c>
      <c r="R28" t="e">
        <f t="shared" si="23"/>
        <v>#DIV/0!</v>
      </c>
      <c r="S28" s="25" t="e">
        <f t="shared" si="15"/>
        <v>#DIV/0!</v>
      </c>
      <c r="T28" s="25" t="e">
        <f t="shared" si="16"/>
        <v>#DIV/0!</v>
      </c>
      <c r="U28" s="10" t="e">
        <f ca="1">RANK(C28,$C$3:OFFSET($C$3,Control!$I$5-1,0),1)</f>
        <v>#N/A</v>
      </c>
      <c r="V28" s="10" t="e">
        <f t="shared" ca="1" si="25"/>
        <v>#N/A</v>
      </c>
      <c r="W28" s="10" t="e">
        <f t="shared" ca="1" si="25"/>
        <v>#N/A</v>
      </c>
      <c r="X28" s="7" t="e">
        <f t="shared" si="18"/>
        <v>#DIV/0!</v>
      </c>
      <c r="Y28" s="7" t="e">
        <f t="shared" ca="1" si="4"/>
        <v>#N/A</v>
      </c>
      <c r="Z28">
        <v>1</v>
      </c>
      <c r="AA28">
        <v>2</v>
      </c>
      <c r="AB28" s="11" t="e">
        <f t="shared" si="19"/>
        <v>#DIV/0!</v>
      </c>
      <c r="AC28" s="11"/>
      <c r="AD28" s="7" t="e">
        <f t="shared" si="24"/>
        <v>#DIV/0!</v>
      </c>
      <c r="AE28" t="e">
        <f t="shared" si="21"/>
        <v>#DIV/0!</v>
      </c>
      <c r="AF28" s="25" t="e">
        <f t="shared" si="22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5"/>
        <v>#DIV/0!</v>
      </c>
      <c r="C29" s="20">
        <v>41.128893113246285</v>
      </c>
      <c r="D29" s="9" t="e">
        <f t="shared" si="6"/>
        <v>#DIV/0!</v>
      </c>
      <c r="E29">
        <f>Control!C31/100</f>
        <v>0</v>
      </c>
      <c r="F29" t="e">
        <f t="shared" si="7"/>
        <v>#DIV/0!</v>
      </c>
      <c r="G29">
        <f t="shared" si="0"/>
        <v>72.796230729560136</v>
      </c>
      <c r="H29" s="21">
        <f t="shared" si="1"/>
        <v>0</v>
      </c>
      <c r="I29" s="7" t="e">
        <f t="shared" si="8"/>
        <v>#DIV/0!</v>
      </c>
      <c r="J29" t="e">
        <f t="shared" si="2"/>
        <v>#DIV/0!</v>
      </c>
      <c r="K29">
        <f>Control!F31/100</f>
        <v>0</v>
      </c>
      <c r="L29" s="25" t="e">
        <f t="shared" si="9"/>
        <v>#DIV/0!</v>
      </c>
      <c r="M29" s="10" t="e">
        <f t="shared" si="3"/>
        <v>#DIV/0!</v>
      </c>
      <c r="N29" t="e">
        <f t="shared" si="10"/>
        <v>#DIV/0!</v>
      </c>
      <c r="O29" t="e">
        <f t="shared" si="11"/>
        <v>#DIV/0!</v>
      </c>
      <c r="P29" s="25" t="e">
        <f t="shared" si="12"/>
        <v>#DIV/0!</v>
      </c>
      <c r="Q29" s="17" t="e">
        <f t="shared" si="13"/>
        <v>#DIV/0!</v>
      </c>
      <c r="R29" t="e">
        <f t="shared" si="23"/>
        <v>#DIV/0!</v>
      </c>
      <c r="S29" s="25" t="e">
        <f t="shared" si="15"/>
        <v>#DIV/0!</v>
      </c>
      <c r="T29" s="25" t="e">
        <f t="shared" si="16"/>
        <v>#DIV/0!</v>
      </c>
      <c r="U29" s="10" t="e">
        <f ca="1">RANK(C29,$C$3:OFFSET($C$3,Control!$I$5-1,0),1)</f>
        <v>#N/A</v>
      </c>
      <c r="V29" s="10" t="e">
        <f t="shared" ca="1" si="25"/>
        <v>#N/A</v>
      </c>
      <c r="W29" s="10" t="e">
        <f t="shared" ca="1" si="25"/>
        <v>#N/A</v>
      </c>
      <c r="X29" s="7" t="e">
        <f t="shared" si="18"/>
        <v>#DIV/0!</v>
      </c>
      <c r="Y29" s="7" t="e">
        <f t="shared" ca="1" si="4"/>
        <v>#N/A</v>
      </c>
      <c r="Z29">
        <v>1</v>
      </c>
      <c r="AA29">
        <v>2</v>
      </c>
      <c r="AB29" s="11" t="e">
        <f t="shared" si="19"/>
        <v>#DIV/0!</v>
      </c>
      <c r="AC29" s="11"/>
      <c r="AD29" s="7" t="e">
        <f t="shared" si="24"/>
        <v>#DIV/0!</v>
      </c>
      <c r="AE29" t="e">
        <f t="shared" si="21"/>
        <v>#DIV/0!</v>
      </c>
      <c r="AF29" s="25" t="e">
        <f t="shared" si="22"/>
        <v>#DIV/0!</v>
      </c>
      <c r="AG29" s="7"/>
      <c r="AP29" s="14"/>
      <c r="AS29" s="8"/>
      <c r="AV29" s="14"/>
      <c r="AX29" s="7"/>
      <c r="BH29" s="1"/>
    </row>
    <row r="30" spans="1:60" ht="14.25" x14ac:dyDescent="0.2">
      <c r="A30" s="37">
        <f>Control!B32</f>
        <v>0</v>
      </c>
      <c r="B30" s="27" t="e">
        <f t="shared" si="5"/>
        <v>#DIV/0!</v>
      </c>
      <c r="C30" s="20">
        <v>73.880605272503985</v>
      </c>
      <c r="D30" s="9" t="e">
        <f t="shared" si="6"/>
        <v>#DIV/0!</v>
      </c>
      <c r="E30">
        <f>Control!C32/100</f>
        <v>0</v>
      </c>
      <c r="F30" t="e">
        <f t="shared" si="7"/>
        <v>#DIV/0!</v>
      </c>
      <c r="G30">
        <f t="shared" si="0"/>
        <v>130.76524021806469</v>
      </c>
      <c r="H30" s="21">
        <f t="shared" si="1"/>
        <v>0</v>
      </c>
      <c r="I30" s="7" t="e">
        <f t="shared" si="8"/>
        <v>#DIV/0!</v>
      </c>
      <c r="J30" t="e">
        <f t="shared" si="2"/>
        <v>#DIV/0!</v>
      </c>
      <c r="K30">
        <f>Control!F32/100</f>
        <v>0</v>
      </c>
      <c r="L30" s="25" t="e">
        <f t="shared" si="9"/>
        <v>#DIV/0!</v>
      </c>
      <c r="M30" s="10" t="e">
        <f t="shared" si="3"/>
        <v>#DIV/0!</v>
      </c>
      <c r="N30" t="e">
        <f t="shared" si="10"/>
        <v>#DIV/0!</v>
      </c>
      <c r="O30" t="e">
        <f t="shared" si="11"/>
        <v>#DIV/0!</v>
      </c>
      <c r="P30" s="25" t="e">
        <f t="shared" si="12"/>
        <v>#DIV/0!</v>
      </c>
      <c r="Q30" s="17" t="e">
        <f t="shared" si="13"/>
        <v>#DIV/0!</v>
      </c>
      <c r="R30" t="e">
        <f t="shared" si="23"/>
        <v>#DIV/0!</v>
      </c>
      <c r="S30" s="25" t="e">
        <f t="shared" si="15"/>
        <v>#DIV/0!</v>
      </c>
      <c r="T30" s="25" t="e">
        <f t="shared" si="16"/>
        <v>#DIV/0!</v>
      </c>
      <c r="U30" s="10" t="e">
        <f ca="1">RANK(C30,$C$3:OFFSET($C$3,Control!$I$5-1,0),1)</f>
        <v>#N/A</v>
      </c>
      <c r="V30" s="10" t="e">
        <f t="shared" ca="1" si="25"/>
        <v>#N/A</v>
      </c>
      <c r="W30" s="10" t="e">
        <f t="shared" ca="1" si="25"/>
        <v>#N/A</v>
      </c>
      <c r="X30" s="7" t="e">
        <f t="shared" si="18"/>
        <v>#DIV/0!</v>
      </c>
      <c r="Y30" s="7" t="e">
        <f t="shared" ca="1" si="4"/>
        <v>#N/A</v>
      </c>
      <c r="Z30">
        <v>1</v>
      </c>
      <c r="AA30">
        <v>2</v>
      </c>
      <c r="AB30" s="11" t="e">
        <f t="shared" si="19"/>
        <v>#DIV/0!</v>
      </c>
      <c r="AC30" s="11"/>
      <c r="AD30" s="7" t="e">
        <f t="shared" si="24"/>
        <v>#DIV/0!</v>
      </c>
      <c r="AE30" t="e">
        <f t="shared" si="21"/>
        <v>#DIV/0!</v>
      </c>
      <c r="AF30" s="25" t="e">
        <f t="shared" si="22"/>
        <v>#DIV/0!</v>
      </c>
      <c r="AG30" s="7"/>
      <c r="AP30" s="14"/>
      <c r="AS30" s="8"/>
      <c r="AV30" s="14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6">100*T31/(1-S31)</f>
        <v>#DIV/0!</v>
      </c>
      <c r="C31" s="20">
        <v>43.166560210876213</v>
      </c>
      <c r="D31" s="9" t="e">
        <f t="shared" ref="D31:D94" si="27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8">$F$2*N31</f>
        <v>#DIV/0!</v>
      </c>
      <c r="G31">
        <f t="shared" ref="G31:G94" si="29">0.018*C31*1000000/8.3144/($AA$1+273.15)</f>
        <v>76.402806860375762</v>
      </c>
      <c r="H31" s="21">
        <f t="shared" ref="H31:H94" si="30">2*0.0000000000000000001*(E31*100)^3.5</f>
        <v>0</v>
      </c>
      <c r="I31" s="7" t="e">
        <f t="shared" ref="I31:I94" si="31">MIN(J31*$J$2,C31)</f>
        <v>#DIV/0!</v>
      </c>
      <c r="J31" t="e">
        <f t="shared" ref="J31:J94" si="32">$I$2+(0.821*SQRT(H31)+1.54)/E31</f>
        <v>#DIV/0!</v>
      </c>
      <c r="K31">
        <f>Control!F33/100</f>
        <v>0</v>
      </c>
      <c r="L31" s="25" t="e">
        <f t="shared" ref="L31:L94" si="33">K31*(1-F31-P31-S31)</f>
        <v>#DIV/0!</v>
      </c>
      <c r="M31" s="10" t="e">
        <f t="shared" ref="M31:M94" si="34">0.018*I31*1000000/8.3144/($AA$1+273.15)</f>
        <v>#DIV/0!</v>
      </c>
      <c r="N31" t="e">
        <f t="shared" ref="N31:N94" si="35">1/((1+$P$2)*(1+(1-E31)/E31*$AA$2/M31)-$O$2)</f>
        <v>#DIV/0!</v>
      </c>
      <c r="O31" t="e">
        <f t="shared" ref="O31:O94" si="36">$O$2*N31</f>
        <v>#DIV/0!</v>
      </c>
      <c r="P31" s="25" t="e">
        <f t="shared" ref="P31:P94" si="37">S31*($P$2-$F$2)</f>
        <v>#DIV/0!</v>
      </c>
      <c r="Q31" s="17" t="e">
        <f t="shared" ref="Q31:Q94" si="38">100/(1+G31/$AA$2*(1/S31-1))</f>
        <v>#DIV/0!</v>
      </c>
      <c r="R31" t="e">
        <f t="shared" ref="R31:R94" si="39">Q31/100*G31+(100-Q31)/100*2450</f>
        <v>#DIV/0!</v>
      </c>
      <c r="S31" s="25" t="e">
        <f t="shared" ref="S31:S94" si="40">($O$2/(1+$P$2-$F$2)+1)*N31</f>
        <v>#DIV/0!</v>
      </c>
      <c r="T31" s="25" t="e">
        <f t="shared" ref="T31:T94" si="41">L31+F31+P31</f>
        <v>#DIV/0!</v>
      </c>
      <c r="U31" s="10" t="e">
        <f ca="1">RANK(C31,$C$3:OFFSET($C$3,Control!$I$5-1,0),1)</f>
        <v>#N/A</v>
      </c>
      <c r="V31" s="10" t="e">
        <f t="shared" ca="1" si="25"/>
        <v>#N/A</v>
      </c>
      <c r="W31" s="10" t="e">
        <f t="shared" ca="1" si="25"/>
        <v>#N/A</v>
      </c>
      <c r="X31" s="7" t="e">
        <f t="shared" si="18"/>
        <v>#DIV/0!</v>
      </c>
      <c r="Y31" s="7" t="e">
        <f t="shared" ca="1" si="4"/>
        <v>#N/A</v>
      </c>
      <c r="Z31">
        <v>1</v>
      </c>
      <c r="AA31">
        <v>2</v>
      </c>
      <c r="AB31" s="11" t="e">
        <f t="shared" si="19"/>
        <v>#DIV/0!</v>
      </c>
      <c r="AC31" s="11"/>
      <c r="AD31" s="7" t="e">
        <f t="shared" ref="AD31:AD94" si="42">B31+S31*100</f>
        <v>#DIV/0!</v>
      </c>
      <c r="AE31" t="e">
        <f t="shared" ref="AE31:AE94" si="43">($AE$1/100-K31)/(1-K31)/N31-1-$P$2</f>
        <v>#DIV/0!</v>
      </c>
      <c r="AF31" s="25" t="e">
        <f t="shared" ref="AF31:AF94" si="44">S31+P31+F31</f>
        <v>#DIV/0!</v>
      </c>
    </row>
    <row r="32" spans="1:60" ht="14.25" x14ac:dyDescent="0.2">
      <c r="A32" s="37">
        <f>Control!B34</f>
        <v>0</v>
      </c>
      <c r="B32" s="27" t="e">
        <f t="shared" si="26"/>
        <v>#DIV/0!</v>
      </c>
      <c r="C32" s="20">
        <v>84.954695179632026</v>
      </c>
      <c r="D32" s="9" t="e">
        <f t="shared" si="27"/>
        <v>#DIV/0!</v>
      </c>
      <c r="E32">
        <f>Control!C34/100</f>
        <v>0</v>
      </c>
      <c r="F32" t="e">
        <f t="shared" si="28"/>
        <v>#DIV/0!</v>
      </c>
      <c r="G32">
        <f t="shared" si="29"/>
        <v>150.365865058113</v>
      </c>
      <c r="H32" s="21">
        <f t="shared" si="30"/>
        <v>0</v>
      </c>
      <c r="I32" s="7" t="e">
        <f t="shared" si="31"/>
        <v>#DIV/0!</v>
      </c>
      <c r="J32" t="e">
        <f t="shared" si="32"/>
        <v>#DIV/0!</v>
      </c>
      <c r="K32">
        <f>Control!F34/100</f>
        <v>0</v>
      </c>
      <c r="L32" s="25" t="e">
        <f t="shared" si="33"/>
        <v>#DIV/0!</v>
      </c>
      <c r="M32" s="10" t="e">
        <f t="shared" si="34"/>
        <v>#DIV/0!</v>
      </c>
      <c r="N32" t="e">
        <f t="shared" si="35"/>
        <v>#DIV/0!</v>
      </c>
      <c r="O32" t="e">
        <f t="shared" si="36"/>
        <v>#DIV/0!</v>
      </c>
      <c r="P32" s="25" t="e">
        <f t="shared" si="37"/>
        <v>#DIV/0!</v>
      </c>
      <c r="Q32" s="17" t="e">
        <f t="shared" si="38"/>
        <v>#DIV/0!</v>
      </c>
      <c r="R32" t="e">
        <f t="shared" si="39"/>
        <v>#DIV/0!</v>
      </c>
      <c r="S32" s="25" t="e">
        <f t="shared" si="40"/>
        <v>#DIV/0!</v>
      </c>
      <c r="T32" s="25" t="e">
        <f t="shared" si="41"/>
        <v>#DIV/0!</v>
      </c>
      <c r="U32" s="10">
        <f ca="1">RANK(C32,$C$3:OFFSET($C$3,Control!$I$5-1,0),1)</f>
        <v>14</v>
      </c>
      <c r="V32" s="10" t="e">
        <f t="shared" ca="1" si="25"/>
        <v>#N/A</v>
      </c>
      <c r="W32" s="10" t="e">
        <f t="shared" ca="1" si="25"/>
        <v>#N/A</v>
      </c>
      <c r="X32" s="7" t="e">
        <f t="shared" si="18"/>
        <v>#DIV/0!</v>
      </c>
      <c r="Y32" s="7" t="e">
        <f t="shared" ca="1" si="4"/>
        <v>#N/A</v>
      </c>
      <c r="Z32">
        <v>1</v>
      </c>
      <c r="AA32">
        <v>2</v>
      </c>
      <c r="AB32" s="11" t="e">
        <f t="shared" si="19"/>
        <v>#DIV/0!</v>
      </c>
      <c r="AC32" s="11"/>
      <c r="AD32" s="7" t="e">
        <f t="shared" si="42"/>
        <v>#DIV/0!</v>
      </c>
      <c r="AE32" t="e">
        <f t="shared" si="43"/>
        <v>#DIV/0!</v>
      </c>
      <c r="AF32" s="25" t="e">
        <f t="shared" si="44"/>
        <v>#DIV/0!</v>
      </c>
    </row>
    <row r="33" spans="1:43" ht="14.25" x14ac:dyDescent="0.2">
      <c r="A33" s="37">
        <f>Control!B35</f>
        <v>0</v>
      </c>
      <c r="B33" s="27" t="e">
        <f t="shared" si="26"/>
        <v>#DIV/0!</v>
      </c>
      <c r="C33" s="20">
        <v>37.279254573398802</v>
      </c>
      <c r="D33" s="9" t="e">
        <f t="shared" si="27"/>
        <v>#DIV/0!</v>
      </c>
      <c r="E33">
        <f>Control!C35/100</f>
        <v>0</v>
      </c>
      <c r="F33" t="e">
        <f t="shared" si="28"/>
        <v>#DIV/0!</v>
      </c>
      <c r="G33">
        <f t="shared" si="29"/>
        <v>65.982549296400236</v>
      </c>
      <c r="H33" s="21">
        <f t="shared" si="30"/>
        <v>0</v>
      </c>
      <c r="I33" s="7" t="e">
        <f t="shared" si="31"/>
        <v>#DIV/0!</v>
      </c>
      <c r="J33" t="e">
        <f t="shared" si="32"/>
        <v>#DIV/0!</v>
      </c>
      <c r="K33">
        <f>Control!F35/100</f>
        <v>0</v>
      </c>
      <c r="L33" s="25" t="e">
        <f t="shared" si="33"/>
        <v>#DIV/0!</v>
      </c>
      <c r="M33" s="10" t="e">
        <f t="shared" si="34"/>
        <v>#DIV/0!</v>
      </c>
      <c r="N33" t="e">
        <f t="shared" si="35"/>
        <v>#DIV/0!</v>
      </c>
      <c r="O33" t="e">
        <f t="shared" si="36"/>
        <v>#DIV/0!</v>
      </c>
      <c r="P33" s="25" t="e">
        <f t="shared" si="37"/>
        <v>#DIV/0!</v>
      </c>
      <c r="Q33" s="17" t="e">
        <f t="shared" si="38"/>
        <v>#DIV/0!</v>
      </c>
      <c r="R33" t="e">
        <f t="shared" si="39"/>
        <v>#DIV/0!</v>
      </c>
      <c r="S33" s="25" t="e">
        <f t="shared" si="40"/>
        <v>#DIV/0!</v>
      </c>
      <c r="T33" s="25" t="e">
        <f t="shared" si="41"/>
        <v>#DIV/0!</v>
      </c>
      <c r="U33" s="10" t="e">
        <f ca="1">RANK(C33,$C$3:OFFSET($C$3,Control!$I$5-1,0),1)</f>
        <v>#N/A</v>
      </c>
      <c r="V33" s="10" t="e">
        <f t="shared" ca="1" si="25"/>
        <v>#N/A</v>
      </c>
      <c r="W33" s="10" t="e">
        <f t="shared" ca="1" si="25"/>
        <v>#N/A</v>
      </c>
      <c r="X33" s="7" t="e">
        <f t="shared" si="18"/>
        <v>#DIV/0!</v>
      </c>
      <c r="Y33" s="7" t="e">
        <f t="shared" ca="1" si="4"/>
        <v>#N/A</v>
      </c>
      <c r="Z33">
        <v>1</v>
      </c>
      <c r="AA33">
        <v>2</v>
      </c>
      <c r="AB33" s="11" t="e">
        <f t="shared" si="19"/>
        <v>#DIV/0!</v>
      </c>
      <c r="AC33" s="11"/>
      <c r="AD33" s="7" t="e">
        <f t="shared" si="42"/>
        <v>#DIV/0!</v>
      </c>
      <c r="AE33" t="e">
        <f t="shared" si="43"/>
        <v>#DIV/0!</v>
      </c>
      <c r="AF33" s="25" t="e">
        <f t="shared" si="44"/>
        <v>#DIV/0!</v>
      </c>
    </row>
    <row r="34" spans="1:43" ht="14.25" x14ac:dyDescent="0.2">
      <c r="A34" s="37">
        <f>Control!B36</f>
        <v>0</v>
      </c>
      <c r="B34" s="27" t="e">
        <f t="shared" si="26"/>
        <v>#DIV/0!</v>
      </c>
      <c r="C34" s="20">
        <v>25.307932481864174</v>
      </c>
      <c r="D34" s="9" t="e">
        <f t="shared" si="27"/>
        <v>#DIV/0!</v>
      </c>
      <c r="E34">
        <f>Control!C36/100</f>
        <v>0</v>
      </c>
      <c r="F34" t="e">
        <f t="shared" si="28"/>
        <v>#DIV/0!</v>
      </c>
      <c r="G34">
        <f t="shared" si="29"/>
        <v>44.793865158616718</v>
      </c>
      <c r="H34" s="21">
        <f t="shared" si="30"/>
        <v>0</v>
      </c>
      <c r="I34" s="7" t="e">
        <f t="shared" si="31"/>
        <v>#DIV/0!</v>
      </c>
      <c r="J34" t="e">
        <f t="shared" si="32"/>
        <v>#DIV/0!</v>
      </c>
      <c r="K34">
        <f>Control!F36/100</f>
        <v>0</v>
      </c>
      <c r="L34" s="25" t="e">
        <f t="shared" si="33"/>
        <v>#DIV/0!</v>
      </c>
      <c r="M34" s="10" t="e">
        <f t="shared" si="34"/>
        <v>#DIV/0!</v>
      </c>
      <c r="N34" t="e">
        <f t="shared" si="35"/>
        <v>#DIV/0!</v>
      </c>
      <c r="O34" t="e">
        <f t="shared" si="36"/>
        <v>#DIV/0!</v>
      </c>
      <c r="P34" s="25" t="e">
        <f t="shared" si="37"/>
        <v>#DIV/0!</v>
      </c>
      <c r="Q34" s="17" t="e">
        <f t="shared" si="38"/>
        <v>#DIV/0!</v>
      </c>
      <c r="R34" t="e">
        <f t="shared" si="39"/>
        <v>#DIV/0!</v>
      </c>
      <c r="S34" s="25" t="e">
        <f t="shared" si="40"/>
        <v>#DIV/0!</v>
      </c>
      <c r="T34" s="25" t="e">
        <f t="shared" si="41"/>
        <v>#DIV/0!</v>
      </c>
      <c r="U34" s="10" t="e">
        <f ca="1">RANK(C34,$C$3:OFFSET($C$3,Control!$I$5-1,0),1)</f>
        <v>#N/A</v>
      </c>
      <c r="V34" s="10" t="e">
        <f t="shared" ca="1" si="25"/>
        <v>#N/A</v>
      </c>
      <c r="W34" s="10" t="e">
        <f t="shared" ca="1" si="25"/>
        <v>#N/A</v>
      </c>
      <c r="X34" s="7" t="e">
        <f t="shared" si="18"/>
        <v>#DIV/0!</v>
      </c>
      <c r="Y34" s="7" t="e">
        <f t="shared" ca="1" si="4"/>
        <v>#N/A</v>
      </c>
      <c r="Z34">
        <v>1</v>
      </c>
      <c r="AA34">
        <v>2</v>
      </c>
      <c r="AB34" s="11" t="e">
        <f t="shared" si="19"/>
        <v>#DIV/0!</v>
      </c>
      <c r="AC34" s="11"/>
      <c r="AD34" s="7" t="e">
        <f t="shared" si="42"/>
        <v>#DIV/0!</v>
      </c>
      <c r="AE34" t="e">
        <f t="shared" si="43"/>
        <v>#DIV/0!</v>
      </c>
      <c r="AF34" s="25" t="e">
        <f t="shared" si="44"/>
        <v>#DIV/0!</v>
      </c>
    </row>
    <row r="35" spans="1:43" ht="14.25" x14ac:dyDescent="0.2">
      <c r="A35" s="37">
        <f>Control!B37</f>
        <v>0</v>
      </c>
      <c r="B35" s="27" t="e">
        <f t="shared" si="26"/>
        <v>#DIV/0!</v>
      </c>
      <c r="C35" s="20">
        <v>36.78374621002687</v>
      </c>
      <c r="D35" s="9" t="e">
        <f t="shared" si="27"/>
        <v>#DIV/0!</v>
      </c>
      <c r="E35">
        <f>Control!C37/100</f>
        <v>0</v>
      </c>
      <c r="F35" t="e">
        <f t="shared" si="28"/>
        <v>#DIV/0!</v>
      </c>
      <c r="G35">
        <f t="shared" si="29"/>
        <v>65.105522505304009</v>
      </c>
      <c r="H35" s="21">
        <f t="shared" si="30"/>
        <v>0</v>
      </c>
      <c r="I35" s="7" t="e">
        <f t="shared" si="31"/>
        <v>#DIV/0!</v>
      </c>
      <c r="J35" t="e">
        <f t="shared" si="32"/>
        <v>#DIV/0!</v>
      </c>
      <c r="K35">
        <f>Control!F37/100</f>
        <v>0</v>
      </c>
      <c r="L35" s="25" t="e">
        <f t="shared" si="33"/>
        <v>#DIV/0!</v>
      </c>
      <c r="M35" s="10" t="e">
        <f t="shared" si="34"/>
        <v>#DIV/0!</v>
      </c>
      <c r="N35" t="e">
        <f t="shared" si="35"/>
        <v>#DIV/0!</v>
      </c>
      <c r="O35" t="e">
        <f t="shared" si="36"/>
        <v>#DIV/0!</v>
      </c>
      <c r="P35" s="25" t="e">
        <f t="shared" si="37"/>
        <v>#DIV/0!</v>
      </c>
      <c r="Q35" s="17" t="e">
        <f t="shared" si="38"/>
        <v>#DIV/0!</v>
      </c>
      <c r="R35" t="e">
        <f t="shared" si="39"/>
        <v>#DIV/0!</v>
      </c>
      <c r="S35" s="25" t="e">
        <f t="shared" si="40"/>
        <v>#DIV/0!</v>
      </c>
      <c r="T35" s="25" t="e">
        <f t="shared" si="41"/>
        <v>#DIV/0!</v>
      </c>
      <c r="U35" s="10">
        <f ca="1">RANK(C35,$C$3:OFFSET($C$3,Control!$I$5-1,0),1)</f>
        <v>12</v>
      </c>
      <c r="V35" s="10" t="e">
        <f t="shared" ca="1" si="25"/>
        <v>#N/A</v>
      </c>
      <c r="W35" s="10" t="e">
        <f t="shared" ca="1" si="25"/>
        <v>#N/A</v>
      </c>
      <c r="X35" s="7" t="e">
        <f t="shared" si="18"/>
        <v>#DIV/0!</v>
      </c>
      <c r="Y35" s="7" t="e">
        <f t="shared" ca="1" si="4"/>
        <v>#N/A</v>
      </c>
      <c r="Z35">
        <v>1</v>
      </c>
      <c r="AA35">
        <v>2</v>
      </c>
      <c r="AB35" s="11" t="e">
        <f t="shared" si="19"/>
        <v>#DIV/0!</v>
      </c>
      <c r="AC35" s="11"/>
      <c r="AD35" s="7" t="e">
        <f t="shared" si="42"/>
        <v>#DIV/0!</v>
      </c>
      <c r="AE35" t="e">
        <f t="shared" si="43"/>
        <v>#DIV/0!</v>
      </c>
      <c r="AF35" s="25" t="e">
        <f t="shared" si="44"/>
        <v>#DIV/0!</v>
      </c>
    </row>
    <row r="36" spans="1:43" ht="14.25" x14ac:dyDescent="0.2">
      <c r="A36" s="37">
        <f>Control!B38</f>
        <v>0</v>
      </c>
      <c r="B36" s="27" t="e">
        <f t="shared" si="26"/>
        <v>#DIV/0!</v>
      </c>
      <c r="C36" s="20">
        <v>5.4263897299873731</v>
      </c>
      <c r="D36" s="9" t="e">
        <f t="shared" si="27"/>
        <v>#DIV/0!</v>
      </c>
      <c r="E36">
        <f>Control!C38/100</f>
        <v>0</v>
      </c>
      <c r="F36" t="e">
        <f t="shared" si="28"/>
        <v>#DIV/0!</v>
      </c>
      <c r="G36">
        <f t="shared" si="29"/>
        <v>9.604457813270276</v>
      </c>
      <c r="H36" s="21">
        <f t="shared" si="30"/>
        <v>0</v>
      </c>
      <c r="I36" s="7" t="e">
        <f t="shared" si="31"/>
        <v>#DIV/0!</v>
      </c>
      <c r="J36" t="e">
        <f t="shared" si="32"/>
        <v>#DIV/0!</v>
      </c>
      <c r="K36">
        <f>Control!F38/100</f>
        <v>0</v>
      </c>
      <c r="L36" s="25" t="e">
        <f t="shared" si="33"/>
        <v>#DIV/0!</v>
      </c>
      <c r="M36" s="10" t="e">
        <f t="shared" si="34"/>
        <v>#DIV/0!</v>
      </c>
      <c r="N36" t="e">
        <f t="shared" si="35"/>
        <v>#DIV/0!</v>
      </c>
      <c r="O36" t="e">
        <f t="shared" si="36"/>
        <v>#DIV/0!</v>
      </c>
      <c r="P36" s="25" t="e">
        <f t="shared" si="37"/>
        <v>#DIV/0!</v>
      </c>
      <c r="Q36" s="17" t="e">
        <f t="shared" si="38"/>
        <v>#DIV/0!</v>
      </c>
      <c r="R36" t="e">
        <f t="shared" si="39"/>
        <v>#DIV/0!</v>
      </c>
      <c r="S36" s="25" t="e">
        <f t="shared" si="40"/>
        <v>#DIV/0!</v>
      </c>
      <c r="T36" s="25" t="e">
        <f t="shared" si="41"/>
        <v>#DIV/0!</v>
      </c>
      <c r="U36" s="10" t="e">
        <f ca="1">RANK(C36,$C$3:OFFSET($C$3,Control!$I$5-1,0),1)</f>
        <v>#N/A</v>
      </c>
      <c r="V36" s="10" t="e">
        <f t="shared" ref="V36:W55" ca="1" si="45">IF(U36=U35,U35+1,U36)</f>
        <v>#N/A</v>
      </c>
      <c r="W36" s="10" t="e">
        <f t="shared" ca="1" si="45"/>
        <v>#N/A</v>
      </c>
      <c r="X36" s="7" t="e">
        <f t="shared" si="18"/>
        <v>#DIV/0!</v>
      </c>
      <c r="Y36" s="7" t="e">
        <f t="shared" ca="1" si="4"/>
        <v>#N/A</v>
      </c>
      <c r="Z36">
        <v>1</v>
      </c>
      <c r="AA36">
        <v>2</v>
      </c>
      <c r="AB36" s="11" t="e">
        <f t="shared" si="19"/>
        <v>#DIV/0!</v>
      </c>
      <c r="AC36" s="11"/>
      <c r="AD36" s="7" t="e">
        <f t="shared" si="42"/>
        <v>#DIV/0!</v>
      </c>
      <c r="AE36" t="e">
        <f t="shared" si="43"/>
        <v>#DIV/0!</v>
      </c>
      <c r="AF36" s="25" t="e">
        <f t="shared" si="44"/>
        <v>#DIV/0!</v>
      </c>
    </row>
    <row r="37" spans="1:43" ht="14.25" x14ac:dyDescent="0.2">
      <c r="A37" s="37">
        <f>Control!B39</f>
        <v>0</v>
      </c>
      <c r="B37" s="27" t="e">
        <f t="shared" si="26"/>
        <v>#DIV/0!</v>
      </c>
      <c r="C37" s="20">
        <v>7.9504338870833369</v>
      </c>
      <c r="D37" s="9" t="e">
        <f t="shared" si="27"/>
        <v>#DIV/0!</v>
      </c>
      <c r="E37">
        <f>Control!C39/100</f>
        <v>0</v>
      </c>
      <c r="F37" t="e">
        <f t="shared" si="28"/>
        <v>#DIV/0!</v>
      </c>
      <c r="G37">
        <f t="shared" si="29"/>
        <v>14.071898751338674</v>
      </c>
      <c r="H37" s="21">
        <f t="shared" si="30"/>
        <v>0</v>
      </c>
      <c r="I37" s="7" t="e">
        <f t="shared" si="31"/>
        <v>#DIV/0!</v>
      </c>
      <c r="J37" t="e">
        <f t="shared" si="32"/>
        <v>#DIV/0!</v>
      </c>
      <c r="K37">
        <f>Control!F39/100</f>
        <v>0</v>
      </c>
      <c r="L37" s="25" t="e">
        <f t="shared" si="33"/>
        <v>#DIV/0!</v>
      </c>
      <c r="M37" s="10" t="e">
        <f t="shared" si="34"/>
        <v>#DIV/0!</v>
      </c>
      <c r="N37" t="e">
        <f t="shared" si="35"/>
        <v>#DIV/0!</v>
      </c>
      <c r="O37" t="e">
        <f t="shared" si="36"/>
        <v>#DIV/0!</v>
      </c>
      <c r="P37" s="25" t="e">
        <f t="shared" si="37"/>
        <v>#DIV/0!</v>
      </c>
      <c r="Q37" s="17" t="e">
        <f t="shared" si="38"/>
        <v>#DIV/0!</v>
      </c>
      <c r="R37" t="e">
        <f t="shared" si="39"/>
        <v>#DIV/0!</v>
      </c>
      <c r="S37" s="25" t="e">
        <f t="shared" si="40"/>
        <v>#DIV/0!</v>
      </c>
      <c r="T37" s="25" t="e">
        <f t="shared" si="41"/>
        <v>#DIV/0!</v>
      </c>
      <c r="U37" s="10" t="e">
        <f ca="1">RANK(C37,$C$3:OFFSET($C$3,Control!$I$5-1,0),1)</f>
        <v>#N/A</v>
      </c>
      <c r="V37" s="10" t="e">
        <f t="shared" ca="1" si="45"/>
        <v>#N/A</v>
      </c>
      <c r="W37" s="10" t="e">
        <f t="shared" ca="1" si="45"/>
        <v>#N/A</v>
      </c>
      <c r="X37" s="7" t="e">
        <f t="shared" si="18"/>
        <v>#DIV/0!</v>
      </c>
      <c r="Y37" s="7" t="e">
        <f t="shared" ca="1" si="4"/>
        <v>#N/A</v>
      </c>
      <c r="Z37">
        <v>1</v>
      </c>
      <c r="AA37">
        <v>2</v>
      </c>
      <c r="AB37" s="11" t="e">
        <f t="shared" si="19"/>
        <v>#DIV/0!</v>
      </c>
      <c r="AC37" s="11"/>
      <c r="AD37" s="7" t="e">
        <f t="shared" si="42"/>
        <v>#DIV/0!</v>
      </c>
      <c r="AE37" t="e">
        <f t="shared" si="43"/>
        <v>#DIV/0!</v>
      </c>
      <c r="AF37" s="25" t="e">
        <f t="shared" si="44"/>
        <v>#DIV/0!</v>
      </c>
    </row>
    <row r="38" spans="1:43" ht="14.25" x14ac:dyDescent="0.2">
      <c r="A38" s="37">
        <f>Control!B40</f>
        <v>0</v>
      </c>
      <c r="B38" s="27" t="e">
        <f t="shared" si="26"/>
        <v>#DIV/0!</v>
      </c>
      <c r="C38" s="20">
        <v>6.4433198950047688</v>
      </c>
      <c r="D38" s="9" t="e">
        <f t="shared" si="27"/>
        <v>#DIV/0!</v>
      </c>
      <c r="E38">
        <f>Control!C40/100</f>
        <v>0</v>
      </c>
      <c r="F38" t="e">
        <f t="shared" si="28"/>
        <v>#DIV/0!</v>
      </c>
      <c r="G38">
        <f t="shared" si="29"/>
        <v>11.40437697775209</v>
      </c>
      <c r="H38" s="21">
        <f t="shared" si="30"/>
        <v>0</v>
      </c>
      <c r="I38" s="7" t="e">
        <f t="shared" si="31"/>
        <v>#DIV/0!</v>
      </c>
      <c r="J38" t="e">
        <f t="shared" si="32"/>
        <v>#DIV/0!</v>
      </c>
      <c r="K38">
        <f>Control!F40/100</f>
        <v>0</v>
      </c>
      <c r="L38" s="25" t="e">
        <f t="shared" si="33"/>
        <v>#DIV/0!</v>
      </c>
      <c r="M38" s="10" t="e">
        <f t="shared" si="34"/>
        <v>#DIV/0!</v>
      </c>
      <c r="N38" t="e">
        <f t="shared" si="35"/>
        <v>#DIV/0!</v>
      </c>
      <c r="O38" t="e">
        <f t="shared" si="36"/>
        <v>#DIV/0!</v>
      </c>
      <c r="P38" s="25" t="e">
        <f t="shared" si="37"/>
        <v>#DIV/0!</v>
      </c>
      <c r="Q38" s="17" t="e">
        <f t="shared" si="38"/>
        <v>#DIV/0!</v>
      </c>
      <c r="R38" t="e">
        <f t="shared" si="39"/>
        <v>#DIV/0!</v>
      </c>
      <c r="S38" s="25" t="e">
        <f t="shared" si="40"/>
        <v>#DIV/0!</v>
      </c>
      <c r="T38" s="25" t="e">
        <f t="shared" si="41"/>
        <v>#DIV/0!</v>
      </c>
      <c r="U38" s="10" t="e">
        <f ca="1">RANK(C38,$C$3:OFFSET($C$3,Control!$I$5-1,0),1)</f>
        <v>#N/A</v>
      </c>
      <c r="V38" s="10" t="e">
        <f t="shared" ca="1" si="45"/>
        <v>#N/A</v>
      </c>
      <c r="W38" s="10" t="e">
        <f t="shared" ca="1" si="45"/>
        <v>#N/A</v>
      </c>
      <c r="X38" s="7" t="e">
        <f t="shared" si="18"/>
        <v>#DIV/0!</v>
      </c>
      <c r="Y38" s="7" t="e">
        <f t="shared" ca="1" si="4"/>
        <v>#N/A</v>
      </c>
      <c r="Z38">
        <v>1</v>
      </c>
      <c r="AA38">
        <v>2</v>
      </c>
      <c r="AB38" s="11" t="e">
        <f t="shared" si="19"/>
        <v>#DIV/0!</v>
      </c>
      <c r="AC38" s="11"/>
      <c r="AD38" s="7" t="e">
        <f t="shared" si="42"/>
        <v>#DIV/0!</v>
      </c>
      <c r="AE38" t="e">
        <f t="shared" si="43"/>
        <v>#DIV/0!</v>
      </c>
      <c r="AF38" s="25" t="e">
        <f t="shared" si="44"/>
        <v>#DIV/0!</v>
      </c>
    </row>
    <row r="39" spans="1:43" ht="14.25" x14ac:dyDescent="0.2">
      <c r="A39" s="37">
        <f>Control!B41</f>
        <v>0</v>
      </c>
      <c r="B39" s="27" t="e">
        <f t="shared" si="26"/>
        <v>#DIV/0!</v>
      </c>
      <c r="C39" s="20">
        <v>0</v>
      </c>
      <c r="D39" s="9" t="e">
        <f t="shared" si="27"/>
        <v>#DIV/0!</v>
      </c>
      <c r="E39">
        <f>Control!C41/100</f>
        <v>0</v>
      </c>
      <c r="F39" t="e">
        <f t="shared" si="28"/>
        <v>#DIV/0!</v>
      </c>
      <c r="G39">
        <f t="shared" si="29"/>
        <v>0</v>
      </c>
      <c r="H39" s="21">
        <f t="shared" si="30"/>
        <v>0</v>
      </c>
      <c r="I39" s="7" t="e">
        <f t="shared" si="31"/>
        <v>#DIV/0!</v>
      </c>
      <c r="J39" t="e">
        <f t="shared" si="32"/>
        <v>#DIV/0!</v>
      </c>
      <c r="K39">
        <f>Control!F41/100</f>
        <v>0</v>
      </c>
      <c r="L39" s="25" t="e">
        <f t="shared" si="33"/>
        <v>#DIV/0!</v>
      </c>
      <c r="M39" s="10" t="e">
        <f t="shared" si="34"/>
        <v>#DIV/0!</v>
      </c>
      <c r="N39" t="e">
        <f t="shared" si="35"/>
        <v>#DIV/0!</v>
      </c>
      <c r="O39" t="e">
        <f t="shared" si="36"/>
        <v>#DIV/0!</v>
      </c>
      <c r="P39" s="25" t="e">
        <f t="shared" si="37"/>
        <v>#DIV/0!</v>
      </c>
      <c r="Q39" s="17" t="e">
        <f t="shared" si="38"/>
        <v>#DIV/0!</v>
      </c>
      <c r="R39" t="e">
        <f t="shared" si="39"/>
        <v>#DIV/0!</v>
      </c>
      <c r="S39" s="25" t="e">
        <f t="shared" si="40"/>
        <v>#DIV/0!</v>
      </c>
      <c r="T39" s="25" t="e">
        <f t="shared" si="41"/>
        <v>#DIV/0!</v>
      </c>
      <c r="U39" s="10" t="e">
        <f ca="1">RANK(C39,$C$3:OFFSET($C$3,Control!$I$5-1,0),1)</f>
        <v>#N/A</v>
      </c>
      <c r="V39" s="10" t="e">
        <f t="shared" ca="1" si="45"/>
        <v>#N/A</v>
      </c>
      <c r="W39" s="10" t="e">
        <f t="shared" ca="1" si="45"/>
        <v>#N/A</v>
      </c>
      <c r="X39" s="7" t="e">
        <f t="shared" si="18"/>
        <v>#DIV/0!</v>
      </c>
      <c r="Y39" s="7" t="e">
        <f t="shared" ca="1" si="4"/>
        <v>#N/A</v>
      </c>
      <c r="Z39">
        <v>1</v>
      </c>
      <c r="AA39">
        <v>2</v>
      </c>
      <c r="AB39" s="11" t="e">
        <f t="shared" si="19"/>
        <v>#DIV/0!</v>
      </c>
      <c r="AC39" s="11"/>
      <c r="AD39" s="7" t="e">
        <f t="shared" si="42"/>
        <v>#DIV/0!</v>
      </c>
      <c r="AE39" t="e">
        <f t="shared" si="43"/>
        <v>#DIV/0!</v>
      </c>
      <c r="AF39" s="25" t="e">
        <f t="shared" si="44"/>
        <v>#DIV/0!</v>
      </c>
    </row>
    <row r="40" spans="1:43" ht="14.25" x14ac:dyDescent="0.2">
      <c r="A40" s="37">
        <f>Control!B42</f>
        <v>0</v>
      </c>
      <c r="B40" s="27" t="e">
        <f t="shared" si="26"/>
        <v>#DIV/0!</v>
      </c>
      <c r="C40" s="20">
        <v>0</v>
      </c>
      <c r="D40" s="9" t="e">
        <f t="shared" si="27"/>
        <v>#DIV/0!</v>
      </c>
      <c r="E40">
        <f>Control!C42/100</f>
        <v>0</v>
      </c>
      <c r="F40" t="e">
        <f t="shared" si="28"/>
        <v>#DIV/0!</v>
      </c>
      <c r="G40">
        <f t="shared" si="29"/>
        <v>0</v>
      </c>
      <c r="H40" s="21">
        <f t="shared" si="30"/>
        <v>0</v>
      </c>
      <c r="I40" s="7" t="e">
        <f t="shared" si="31"/>
        <v>#DIV/0!</v>
      </c>
      <c r="J40" t="e">
        <f t="shared" si="32"/>
        <v>#DIV/0!</v>
      </c>
      <c r="K40">
        <f>Control!F42/100</f>
        <v>0</v>
      </c>
      <c r="L40" s="25" t="e">
        <f t="shared" si="33"/>
        <v>#DIV/0!</v>
      </c>
      <c r="M40" s="10" t="e">
        <f t="shared" si="34"/>
        <v>#DIV/0!</v>
      </c>
      <c r="N40" t="e">
        <f t="shared" si="35"/>
        <v>#DIV/0!</v>
      </c>
      <c r="O40" t="e">
        <f t="shared" si="36"/>
        <v>#DIV/0!</v>
      </c>
      <c r="P40" s="25" t="e">
        <f t="shared" si="37"/>
        <v>#DIV/0!</v>
      </c>
      <c r="Q40" s="17" t="e">
        <f t="shared" si="38"/>
        <v>#DIV/0!</v>
      </c>
      <c r="R40" t="e">
        <f t="shared" si="39"/>
        <v>#DIV/0!</v>
      </c>
      <c r="S40" s="25" t="e">
        <f t="shared" si="40"/>
        <v>#DIV/0!</v>
      </c>
      <c r="T40" s="25" t="e">
        <f t="shared" si="41"/>
        <v>#DIV/0!</v>
      </c>
      <c r="U40" s="10" t="e">
        <f ca="1">RANK(C40,$C$3:OFFSET($C$3,Control!$I$5-1,0),1)</f>
        <v>#N/A</v>
      </c>
      <c r="V40" s="10" t="e">
        <f t="shared" ca="1" si="45"/>
        <v>#N/A</v>
      </c>
      <c r="W40" s="10" t="e">
        <f t="shared" ca="1" si="45"/>
        <v>#N/A</v>
      </c>
      <c r="X40" s="7" t="e">
        <f t="shared" si="18"/>
        <v>#DIV/0!</v>
      </c>
      <c r="Y40" s="7" t="e">
        <f t="shared" ca="1" si="4"/>
        <v>#N/A</v>
      </c>
      <c r="Z40">
        <v>1</v>
      </c>
      <c r="AA40">
        <v>2</v>
      </c>
      <c r="AB40" s="11" t="e">
        <f t="shared" si="19"/>
        <v>#DIV/0!</v>
      </c>
      <c r="AC40" s="11"/>
      <c r="AD40" s="7" t="e">
        <f t="shared" si="42"/>
        <v>#DIV/0!</v>
      </c>
      <c r="AE40" t="e">
        <f t="shared" si="43"/>
        <v>#DIV/0!</v>
      </c>
      <c r="AF40" s="25" t="e">
        <f t="shared" si="44"/>
        <v>#DIV/0!</v>
      </c>
    </row>
    <row r="41" spans="1:43" ht="14.25" x14ac:dyDescent="0.2">
      <c r="A41" s="37">
        <f>Control!B43</f>
        <v>0</v>
      </c>
      <c r="B41" s="27" t="e">
        <f t="shared" si="26"/>
        <v>#DIV/0!</v>
      </c>
      <c r="C41" s="20">
        <v>0</v>
      </c>
      <c r="D41" s="9" t="e">
        <f t="shared" si="27"/>
        <v>#DIV/0!</v>
      </c>
      <c r="E41">
        <f>Control!C43/100</f>
        <v>0</v>
      </c>
      <c r="F41" t="e">
        <f t="shared" si="28"/>
        <v>#DIV/0!</v>
      </c>
      <c r="G41">
        <f t="shared" si="29"/>
        <v>0</v>
      </c>
      <c r="H41" s="21">
        <f t="shared" si="30"/>
        <v>0</v>
      </c>
      <c r="I41" s="7" t="e">
        <f t="shared" si="31"/>
        <v>#DIV/0!</v>
      </c>
      <c r="J41" t="e">
        <f t="shared" si="32"/>
        <v>#DIV/0!</v>
      </c>
      <c r="K41">
        <f>Control!F43/100</f>
        <v>0</v>
      </c>
      <c r="L41" s="25" t="e">
        <f t="shared" si="33"/>
        <v>#DIV/0!</v>
      </c>
      <c r="M41" s="10" t="e">
        <f t="shared" si="34"/>
        <v>#DIV/0!</v>
      </c>
      <c r="N41" t="e">
        <f t="shared" si="35"/>
        <v>#DIV/0!</v>
      </c>
      <c r="O41" t="e">
        <f t="shared" si="36"/>
        <v>#DIV/0!</v>
      </c>
      <c r="P41" s="25" t="e">
        <f t="shared" si="37"/>
        <v>#DIV/0!</v>
      </c>
      <c r="Q41" s="17" t="e">
        <f t="shared" si="38"/>
        <v>#DIV/0!</v>
      </c>
      <c r="R41" t="e">
        <f t="shared" si="39"/>
        <v>#DIV/0!</v>
      </c>
      <c r="S41" s="25" t="e">
        <f t="shared" si="40"/>
        <v>#DIV/0!</v>
      </c>
      <c r="T41" s="25" t="e">
        <f t="shared" si="41"/>
        <v>#DIV/0!</v>
      </c>
      <c r="U41" s="10" t="e">
        <f ca="1">RANK(C41,$C$3:OFFSET($C$3,Control!$I$5-1,0),1)</f>
        <v>#N/A</v>
      </c>
      <c r="V41" s="10" t="e">
        <f t="shared" ca="1" si="45"/>
        <v>#N/A</v>
      </c>
      <c r="W41" s="10" t="e">
        <f t="shared" ca="1" si="45"/>
        <v>#N/A</v>
      </c>
      <c r="X41" s="7" t="e">
        <f t="shared" si="18"/>
        <v>#DIV/0!</v>
      </c>
      <c r="Y41" s="7" t="e">
        <f t="shared" ca="1" si="4"/>
        <v>#N/A</v>
      </c>
      <c r="Z41">
        <v>1</v>
      </c>
      <c r="AA41">
        <v>2</v>
      </c>
      <c r="AB41" s="11" t="e">
        <f t="shared" si="19"/>
        <v>#DIV/0!</v>
      </c>
      <c r="AC41" s="11"/>
      <c r="AD41" s="7" t="e">
        <f t="shared" si="42"/>
        <v>#DIV/0!</v>
      </c>
      <c r="AE41" t="e">
        <f t="shared" si="43"/>
        <v>#DIV/0!</v>
      </c>
      <c r="AF41" s="25" t="e">
        <f t="shared" si="44"/>
        <v>#DIV/0!</v>
      </c>
    </row>
    <row r="42" spans="1:43" ht="14.25" x14ac:dyDescent="0.2">
      <c r="A42" s="37">
        <f>Control!B44</f>
        <v>0</v>
      </c>
      <c r="B42" s="27" t="e">
        <f t="shared" si="26"/>
        <v>#DIV/0!</v>
      </c>
      <c r="C42" s="20">
        <v>0</v>
      </c>
      <c r="D42" s="9" t="e">
        <f t="shared" si="27"/>
        <v>#DIV/0!</v>
      </c>
      <c r="E42">
        <f>Control!C44/100</f>
        <v>0</v>
      </c>
      <c r="F42" t="e">
        <f t="shared" si="28"/>
        <v>#DIV/0!</v>
      </c>
      <c r="G42">
        <f t="shared" si="29"/>
        <v>0</v>
      </c>
      <c r="H42" s="21">
        <f t="shared" si="30"/>
        <v>0</v>
      </c>
      <c r="I42" s="7" t="e">
        <f t="shared" si="31"/>
        <v>#DIV/0!</v>
      </c>
      <c r="J42" t="e">
        <f t="shared" si="32"/>
        <v>#DIV/0!</v>
      </c>
      <c r="K42">
        <f>Control!F44/100</f>
        <v>0</v>
      </c>
      <c r="L42" s="25" t="e">
        <f t="shared" si="33"/>
        <v>#DIV/0!</v>
      </c>
      <c r="M42" s="10" t="e">
        <f t="shared" si="34"/>
        <v>#DIV/0!</v>
      </c>
      <c r="N42" t="e">
        <f t="shared" si="35"/>
        <v>#DIV/0!</v>
      </c>
      <c r="O42" t="e">
        <f t="shared" si="36"/>
        <v>#DIV/0!</v>
      </c>
      <c r="P42" s="25" t="e">
        <f t="shared" si="37"/>
        <v>#DIV/0!</v>
      </c>
      <c r="Q42" s="17" t="e">
        <f t="shared" si="38"/>
        <v>#DIV/0!</v>
      </c>
      <c r="R42" t="e">
        <f t="shared" si="39"/>
        <v>#DIV/0!</v>
      </c>
      <c r="S42" s="25" t="e">
        <f t="shared" si="40"/>
        <v>#DIV/0!</v>
      </c>
      <c r="T42" s="25" t="e">
        <f t="shared" si="41"/>
        <v>#DIV/0!</v>
      </c>
      <c r="U42" s="10" t="e">
        <f ca="1">RANK(C42,$C$3:OFFSET($C$3,Control!$I$5-1,0),1)</f>
        <v>#N/A</v>
      </c>
      <c r="V42" s="10" t="e">
        <f t="shared" ca="1" si="45"/>
        <v>#N/A</v>
      </c>
      <c r="W42" s="10" t="e">
        <f t="shared" ca="1" si="45"/>
        <v>#N/A</v>
      </c>
      <c r="X42" s="7" t="e">
        <f t="shared" si="18"/>
        <v>#DIV/0!</v>
      </c>
      <c r="Y42" s="7" t="e">
        <f t="shared" ca="1" si="4"/>
        <v>#N/A</v>
      </c>
      <c r="Z42">
        <v>1</v>
      </c>
      <c r="AA42">
        <v>2</v>
      </c>
      <c r="AB42" s="11" t="e">
        <f t="shared" si="19"/>
        <v>#DIV/0!</v>
      </c>
      <c r="AC42" s="11"/>
      <c r="AD42" s="7" t="e">
        <f t="shared" si="42"/>
        <v>#DIV/0!</v>
      </c>
      <c r="AE42" t="e">
        <f t="shared" si="43"/>
        <v>#DIV/0!</v>
      </c>
      <c r="AF42" s="25" t="e">
        <f t="shared" si="44"/>
        <v>#DIV/0!</v>
      </c>
    </row>
    <row r="43" spans="1:43" ht="14.25" x14ac:dyDescent="0.2">
      <c r="A43" s="37">
        <f>Control!B45</f>
        <v>0</v>
      </c>
      <c r="B43" s="27" t="e">
        <f t="shared" si="26"/>
        <v>#DIV/0!</v>
      </c>
      <c r="C43" s="20">
        <v>0</v>
      </c>
      <c r="D43" s="9" t="e">
        <f t="shared" si="27"/>
        <v>#DIV/0!</v>
      </c>
      <c r="E43">
        <f>Control!C45/100</f>
        <v>0</v>
      </c>
      <c r="F43" t="e">
        <f t="shared" si="28"/>
        <v>#DIV/0!</v>
      </c>
      <c r="G43">
        <f t="shared" si="29"/>
        <v>0</v>
      </c>
      <c r="H43" s="21">
        <f t="shared" si="30"/>
        <v>0</v>
      </c>
      <c r="I43" s="7" t="e">
        <f t="shared" si="31"/>
        <v>#DIV/0!</v>
      </c>
      <c r="J43" t="e">
        <f t="shared" si="32"/>
        <v>#DIV/0!</v>
      </c>
      <c r="K43">
        <f>Control!F45/100</f>
        <v>0</v>
      </c>
      <c r="L43" s="25" t="e">
        <f t="shared" si="33"/>
        <v>#DIV/0!</v>
      </c>
      <c r="M43" s="10" t="e">
        <f t="shared" si="34"/>
        <v>#DIV/0!</v>
      </c>
      <c r="N43" t="e">
        <f t="shared" si="35"/>
        <v>#DIV/0!</v>
      </c>
      <c r="O43" t="e">
        <f t="shared" si="36"/>
        <v>#DIV/0!</v>
      </c>
      <c r="P43" s="25" t="e">
        <f t="shared" si="37"/>
        <v>#DIV/0!</v>
      </c>
      <c r="Q43" s="17" t="e">
        <f t="shared" si="38"/>
        <v>#DIV/0!</v>
      </c>
      <c r="R43" t="e">
        <f t="shared" si="39"/>
        <v>#DIV/0!</v>
      </c>
      <c r="S43" s="25" t="e">
        <f t="shared" si="40"/>
        <v>#DIV/0!</v>
      </c>
      <c r="T43" s="25" t="e">
        <f t="shared" si="41"/>
        <v>#DIV/0!</v>
      </c>
      <c r="U43" s="10" t="e">
        <f ca="1">RANK(C43,$C$3:OFFSET($C$3,Control!$I$5-1,0),1)</f>
        <v>#N/A</v>
      </c>
      <c r="V43" s="10" t="e">
        <f t="shared" ca="1" si="45"/>
        <v>#N/A</v>
      </c>
      <c r="W43" s="10" t="e">
        <f t="shared" ca="1" si="45"/>
        <v>#N/A</v>
      </c>
      <c r="X43" s="7" t="e">
        <f t="shared" si="18"/>
        <v>#DIV/0!</v>
      </c>
      <c r="Y43" s="7" t="e">
        <f t="shared" ca="1" si="4"/>
        <v>#N/A</v>
      </c>
      <c r="Z43">
        <v>1</v>
      </c>
      <c r="AA43">
        <v>2</v>
      </c>
      <c r="AB43" s="11" t="e">
        <f t="shared" si="19"/>
        <v>#DIV/0!</v>
      </c>
      <c r="AC43" s="11"/>
      <c r="AD43" s="7" t="e">
        <f t="shared" si="42"/>
        <v>#DIV/0!</v>
      </c>
      <c r="AE43" t="e">
        <f t="shared" si="43"/>
        <v>#DIV/0!</v>
      </c>
      <c r="AF43" s="25" t="e">
        <f t="shared" si="44"/>
        <v>#DIV/0!</v>
      </c>
    </row>
    <row r="44" spans="1:43" ht="14.25" x14ac:dyDescent="0.2">
      <c r="A44" s="37">
        <f>Control!B46</f>
        <v>0</v>
      </c>
      <c r="B44" s="27" t="e">
        <f t="shared" si="26"/>
        <v>#DIV/0!</v>
      </c>
      <c r="C44" s="20">
        <v>0</v>
      </c>
      <c r="D44" s="9" t="e">
        <f t="shared" si="27"/>
        <v>#DIV/0!</v>
      </c>
      <c r="E44">
        <f>Control!C46/100</f>
        <v>0</v>
      </c>
      <c r="F44" t="e">
        <f t="shared" si="28"/>
        <v>#DIV/0!</v>
      </c>
      <c r="G44">
        <f t="shared" si="29"/>
        <v>0</v>
      </c>
      <c r="H44" s="21">
        <f t="shared" si="30"/>
        <v>0</v>
      </c>
      <c r="I44" s="7" t="e">
        <f t="shared" si="31"/>
        <v>#DIV/0!</v>
      </c>
      <c r="J44" t="e">
        <f t="shared" si="32"/>
        <v>#DIV/0!</v>
      </c>
      <c r="K44">
        <f>Control!F46/100</f>
        <v>0</v>
      </c>
      <c r="L44" s="25" t="e">
        <f t="shared" si="33"/>
        <v>#DIV/0!</v>
      </c>
      <c r="M44" s="10" t="e">
        <f t="shared" si="34"/>
        <v>#DIV/0!</v>
      </c>
      <c r="N44" t="e">
        <f t="shared" si="35"/>
        <v>#DIV/0!</v>
      </c>
      <c r="O44" t="e">
        <f t="shared" si="36"/>
        <v>#DIV/0!</v>
      </c>
      <c r="P44" s="25" t="e">
        <f t="shared" si="37"/>
        <v>#DIV/0!</v>
      </c>
      <c r="Q44" s="17" t="e">
        <f t="shared" si="38"/>
        <v>#DIV/0!</v>
      </c>
      <c r="R44" t="e">
        <f t="shared" si="39"/>
        <v>#DIV/0!</v>
      </c>
      <c r="S44" s="25" t="e">
        <f t="shared" si="40"/>
        <v>#DIV/0!</v>
      </c>
      <c r="T44" s="25" t="e">
        <f t="shared" si="41"/>
        <v>#DIV/0!</v>
      </c>
      <c r="U44" s="10" t="e">
        <f ca="1">RANK(C44,$C$3:OFFSET($C$3,Control!$I$5-1,0),1)</f>
        <v>#N/A</v>
      </c>
      <c r="V44" s="10" t="e">
        <f t="shared" ca="1" si="45"/>
        <v>#N/A</v>
      </c>
      <c r="W44" s="10" t="e">
        <f t="shared" ca="1" si="45"/>
        <v>#N/A</v>
      </c>
      <c r="X44" s="7" t="e">
        <f t="shared" si="18"/>
        <v>#DIV/0!</v>
      </c>
      <c r="Y44" s="7" t="e">
        <f t="shared" ca="1" si="4"/>
        <v>#N/A</v>
      </c>
      <c r="Z44">
        <v>1</v>
      </c>
      <c r="AA44">
        <v>2</v>
      </c>
      <c r="AB44" s="11" t="e">
        <f t="shared" si="19"/>
        <v>#DIV/0!</v>
      </c>
      <c r="AC44" s="11"/>
      <c r="AD44" s="7" t="e">
        <f t="shared" si="42"/>
        <v>#DIV/0!</v>
      </c>
      <c r="AE44" t="e">
        <f t="shared" si="43"/>
        <v>#DIV/0!</v>
      </c>
      <c r="AF44" s="25" t="e">
        <f t="shared" si="44"/>
        <v>#DIV/0!</v>
      </c>
    </row>
    <row r="45" spans="1:43" ht="14.25" x14ac:dyDescent="0.2">
      <c r="A45" s="37">
        <f>Control!B47</f>
        <v>0</v>
      </c>
      <c r="B45" s="27" t="e">
        <f t="shared" si="26"/>
        <v>#DIV/0!</v>
      </c>
      <c r="C45" s="20">
        <v>0</v>
      </c>
      <c r="D45" s="9" t="e">
        <f t="shared" si="27"/>
        <v>#DIV/0!</v>
      </c>
      <c r="E45">
        <f>Control!C47/100</f>
        <v>0</v>
      </c>
      <c r="F45" t="e">
        <f t="shared" si="28"/>
        <v>#DIV/0!</v>
      </c>
      <c r="G45">
        <f t="shared" si="29"/>
        <v>0</v>
      </c>
      <c r="H45" s="21">
        <f t="shared" si="30"/>
        <v>0</v>
      </c>
      <c r="I45" s="7" t="e">
        <f t="shared" si="31"/>
        <v>#DIV/0!</v>
      </c>
      <c r="J45" t="e">
        <f t="shared" si="32"/>
        <v>#DIV/0!</v>
      </c>
      <c r="K45">
        <f>Control!F47/100</f>
        <v>0</v>
      </c>
      <c r="L45" s="25" t="e">
        <f t="shared" si="33"/>
        <v>#DIV/0!</v>
      </c>
      <c r="M45" s="10" t="e">
        <f t="shared" si="34"/>
        <v>#DIV/0!</v>
      </c>
      <c r="N45" t="e">
        <f t="shared" si="35"/>
        <v>#DIV/0!</v>
      </c>
      <c r="O45" t="e">
        <f t="shared" si="36"/>
        <v>#DIV/0!</v>
      </c>
      <c r="P45" s="25" t="e">
        <f t="shared" si="37"/>
        <v>#DIV/0!</v>
      </c>
      <c r="Q45" s="17" t="e">
        <f t="shared" si="38"/>
        <v>#DIV/0!</v>
      </c>
      <c r="R45" t="e">
        <f t="shared" si="39"/>
        <v>#DIV/0!</v>
      </c>
      <c r="S45" s="25" t="e">
        <f t="shared" si="40"/>
        <v>#DIV/0!</v>
      </c>
      <c r="T45" s="25" t="e">
        <f t="shared" si="41"/>
        <v>#DIV/0!</v>
      </c>
      <c r="U45" s="10" t="e">
        <f ca="1">RANK(C45,$C$3:OFFSET($C$3,Control!$I$5-1,0),1)</f>
        <v>#N/A</v>
      </c>
      <c r="V45" s="10" t="e">
        <f t="shared" ca="1" si="45"/>
        <v>#N/A</v>
      </c>
      <c r="W45" s="10" t="e">
        <f t="shared" ca="1" si="45"/>
        <v>#N/A</v>
      </c>
      <c r="X45" s="7" t="e">
        <f t="shared" si="18"/>
        <v>#DIV/0!</v>
      </c>
      <c r="Y45" s="7" t="e">
        <f t="shared" ca="1" si="4"/>
        <v>#N/A</v>
      </c>
      <c r="Z45">
        <v>1</v>
      </c>
      <c r="AA45">
        <v>2</v>
      </c>
      <c r="AB45" s="11" t="e">
        <f t="shared" si="19"/>
        <v>#DIV/0!</v>
      </c>
      <c r="AC45" s="11"/>
      <c r="AD45" s="7" t="e">
        <f t="shared" si="42"/>
        <v>#DIV/0!</v>
      </c>
      <c r="AE45" t="e">
        <f t="shared" si="43"/>
        <v>#DIV/0!</v>
      </c>
      <c r="AF45" s="25" t="e">
        <f t="shared" si="44"/>
        <v>#DIV/0!</v>
      </c>
    </row>
    <row r="46" spans="1:43" ht="14.25" x14ac:dyDescent="0.2">
      <c r="A46" s="37">
        <f>Control!B48</f>
        <v>0</v>
      </c>
      <c r="B46" s="27" t="e">
        <f t="shared" si="26"/>
        <v>#DIV/0!</v>
      </c>
      <c r="C46" s="20">
        <v>0</v>
      </c>
      <c r="D46" s="9" t="e">
        <f t="shared" si="27"/>
        <v>#DIV/0!</v>
      </c>
      <c r="E46">
        <f>Control!C48/100</f>
        <v>0</v>
      </c>
      <c r="F46" t="e">
        <f t="shared" si="28"/>
        <v>#DIV/0!</v>
      </c>
      <c r="G46">
        <f t="shared" si="29"/>
        <v>0</v>
      </c>
      <c r="H46" s="21">
        <f t="shared" si="30"/>
        <v>0</v>
      </c>
      <c r="I46" s="7" t="e">
        <f t="shared" si="31"/>
        <v>#DIV/0!</v>
      </c>
      <c r="J46" t="e">
        <f t="shared" si="32"/>
        <v>#DIV/0!</v>
      </c>
      <c r="K46">
        <f>Control!F48/100</f>
        <v>0</v>
      </c>
      <c r="L46" s="25" t="e">
        <f t="shared" si="33"/>
        <v>#DIV/0!</v>
      </c>
      <c r="M46" s="10" t="e">
        <f t="shared" si="34"/>
        <v>#DIV/0!</v>
      </c>
      <c r="N46" t="e">
        <f t="shared" si="35"/>
        <v>#DIV/0!</v>
      </c>
      <c r="O46" t="e">
        <f t="shared" si="36"/>
        <v>#DIV/0!</v>
      </c>
      <c r="P46" s="25" t="e">
        <f t="shared" si="37"/>
        <v>#DIV/0!</v>
      </c>
      <c r="Q46" s="17" t="e">
        <f t="shared" si="38"/>
        <v>#DIV/0!</v>
      </c>
      <c r="R46" t="e">
        <f t="shared" si="39"/>
        <v>#DIV/0!</v>
      </c>
      <c r="S46" s="25" t="e">
        <f t="shared" si="40"/>
        <v>#DIV/0!</v>
      </c>
      <c r="T46" s="25" t="e">
        <f t="shared" si="41"/>
        <v>#DIV/0!</v>
      </c>
      <c r="U46" s="10" t="e">
        <f ca="1">RANK(C46,$C$3:OFFSET($C$3,Control!$I$5-1,0),1)</f>
        <v>#N/A</v>
      </c>
      <c r="V46" s="10" t="e">
        <f t="shared" ca="1" si="45"/>
        <v>#N/A</v>
      </c>
      <c r="W46" s="10" t="e">
        <f t="shared" ca="1" si="45"/>
        <v>#N/A</v>
      </c>
      <c r="X46" s="7" t="e">
        <f t="shared" si="18"/>
        <v>#DIV/0!</v>
      </c>
      <c r="Y46" s="7" t="e">
        <f t="shared" ca="1" si="4"/>
        <v>#N/A</v>
      </c>
      <c r="Z46">
        <v>1</v>
      </c>
      <c r="AA46">
        <v>2</v>
      </c>
      <c r="AB46" s="11" t="e">
        <f t="shared" si="19"/>
        <v>#DIV/0!</v>
      </c>
      <c r="AC46" s="11"/>
      <c r="AD46" s="7" t="e">
        <f t="shared" si="42"/>
        <v>#DIV/0!</v>
      </c>
      <c r="AE46" t="e">
        <f t="shared" si="43"/>
        <v>#DIV/0!</v>
      </c>
      <c r="AF46" s="25" t="e">
        <f t="shared" si="44"/>
        <v>#DIV/0!</v>
      </c>
    </row>
    <row r="47" spans="1:43" ht="14.25" x14ac:dyDescent="0.2">
      <c r="A47" s="37">
        <f>Control!B49</f>
        <v>0</v>
      </c>
      <c r="B47" s="27" t="e">
        <f t="shared" si="26"/>
        <v>#DIV/0!</v>
      </c>
      <c r="C47" s="20">
        <v>0</v>
      </c>
      <c r="D47" s="9" t="e">
        <f t="shared" si="27"/>
        <v>#DIV/0!</v>
      </c>
      <c r="E47">
        <f>Control!C49/100</f>
        <v>0</v>
      </c>
      <c r="F47" t="e">
        <f t="shared" si="28"/>
        <v>#DIV/0!</v>
      </c>
      <c r="G47">
        <f t="shared" si="29"/>
        <v>0</v>
      </c>
      <c r="H47" s="21">
        <f t="shared" si="30"/>
        <v>0</v>
      </c>
      <c r="I47" s="7" t="e">
        <f t="shared" si="31"/>
        <v>#DIV/0!</v>
      </c>
      <c r="J47" t="e">
        <f t="shared" si="32"/>
        <v>#DIV/0!</v>
      </c>
      <c r="K47">
        <f>Control!F49/100</f>
        <v>0</v>
      </c>
      <c r="L47" s="25" t="e">
        <f t="shared" si="33"/>
        <v>#DIV/0!</v>
      </c>
      <c r="M47" s="10" t="e">
        <f t="shared" si="34"/>
        <v>#DIV/0!</v>
      </c>
      <c r="N47" t="e">
        <f t="shared" si="35"/>
        <v>#DIV/0!</v>
      </c>
      <c r="O47" t="e">
        <f t="shared" si="36"/>
        <v>#DIV/0!</v>
      </c>
      <c r="P47" s="25" t="e">
        <f t="shared" si="37"/>
        <v>#DIV/0!</v>
      </c>
      <c r="Q47" s="17" t="e">
        <f t="shared" si="38"/>
        <v>#DIV/0!</v>
      </c>
      <c r="R47" t="e">
        <f t="shared" si="39"/>
        <v>#DIV/0!</v>
      </c>
      <c r="S47" s="25" t="e">
        <f t="shared" si="40"/>
        <v>#DIV/0!</v>
      </c>
      <c r="T47" s="25" t="e">
        <f t="shared" si="41"/>
        <v>#DIV/0!</v>
      </c>
      <c r="U47" s="10" t="e">
        <f ca="1">RANK(C47,$C$3:OFFSET($C$3,Control!$I$5-1,0),1)</f>
        <v>#N/A</v>
      </c>
      <c r="V47" s="10" t="e">
        <f t="shared" ca="1" si="45"/>
        <v>#N/A</v>
      </c>
      <c r="W47" s="10" t="e">
        <f t="shared" ca="1" si="45"/>
        <v>#N/A</v>
      </c>
      <c r="X47" s="7" t="e">
        <f t="shared" si="18"/>
        <v>#DIV/0!</v>
      </c>
      <c r="Y47" s="7" t="e">
        <f t="shared" ca="1" si="4"/>
        <v>#N/A</v>
      </c>
      <c r="Z47">
        <v>1</v>
      </c>
      <c r="AA47">
        <v>2</v>
      </c>
      <c r="AB47" s="11" t="e">
        <f t="shared" si="19"/>
        <v>#DIV/0!</v>
      </c>
      <c r="AC47" s="11"/>
      <c r="AD47" s="7" t="e">
        <f t="shared" si="42"/>
        <v>#DIV/0!</v>
      </c>
      <c r="AE47" t="e">
        <f t="shared" si="43"/>
        <v>#DIV/0!</v>
      </c>
      <c r="AF47" s="25" t="e">
        <f t="shared" si="44"/>
        <v>#DIV/0!</v>
      </c>
    </row>
    <row r="48" spans="1:43" ht="14.25" x14ac:dyDescent="0.2">
      <c r="A48" s="37">
        <f>Control!B50</f>
        <v>0</v>
      </c>
      <c r="B48" s="27" t="e">
        <f t="shared" si="26"/>
        <v>#DIV/0!</v>
      </c>
      <c r="C48" s="20">
        <v>0</v>
      </c>
      <c r="D48" s="9" t="e">
        <f t="shared" si="27"/>
        <v>#DIV/0!</v>
      </c>
      <c r="E48">
        <f>Control!C50/100</f>
        <v>0</v>
      </c>
      <c r="F48" t="e">
        <f t="shared" si="28"/>
        <v>#DIV/0!</v>
      </c>
      <c r="G48">
        <f t="shared" si="29"/>
        <v>0</v>
      </c>
      <c r="H48" s="21">
        <f t="shared" si="30"/>
        <v>0</v>
      </c>
      <c r="I48" s="7" t="e">
        <f t="shared" si="31"/>
        <v>#DIV/0!</v>
      </c>
      <c r="J48" t="e">
        <f t="shared" si="32"/>
        <v>#DIV/0!</v>
      </c>
      <c r="K48">
        <f>Control!F50/100</f>
        <v>0</v>
      </c>
      <c r="L48" s="25" t="e">
        <f t="shared" si="33"/>
        <v>#DIV/0!</v>
      </c>
      <c r="M48" s="10" t="e">
        <f t="shared" si="34"/>
        <v>#DIV/0!</v>
      </c>
      <c r="N48" t="e">
        <f t="shared" si="35"/>
        <v>#DIV/0!</v>
      </c>
      <c r="O48" t="e">
        <f t="shared" si="36"/>
        <v>#DIV/0!</v>
      </c>
      <c r="P48" s="25" t="e">
        <f t="shared" si="37"/>
        <v>#DIV/0!</v>
      </c>
      <c r="Q48" s="17" t="e">
        <f t="shared" si="38"/>
        <v>#DIV/0!</v>
      </c>
      <c r="R48" t="e">
        <f t="shared" si="39"/>
        <v>#DIV/0!</v>
      </c>
      <c r="S48" s="25" t="e">
        <f t="shared" si="40"/>
        <v>#DIV/0!</v>
      </c>
      <c r="T48" s="25" t="e">
        <f t="shared" si="41"/>
        <v>#DIV/0!</v>
      </c>
      <c r="U48" s="10" t="e">
        <f ca="1">RANK(C48,$C$3:OFFSET($C$3,Control!$I$5-1,0),1)</f>
        <v>#N/A</v>
      </c>
      <c r="V48" s="10" t="e">
        <f t="shared" ca="1" si="45"/>
        <v>#N/A</v>
      </c>
      <c r="W48" s="10" t="e">
        <f t="shared" ca="1" si="45"/>
        <v>#N/A</v>
      </c>
      <c r="X48" s="7" t="e">
        <f t="shared" si="18"/>
        <v>#DIV/0!</v>
      </c>
      <c r="Y48" s="7" t="e">
        <f t="shared" ca="1" si="4"/>
        <v>#N/A</v>
      </c>
      <c r="Z48">
        <v>1</v>
      </c>
      <c r="AA48">
        <v>2</v>
      </c>
      <c r="AB48" s="11" t="e">
        <f t="shared" si="19"/>
        <v>#DIV/0!</v>
      </c>
      <c r="AC48" s="11"/>
      <c r="AD48" s="7" t="e">
        <f t="shared" si="42"/>
        <v>#DIV/0!</v>
      </c>
      <c r="AE48" t="e">
        <f t="shared" si="43"/>
        <v>#DIV/0!</v>
      </c>
      <c r="AF48" s="25" t="e">
        <f t="shared" si="44"/>
        <v>#DIV/0!</v>
      </c>
      <c r="AQ48" s="10"/>
    </row>
    <row r="49" spans="1:32" ht="14.25" x14ac:dyDescent="0.2">
      <c r="A49" s="37">
        <f>Control!B51</f>
        <v>0</v>
      </c>
      <c r="B49" s="27" t="e">
        <f t="shared" si="26"/>
        <v>#DIV/0!</v>
      </c>
      <c r="C49" s="20">
        <v>0</v>
      </c>
      <c r="D49" s="9" t="e">
        <f t="shared" si="27"/>
        <v>#DIV/0!</v>
      </c>
      <c r="E49">
        <f>Control!C51/100</f>
        <v>0</v>
      </c>
      <c r="F49" t="e">
        <f t="shared" si="28"/>
        <v>#DIV/0!</v>
      </c>
      <c r="G49">
        <f t="shared" si="29"/>
        <v>0</v>
      </c>
      <c r="H49" s="21">
        <f t="shared" si="30"/>
        <v>0</v>
      </c>
      <c r="I49" s="7" t="e">
        <f t="shared" si="31"/>
        <v>#DIV/0!</v>
      </c>
      <c r="J49" t="e">
        <f t="shared" si="32"/>
        <v>#DIV/0!</v>
      </c>
      <c r="K49">
        <f>Control!F51/100</f>
        <v>0</v>
      </c>
      <c r="L49" s="25" t="e">
        <f t="shared" si="33"/>
        <v>#DIV/0!</v>
      </c>
      <c r="M49" s="10" t="e">
        <f t="shared" si="34"/>
        <v>#DIV/0!</v>
      </c>
      <c r="N49" t="e">
        <f t="shared" si="35"/>
        <v>#DIV/0!</v>
      </c>
      <c r="O49" t="e">
        <f t="shared" si="36"/>
        <v>#DIV/0!</v>
      </c>
      <c r="P49" s="25" t="e">
        <f t="shared" si="37"/>
        <v>#DIV/0!</v>
      </c>
      <c r="Q49" s="17" t="e">
        <f t="shared" si="38"/>
        <v>#DIV/0!</v>
      </c>
      <c r="R49" t="e">
        <f t="shared" si="39"/>
        <v>#DIV/0!</v>
      </c>
      <c r="S49" s="25" t="e">
        <f t="shared" si="40"/>
        <v>#DIV/0!</v>
      </c>
      <c r="T49" s="25" t="e">
        <f t="shared" si="41"/>
        <v>#DIV/0!</v>
      </c>
      <c r="U49" s="10" t="e">
        <f ca="1">RANK(C49,$C$3:OFFSET($C$3,Control!$I$5-1,0),1)</f>
        <v>#N/A</v>
      </c>
      <c r="V49" s="10" t="e">
        <f t="shared" ca="1" si="45"/>
        <v>#N/A</v>
      </c>
      <c r="W49" s="10" t="e">
        <f t="shared" ca="1" si="45"/>
        <v>#N/A</v>
      </c>
      <c r="X49" s="7" t="e">
        <f t="shared" si="18"/>
        <v>#DIV/0!</v>
      </c>
      <c r="Y49" s="7" t="e">
        <f t="shared" ca="1" si="4"/>
        <v>#N/A</v>
      </c>
      <c r="Z49">
        <v>1</v>
      </c>
      <c r="AA49">
        <v>2</v>
      </c>
      <c r="AB49" s="11" t="e">
        <f t="shared" si="19"/>
        <v>#DIV/0!</v>
      </c>
      <c r="AC49" s="11"/>
      <c r="AD49" s="7" t="e">
        <f t="shared" si="42"/>
        <v>#DIV/0!</v>
      </c>
      <c r="AE49" t="e">
        <f t="shared" si="43"/>
        <v>#DIV/0!</v>
      </c>
      <c r="AF49" s="25" t="e">
        <f t="shared" si="44"/>
        <v>#DIV/0!</v>
      </c>
    </row>
    <row r="50" spans="1:32" ht="14.25" x14ac:dyDescent="0.2">
      <c r="A50" s="37">
        <f>Control!B52</f>
        <v>0</v>
      </c>
      <c r="B50" s="27" t="e">
        <f t="shared" si="26"/>
        <v>#DIV/0!</v>
      </c>
      <c r="C50" s="20">
        <v>0</v>
      </c>
      <c r="D50" s="9" t="e">
        <f t="shared" si="27"/>
        <v>#DIV/0!</v>
      </c>
      <c r="E50">
        <f>Control!C52/100</f>
        <v>0</v>
      </c>
      <c r="F50" t="e">
        <f t="shared" si="28"/>
        <v>#DIV/0!</v>
      </c>
      <c r="G50">
        <f t="shared" si="29"/>
        <v>0</v>
      </c>
      <c r="H50" s="21">
        <f t="shared" si="30"/>
        <v>0</v>
      </c>
      <c r="I50" s="7" t="e">
        <f t="shared" si="31"/>
        <v>#DIV/0!</v>
      </c>
      <c r="J50" t="e">
        <f t="shared" si="32"/>
        <v>#DIV/0!</v>
      </c>
      <c r="K50">
        <f>Control!F52/100</f>
        <v>0</v>
      </c>
      <c r="L50" s="25" t="e">
        <f t="shared" si="33"/>
        <v>#DIV/0!</v>
      </c>
      <c r="M50" s="10" t="e">
        <f t="shared" si="34"/>
        <v>#DIV/0!</v>
      </c>
      <c r="N50" t="e">
        <f t="shared" si="35"/>
        <v>#DIV/0!</v>
      </c>
      <c r="O50" t="e">
        <f t="shared" si="36"/>
        <v>#DIV/0!</v>
      </c>
      <c r="P50" s="25" t="e">
        <f t="shared" si="37"/>
        <v>#DIV/0!</v>
      </c>
      <c r="Q50" s="17" t="e">
        <f t="shared" si="38"/>
        <v>#DIV/0!</v>
      </c>
      <c r="R50" t="e">
        <f t="shared" si="39"/>
        <v>#DIV/0!</v>
      </c>
      <c r="S50" s="25" t="e">
        <f t="shared" si="40"/>
        <v>#DIV/0!</v>
      </c>
      <c r="T50" s="25" t="e">
        <f t="shared" si="41"/>
        <v>#DIV/0!</v>
      </c>
      <c r="U50" s="10" t="e">
        <f ca="1">RANK(C50,$C$3:OFFSET($C$3,Control!$I$5-1,0),1)</f>
        <v>#N/A</v>
      </c>
      <c r="V50" s="10" t="e">
        <f t="shared" ca="1" si="45"/>
        <v>#N/A</v>
      </c>
      <c r="W50" s="10" t="e">
        <f t="shared" ca="1" si="45"/>
        <v>#N/A</v>
      </c>
      <c r="X50" s="7" t="e">
        <f t="shared" si="18"/>
        <v>#DIV/0!</v>
      </c>
      <c r="Y50" s="7" t="e">
        <f t="shared" ca="1" si="4"/>
        <v>#N/A</v>
      </c>
      <c r="Z50">
        <v>1</v>
      </c>
      <c r="AA50">
        <v>2</v>
      </c>
      <c r="AB50" s="11" t="e">
        <f t="shared" si="19"/>
        <v>#DIV/0!</v>
      </c>
      <c r="AC50" s="11"/>
      <c r="AD50" s="7" t="e">
        <f t="shared" si="42"/>
        <v>#DIV/0!</v>
      </c>
      <c r="AE50" t="e">
        <f t="shared" si="43"/>
        <v>#DIV/0!</v>
      </c>
      <c r="AF50" s="25" t="e">
        <f t="shared" si="44"/>
        <v>#DIV/0!</v>
      </c>
    </row>
    <row r="51" spans="1:32" ht="14.25" x14ac:dyDescent="0.2">
      <c r="A51" s="37">
        <f>Control!B53</f>
        <v>0</v>
      </c>
      <c r="B51" s="27" t="e">
        <f t="shared" si="26"/>
        <v>#DIV/0!</v>
      </c>
      <c r="C51" s="20">
        <v>0</v>
      </c>
      <c r="D51" s="9" t="e">
        <f t="shared" si="27"/>
        <v>#DIV/0!</v>
      </c>
      <c r="E51">
        <f>Control!C53/100</f>
        <v>0</v>
      </c>
      <c r="F51" t="e">
        <f t="shared" si="28"/>
        <v>#DIV/0!</v>
      </c>
      <c r="G51">
        <f t="shared" si="29"/>
        <v>0</v>
      </c>
      <c r="H51" s="21">
        <f t="shared" si="30"/>
        <v>0</v>
      </c>
      <c r="I51" s="7" t="e">
        <f t="shared" si="31"/>
        <v>#DIV/0!</v>
      </c>
      <c r="J51" t="e">
        <f t="shared" si="32"/>
        <v>#DIV/0!</v>
      </c>
      <c r="K51">
        <f>Control!F53/100</f>
        <v>0</v>
      </c>
      <c r="L51" s="25" t="e">
        <f t="shared" si="33"/>
        <v>#DIV/0!</v>
      </c>
      <c r="M51" s="10" t="e">
        <f t="shared" si="34"/>
        <v>#DIV/0!</v>
      </c>
      <c r="N51" t="e">
        <f t="shared" si="35"/>
        <v>#DIV/0!</v>
      </c>
      <c r="O51" t="e">
        <f t="shared" si="36"/>
        <v>#DIV/0!</v>
      </c>
      <c r="P51" s="25" t="e">
        <f t="shared" si="37"/>
        <v>#DIV/0!</v>
      </c>
      <c r="Q51" s="17" t="e">
        <f t="shared" si="38"/>
        <v>#DIV/0!</v>
      </c>
      <c r="R51" t="e">
        <f t="shared" si="39"/>
        <v>#DIV/0!</v>
      </c>
      <c r="S51" s="25" t="e">
        <f t="shared" si="40"/>
        <v>#DIV/0!</v>
      </c>
      <c r="T51" s="25" t="e">
        <f t="shared" si="41"/>
        <v>#DIV/0!</v>
      </c>
      <c r="U51" s="10" t="e">
        <f ca="1">RANK(C51,$C$3:OFFSET($C$3,Control!$I$5-1,0),1)</f>
        <v>#N/A</v>
      </c>
      <c r="V51" s="10" t="e">
        <f t="shared" ca="1" si="45"/>
        <v>#N/A</v>
      </c>
      <c r="W51" s="10" t="e">
        <f t="shared" ca="1" si="45"/>
        <v>#N/A</v>
      </c>
      <c r="X51" s="7" t="e">
        <f t="shared" si="18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2"/>
        <v>#DIV/0!</v>
      </c>
      <c r="AE51" t="e">
        <f t="shared" si="43"/>
        <v>#DIV/0!</v>
      </c>
      <c r="AF51" s="25" t="e">
        <f t="shared" si="44"/>
        <v>#DIV/0!</v>
      </c>
    </row>
    <row r="52" spans="1:32" ht="14.25" x14ac:dyDescent="0.2">
      <c r="A52" s="37">
        <f>Control!B54</f>
        <v>0</v>
      </c>
      <c r="B52" s="27" t="e">
        <f t="shared" si="26"/>
        <v>#DIV/0!</v>
      </c>
      <c r="C52" s="20">
        <v>0</v>
      </c>
      <c r="D52" s="9" t="e">
        <f t="shared" si="27"/>
        <v>#DIV/0!</v>
      </c>
      <c r="E52">
        <f>Control!C54/100</f>
        <v>0</v>
      </c>
      <c r="F52" t="e">
        <f t="shared" si="28"/>
        <v>#DIV/0!</v>
      </c>
      <c r="G52">
        <f t="shared" si="29"/>
        <v>0</v>
      </c>
      <c r="H52" s="21">
        <f t="shared" si="30"/>
        <v>0</v>
      </c>
      <c r="I52" s="7" t="e">
        <f t="shared" si="31"/>
        <v>#DIV/0!</v>
      </c>
      <c r="J52" t="e">
        <f t="shared" si="32"/>
        <v>#DIV/0!</v>
      </c>
      <c r="K52">
        <f>Control!F54/100</f>
        <v>0</v>
      </c>
      <c r="L52" s="25" t="e">
        <f t="shared" si="33"/>
        <v>#DIV/0!</v>
      </c>
      <c r="M52" s="10" t="e">
        <f t="shared" si="34"/>
        <v>#DIV/0!</v>
      </c>
      <c r="N52" t="e">
        <f t="shared" si="35"/>
        <v>#DIV/0!</v>
      </c>
      <c r="O52" t="e">
        <f t="shared" si="36"/>
        <v>#DIV/0!</v>
      </c>
      <c r="P52" s="25" t="e">
        <f t="shared" si="37"/>
        <v>#DIV/0!</v>
      </c>
      <c r="Q52" s="17" t="e">
        <f t="shared" si="38"/>
        <v>#DIV/0!</v>
      </c>
      <c r="R52" t="e">
        <f t="shared" si="39"/>
        <v>#DIV/0!</v>
      </c>
      <c r="S52" s="25" t="e">
        <f t="shared" si="40"/>
        <v>#DIV/0!</v>
      </c>
      <c r="T52" s="25" t="e">
        <f t="shared" si="41"/>
        <v>#DIV/0!</v>
      </c>
      <c r="U52" s="10" t="e">
        <f ca="1">RANK(C52,$C$3:OFFSET($C$3,Control!$I$5-1,0),1)</f>
        <v>#N/A</v>
      </c>
      <c r="V52" s="10" t="e">
        <f t="shared" ca="1" si="45"/>
        <v>#N/A</v>
      </c>
      <c r="W52" s="10" t="e">
        <f t="shared" ca="1" si="45"/>
        <v>#N/A</v>
      </c>
      <c r="X52" s="7" t="e">
        <f t="shared" si="18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2"/>
        <v>#DIV/0!</v>
      </c>
      <c r="AE52" t="e">
        <f t="shared" si="43"/>
        <v>#DIV/0!</v>
      </c>
      <c r="AF52" s="25" t="e">
        <f t="shared" si="44"/>
        <v>#DIV/0!</v>
      </c>
    </row>
    <row r="53" spans="1:32" ht="14.25" x14ac:dyDescent="0.2">
      <c r="A53" s="37">
        <f>Control!B55</f>
        <v>0</v>
      </c>
      <c r="B53" s="27" t="e">
        <f t="shared" si="26"/>
        <v>#DIV/0!</v>
      </c>
      <c r="C53" s="20">
        <v>0</v>
      </c>
      <c r="D53" s="9" t="e">
        <f t="shared" si="27"/>
        <v>#DIV/0!</v>
      </c>
      <c r="E53">
        <f>Control!C55/100</f>
        <v>0</v>
      </c>
      <c r="F53" t="e">
        <f t="shared" si="28"/>
        <v>#DIV/0!</v>
      </c>
      <c r="G53">
        <f t="shared" si="29"/>
        <v>0</v>
      </c>
      <c r="H53" s="21">
        <f t="shared" si="30"/>
        <v>0</v>
      </c>
      <c r="I53" s="7" t="e">
        <f t="shared" si="31"/>
        <v>#DIV/0!</v>
      </c>
      <c r="J53" t="e">
        <f t="shared" si="32"/>
        <v>#DIV/0!</v>
      </c>
      <c r="K53">
        <f>Control!F55/100</f>
        <v>0</v>
      </c>
      <c r="L53" s="25" t="e">
        <f t="shared" si="33"/>
        <v>#DIV/0!</v>
      </c>
      <c r="M53" s="10" t="e">
        <f t="shared" si="34"/>
        <v>#DIV/0!</v>
      </c>
      <c r="N53" t="e">
        <f t="shared" si="35"/>
        <v>#DIV/0!</v>
      </c>
      <c r="O53" t="e">
        <f t="shared" si="36"/>
        <v>#DIV/0!</v>
      </c>
      <c r="P53" s="25" t="e">
        <f t="shared" si="37"/>
        <v>#DIV/0!</v>
      </c>
      <c r="Q53" s="17" t="e">
        <f t="shared" si="38"/>
        <v>#DIV/0!</v>
      </c>
      <c r="R53" t="e">
        <f t="shared" si="39"/>
        <v>#DIV/0!</v>
      </c>
      <c r="S53" s="25" t="e">
        <f t="shared" si="40"/>
        <v>#DIV/0!</v>
      </c>
      <c r="T53" s="25" t="e">
        <f t="shared" si="41"/>
        <v>#DIV/0!</v>
      </c>
      <c r="U53" s="10" t="e">
        <f ca="1">RANK(C53,$C$3:OFFSET($C$3,Control!$I$5-1,0),1)</f>
        <v>#N/A</v>
      </c>
      <c r="V53" s="10" t="e">
        <f t="shared" ca="1" si="45"/>
        <v>#N/A</v>
      </c>
      <c r="W53" s="10" t="e">
        <f t="shared" ca="1" si="45"/>
        <v>#N/A</v>
      </c>
      <c r="X53" s="7" t="e">
        <f t="shared" si="18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2"/>
        <v>#DIV/0!</v>
      </c>
      <c r="AE53" t="e">
        <f t="shared" si="43"/>
        <v>#DIV/0!</v>
      </c>
      <c r="AF53" s="25" t="e">
        <f t="shared" si="44"/>
        <v>#DIV/0!</v>
      </c>
    </row>
    <row r="54" spans="1:32" ht="14.25" x14ac:dyDescent="0.2">
      <c r="A54" s="37">
        <f>Control!B56</f>
        <v>0</v>
      </c>
      <c r="B54" s="27" t="e">
        <f t="shared" si="26"/>
        <v>#DIV/0!</v>
      </c>
      <c r="C54" s="20">
        <v>0</v>
      </c>
      <c r="D54" s="9" t="e">
        <f t="shared" si="27"/>
        <v>#DIV/0!</v>
      </c>
      <c r="E54">
        <f>Control!C56/100</f>
        <v>0</v>
      </c>
      <c r="F54" t="e">
        <f t="shared" si="28"/>
        <v>#DIV/0!</v>
      </c>
      <c r="G54">
        <f t="shared" si="29"/>
        <v>0</v>
      </c>
      <c r="H54" s="21">
        <f t="shared" si="30"/>
        <v>0</v>
      </c>
      <c r="I54" s="7" t="e">
        <f t="shared" si="31"/>
        <v>#DIV/0!</v>
      </c>
      <c r="J54" t="e">
        <f t="shared" si="32"/>
        <v>#DIV/0!</v>
      </c>
      <c r="K54">
        <f>Control!F56/100</f>
        <v>0</v>
      </c>
      <c r="L54" s="25" t="e">
        <f t="shared" si="33"/>
        <v>#DIV/0!</v>
      </c>
      <c r="M54" s="10" t="e">
        <f t="shared" si="34"/>
        <v>#DIV/0!</v>
      </c>
      <c r="N54" t="e">
        <f t="shared" si="35"/>
        <v>#DIV/0!</v>
      </c>
      <c r="O54" t="e">
        <f t="shared" si="36"/>
        <v>#DIV/0!</v>
      </c>
      <c r="P54" s="25" t="e">
        <f t="shared" si="37"/>
        <v>#DIV/0!</v>
      </c>
      <c r="Q54" s="17" t="e">
        <f t="shared" si="38"/>
        <v>#DIV/0!</v>
      </c>
      <c r="R54" t="e">
        <f t="shared" si="39"/>
        <v>#DIV/0!</v>
      </c>
      <c r="S54" s="25" t="e">
        <f t="shared" si="40"/>
        <v>#DIV/0!</v>
      </c>
      <c r="T54" s="25" t="e">
        <f t="shared" si="41"/>
        <v>#DIV/0!</v>
      </c>
      <c r="U54" s="10" t="e">
        <f ca="1">RANK(C54,$C$3:OFFSET($C$3,Control!$I$5-1,0),1)</f>
        <v>#N/A</v>
      </c>
      <c r="V54" s="10" t="e">
        <f t="shared" ca="1" si="45"/>
        <v>#N/A</v>
      </c>
      <c r="W54" s="10" t="e">
        <f t="shared" ca="1" si="45"/>
        <v>#N/A</v>
      </c>
      <c r="X54" s="7" t="e">
        <f t="shared" si="18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2"/>
        <v>#DIV/0!</v>
      </c>
      <c r="AE54" t="e">
        <f t="shared" si="43"/>
        <v>#DIV/0!</v>
      </c>
      <c r="AF54" s="25" t="e">
        <f t="shared" si="44"/>
        <v>#DIV/0!</v>
      </c>
    </row>
    <row r="55" spans="1:32" ht="14.25" x14ac:dyDescent="0.2">
      <c r="A55" s="37">
        <f>Control!B57</f>
        <v>0</v>
      </c>
      <c r="B55" s="27" t="e">
        <f t="shared" si="26"/>
        <v>#DIV/0!</v>
      </c>
      <c r="C55" s="20">
        <v>0</v>
      </c>
      <c r="D55" s="9" t="e">
        <f t="shared" si="27"/>
        <v>#DIV/0!</v>
      </c>
      <c r="E55">
        <f>Control!C57/100</f>
        <v>0</v>
      </c>
      <c r="F55" t="e">
        <f t="shared" si="28"/>
        <v>#DIV/0!</v>
      </c>
      <c r="G55">
        <f t="shared" si="29"/>
        <v>0</v>
      </c>
      <c r="H55" s="21">
        <f t="shared" si="30"/>
        <v>0</v>
      </c>
      <c r="I55" s="7" t="e">
        <f t="shared" si="31"/>
        <v>#DIV/0!</v>
      </c>
      <c r="J55" t="e">
        <f t="shared" si="32"/>
        <v>#DIV/0!</v>
      </c>
      <c r="K55">
        <f>Control!F57/100</f>
        <v>0</v>
      </c>
      <c r="L55" s="25" t="e">
        <f t="shared" si="33"/>
        <v>#DIV/0!</v>
      </c>
      <c r="M55" s="10" t="e">
        <f t="shared" si="34"/>
        <v>#DIV/0!</v>
      </c>
      <c r="N55" t="e">
        <f t="shared" si="35"/>
        <v>#DIV/0!</v>
      </c>
      <c r="O55" t="e">
        <f t="shared" si="36"/>
        <v>#DIV/0!</v>
      </c>
      <c r="P55" s="25" t="e">
        <f t="shared" si="37"/>
        <v>#DIV/0!</v>
      </c>
      <c r="Q55" s="17" t="e">
        <f t="shared" si="38"/>
        <v>#DIV/0!</v>
      </c>
      <c r="R55" t="e">
        <f t="shared" si="39"/>
        <v>#DIV/0!</v>
      </c>
      <c r="S55" s="25" t="e">
        <f t="shared" si="40"/>
        <v>#DIV/0!</v>
      </c>
      <c r="T55" s="25" t="e">
        <f t="shared" si="41"/>
        <v>#DIV/0!</v>
      </c>
      <c r="U55" s="10" t="e">
        <f ca="1">RANK(C55,$C$3:OFFSET($C$3,Control!$I$5-1,0),1)</f>
        <v>#N/A</v>
      </c>
      <c r="V55" s="10" t="e">
        <f t="shared" ca="1" si="45"/>
        <v>#N/A</v>
      </c>
      <c r="W55" s="10" t="e">
        <f t="shared" ca="1" si="45"/>
        <v>#N/A</v>
      </c>
      <c r="X55" s="7" t="e">
        <f t="shared" si="18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2"/>
        <v>#DIV/0!</v>
      </c>
      <c r="AE55" t="e">
        <f t="shared" si="43"/>
        <v>#DIV/0!</v>
      </c>
      <c r="AF55" s="25" t="e">
        <f t="shared" si="44"/>
        <v>#DIV/0!</v>
      </c>
    </row>
    <row r="56" spans="1:32" ht="14.25" x14ac:dyDescent="0.2">
      <c r="A56" s="37">
        <f>Control!B58</f>
        <v>0</v>
      </c>
      <c r="B56" s="27" t="e">
        <f t="shared" si="26"/>
        <v>#DIV/0!</v>
      </c>
      <c r="C56" s="20">
        <v>0</v>
      </c>
      <c r="D56" s="9" t="e">
        <f t="shared" si="27"/>
        <v>#DIV/0!</v>
      </c>
      <c r="E56">
        <f>Control!C58/100</f>
        <v>0</v>
      </c>
      <c r="F56" t="e">
        <f t="shared" si="28"/>
        <v>#DIV/0!</v>
      </c>
      <c r="G56">
        <f t="shared" si="29"/>
        <v>0</v>
      </c>
      <c r="H56" s="21">
        <f t="shared" si="30"/>
        <v>0</v>
      </c>
      <c r="I56" s="7" t="e">
        <f t="shared" si="31"/>
        <v>#DIV/0!</v>
      </c>
      <c r="J56" t="e">
        <f t="shared" si="32"/>
        <v>#DIV/0!</v>
      </c>
      <c r="K56">
        <f>Control!F58/100</f>
        <v>0</v>
      </c>
      <c r="L56" s="25" t="e">
        <f t="shared" si="33"/>
        <v>#DIV/0!</v>
      </c>
      <c r="M56" s="10" t="e">
        <f t="shared" si="34"/>
        <v>#DIV/0!</v>
      </c>
      <c r="N56" t="e">
        <f t="shared" si="35"/>
        <v>#DIV/0!</v>
      </c>
      <c r="O56" t="e">
        <f t="shared" si="36"/>
        <v>#DIV/0!</v>
      </c>
      <c r="P56" s="25" t="e">
        <f t="shared" si="37"/>
        <v>#DIV/0!</v>
      </c>
      <c r="Q56" s="17" t="e">
        <f t="shared" si="38"/>
        <v>#DIV/0!</v>
      </c>
      <c r="R56" t="e">
        <f t="shared" si="39"/>
        <v>#DIV/0!</v>
      </c>
      <c r="S56" s="25" t="e">
        <f t="shared" si="40"/>
        <v>#DIV/0!</v>
      </c>
      <c r="T56" s="25" t="e">
        <f t="shared" si="41"/>
        <v>#DIV/0!</v>
      </c>
      <c r="U56" s="10" t="e">
        <f ca="1">RANK(C56,$C$3:OFFSET($C$3,Control!$I$5-1,0),1)</f>
        <v>#N/A</v>
      </c>
      <c r="V56" s="10" t="e">
        <f t="shared" ref="V56:W75" ca="1" si="46">IF(U56=U55,U55+1,U56)</f>
        <v>#N/A</v>
      </c>
      <c r="W56" s="10" t="e">
        <f t="shared" ca="1" si="46"/>
        <v>#N/A</v>
      </c>
      <c r="X56" s="7" t="e">
        <f t="shared" si="18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2"/>
        <v>#DIV/0!</v>
      </c>
      <c r="AE56" t="e">
        <f t="shared" si="43"/>
        <v>#DIV/0!</v>
      </c>
      <c r="AF56" s="25" t="e">
        <f t="shared" si="44"/>
        <v>#DIV/0!</v>
      </c>
    </row>
    <row r="57" spans="1:32" ht="14.25" x14ac:dyDescent="0.2">
      <c r="A57" s="37">
        <f>Control!B59</f>
        <v>0</v>
      </c>
      <c r="B57" s="27" t="e">
        <f t="shared" si="26"/>
        <v>#DIV/0!</v>
      </c>
      <c r="C57" s="20">
        <v>0</v>
      </c>
      <c r="D57" s="9" t="e">
        <f t="shared" si="27"/>
        <v>#DIV/0!</v>
      </c>
      <c r="E57">
        <f>Control!C59/100</f>
        <v>0</v>
      </c>
      <c r="F57" t="e">
        <f t="shared" si="28"/>
        <v>#DIV/0!</v>
      </c>
      <c r="G57">
        <f t="shared" si="29"/>
        <v>0</v>
      </c>
      <c r="H57" s="21">
        <f t="shared" si="30"/>
        <v>0</v>
      </c>
      <c r="I57" s="7" t="e">
        <f t="shared" si="31"/>
        <v>#DIV/0!</v>
      </c>
      <c r="J57" t="e">
        <f t="shared" si="32"/>
        <v>#DIV/0!</v>
      </c>
      <c r="K57">
        <f>Control!F59/100</f>
        <v>0</v>
      </c>
      <c r="L57" s="25" t="e">
        <f t="shared" si="33"/>
        <v>#DIV/0!</v>
      </c>
      <c r="M57" s="10" t="e">
        <f t="shared" si="34"/>
        <v>#DIV/0!</v>
      </c>
      <c r="N57" t="e">
        <f t="shared" si="35"/>
        <v>#DIV/0!</v>
      </c>
      <c r="O57" t="e">
        <f t="shared" si="36"/>
        <v>#DIV/0!</v>
      </c>
      <c r="P57" s="25" t="e">
        <f t="shared" si="37"/>
        <v>#DIV/0!</v>
      </c>
      <c r="Q57" s="17" t="e">
        <f t="shared" si="38"/>
        <v>#DIV/0!</v>
      </c>
      <c r="R57" t="e">
        <f t="shared" si="39"/>
        <v>#DIV/0!</v>
      </c>
      <c r="S57" s="25" t="e">
        <f t="shared" si="40"/>
        <v>#DIV/0!</v>
      </c>
      <c r="T57" s="25" t="e">
        <f t="shared" si="41"/>
        <v>#DIV/0!</v>
      </c>
      <c r="U57" s="10" t="e">
        <f ca="1">RANK(C57,$C$3:OFFSET($C$3,Control!$I$5-1,0),1)</f>
        <v>#N/A</v>
      </c>
      <c r="V57" s="10" t="e">
        <f t="shared" ca="1" si="46"/>
        <v>#N/A</v>
      </c>
      <c r="W57" s="10" t="e">
        <f t="shared" ca="1" si="46"/>
        <v>#N/A</v>
      </c>
      <c r="X57" s="7" t="e">
        <f t="shared" si="18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2"/>
        <v>#DIV/0!</v>
      </c>
      <c r="AE57" t="e">
        <f t="shared" si="43"/>
        <v>#DIV/0!</v>
      </c>
      <c r="AF57" s="25" t="e">
        <f t="shared" si="44"/>
        <v>#DIV/0!</v>
      </c>
    </row>
    <row r="58" spans="1:32" ht="14.25" x14ac:dyDescent="0.2">
      <c r="A58" s="37">
        <f>Control!B60</f>
        <v>0</v>
      </c>
      <c r="B58" s="27" t="e">
        <f t="shared" si="26"/>
        <v>#DIV/0!</v>
      </c>
      <c r="C58" s="20">
        <v>0</v>
      </c>
      <c r="D58" s="9" t="e">
        <f t="shared" si="27"/>
        <v>#DIV/0!</v>
      </c>
      <c r="E58">
        <f>Control!C60/100</f>
        <v>0</v>
      </c>
      <c r="F58" t="e">
        <f t="shared" si="28"/>
        <v>#DIV/0!</v>
      </c>
      <c r="G58">
        <f t="shared" si="29"/>
        <v>0</v>
      </c>
      <c r="H58" s="21">
        <f t="shared" si="30"/>
        <v>0</v>
      </c>
      <c r="I58" s="7" t="e">
        <f t="shared" si="31"/>
        <v>#DIV/0!</v>
      </c>
      <c r="J58" t="e">
        <f t="shared" si="32"/>
        <v>#DIV/0!</v>
      </c>
      <c r="K58">
        <f>Control!F60/100</f>
        <v>0</v>
      </c>
      <c r="L58" s="25" t="e">
        <f t="shared" si="33"/>
        <v>#DIV/0!</v>
      </c>
      <c r="M58" s="10" t="e">
        <f t="shared" si="34"/>
        <v>#DIV/0!</v>
      </c>
      <c r="N58" t="e">
        <f t="shared" si="35"/>
        <v>#DIV/0!</v>
      </c>
      <c r="O58" t="e">
        <f t="shared" si="36"/>
        <v>#DIV/0!</v>
      </c>
      <c r="P58" s="25" t="e">
        <f t="shared" si="37"/>
        <v>#DIV/0!</v>
      </c>
      <c r="Q58" s="17" t="e">
        <f t="shared" si="38"/>
        <v>#DIV/0!</v>
      </c>
      <c r="R58" t="e">
        <f t="shared" si="39"/>
        <v>#DIV/0!</v>
      </c>
      <c r="S58" s="25" t="e">
        <f t="shared" si="40"/>
        <v>#DIV/0!</v>
      </c>
      <c r="T58" s="25" t="e">
        <f t="shared" si="41"/>
        <v>#DIV/0!</v>
      </c>
      <c r="U58" s="10" t="e">
        <f ca="1">RANK(C58,$C$3:OFFSET($C$3,Control!$I$5-1,0),1)</f>
        <v>#N/A</v>
      </c>
      <c r="V58" s="10" t="e">
        <f t="shared" ca="1" si="46"/>
        <v>#N/A</v>
      </c>
      <c r="W58" s="10" t="e">
        <f t="shared" ca="1" si="46"/>
        <v>#N/A</v>
      </c>
      <c r="X58" s="7" t="e">
        <f t="shared" si="18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2"/>
        <v>#DIV/0!</v>
      </c>
      <c r="AE58" t="e">
        <f t="shared" si="43"/>
        <v>#DIV/0!</v>
      </c>
      <c r="AF58" s="25" t="e">
        <f t="shared" si="44"/>
        <v>#DIV/0!</v>
      </c>
    </row>
    <row r="59" spans="1:32" ht="14.25" x14ac:dyDescent="0.2">
      <c r="A59" s="37">
        <f>Control!B61</f>
        <v>0</v>
      </c>
      <c r="B59" s="27" t="e">
        <f t="shared" si="26"/>
        <v>#DIV/0!</v>
      </c>
      <c r="C59" s="20">
        <v>0</v>
      </c>
      <c r="D59" s="9" t="e">
        <f t="shared" si="27"/>
        <v>#DIV/0!</v>
      </c>
      <c r="E59">
        <f>Control!C61/100</f>
        <v>0</v>
      </c>
      <c r="F59" t="e">
        <f t="shared" si="28"/>
        <v>#DIV/0!</v>
      </c>
      <c r="G59">
        <f t="shared" si="29"/>
        <v>0</v>
      </c>
      <c r="H59" s="21">
        <f t="shared" si="30"/>
        <v>0</v>
      </c>
      <c r="I59" s="7" t="e">
        <f t="shared" si="31"/>
        <v>#DIV/0!</v>
      </c>
      <c r="J59" t="e">
        <f t="shared" si="32"/>
        <v>#DIV/0!</v>
      </c>
      <c r="K59">
        <f>Control!F61/100</f>
        <v>0</v>
      </c>
      <c r="L59" s="25" t="e">
        <f t="shared" si="33"/>
        <v>#DIV/0!</v>
      </c>
      <c r="M59" s="10" t="e">
        <f t="shared" si="34"/>
        <v>#DIV/0!</v>
      </c>
      <c r="N59" t="e">
        <f t="shared" si="35"/>
        <v>#DIV/0!</v>
      </c>
      <c r="O59" t="e">
        <f t="shared" si="36"/>
        <v>#DIV/0!</v>
      </c>
      <c r="P59" s="25" t="e">
        <f t="shared" si="37"/>
        <v>#DIV/0!</v>
      </c>
      <c r="Q59" s="17" t="e">
        <f t="shared" si="38"/>
        <v>#DIV/0!</v>
      </c>
      <c r="R59" t="e">
        <f t="shared" si="39"/>
        <v>#DIV/0!</v>
      </c>
      <c r="S59" s="25" t="e">
        <f t="shared" si="40"/>
        <v>#DIV/0!</v>
      </c>
      <c r="T59" s="25" t="e">
        <f t="shared" si="41"/>
        <v>#DIV/0!</v>
      </c>
      <c r="U59" s="10" t="e">
        <f ca="1">RANK(C59,$C$3:OFFSET($C$3,Control!$I$5-1,0),1)</f>
        <v>#N/A</v>
      </c>
      <c r="V59" s="10" t="e">
        <f t="shared" ca="1" si="46"/>
        <v>#N/A</v>
      </c>
      <c r="W59" s="10" t="e">
        <f t="shared" ca="1" si="46"/>
        <v>#N/A</v>
      </c>
      <c r="X59" s="7" t="e">
        <f t="shared" si="18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2"/>
        <v>#DIV/0!</v>
      </c>
      <c r="AE59" t="e">
        <f t="shared" si="43"/>
        <v>#DIV/0!</v>
      </c>
      <c r="AF59" s="25" t="e">
        <f t="shared" si="44"/>
        <v>#DIV/0!</v>
      </c>
    </row>
    <row r="60" spans="1:32" ht="14.25" x14ac:dyDescent="0.2">
      <c r="A60" s="37">
        <f>Control!B62</f>
        <v>0</v>
      </c>
      <c r="B60" s="27" t="e">
        <f t="shared" si="26"/>
        <v>#DIV/0!</v>
      </c>
      <c r="C60" s="20">
        <v>0</v>
      </c>
      <c r="D60" s="9" t="e">
        <f t="shared" si="27"/>
        <v>#DIV/0!</v>
      </c>
      <c r="E60">
        <f>Control!C62/100</f>
        <v>0</v>
      </c>
      <c r="F60" t="e">
        <f t="shared" si="28"/>
        <v>#DIV/0!</v>
      </c>
      <c r="G60">
        <f t="shared" si="29"/>
        <v>0</v>
      </c>
      <c r="H60" s="21">
        <f t="shared" si="30"/>
        <v>0</v>
      </c>
      <c r="I60" s="7" t="e">
        <f t="shared" si="31"/>
        <v>#DIV/0!</v>
      </c>
      <c r="J60" t="e">
        <f t="shared" si="32"/>
        <v>#DIV/0!</v>
      </c>
      <c r="K60">
        <f>Control!F62/100</f>
        <v>0</v>
      </c>
      <c r="L60" s="25" t="e">
        <f t="shared" si="33"/>
        <v>#DIV/0!</v>
      </c>
      <c r="M60" s="10" t="e">
        <f t="shared" si="34"/>
        <v>#DIV/0!</v>
      </c>
      <c r="N60" t="e">
        <f t="shared" si="35"/>
        <v>#DIV/0!</v>
      </c>
      <c r="O60" t="e">
        <f t="shared" si="36"/>
        <v>#DIV/0!</v>
      </c>
      <c r="P60" s="25" t="e">
        <f t="shared" si="37"/>
        <v>#DIV/0!</v>
      </c>
      <c r="Q60" s="17" t="e">
        <f t="shared" si="38"/>
        <v>#DIV/0!</v>
      </c>
      <c r="R60" t="e">
        <f t="shared" si="39"/>
        <v>#DIV/0!</v>
      </c>
      <c r="S60" s="25" t="e">
        <f t="shared" si="40"/>
        <v>#DIV/0!</v>
      </c>
      <c r="T60" s="25" t="e">
        <f t="shared" si="41"/>
        <v>#DIV/0!</v>
      </c>
      <c r="U60" s="10" t="e">
        <f ca="1">RANK(C60,$C$3:OFFSET($C$3,Control!$I$5-1,0),1)</f>
        <v>#N/A</v>
      </c>
      <c r="V60" s="10" t="e">
        <f t="shared" ca="1" si="46"/>
        <v>#N/A</v>
      </c>
      <c r="W60" s="10" t="e">
        <f t="shared" ca="1" si="46"/>
        <v>#N/A</v>
      </c>
      <c r="X60" s="7" t="e">
        <f t="shared" si="18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2"/>
        <v>#DIV/0!</v>
      </c>
      <c r="AE60" t="e">
        <f t="shared" si="43"/>
        <v>#DIV/0!</v>
      </c>
      <c r="AF60" s="25" t="e">
        <f t="shared" si="44"/>
        <v>#DIV/0!</v>
      </c>
    </row>
    <row r="61" spans="1:32" ht="14.25" x14ac:dyDescent="0.2">
      <c r="A61" s="37">
        <f>Control!B63</f>
        <v>0</v>
      </c>
      <c r="B61" s="27" t="e">
        <f t="shared" si="26"/>
        <v>#DIV/0!</v>
      </c>
      <c r="C61" s="20">
        <v>0</v>
      </c>
      <c r="D61" s="9" t="e">
        <f t="shared" si="27"/>
        <v>#DIV/0!</v>
      </c>
      <c r="E61">
        <f>Control!C63/100</f>
        <v>0</v>
      </c>
      <c r="F61" t="e">
        <f t="shared" si="28"/>
        <v>#DIV/0!</v>
      </c>
      <c r="G61">
        <f t="shared" si="29"/>
        <v>0</v>
      </c>
      <c r="H61" s="21">
        <f t="shared" si="30"/>
        <v>0</v>
      </c>
      <c r="I61" s="7" t="e">
        <f t="shared" si="31"/>
        <v>#DIV/0!</v>
      </c>
      <c r="J61" t="e">
        <f t="shared" si="32"/>
        <v>#DIV/0!</v>
      </c>
      <c r="K61">
        <f>Control!F63/100</f>
        <v>0</v>
      </c>
      <c r="L61" s="25" t="e">
        <f t="shared" si="33"/>
        <v>#DIV/0!</v>
      </c>
      <c r="M61" s="10" t="e">
        <f t="shared" si="34"/>
        <v>#DIV/0!</v>
      </c>
      <c r="N61" t="e">
        <f t="shared" si="35"/>
        <v>#DIV/0!</v>
      </c>
      <c r="O61" t="e">
        <f t="shared" si="36"/>
        <v>#DIV/0!</v>
      </c>
      <c r="P61" s="25" t="e">
        <f t="shared" si="37"/>
        <v>#DIV/0!</v>
      </c>
      <c r="Q61" s="17" t="e">
        <f t="shared" si="38"/>
        <v>#DIV/0!</v>
      </c>
      <c r="R61" t="e">
        <f t="shared" si="39"/>
        <v>#DIV/0!</v>
      </c>
      <c r="S61" s="25" t="e">
        <f t="shared" si="40"/>
        <v>#DIV/0!</v>
      </c>
      <c r="T61" s="25" t="e">
        <f t="shared" si="41"/>
        <v>#DIV/0!</v>
      </c>
      <c r="U61" s="10" t="e">
        <f ca="1">RANK(C61,$C$3:OFFSET($C$3,Control!$I$5-1,0),1)</f>
        <v>#N/A</v>
      </c>
      <c r="V61" s="10" t="e">
        <f t="shared" ca="1" si="46"/>
        <v>#N/A</v>
      </c>
      <c r="W61" s="10" t="e">
        <f t="shared" ca="1" si="46"/>
        <v>#N/A</v>
      </c>
      <c r="X61" s="7" t="e">
        <f t="shared" si="18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2"/>
        <v>#DIV/0!</v>
      </c>
      <c r="AE61" t="e">
        <f t="shared" si="43"/>
        <v>#DIV/0!</v>
      </c>
      <c r="AF61" s="25" t="e">
        <f t="shared" si="44"/>
        <v>#DIV/0!</v>
      </c>
    </row>
    <row r="62" spans="1:32" ht="14.25" x14ac:dyDescent="0.2">
      <c r="A62" s="37">
        <f>Control!B64</f>
        <v>0</v>
      </c>
      <c r="B62" s="27" t="e">
        <f t="shared" si="26"/>
        <v>#DIV/0!</v>
      </c>
      <c r="C62" s="20">
        <v>0</v>
      </c>
      <c r="D62" s="9" t="e">
        <f t="shared" si="27"/>
        <v>#DIV/0!</v>
      </c>
      <c r="E62">
        <f>Control!C64/100</f>
        <v>0</v>
      </c>
      <c r="F62" t="e">
        <f t="shared" si="28"/>
        <v>#DIV/0!</v>
      </c>
      <c r="G62">
        <f t="shared" si="29"/>
        <v>0</v>
      </c>
      <c r="H62" s="21">
        <f t="shared" si="30"/>
        <v>0</v>
      </c>
      <c r="I62" s="7" t="e">
        <f t="shared" si="31"/>
        <v>#DIV/0!</v>
      </c>
      <c r="J62" t="e">
        <f t="shared" si="32"/>
        <v>#DIV/0!</v>
      </c>
      <c r="K62">
        <f>Control!F64/100</f>
        <v>0</v>
      </c>
      <c r="L62" s="25" t="e">
        <f t="shared" si="33"/>
        <v>#DIV/0!</v>
      </c>
      <c r="M62" s="10" t="e">
        <f t="shared" si="34"/>
        <v>#DIV/0!</v>
      </c>
      <c r="N62" t="e">
        <f t="shared" si="35"/>
        <v>#DIV/0!</v>
      </c>
      <c r="O62" t="e">
        <f t="shared" si="36"/>
        <v>#DIV/0!</v>
      </c>
      <c r="P62" s="25" t="e">
        <f t="shared" si="37"/>
        <v>#DIV/0!</v>
      </c>
      <c r="Q62" s="17" t="e">
        <f t="shared" si="38"/>
        <v>#DIV/0!</v>
      </c>
      <c r="R62" t="e">
        <f t="shared" si="39"/>
        <v>#DIV/0!</v>
      </c>
      <c r="S62" s="25" t="e">
        <f t="shared" si="40"/>
        <v>#DIV/0!</v>
      </c>
      <c r="T62" s="25" t="e">
        <f t="shared" si="41"/>
        <v>#DIV/0!</v>
      </c>
      <c r="U62" s="10" t="e">
        <f ca="1">RANK(C62,$C$3:OFFSET($C$3,Control!$I$5-1,0),1)</f>
        <v>#N/A</v>
      </c>
      <c r="V62" s="10" t="e">
        <f t="shared" ca="1" si="46"/>
        <v>#N/A</v>
      </c>
      <c r="W62" s="10" t="e">
        <f t="shared" ca="1" si="46"/>
        <v>#N/A</v>
      </c>
      <c r="X62" s="7" t="e">
        <f t="shared" si="18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2"/>
        <v>#DIV/0!</v>
      </c>
      <c r="AE62" t="e">
        <f t="shared" si="43"/>
        <v>#DIV/0!</v>
      </c>
      <c r="AF62" s="25" t="e">
        <f t="shared" si="44"/>
        <v>#DIV/0!</v>
      </c>
    </row>
    <row r="63" spans="1:32" ht="14.25" x14ac:dyDescent="0.2">
      <c r="A63" s="37">
        <f>Control!B65</f>
        <v>0</v>
      </c>
      <c r="B63" s="27" t="e">
        <f t="shared" si="26"/>
        <v>#DIV/0!</v>
      </c>
      <c r="C63" s="20">
        <v>0</v>
      </c>
      <c r="D63" s="9" t="e">
        <f t="shared" si="27"/>
        <v>#DIV/0!</v>
      </c>
      <c r="E63">
        <f>Control!C65/100</f>
        <v>0</v>
      </c>
      <c r="F63" t="e">
        <f t="shared" si="28"/>
        <v>#DIV/0!</v>
      </c>
      <c r="G63">
        <f t="shared" si="29"/>
        <v>0</v>
      </c>
      <c r="H63" s="21">
        <f t="shared" si="30"/>
        <v>0</v>
      </c>
      <c r="I63" s="7" t="e">
        <f t="shared" si="31"/>
        <v>#DIV/0!</v>
      </c>
      <c r="J63" t="e">
        <f t="shared" si="32"/>
        <v>#DIV/0!</v>
      </c>
      <c r="K63">
        <f>Control!F65/100</f>
        <v>0</v>
      </c>
      <c r="L63" s="25" t="e">
        <f t="shared" si="33"/>
        <v>#DIV/0!</v>
      </c>
      <c r="M63" s="10" t="e">
        <f t="shared" si="34"/>
        <v>#DIV/0!</v>
      </c>
      <c r="N63" t="e">
        <f t="shared" si="35"/>
        <v>#DIV/0!</v>
      </c>
      <c r="O63" t="e">
        <f t="shared" si="36"/>
        <v>#DIV/0!</v>
      </c>
      <c r="P63" s="25" t="e">
        <f t="shared" si="37"/>
        <v>#DIV/0!</v>
      </c>
      <c r="Q63" s="17" t="e">
        <f t="shared" si="38"/>
        <v>#DIV/0!</v>
      </c>
      <c r="R63" t="e">
        <f t="shared" si="39"/>
        <v>#DIV/0!</v>
      </c>
      <c r="S63" s="25" t="e">
        <f t="shared" si="40"/>
        <v>#DIV/0!</v>
      </c>
      <c r="T63" s="25" t="e">
        <f t="shared" si="41"/>
        <v>#DIV/0!</v>
      </c>
      <c r="U63" s="10" t="e">
        <f ca="1">RANK(C63,$C$3:OFFSET($C$3,Control!$I$5-1,0),1)</f>
        <v>#N/A</v>
      </c>
      <c r="V63" s="10" t="e">
        <f t="shared" ca="1" si="46"/>
        <v>#N/A</v>
      </c>
      <c r="W63" s="10" t="e">
        <f t="shared" ca="1" si="46"/>
        <v>#N/A</v>
      </c>
      <c r="X63" s="7" t="e">
        <f t="shared" si="18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2"/>
        <v>#DIV/0!</v>
      </c>
      <c r="AE63" t="e">
        <f t="shared" si="43"/>
        <v>#DIV/0!</v>
      </c>
      <c r="AF63" s="25" t="e">
        <f t="shared" si="44"/>
        <v>#DIV/0!</v>
      </c>
    </row>
    <row r="64" spans="1:32" ht="14.25" x14ac:dyDescent="0.2">
      <c r="A64" s="37">
        <f>Control!B66</f>
        <v>0</v>
      </c>
      <c r="B64" s="27" t="e">
        <f t="shared" si="26"/>
        <v>#DIV/0!</v>
      </c>
      <c r="C64" s="20">
        <v>0</v>
      </c>
      <c r="D64" s="9" t="e">
        <f t="shared" si="27"/>
        <v>#DIV/0!</v>
      </c>
      <c r="E64">
        <f>Control!C66/100</f>
        <v>0</v>
      </c>
      <c r="F64" t="e">
        <f t="shared" si="28"/>
        <v>#DIV/0!</v>
      </c>
      <c r="G64">
        <f t="shared" si="29"/>
        <v>0</v>
      </c>
      <c r="H64" s="21">
        <f t="shared" si="30"/>
        <v>0</v>
      </c>
      <c r="I64" s="7" t="e">
        <f t="shared" si="31"/>
        <v>#DIV/0!</v>
      </c>
      <c r="J64" t="e">
        <f t="shared" si="32"/>
        <v>#DIV/0!</v>
      </c>
      <c r="K64">
        <f>Control!F66/100</f>
        <v>0</v>
      </c>
      <c r="L64" s="25" t="e">
        <f t="shared" si="33"/>
        <v>#DIV/0!</v>
      </c>
      <c r="M64" s="10" t="e">
        <f t="shared" si="34"/>
        <v>#DIV/0!</v>
      </c>
      <c r="N64" t="e">
        <f t="shared" si="35"/>
        <v>#DIV/0!</v>
      </c>
      <c r="O64" t="e">
        <f t="shared" si="36"/>
        <v>#DIV/0!</v>
      </c>
      <c r="P64" s="25" t="e">
        <f t="shared" si="37"/>
        <v>#DIV/0!</v>
      </c>
      <c r="Q64" s="17" t="e">
        <f t="shared" si="38"/>
        <v>#DIV/0!</v>
      </c>
      <c r="R64" t="e">
        <f t="shared" si="39"/>
        <v>#DIV/0!</v>
      </c>
      <c r="S64" s="25" t="e">
        <f t="shared" si="40"/>
        <v>#DIV/0!</v>
      </c>
      <c r="T64" s="25" t="e">
        <f t="shared" si="41"/>
        <v>#DIV/0!</v>
      </c>
      <c r="U64" s="10" t="e">
        <f ca="1">RANK(C64,$C$3:OFFSET($C$3,Control!$I$5-1,0),1)</f>
        <v>#N/A</v>
      </c>
      <c r="V64" s="10" t="e">
        <f t="shared" ca="1" si="46"/>
        <v>#N/A</v>
      </c>
      <c r="W64" s="10" t="e">
        <f t="shared" ca="1" si="46"/>
        <v>#N/A</v>
      </c>
      <c r="X64" s="7" t="e">
        <f t="shared" si="18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2"/>
        <v>#DIV/0!</v>
      </c>
      <c r="AE64" t="e">
        <f t="shared" si="43"/>
        <v>#DIV/0!</v>
      </c>
      <c r="AF64" s="25" t="e">
        <f t="shared" si="44"/>
        <v>#DIV/0!</v>
      </c>
    </row>
    <row r="65" spans="1:32" ht="14.25" x14ac:dyDescent="0.2">
      <c r="A65" s="37">
        <f>Control!B67</f>
        <v>0</v>
      </c>
      <c r="B65" s="27" t="e">
        <f t="shared" si="26"/>
        <v>#DIV/0!</v>
      </c>
      <c r="C65" s="20">
        <v>0</v>
      </c>
      <c r="D65" s="9" t="e">
        <f t="shared" si="27"/>
        <v>#DIV/0!</v>
      </c>
      <c r="E65">
        <f>Control!C67/100</f>
        <v>0</v>
      </c>
      <c r="F65" t="e">
        <f t="shared" si="28"/>
        <v>#DIV/0!</v>
      </c>
      <c r="G65">
        <f t="shared" si="29"/>
        <v>0</v>
      </c>
      <c r="H65" s="21">
        <f t="shared" si="30"/>
        <v>0</v>
      </c>
      <c r="I65" s="7" t="e">
        <f t="shared" si="31"/>
        <v>#DIV/0!</v>
      </c>
      <c r="J65" t="e">
        <f t="shared" si="32"/>
        <v>#DIV/0!</v>
      </c>
      <c r="K65">
        <f>Control!F67/100</f>
        <v>0</v>
      </c>
      <c r="L65" s="25" t="e">
        <f t="shared" si="33"/>
        <v>#DIV/0!</v>
      </c>
      <c r="M65" s="10" t="e">
        <f t="shared" si="34"/>
        <v>#DIV/0!</v>
      </c>
      <c r="N65" t="e">
        <f t="shared" si="35"/>
        <v>#DIV/0!</v>
      </c>
      <c r="O65" t="e">
        <f t="shared" si="36"/>
        <v>#DIV/0!</v>
      </c>
      <c r="P65" s="25" t="e">
        <f t="shared" si="37"/>
        <v>#DIV/0!</v>
      </c>
      <c r="Q65" s="17" t="e">
        <f t="shared" si="38"/>
        <v>#DIV/0!</v>
      </c>
      <c r="R65" t="e">
        <f t="shared" si="39"/>
        <v>#DIV/0!</v>
      </c>
      <c r="S65" s="25" t="e">
        <f t="shared" si="40"/>
        <v>#DIV/0!</v>
      </c>
      <c r="T65" s="25" t="e">
        <f t="shared" si="41"/>
        <v>#DIV/0!</v>
      </c>
      <c r="U65" s="10" t="e">
        <f ca="1">RANK(C65,$C$3:OFFSET($C$3,Control!$I$5-1,0),1)</f>
        <v>#N/A</v>
      </c>
      <c r="V65" s="10" t="e">
        <f t="shared" ca="1" si="46"/>
        <v>#N/A</v>
      </c>
      <c r="W65" s="10" t="e">
        <f t="shared" ca="1" si="46"/>
        <v>#N/A</v>
      </c>
      <c r="X65" s="7" t="e">
        <f t="shared" si="18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2"/>
        <v>#DIV/0!</v>
      </c>
      <c r="AE65" t="e">
        <f t="shared" si="43"/>
        <v>#DIV/0!</v>
      </c>
      <c r="AF65" s="25" t="e">
        <f t="shared" si="44"/>
        <v>#DIV/0!</v>
      </c>
    </row>
    <row r="66" spans="1:32" ht="14.25" x14ac:dyDescent="0.2">
      <c r="A66" s="37">
        <f>Control!B68</f>
        <v>0</v>
      </c>
      <c r="B66" s="27" t="e">
        <f t="shared" si="26"/>
        <v>#DIV/0!</v>
      </c>
      <c r="C66" s="20">
        <v>0</v>
      </c>
      <c r="D66" s="9" t="e">
        <f t="shared" si="27"/>
        <v>#DIV/0!</v>
      </c>
      <c r="E66">
        <f>Control!C68/100</f>
        <v>0</v>
      </c>
      <c r="F66" t="e">
        <f t="shared" si="28"/>
        <v>#DIV/0!</v>
      </c>
      <c r="G66">
        <f t="shared" si="29"/>
        <v>0</v>
      </c>
      <c r="H66" s="21">
        <f t="shared" si="30"/>
        <v>0</v>
      </c>
      <c r="I66" s="7" t="e">
        <f t="shared" si="31"/>
        <v>#DIV/0!</v>
      </c>
      <c r="J66" t="e">
        <f t="shared" si="32"/>
        <v>#DIV/0!</v>
      </c>
      <c r="K66">
        <f>Control!F68/100</f>
        <v>0</v>
      </c>
      <c r="L66" s="25" t="e">
        <f t="shared" si="33"/>
        <v>#DIV/0!</v>
      </c>
      <c r="M66" s="10" t="e">
        <f t="shared" si="34"/>
        <v>#DIV/0!</v>
      </c>
      <c r="N66" t="e">
        <f t="shared" si="35"/>
        <v>#DIV/0!</v>
      </c>
      <c r="O66" t="e">
        <f t="shared" si="36"/>
        <v>#DIV/0!</v>
      </c>
      <c r="P66" s="25" t="e">
        <f t="shared" si="37"/>
        <v>#DIV/0!</v>
      </c>
      <c r="Q66" s="17" t="e">
        <f t="shared" si="38"/>
        <v>#DIV/0!</v>
      </c>
      <c r="R66" t="e">
        <f t="shared" si="39"/>
        <v>#DIV/0!</v>
      </c>
      <c r="S66" s="25" t="e">
        <f t="shared" si="40"/>
        <v>#DIV/0!</v>
      </c>
      <c r="T66" s="25" t="e">
        <f t="shared" si="41"/>
        <v>#DIV/0!</v>
      </c>
      <c r="U66" s="10" t="e">
        <f ca="1">RANK(C66,$C$3:OFFSET($C$3,Control!$I$5-1,0),1)</f>
        <v>#N/A</v>
      </c>
      <c r="V66" s="10" t="e">
        <f t="shared" ca="1" si="46"/>
        <v>#N/A</v>
      </c>
      <c r="W66" s="10" t="e">
        <f t="shared" ca="1" si="46"/>
        <v>#N/A</v>
      </c>
      <c r="X66" s="7" t="e">
        <f t="shared" si="18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2"/>
        <v>#DIV/0!</v>
      </c>
      <c r="AE66" t="e">
        <f t="shared" si="43"/>
        <v>#DIV/0!</v>
      </c>
      <c r="AF66" s="25" t="e">
        <f t="shared" si="44"/>
        <v>#DIV/0!</v>
      </c>
    </row>
    <row r="67" spans="1:32" ht="14.25" x14ac:dyDescent="0.2">
      <c r="A67" s="37">
        <f>Control!B69</f>
        <v>0</v>
      </c>
      <c r="B67" s="27" t="e">
        <f t="shared" si="26"/>
        <v>#DIV/0!</v>
      </c>
      <c r="C67" s="20">
        <v>0</v>
      </c>
      <c r="D67" s="9" t="e">
        <f t="shared" si="27"/>
        <v>#DIV/0!</v>
      </c>
      <c r="E67">
        <f>Control!C69/100</f>
        <v>0</v>
      </c>
      <c r="F67" t="e">
        <f t="shared" si="28"/>
        <v>#DIV/0!</v>
      </c>
      <c r="G67">
        <f t="shared" si="29"/>
        <v>0</v>
      </c>
      <c r="H67" s="21">
        <f t="shared" si="30"/>
        <v>0</v>
      </c>
      <c r="I67" s="7" t="e">
        <f t="shared" si="31"/>
        <v>#DIV/0!</v>
      </c>
      <c r="J67" t="e">
        <f t="shared" si="32"/>
        <v>#DIV/0!</v>
      </c>
      <c r="K67">
        <f>Control!F69/100</f>
        <v>0</v>
      </c>
      <c r="L67" s="25" t="e">
        <f t="shared" si="33"/>
        <v>#DIV/0!</v>
      </c>
      <c r="M67" s="10" t="e">
        <f t="shared" si="34"/>
        <v>#DIV/0!</v>
      </c>
      <c r="N67" t="e">
        <f t="shared" si="35"/>
        <v>#DIV/0!</v>
      </c>
      <c r="O67" t="e">
        <f t="shared" si="36"/>
        <v>#DIV/0!</v>
      </c>
      <c r="P67" s="25" t="e">
        <f t="shared" si="37"/>
        <v>#DIV/0!</v>
      </c>
      <c r="Q67" s="17" t="e">
        <f t="shared" si="38"/>
        <v>#DIV/0!</v>
      </c>
      <c r="R67" t="e">
        <f t="shared" si="39"/>
        <v>#DIV/0!</v>
      </c>
      <c r="S67" s="25" t="e">
        <f t="shared" si="40"/>
        <v>#DIV/0!</v>
      </c>
      <c r="T67" s="25" t="e">
        <f t="shared" si="41"/>
        <v>#DIV/0!</v>
      </c>
      <c r="U67" s="10" t="e">
        <f ca="1">RANK(C67,$C$3:OFFSET($C$3,Control!$I$5-1,0),1)</f>
        <v>#N/A</v>
      </c>
      <c r="V67" s="10" t="e">
        <f t="shared" ca="1" si="46"/>
        <v>#N/A</v>
      </c>
      <c r="W67" s="10" t="e">
        <f t="shared" ca="1" si="46"/>
        <v>#N/A</v>
      </c>
      <c r="X67" s="7" t="e">
        <f t="shared" si="18"/>
        <v>#DIV/0!</v>
      </c>
      <c r="Y67" s="7" t="e">
        <f t="shared" ref="Y67:Y100" ca="1" si="47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2"/>
        <v>#DIV/0!</v>
      </c>
      <c r="AE67" t="e">
        <f t="shared" si="43"/>
        <v>#DIV/0!</v>
      </c>
      <c r="AF67" s="25" t="e">
        <f t="shared" si="44"/>
        <v>#DIV/0!</v>
      </c>
    </row>
    <row r="68" spans="1:32" ht="14.25" x14ac:dyDescent="0.2">
      <c r="A68" s="37">
        <f>Control!B70</f>
        <v>0</v>
      </c>
      <c r="B68" s="27" t="e">
        <f t="shared" si="26"/>
        <v>#DIV/0!</v>
      </c>
      <c r="C68" s="20">
        <v>0</v>
      </c>
      <c r="D68" s="9" t="e">
        <f t="shared" si="27"/>
        <v>#DIV/0!</v>
      </c>
      <c r="E68">
        <f>Control!C70/100</f>
        <v>0</v>
      </c>
      <c r="F68" t="e">
        <f t="shared" si="28"/>
        <v>#DIV/0!</v>
      </c>
      <c r="G68">
        <f t="shared" si="29"/>
        <v>0</v>
      </c>
      <c r="H68" s="21">
        <f t="shared" si="30"/>
        <v>0</v>
      </c>
      <c r="I68" s="7" t="e">
        <f t="shared" si="31"/>
        <v>#DIV/0!</v>
      </c>
      <c r="J68" t="e">
        <f t="shared" si="32"/>
        <v>#DIV/0!</v>
      </c>
      <c r="K68">
        <f>Control!F70/100</f>
        <v>0</v>
      </c>
      <c r="L68" s="25" t="e">
        <f t="shared" si="33"/>
        <v>#DIV/0!</v>
      </c>
      <c r="M68" s="10" t="e">
        <f t="shared" si="34"/>
        <v>#DIV/0!</v>
      </c>
      <c r="N68" t="e">
        <f t="shared" si="35"/>
        <v>#DIV/0!</v>
      </c>
      <c r="O68" t="e">
        <f t="shared" si="36"/>
        <v>#DIV/0!</v>
      </c>
      <c r="P68" s="25" t="e">
        <f t="shared" si="37"/>
        <v>#DIV/0!</v>
      </c>
      <c r="Q68" s="17" t="e">
        <f t="shared" si="38"/>
        <v>#DIV/0!</v>
      </c>
      <c r="R68" t="e">
        <f t="shared" si="39"/>
        <v>#DIV/0!</v>
      </c>
      <c r="S68" s="25" t="e">
        <f t="shared" si="40"/>
        <v>#DIV/0!</v>
      </c>
      <c r="T68" s="25" t="e">
        <f t="shared" si="41"/>
        <v>#DIV/0!</v>
      </c>
      <c r="U68" s="10" t="e">
        <f ca="1">RANK(C68,$C$3:OFFSET($C$3,Control!$I$5-1,0),1)</f>
        <v>#N/A</v>
      </c>
      <c r="V68" s="10" t="e">
        <f t="shared" ca="1" si="46"/>
        <v>#N/A</v>
      </c>
      <c r="W68" s="10" t="e">
        <f t="shared" ca="1" si="46"/>
        <v>#N/A</v>
      </c>
      <c r="X68" s="7" t="e">
        <f t="shared" ref="X68:X100" si="48">(N68+L68)*100</f>
        <v>#DIV/0!</v>
      </c>
      <c r="Y68" s="7" t="e">
        <f t="shared" ca="1" si="47"/>
        <v>#N/A</v>
      </c>
      <c r="Z68">
        <v>1</v>
      </c>
      <c r="AA68">
        <v>2</v>
      </c>
      <c r="AB68" s="11" t="e">
        <f t="shared" ref="AB68:AB100" si="49">100*8.3144*$AA$2*($AA$1+273)*($AE$1/100-B68/100)/(0.018*1000000*C68+8.3144*$AA$2*($AA$1+273)*($AE$1/100-B68/100))</f>
        <v>#DIV/0!</v>
      </c>
      <c r="AC68" s="11"/>
      <c r="AD68" s="7" t="e">
        <f t="shared" si="42"/>
        <v>#DIV/0!</v>
      </c>
      <c r="AE68" t="e">
        <f t="shared" si="43"/>
        <v>#DIV/0!</v>
      </c>
      <c r="AF68" s="25" t="e">
        <f t="shared" si="44"/>
        <v>#DIV/0!</v>
      </c>
    </row>
    <row r="69" spans="1:32" ht="14.25" x14ac:dyDescent="0.2">
      <c r="A69" s="37">
        <f>Control!B71</f>
        <v>0</v>
      </c>
      <c r="B69" s="27" t="e">
        <f t="shared" si="26"/>
        <v>#DIV/0!</v>
      </c>
      <c r="C69" s="20">
        <v>0</v>
      </c>
      <c r="D69" s="9" t="e">
        <f t="shared" si="27"/>
        <v>#DIV/0!</v>
      </c>
      <c r="E69">
        <f>Control!C71/100</f>
        <v>0</v>
      </c>
      <c r="F69" t="e">
        <f t="shared" si="28"/>
        <v>#DIV/0!</v>
      </c>
      <c r="G69">
        <f t="shared" si="29"/>
        <v>0</v>
      </c>
      <c r="H69" s="21">
        <f t="shared" si="30"/>
        <v>0</v>
      </c>
      <c r="I69" s="7" t="e">
        <f t="shared" si="31"/>
        <v>#DIV/0!</v>
      </c>
      <c r="J69" t="e">
        <f t="shared" si="32"/>
        <v>#DIV/0!</v>
      </c>
      <c r="K69">
        <f>Control!F71/100</f>
        <v>0</v>
      </c>
      <c r="L69" s="25" t="e">
        <f t="shared" si="33"/>
        <v>#DIV/0!</v>
      </c>
      <c r="M69" s="10" t="e">
        <f t="shared" si="34"/>
        <v>#DIV/0!</v>
      </c>
      <c r="N69" t="e">
        <f t="shared" si="35"/>
        <v>#DIV/0!</v>
      </c>
      <c r="O69" t="e">
        <f t="shared" si="36"/>
        <v>#DIV/0!</v>
      </c>
      <c r="P69" s="25" t="e">
        <f t="shared" si="37"/>
        <v>#DIV/0!</v>
      </c>
      <c r="Q69" s="17" t="e">
        <f t="shared" si="38"/>
        <v>#DIV/0!</v>
      </c>
      <c r="R69" t="e">
        <f t="shared" si="39"/>
        <v>#DIV/0!</v>
      </c>
      <c r="S69" s="25" t="e">
        <f t="shared" si="40"/>
        <v>#DIV/0!</v>
      </c>
      <c r="T69" s="25" t="e">
        <f t="shared" si="41"/>
        <v>#DIV/0!</v>
      </c>
      <c r="U69" s="10" t="e">
        <f ca="1">RANK(C69,$C$3:OFFSET($C$3,Control!$I$5-1,0),1)</f>
        <v>#N/A</v>
      </c>
      <c r="V69" s="10" t="e">
        <f t="shared" ca="1" si="46"/>
        <v>#N/A</v>
      </c>
      <c r="W69" s="10" t="e">
        <f t="shared" ca="1" si="46"/>
        <v>#N/A</v>
      </c>
      <c r="X69" s="7" t="e">
        <f t="shared" si="48"/>
        <v>#DIV/0!</v>
      </c>
      <c r="Y69" s="7" t="e">
        <f t="shared" ca="1" si="47"/>
        <v>#N/A</v>
      </c>
      <c r="Z69">
        <v>1</v>
      </c>
      <c r="AA69">
        <v>2</v>
      </c>
      <c r="AB69" s="11" t="e">
        <f t="shared" si="49"/>
        <v>#DIV/0!</v>
      </c>
      <c r="AC69" s="11"/>
      <c r="AD69" s="7" t="e">
        <f t="shared" si="42"/>
        <v>#DIV/0!</v>
      </c>
      <c r="AE69" t="e">
        <f t="shared" si="43"/>
        <v>#DIV/0!</v>
      </c>
      <c r="AF69" s="25" t="e">
        <f t="shared" si="44"/>
        <v>#DIV/0!</v>
      </c>
    </row>
    <row r="70" spans="1:32" ht="14.25" x14ac:dyDescent="0.2">
      <c r="A70" s="37">
        <f>Control!B72</f>
        <v>0</v>
      </c>
      <c r="B70" s="27" t="e">
        <f t="shared" si="26"/>
        <v>#DIV/0!</v>
      </c>
      <c r="C70" s="20">
        <v>0</v>
      </c>
      <c r="D70" s="9" t="e">
        <f t="shared" si="27"/>
        <v>#DIV/0!</v>
      </c>
      <c r="E70">
        <f>Control!C72/100</f>
        <v>0</v>
      </c>
      <c r="F70" t="e">
        <f t="shared" si="28"/>
        <v>#DIV/0!</v>
      </c>
      <c r="G70">
        <f t="shared" si="29"/>
        <v>0</v>
      </c>
      <c r="H70" s="21">
        <f t="shared" si="30"/>
        <v>0</v>
      </c>
      <c r="I70" s="7" t="e">
        <f t="shared" si="31"/>
        <v>#DIV/0!</v>
      </c>
      <c r="J70" t="e">
        <f t="shared" si="32"/>
        <v>#DIV/0!</v>
      </c>
      <c r="K70">
        <f>Control!F72/100</f>
        <v>0</v>
      </c>
      <c r="L70" s="25" t="e">
        <f t="shared" si="33"/>
        <v>#DIV/0!</v>
      </c>
      <c r="M70" s="10" t="e">
        <f t="shared" si="34"/>
        <v>#DIV/0!</v>
      </c>
      <c r="N70" t="e">
        <f t="shared" si="35"/>
        <v>#DIV/0!</v>
      </c>
      <c r="O70" t="e">
        <f t="shared" si="36"/>
        <v>#DIV/0!</v>
      </c>
      <c r="P70" s="25" t="e">
        <f t="shared" si="37"/>
        <v>#DIV/0!</v>
      </c>
      <c r="Q70" s="17" t="e">
        <f t="shared" si="38"/>
        <v>#DIV/0!</v>
      </c>
      <c r="R70" t="e">
        <f t="shared" si="39"/>
        <v>#DIV/0!</v>
      </c>
      <c r="S70" s="25" t="e">
        <f t="shared" si="40"/>
        <v>#DIV/0!</v>
      </c>
      <c r="T70" s="25" t="e">
        <f t="shared" si="41"/>
        <v>#DIV/0!</v>
      </c>
      <c r="U70" s="10" t="e">
        <f ca="1">RANK(C70,$C$3:OFFSET($C$3,Control!$I$5-1,0),1)</f>
        <v>#N/A</v>
      </c>
      <c r="V70" s="10" t="e">
        <f t="shared" ca="1" si="46"/>
        <v>#N/A</v>
      </c>
      <c r="W70" s="10" t="e">
        <f t="shared" ca="1" si="46"/>
        <v>#N/A</v>
      </c>
      <c r="X70" s="7" t="e">
        <f t="shared" si="48"/>
        <v>#DIV/0!</v>
      </c>
      <c r="Y70" s="7" t="e">
        <f t="shared" ca="1" si="47"/>
        <v>#N/A</v>
      </c>
      <c r="Z70">
        <v>1</v>
      </c>
      <c r="AA70">
        <v>2</v>
      </c>
      <c r="AB70" s="11" t="e">
        <f t="shared" si="49"/>
        <v>#DIV/0!</v>
      </c>
      <c r="AC70" s="11"/>
      <c r="AD70" s="7" t="e">
        <f t="shared" si="42"/>
        <v>#DIV/0!</v>
      </c>
      <c r="AE70" t="e">
        <f t="shared" si="43"/>
        <v>#DIV/0!</v>
      </c>
      <c r="AF70" s="25" t="e">
        <f t="shared" si="44"/>
        <v>#DIV/0!</v>
      </c>
    </row>
    <row r="71" spans="1:32" ht="14.25" x14ac:dyDescent="0.2">
      <c r="A71" s="37">
        <f>Control!B73</f>
        <v>0</v>
      </c>
      <c r="B71" s="27" t="e">
        <f t="shared" si="26"/>
        <v>#DIV/0!</v>
      </c>
      <c r="C71" s="20">
        <v>0</v>
      </c>
      <c r="D71" s="9" t="e">
        <f t="shared" si="27"/>
        <v>#DIV/0!</v>
      </c>
      <c r="E71">
        <f>Control!C73/100</f>
        <v>0</v>
      </c>
      <c r="F71" t="e">
        <f t="shared" si="28"/>
        <v>#DIV/0!</v>
      </c>
      <c r="G71">
        <f t="shared" si="29"/>
        <v>0</v>
      </c>
      <c r="H71" s="21">
        <f t="shared" si="30"/>
        <v>0</v>
      </c>
      <c r="I71" s="7" t="e">
        <f t="shared" si="31"/>
        <v>#DIV/0!</v>
      </c>
      <c r="J71" t="e">
        <f t="shared" si="32"/>
        <v>#DIV/0!</v>
      </c>
      <c r="K71">
        <f>Control!F73/100</f>
        <v>0</v>
      </c>
      <c r="L71" s="25" t="e">
        <f t="shared" si="33"/>
        <v>#DIV/0!</v>
      </c>
      <c r="M71" s="10" t="e">
        <f t="shared" si="34"/>
        <v>#DIV/0!</v>
      </c>
      <c r="N71" t="e">
        <f t="shared" si="35"/>
        <v>#DIV/0!</v>
      </c>
      <c r="O71" t="e">
        <f t="shared" si="36"/>
        <v>#DIV/0!</v>
      </c>
      <c r="P71" s="25" t="e">
        <f t="shared" si="37"/>
        <v>#DIV/0!</v>
      </c>
      <c r="Q71" s="17" t="e">
        <f t="shared" si="38"/>
        <v>#DIV/0!</v>
      </c>
      <c r="R71" t="e">
        <f t="shared" si="39"/>
        <v>#DIV/0!</v>
      </c>
      <c r="S71" s="25" t="e">
        <f t="shared" si="40"/>
        <v>#DIV/0!</v>
      </c>
      <c r="T71" s="25" t="e">
        <f t="shared" si="41"/>
        <v>#DIV/0!</v>
      </c>
      <c r="U71" s="10" t="e">
        <f ca="1">RANK(C71,$C$3:OFFSET($C$3,Control!$I$5-1,0),1)</f>
        <v>#N/A</v>
      </c>
      <c r="V71" s="10" t="e">
        <f t="shared" ca="1" si="46"/>
        <v>#N/A</v>
      </c>
      <c r="W71" s="10" t="e">
        <f t="shared" ca="1" si="46"/>
        <v>#N/A</v>
      </c>
      <c r="X71" s="7" t="e">
        <f t="shared" si="48"/>
        <v>#DIV/0!</v>
      </c>
      <c r="Y71" s="7" t="e">
        <f t="shared" ca="1" si="47"/>
        <v>#N/A</v>
      </c>
      <c r="Z71">
        <v>1</v>
      </c>
      <c r="AA71">
        <v>2</v>
      </c>
      <c r="AB71" s="11" t="e">
        <f t="shared" si="49"/>
        <v>#DIV/0!</v>
      </c>
      <c r="AC71" s="11"/>
      <c r="AD71" s="7" t="e">
        <f t="shared" si="42"/>
        <v>#DIV/0!</v>
      </c>
      <c r="AE71" t="e">
        <f t="shared" si="43"/>
        <v>#DIV/0!</v>
      </c>
      <c r="AF71" s="25" t="e">
        <f t="shared" si="44"/>
        <v>#DIV/0!</v>
      </c>
    </row>
    <row r="72" spans="1:32" ht="14.25" x14ac:dyDescent="0.2">
      <c r="A72" s="37">
        <f>Control!B74</f>
        <v>0</v>
      </c>
      <c r="B72" s="27" t="e">
        <f t="shared" si="26"/>
        <v>#DIV/0!</v>
      </c>
      <c r="C72" s="20">
        <v>0</v>
      </c>
      <c r="D72" s="9" t="e">
        <f t="shared" si="27"/>
        <v>#DIV/0!</v>
      </c>
      <c r="E72">
        <f>Control!C74/100</f>
        <v>0</v>
      </c>
      <c r="F72" t="e">
        <f t="shared" si="28"/>
        <v>#DIV/0!</v>
      </c>
      <c r="G72">
        <f t="shared" si="29"/>
        <v>0</v>
      </c>
      <c r="H72" s="21">
        <f t="shared" si="30"/>
        <v>0</v>
      </c>
      <c r="I72" s="7" t="e">
        <f t="shared" si="31"/>
        <v>#DIV/0!</v>
      </c>
      <c r="J72" t="e">
        <f t="shared" si="32"/>
        <v>#DIV/0!</v>
      </c>
      <c r="K72">
        <f>Control!F74/100</f>
        <v>0</v>
      </c>
      <c r="L72" s="25" t="e">
        <f t="shared" si="33"/>
        <v>#DIV/0!</v>
      </c>
      <c r="M72" s="10" t="e">
        <f t="shared" si="34"/>
        <v>#DIV/0!</v>
      </c>
      <c r="N72" t="e">
        <f t="shared" si="35"/>
        <v>#DIV/0!</v>
      </c>
      <c r="O72" t="e">
        <f t="shared" si="36"/>
        <v>#DIV/0!</v>
      </c>
      <c r="P72" s="25" t="e">
        <f t="shared" si="37"/>
        <v>#DIV/0!</v>
      </c>
      <c r="Q72" s="17" t="e">
        <f t="shared" si="38"/>
        <v>#DIV/0!</v>
      </c>
      <c r="R72" t="e">
        <f t="shared" si="39"/>
        <v>#DIV/0!</v>
      </c>
      <c r="S72" s="25" t="e">
        <f t="shared" si="40"/>
        <v>#DIV/0!</v>
      </c>
      <c r="T72" s="25" t="e">
        <f t="shared" si="41"/>
        <v>#DIV/0!</v>
      </c>
      <c r="U72" s="10" t="e">
        <f ca="1">RANK(C72,$C$3:OFFSET($C$3,Control!$I$5-1,0),1)</f>
        <v>#N/A</v>
      </c>
      <c r="V72" s="10" t="e">
        <f t="shared" ca="1" si="46"/>
        <v>#N/A</v>
      </c>
      <c r="W72" s="10" t="e">
        <f t="shared" ca="1" si="46"/>
        <v>#N/A</v>
      </c>
      <c r="X72" s="7" t="e">
        <f t="shared" si="48"/>
        <v>#DIV/0!</v>
      </c>
      <c r="Y72" s="7" t="e">
        <f t="shared" ca="1" si="47"/>
        <v>#N/A</v>
      </c>
      <c r="Z72">
        <v>1</v>
      </c>
      <c r="AA72">
        <v>2</v>
      </c>
      <c r="AB72" s="11" t="e">
        <f t="shared" si="49"/>
        <v>#DIV/0!</v>
      </c>
      <c r="AC72" s="11"/>
      <c r="AD72" s="7" t="e">
        <f t="shared" si="42"/>
        <v>#DIV/0!</v>
      </c>
      <c r="AE72" t="e">
        <f t="shared" si="43"/>
        <v>#DIV/0!</v>
      </c>
      <c r="AF72" s="25" t="e">
        <f t="shared" si="44"/>
        <v>#DIV/0!</v>
      </c>
    </row>
    <row r="73" spans="1:32" ht="14.25" x14ac:dyDescent="0.2">
      <c r="A73" s="37">
        <f>Control!B75</f>
        <v>0</v>
      </c>
      <c r="B73" s="27" t="e">
        <f t="shared" si="26"/>
        <v>#DIV/0!</v>
      </c>
      <c r="C73" s="20">
        <v>0</v>
      </c>
      <c r="D73" s="9" t="e">
        <f t="shared" si="27"/>
        <v>#DIV/0!</v>
      </c>
      <c r="E73">
        <f>Control!C75/100</f>
        <v>0</v>
      </c>
      <c r="F73" t="e">
        <f t="shared" si="28"/>
        <v>#DIV/0!</v>
      </c>
      <c r="G73">
        <f t="shared" si="29"/>
        <v>0</v>
      </c>
      <c r="H73" s="21">
        <f t="shared" si="30"/>
        <v>0</v>
      </c>
      <c r="I73" s="7" t="e">
        <f t="shared" si="31"/>
        <v>#DIV/0!</v>
      </c>
      <c r="J73" t="e">
        <f t="shared" si="32"/>
        <v>#DIV/0!</v>
      </c>
      <c r="K73">
        <f>Control!F75/100</f>
        <v>0</v>
      </c>
      <c r="L73" s="25" t="e">
        <f t="shared" si="33"/>
        <v>#DIV/0!</v>
      </c>
      <c r="M73" s="10" t="e">
        <f t="shared" si="34"/>
        <v>#DIV/0!</v>
      </c>
      <c r="N73" t="e">
        <f t="shared" si="35"/>
        <v>#DIV/0!</v>
      </c>
      <c r="O73" t="e">
        <f t="shared" si="36"/>
        <v>#DIV/0!</v>
      </c>
      <c r="P73" s="25" t="e">
        <f t="shared" si="37"/>
        <v>#DIV/0!</v>
      </c>
      <c r="Q73" s="17" t="e">
        <f t="shared" si="38"/>
        <v>#DIV/0!</v>
      </c>
      <c r="R73" t="e">
        <f t="shared" si="39"/>
        <v>#DIV/0!</v>
      </c>
      <c r="S73" s="25" t="e">
        <f t="shared" si="40"/>
        <v>#DIV/0!</v>
      </c>
      <c r="T73" s="25" t="e">
        <f t="shared" si="41"/>
        <v>#DIV/0!</v>
      </c>
      <c r="U73" s="10" t="e">
        <f ca="1">RANK(C73,$C$3:OFFSET($C$3,Control!$I$5-1,0),1)</f>
        <v>#N/A</v>
      </c>
      <c r="V73" s="10" t="e">
        <f t="shared" ca="1" si="46"/>
        <v>#N/A</v>
      </c>
      <c r="W73" s="10" t="e">
        <f t="shared" ca="1" si="46"/>
        <v>#N/A</v>
      </c>
      <c r="X73" s="7" t="e">
        <f t="shared" si="48"/>
        <v>#DIV/0!</v>
      </c>
      <c r="Y73" s="7" t="e">
        <f t="shared" ca="1" si="47"/>
        <v>#N/A</v>
      </c>
      <c r="Z73">
        <v>1</v>
      </c>
      <c r="AA73">
        <v>2</v>
      </c>
      <c r="AB73" s="11" t="e">
        <f t="shared" si="49"/>
        <v>#DIV/0!</v>
      </c>
      <c r="AC73" s="11"/>
      <c r="AD73" s="7" t="e">
        <f t="shared" si="42"/>
        <v>#DIV/0!</v>
      </c>
      <c r="AE73" t="e">
        <f t="shared" si="43"/>
        <v>#DIV/0!</v>
      </c>
      <c r="AF73" s="25" t="e">
        <f t="shared" si="44"/>
        <v>#DIV/0!</v>
      </c>
    </row>
    <row r="74" spans="1:32" ht="14.25" x14ac:dyDescent="0.2">
      <c r="A74" s="37">
        <f>Control!B76</f>
        <v>0</v>
      </c>
      <c r="B74" s="27" t="e">
        <f t="shared" si="26"/>
        <v>#DIV/0!</v>
      </c>
      <c r="C74" s="20">
        <v>0</v>
      </c>
      <c r="D74" s="9" t="e">
        <f t="shared" si="27"/>
        <v>#DIV/0!</v>
      </c>
      <c r="E74">
        <f>Control!C76/100</f>
        <v>0</v>
      </c>
      <c r="F74" t="e">
        <f t="shared" si="28"/>
        <v>#DIV/0!</v>
      </c>
      <c r="G74">
        <f t="shared" si="29"/>
        <v>0</v>
      </c>
      <c r="H74" s="21">
        <f t="shared" si="30"/>
        <v>0</v>
      </c>
      <c r="I74" s="7" t="e">
        <f t="shared" si="31"/>
        <v>#DIV/0!</v>
      </c>
      <c r="J74" t="e">
        <f t="shared" si="32"/>
        <v>#DIV/0!</v>
      </c>
      <c r="K74">
        <f>Control!F76/100</f>
        <v>0</v>
      </c>
      <c r="L74" s="25" t="e">
        <f t="shared" si="33"/>
        <v>#DIV/0!</v>
      </c>
      <c r="M74" s="10" t="e">
        <f t="shared" si="34"/>
        <v>#DIV/0!</v>
      </c>
      <c r="N74" t="e">
        <f t="shared" si="35"/>
        <v>#DIV/0!</v>
      </c>
      <c r="O74" t="e">
        <f t="shared" si="36"/>
        <v>#DIV/0!</v>
      </c>
      <c r="P74" s="25" t="e">
        <f t="shared" si="37"/>
        <v>#DIV/0!</v>
      </c>
      <c r="Q74" s="17" t="e">
        <f t="shared" si="38"/>
        <v>#DIV/0!</v>
      </c>
      <c r="R74" t="e">
        <f t="shared" si="39"/>
        <v>#DIV/0!</v>
      </c>
      <c r="S74" s="25" t="e">
        <f t="shared" si="40"/>
        <v>#DIV/0!</v>
      </c>
      <c r="T74" s="25" t="e">
        <f t="shared" si="41"/>
        <v>#DIV/0!</v>
      </c>
      <c r="U74" s="10" t="e">
        <f ca="1">RANK(C74,$C$3:OFFSET($C$3,Control!$I$5-1,0),1)</f>
        <v>#N/A</v>
      </c>
      <c r="V74" s="10" t="e">
        <f t="shared" ca="1" si="46"/>
        <v>#N/A</v>
      </c>
      <c r="W74" s="10" t="e">
        <f t="shared" ca="1" si="46"/>
        <v>#N/A</v>
      </c>
      <c r="X74" s="7" t="e">
        <f t="shared" si="48"/>
        <v>#DIV/0!</v>
      </c>
      <c r="Y74" s="7" t="e">
        <f t="shared" ca="1" si="47"/>
        <v>#N/A</v>
      </c>
      <c r="Z74">
        <v>1</v>
      </c>
      <c r="AA74">
        <v>2</v>
      </c>
      <c r="AB74" s="11" t="e">
        <f t="shared" si="49"/>
        <v>#DIV/0!</v>
      </c>
      <c r="AC74" s="11"/>
      <c r="AD74" s="7" t="e">
        <f t="shared" si="42"/>
        <v>#DIV/0!</v>
      </c>
      <c r="AE74" t="e">
        <f t="shared" si="43"/>
        <v>#DIV/0!</v>
      </c>
      <c r="AF74" s="25" t="e">
        <f t="shared" si="44"/>
        <v>#DIV/0!</v>
      </c>
    </row>
    <row r="75" spans="1:32" ht="14.25" x14ac:dyDescent="0.2">
      <c r="A75" s="37">
        <f>Control!B77</f>
        <v>0</v>
      </c>
      <c r="B75" s="27" t="e">
        <f t="shared" si="26"/>
        <v>#DIV/0!</v>
      </c>
      <c r="C75" s="20">
        <v>0</v>
      </c>
      <c r="D75" s="9" t="e">
        <f t="shared" si="27"/>
        <v>#DIV/0!</v>
      </c>
      <c r="E75">
        <f>Control!C77/100</f>
        <v>0</v>
      </c>
      <c r="F75" t="e">
        <f t="shared" si="28"/>
        <v>#DIV/0!</v>
      </c>
      <c r="G75">
        <f t="shared" si="29"/>
        <v>0</v>
      </c>
      <c r="H75" s="21">
        <f t="shared" si="30"/>
        <v>0</v>
      </c>
      <c r="I75" s="7" t="e">
        <f t="shared" si="31"/>
        <v>#DIV/0!</v>
      </c>
      <c r="J75" t="e">
        <f t="shared" si="32"/>
        <v>#DIV/0!</v>
      </c>
      <c r="K75">
        <f>Control!F77/100</f>
        <v>0</v>
      </c>
      <c r="L75" s="25" t="e">
        <f t="shared" si="33"/>
        <v>#DIV/0!</v>
      </c>
      <c r="M75" s="10" t="e">
        <f t="shared" si="34"/>
        <v>#DIV/0!</v>
      </c>
      <c r="N75" t="e">
        <f t="shared" si="35"/>
        <v>#DIV/0!</v>
      </c>
      <c r="O75" t="e">
        <f t="shared" si="36"/>
        <v>#DIV/0!</v>
      </c>
      <c r="P75" s="25" t="e">
        <f t="shared" si="37"/>
        <v>#DIV/0!</v>
      </c>
      <c r="Q75" s="17" t="e">
        <f t="shared" si="38"/>
        <v>#DIV/0!</v>
      </c>
      <c r="R75" t="e">
        <f t="shared" si="39"/>
        <v>#DIV/0!</v>
      </c>
      <c r="S75" s="25" t="e">
        <f t="shared" si="40"/>
        <v>#DIV/0!</v>
      </c>
      <c r="T75" s="25" t="e">
        <f t="shared" si="41"/>
        <v>#DIV/0!</v>
      </c>
      <c r="U75" s="10" t="e">
        <f ca="1">RANK(C75,$C$3:OFFSET($C$3,Control!$I$5-1,0),1)</f>
        <v>#N/A</v>
      </c>
      <c r="V75" s="10" t="e">
        <f t="shared" ca="1" si="46"/>
        <v>#N/A</v>
      </c>
      <c r="W75" s="10" t="e">
        <f t="shared" ca="1" si="46"/>
        <v>#N/A</v>
      </c>
      <c r="X75" s="7" t="e">
        <f t="shared" si="48"/>
        <v>#DIV/0!</v>
      </c>
      <c r="Y75" s="7" t="e">
        <f t="shared" ca="1" si="47"/>
        <v>#N/A</v>
      </c>
      <c r="Z75">
        <v>1</v>
      </c>
      <c r="AA75">
        <v>2</v>
      </c>
      <c r="AB75" s="11" t="e">
        <f t="shared" si="49"/>
        <v>#DIV/0!</v>
      </c>
      <c r="AC75" s="11"/>
      <c r="AD75" s="7" t="e">
        <f t="shared" si="42"/>
        <v>#DIV/0!</v>
      </c>
      <c r="AE75" t="e">
        <f t="shared" si="43"/>
        <v>#DIV/0!</v>
      </c>
      <c r="AF75" s="25" t="e">
        <f t="shared" si="44"/>
        <v>#DIV/0!</v>
      </c>
    </row>
    <row r="76" spans="1:32" ht="14.25" x14ac:dyDescent="0.2">
      <c r="A76" s="37">
        <f>Control!B78</f>
        <v>0</v>
      </c>
      <c r="B76" s="27" t="e">
        <f t="shared" si="26"/>
        <v>#DIV/0!</v>
      </c>
      <c r="C76" s="20">
        <v>0</v>
      </c>
      <c r="D76" s="9" t="e">
        <f t="shared" si="27"/>
        <v>#DIV/0!</v>
      </c>
      <c r="E76">
        <f>Control!C78/100</f>
        <v>0</v>
      </c>
      <c r="F76" t="e">
        <f t="shared" si="28"/>
        <v>#DIV/0!</v>
      </c>
      <c r="G76">
        <f t="shared" si="29"/>
        <v>0</v>
      </c>
      <c r="H76" s="21">
        <f t="shared" si="30"/>
        <v>0</v>
      </c>
      <c r="I76" s="7" t="e">
        <f t="shared" si="31"/>
        <v>#DIV/0!</v>
      </c>
      <c r="J76" t="e">
        <f t="shared" si="32"/>
        <v>#DIV/0!</v>
      </c>
      <c r="K76">
        <f>Control!F78/100</f>
        <v>0</v>
      </c>
      <c r="L76" s="25" t="e">
        <f t="shared" si="33"/>
        <v>#DIV/0!</v>
      </c>
      <c r="M76" s="10" t="e">
        <f t="shared" si="34"/>
        <v>#DIV/0!</v>
      </c>
      <c r="N76" t="e">
        <f t="shared" si="35"/>
        <v>#DIV/0!</v>
      </c>
      <c r="O76" t="e">
        <f t="shared" si="36"/>
        <v>#DIV/0!</v>
      </c>
      <c r="P76" s="25" t="e">
        <f t="shared" si="37"/>
        <v>#DIV/0!</v>
      </c>
      <c r="Q76" s="17" t="e">
        <f t="shared" si="38"/>
        <v>#DIV/0!</v>
      </c>
      <c r="R76" t="e">
        <f t="shared" si="39"/>
        <v>#DIV/0!</v>
      </c>
      <c r="S76" s="25" t="e">
        <f t="shared" si="40"/>
        <v>#DIV/0!</v>
      </c>
      <c r="T76" s="25" t="e">
        <f t="shared" si="41"/>
        <v>#DIV/0!</v>
      </c>
      <c r="U76" s="10" t="e">
        <f ca="1">RANK(C76,$C$3:OFFSET($C$3,Control!$I$5-1,0),1)</f>
        <v>#N/A</v>
      </c>
      <c r="V76" s="10" t="e">
        <f t="shared" ref="V76:W95" ca="1" si="50">IF(U76=U75,U75+1,U76)</f>
        <v>#N/A</v>
      </c>
      <c r="W76" s="10" t="e">
        <f t="shared" ca="1" si="50"/>
        <v>#N/A</v>
      </c>
      <c r="X76" s="7" t="e">
        <f t="shared" si="48"/>
        <v>#DIV/0!</v>
      </c>
      <c r="Y76" s="7" t="e">
        <f t="shared" ca="1" si="47"/>
        <v>#N/A</v>
      </c>
      <c r="Z76">
        <v>1</v>
      </c>
      <c r="AA76">
        <v>2</v>
      </c>
      <c r="AB76" s="11" t="e">
        <f t="shared" si="49"/>
        <v>#DIV/0!</v>
      </c>
      <c r="AC76" s="11"/>
      <c r="AD76" s="7" t="e">
        <f t="shared" si="42"/>
        <v>#DIV/0!</v>
      </c>
      <c r="AE76" t="e">
        <f t="shared" si="43"/>
        <v>#DIV/0!</v>
      </c>
      <c r="AF76" s="25" t="e">
        <f t="shared" si="44"/>
        <v>#DIV/0!</v>
      </c>
    </row>
    <row r="77" spans="1:32" ht="14.25" x14ac:dyDescent="0.2">
      <c r="A77" s="37">
        <f>Control!B79</f>
        <v>0</v>
      </c>
      <c r="B77" s="27" t="e">
        <f t="shared" si="26"/>
        <v>#DIV/0!</v>
      </c>
      <c r="C77" s="20">
        <v>0</v>
      </c>
      <c r="D77" s="9" t="e">
        <f t="shared" si="27"/>
        <v>#DIV/0!</v>
      </c>
      <c r="E77">
        <f>Control!C79/100</f>
        <v>0</v>
      </c>
      <c r="F77" t="e">
        <f t="shared" si="28"/>
        <v>#DIV/0!</v>
      </c>
      <c r="G77">
        <f t="shared" si="29"/>
        <v>0</v>
      </c>
      <c r="H77" s="21">
        <f t="shared" si="30"/>
        <v>0</v>
      </c>
      <c r="I77" s="7" t="e">
        <f t="shared" si="31"/>
        <v>#DIV/0!</v>
      </c>
      <c r="J77" t="e">
        <f t="shared" si="32"/>
        <v>#DIV/0!</v>
      </c>
      <c r="K77">
        <f>Control!F79/100</f>
        <v>0</v>
      </c>
      <c r="L77" s="25" t="e">
        <f t="shared" si="33"/>
        <v>#DIV/0!</v>
      </c>
      <c r="M77" s="10" t="e">
        <f t="shared" si="34"/>
        <v>#DIV/0!</v>
      </c>
      <c r="N77" t="e">
        <f t="shared" si="35"/>
        <v>#DIV/0!</v>
      </c>
      <c r="O77" t="e">
        <f t="shared" si="36"/>
        <v>#DIV/0!</v>
      </c>
      <c r="P77" s="25" t="e">
        <f t="shared" si="37"/>
        <v>#DIV/0!</v>
      </c>
      <c r="Q77" s="17" t="e">
        <f t="shared" si="38"/>
        <v>#DIV/0!</v>
      </c>
      <c r="R77" t="e">
        <f t="shared" si="39"/>
        <v>#DIV/0!</v>
      </c>
      <c r="S77" s="25" t="e">
        <f t="shared" si="40"/>
        <v>#DIV/0!</v>
      </c>
      <c r="T77" s="25" t="e">
        <f t="shared" si="41"/>
        <v>#DIV/0!</v>
      </c>
      <c r="U77" s="10" t="e">
        <f ca="1">RANK(C77,$C$3:OFFSET($C$3,Control!$I$5-1,0),1)</f>
        <v>#N/A</v>
      </c>
      <c r="V77" s="10" t="e">
        <f t="shared" ca="1" si="50"/>
        <v>#N/A</v>
      </c>
      <c r="W77" s="10" t="e">
        <f t="shared" ca="1" si="50"/>
        <v>#N/A</v>
      </c>
      <c r="X77" s="7" t="e">
        <f t="shared" si="48"/>
        <v>#DIV/0!</v>
      </c>
      <c r="Y77" s="7" t="e">
        <f t="shared" ca="1" si="47"/>
        <v>#N/A</v>
      </c>
      <c r="Z77">
        <v>1</v>
      </c>
      <c r="AA77">
        <v>2</v>
      </c>
      <c r="AB77" s="11" t="e">
        <f t="shared" si="49"/>
        <v>#DIV/0!</v>
      </c>
      <c r="AC77" s="11"/>
      <c r="AD77" s="7" t="e">
        <f t="shared" si="42"/>
        <v>#DIV/0!</v>
      </c>
      <c r="AE77" t="e">
        <f t="shared" si="43"/>
        <v>#DIV/0!</v>
      </c>
      <c r="AF77" s="25" t="e">
        <f t="shared" si="44"/>
        <v>#DIV/0!</v>
      </c>
    </row>
    <row r="78" spans="1:32" ht="14.25" x14ac:dyDescent="0.2">
      <c r="A78" s="37">
        <f>Control!B80</f>
        <v>0</v>
      </c>
      <c r="B78" s="27" t="e">
        <f t="shared" si="26"/>
        <v>#DIV/0!</v>
      </c>
      <c r="C78" s="20">
        <v>0</v>
      </c>
      <c r="D78" s="9" t="e">
        <f t="shared" si="27"/>
        <v>#DIV/0!</v>
      </c>
      <c r="E78">
        <f>Control!C80/100</f>
        <v>0</v>
      </c>
      <c r="F78" t="e">
        <f t="shared" si="28"/>
        <v>#DIV/0!</v>
      </c>
      <c r="G78">
        <f t="shared" si="29"/>
        <v>0</v>
      </c>
      <c r="H78" s="21">
        <f t="shared" si="30"/>
        <v>0</v>
      </c>
      <c r="I78" s="7" t="e">
        <f t="shared" si="31"/>
        <v>#DIV/0!</v>
      </c>
      <c r="J78" t="e">
        <f t="shared" si="32"/>
        <v>#DIV/0!</v>
      </c>
      <c r="K78">
        <f>Control!F80/100</f>
        <v>0</v>
      </c>
      <c r="L78" s="25" t="e">
        <f t="shared" si="33"/>
        <v>#DIV/0!</v>
      </c>
      <c r="M78" s="10" t="e">
        <f t="shared" si="34"/>
        <v>#DIV/0!</v>
      </c>
      <c r="N78" t="e">
        <f t="shared" si="35"/>
        <v>#DIV/0!</v>
      </c>
      <c r="O78" t="e">
        <f t="shared" si="36"/>
        <v>#DIV/0!</v>
      </c>
      <c r="P78" s="25" t="e">
        <f t="shared" si="37"/>
        <v>#DIV/0!</v>
      </c>
      <c r="Q78" s="17" t="e">
        <f t="shared" si="38"/>
        <v>#DIV/0!</v>
      </c>
      <c r="R78" t="e">
        <f t="shared" si="39"/>
        <v>#DIV/0!</v>
      </c>
      <c r="S78" s="25" t="e">
        <f t="shared" si="40"/>
        <v>#DIV/0!</v>
      </c>
      <c r="T78" s="25" t="e">
        <f t="shared" si="41"/>
        <v>#DIV/0!</v>
      </c>
      <c r="U78" s="10" t="e">
        <f ca="1">RANK(C78,$C$3:OFFSET($C$3,Control!$I$5-1,0),1)</f>
        <v>#N/A</v>
      </c>
      <c r="V78" s="10" t="e">
        <f t="shared" ca="1" si="50"/>
        <v>#N/A</v>
      </c>
      <c r="W78" s="10" t="e">
        <f t="shared" ca="1" si="50"/>
        <v>#N/A</v>
      </c>
      <c r="X78" s="7" t="e">
        <f t="shared" si="48"/>
        <v>#DIV/0!</v>
      </c>
      <c r="Y78" s="7" t="e">
        <f t="shared" ca="1" si="47"/>
        <v>#N/A</v>
      </c>
      <c r="Z78">
        <v>1</v>
      </c>
      <c r="AA78">
        <v>2</v>
      </c>
      <c r="AB78" s="11" t="e">
        <f t="shared" si="49"/>
        <v>#DIV/0!</v>
      </c>
      <c r="AC78" s="11"/>
      <c r="AD78" s="7" t="e">
        <f t="shared" si="42"/>
        <v>#DIV/0!</v>
      </c>
      <c r="AE78" t="e">
        <f t="shared" si="43"/>
        <v>#DIV/0!</v>
      </c>
      <c r="AF78" s="25" t="e">
        <f t="shared" si="44"/>
        <v>#DIV/0!</v>
      </c>
    </row>
    <row r="79" spans="1:32" ht="14.25" x14ac:dyDescent="0.2">
      <c r="A79" s="37">
        <f>Control!B81</f>
        <v>0</v>
      </c>
      <c r="B79" s="27" t="e">
        <f t="shared" si="26"/>
        <v>#DIV/0!</v>
      </c>
      <c r="C79" s="20">
        <v>0</v>
      </c>
      <c r="D79" s="9" t="e">
        <f t="shared" si="27"/>
        <v>#DIV/0!</v>
      </c>
      <c r="E79">
        <f>Control!C81/100</f>
        <v>0</v>
      </c>
      <c r="F79" t="e">
        <f t="shared" si="28"/>
        <v>#DIV/0!</v>
      </c>
      <c r="G79">
        <f t="shared" si="29"/>
        <v>0</v>
      </c>
      <c r="H79" s="21">
        <f t="shared" si="30"/>
        <v>0</v>
      </c>
      <c r="I79" s="7" t="e">
        <f t="shared" si="31"/>
        <v>#DIV/0!</v>
      </c>
      <c r="J79" t="e">
        <f t="shared" si="32"/>
        <v>#DIV/0!</v>
      </c>
      <c r="K79">
        <f>Control!F81/100</f>
        <v>0</v>
      </c>
      <c r="L79" s="25" t="e">
        <f t="shared" si="33"/>
        <v>#DIV/0!</v>
      </c>
      <c r="M79" s="10" t="e">
        <f t="shared" si="34"/>
        <v>#DIV/0!</v>
      </c>
      <c r="N79" t="e">
        <f t="shared" si="35"/>
        <v>#DIV/0!</v>
      </c>
      <c r="O79" t="e">
        <f t="shared" si="36"/>
        <v>#DIV/0!</v>
      </c>
      <c r="P79" s="25" t="e">
        <f t="shared" si="37"/>
        <v>#DIV/0!</v>
      </c>
      <c r="Q79" s="17" t="e">
        <f t="shared" si="38"/>
        <v>#DIV/0!</v>
      </c>
      <c r="R79" t="e">
        <f t="shared" si="39"/>
        <v>#DIV/0!</v>
      </c>
      <c r="S79" s="25" t="e">
        <f t="shared" si="40"/>
        <v>#DIV/0!</v>
      </c>
      <c r="T79" s="25" t="e">
        <f t="shared" si="41"/>
        <v>#DIV/0!</v>
      </c>
      <c r="U79" s="10" t="e">
        <f ca="1">RANK(C79,$C$3:OFFSET($C$3,Control!$I$5-1,0),1)</f>
        <v>#N/A</v>
      </c>
      <c r="V79" s="10" t="e">
        <f t="shared" ca="1" si="50"/>
        <v>#N/A</v>
      </c>
      <c r="W79" s="10" t="e">
        <f t="shared" ca="1" si="50"/>
        <v>#N/A</v>
      </c>
      <c r="X79" s="7" t="e">
        <f t="shared" si="48"/>
        <v>#DIV/0!</v>
      </c>
      <c r="Y79" s="7" t="e">
        <f t="shared" ca="1" si="47"/>
        <v>#N/A</v>
      </c>
      <c r="Z79">
        <v>1</v>
      </c>
      <c r="AA79">
        <v>2</v>
      </c>
      <c r="AB79" s="11" t="e">
        <f t="shared" si="49"/>
        <v>#DIV/0!</v>
      </c>
      <c r="AC79" s="11"/>
      <c r="AD79" s="7" t="e">
        <f t="shared" si="42"/>
        <v>#DIV/0!</v>
      </c>
      <c r="AE79" t="e">
        <f t="shared" si="43"/>
        <v>#DIV/0!</v>
      </c>
      <c r="AF79" s="25" t="e">
        <f t="shared" si="44"/>
        <v>#DIV/0!</v>
      </c>
    </row>
    <row r="80" spans="1:32" ht="14.25" x14ac:dyDescent="0.2">
      <c r="A80" s="37">
        <f>Control!B82</f>
        <v>0</v>
      </c>
      <c r="B80" s="27" t="e">
        <f t="shared" si="26"/>
        <v>#DIV/0!</v>
      </c>
      <c r="C80" s="20">
        <v>0</v>
      </c>
      <c r="D80" s="9" t="e">
        <f t="shared" si="27"/>
        <v>#DIV/0!</v>
      </c>
      <c r="E80">
        <f>Control!C82/100</f>
        <v>0</v>
      </c>
      <c r="F80" t="e">
        <f t="shared" si="28"/>
        <v>#DIV/0!</v>
      </c>
      <c r="G80">
        <f t="shared" si="29"/>
        <v>0</v>
      </c>
      <c r="H80" s="21">
        <f t="shared" si="30"/>
        <v>0</v>
      </c>
      <c r="I80" s="7" t="e">
        <f t="shared" si="31"/>
        <v>#DIV/0!</v>
      </c>
      <c r="J80" t="e">
        <f t="shared" si="32"/>
        <v>#DIV/0!</v>
      </c>
      <c r="K80">
        <f>Control!F82/100</f>
        <v>0</v>
      </c>
      <c r="L80" s="25" t="e">
        <f t="shared" si="33"/>
        <v>#DIV/0!</v>
      </c>
      <c r="M80" s="10" t="e">
        <f t="shared" si="34"/>
        <v>#DIV/0!</v>
      </c>
      <c r="N80" t="e">
        <f t="shared" si="35"/>
        <v>#DIV/0!</v>
      </c>
      <c r="O80" t="e">
        <f t="shared" si="36"/>
        <v>#DIV/0!</v>
      </c>
      <c r="P80" s="25" t="e">
        <f t="shared" si="37"/>
        <v>#DIV/0!</v>
      </c>
      <c r="Q80" s="17" t="e">
        <f t="shared" si="38"/>
        <v>#DIV/0!</v>
      </c>
      <c r="R80" t="e">
        <f t="shared" si="39"/>
        <v>#DIV/0!</v>
      </c>
      <c r="S80" s="25" t="e">
        <f t="shared" si="40"/>
        <v>#DIV/0!</v>
      </c>
      <c r="T80" s="25" t="e">
        <f t="shared" si="41"/>
        <v>#DIV/0!</v>
      </c>
      <c r="U80" s="10" t="e">
        <f ca="1">RANK(C80,$C$3:OFFSET($C$3,Control!$I$5-1,0),1)</f>
        <v>#N/A</v>
      </c>
      <c r="V80" s="10" t="e">
        <f t="shared" ca="1" si="50"/>
        <v>#N/A</v>
      </c>
      <c r="W80" s="10" t="e">
        <f t="shared" ca="1" si="50"/>
        <v>#N/A</v>
      </c>
      <c r="X80" s="7" t="e">
        <f t="shared" si="48"/>
        <v>#DIV/0!</v>
      </c>
      <c r="Y80" s="7" t="e">
        <f t="shared" ca="1" si="47"/>
        <v>#N/A</v>
      </c>
      <c r="Z80">
        <v>1</v>
      </c>
      <c r="AA80">
        <v>2</v>
      </c>
      <c r="AB80" s="11" t="e">
        <f t="shared" si="49"/>
        <v>#DIV/0!</v>
      </c>
      <c r="AC80" s="11"/>
      <c r="AD80" s="7" t="e">
        <f t="shared" si="42"/>
        <v>#DIV/0!</v>
      </c>
      <c r="AE80" t="e">
        <f t="shared" si="43"/>
        <v>#DIV/0!</v>
      </c>
      <c r="AF80" s="25" t="e">
        <f t="shared" si="44"/>
        <v>#DIV/0!</v>
      </c>
    </row>
    <row r="81" spans="1:32" ht="14.25" x14ac:dyDescent="0.2">
      <c r="A81" s="37">
        <f>Control!B83</f>
        <v>0</v>
      </c>
      <c r="B81" s="27" t="e">
        <f t="shared" si="26"/>
        <v>#DIV/0!</v>
      </c>
      <c r="C81" s="20">
        <v>0</v>
      </c>
      <c r="D81" s="9" t="e">
        <f t="shared" si="27"/>
        <v>#DIV/0!</v>
      </c>
      <c r="E81">
        <f>Control!C83/100</f>
        <v>0</v>
      </c>
      <c r="F81" t="e">
        <f t="shared" si="28"/>
        <v>#DIV/0!</v>
      </c>
      <c r="G81">
        <f t="shared" si="29"/>
        <v>0</v>
      </c>
      <c r="H81" s="21">
        <f t="shared" si="30"/>
        <v>0</v>
      </c>
      <c r="I81" s="7" t="e">
        <f t="shared" si="31"/>
        <v>#DIV/0!</v>
      </c>
      <c r="J81" t="e">
        <f t="shared" si="32"/>
        <v>#DIV/0!</v>
      </c>
      <c r="K81">
        <f>Control!F83/100</f>
        <v>0</v>
      </c>
      <c r="L81" s="25" t="e">
        <f t="shared" si="33"/>
        <v>#DIV/0!</v>
      </c>
      <c r="M81" s="10" t="e">
        <f t="shared" si="34"/>
        <v>#DIV/0!</v>
      </c>
      <c r="N81" t="e">
        <f t="shared" si="35"/>
        <v>#DIV/0!</v>
      </c>
      <c r="O81" t="e">
        <f t="shared" si="36"/>
        <v>#DIV/0!</v>
      </c>
      <c r="P81" s="25" t="e">
        <f t="shared" si="37"/>
        <v>#DIV/0!</v>
      </c>
      <c r="Q81" s="17" t="e">
        <f t="shared" si="38"/>
        <v>#DIV/0!</v>
      </c>
      <c r="R81" t="e">
        <f t="shared" si="39"/>
        <v>#DIV/0!</v>
      </c>
      <c r="S81" s="25" t="e">
        <f t="shared" si="40"/>
        <v>#DIV/0!</v>
      </c>
      <c r="T81" s="25" t="e">
        <f t="shared" si="41"/>
        <v>#DIV/0!</v>
      </c>
      <c r="U81" s="10" t="e">
        <f ca="1">RANK(C81,$C$3:OFFSET($C$3,Control!$I$5-1,0),1)</f>
        <v>#N/A</v>
      </c>
      <c r="V81" s="10" t="e">
        <f t="shared" ca="1" si="50"/>
        <v>#N/A</v>
      </c>
      <c r="W81" s="10" t="e">
        <f t="shared" ca="1" si="50"/>
        <v>#N/A</v>
      </c>
      <c r="X81" s="7" t="e">
        <f t="shared" si="48"/>
        <v>#DIV/0!</v>
      </c>
      <c r="Y81" s="7" t="e">
        <f t="shared" ca="1" si="47"/>
        <v>#N/A</v>
      </c>
      <c r="Z81">
        <v>1</v>
      </c>
      <c r="AA81">
        <v>2</v>
      </c>
      <c r="AB81" s="11" t="e">
        <f t="shared" si="49"/>
        <v>#DIV/0!</v>
      </c>
      <c r="AC81" s="11"/>
      <c r="AD81" s="7" t="e">
        <f t="shared" si="42"/>
        <v>#DIV/0!</v>
      </c>
      <c r="AE81" t="e">
        <f t="shared" si="43"/>
        <v>#DIV/0!</v>
      </c>
      <c r="AF81" s="25" t="e">
        <f t="shared" si="44"/>
        <v>#DIV/0!</v>
      </c>
    </row>
    <row r="82" spans="1:32" ht="14.25" x14ac:dyDescent="0.2">
      <c r="A82" s="37">
        <f>Control!B84</f>
        <v>0</v>
      </c>
      <c r="B82" s="27" t="e">
        <f t="shared" si="26"/>
        <v>#DIV/0!</v>
      </c>
      <c r="C82" s="20">
        <v>0</v>
      </c>
      <c r="D82" s="9" t="e">
        <f t="shared" si="27"/>
        <v>#DIV/0!</v>
      </c>
      <c r="E82">
        <f>Control!C84/100</f>
        <v>0</v>
      </c>
      <c r="F82" t="e">
        <f t="shared" si="28"/>
        <v>#DIV/0!</v>
      </c>
      <c r="G82">
        <f t="shared" si="29"/>
        <v>0</v>
      </c>
      <c r="H82" s="21">
        <f t="shared" si="30"/>
        <v>0</v>
      </c>
      <c r="I82" s="7" t="e">
        <f t="shared" si="31"/>
        <v>#DIV/0!</v>
      </c>
      <c r="J82" t="e">
        <f t="shared" si="32"/>
        <v>#DIV/0!</v>
      </c>
      <c r="K82">
        <f>Control!F84/100</f>
        <v>0</v>
      </c>
      <c r="L82" s="25" t="e">
        <f t="shared" si="33"/>
        <v>#DIV/0!</v>
      </c>
      <c r="M82" s="10" t="e">
        <f t="shared" si="34"/>
        <v>#DIV/0!</v>
      </c>
      <c r="N82" t="e">
        <f t="shared" si="35"/>
        <v>#DIV/0!</v>
      </c>
      <c r="O82" t="e">
        <f t="shared" si="36"/>
        <v>#DIV/0!</v>
      </c>
      <c r="P82" s="25" t="e">
        <f t="shared" si="37"/>
        <v>#DIV/0!</v>
      </c>
      <c r="Q82" s="17" t="e">
        <f t="shared" si="38"/>
        <v>#DIV/0!</v>
      </c>
      <c r="R82" t="e">
        <f t="shared" si="39"/>
        <v>#DIV/0!</v>
      </c>
      <c r="S82" s="25" t="e">
        <f t="shared" si="40"/>
        <v>#DIV/0!</v>
      </c>
      <c r="T82" s="25" t="e">
        <f t="shared" si="41"/>
        <v>#DIV/0!</v>
      </c>
      <c r="U82" s="10" t="e">
        <f ca="1">RANK(C82,$C$3:OFFSET($C$3,Control!$I$5-1,0),1)</f>
        <v>#N/A</v>
      </c>
      <c r="V82" s="10" t="e">
        <f t="shared" ca="1" si="50"/>
        <v>#N/A</v>
      </c>
      <c r="W82" s="10" t="e">
        <f t="shared" ca="1" si="50"/>
        <v>#N/A</v>
      </c>
      <c r="X82" s="7" t="e">
        <f t="shared" si="48"/>
        <v>#DIV/0!</v>
      </c>
      <c r="Y82" s="7" t="e">
        <f t="shared" ca="1" si="47"/>
        <v>#N/A</v>
      </c>
      <c r="Z82">
        <v>1</v>
      </c>
      <c r="AA82">
        <v>2</v>
      </c>
      <c r="AB82" s="11" t="e">
        <f t="shared" si="49"/>
        <v>#DIV/0!</v>
      </c>
      <c r="AC82" s="11"/>
      <c r="AD82" s="7" t="e">
        <f t="shared" si="42"/>
        <v>#DIV/0!</v>
      </c>
      <c r="AE82" t="e">
        <f t="shared" si="43"/>
        <v>#DIV/0!</v>
      </c>
      <c r="AF82" s="25" t="e">
        <f t="shared" si="44"/>
        <v>#DIV/0!</v>
      </c>
    </row>
    <row r="83" spans="1:32" ht="14.25" x14ac:dyDescent="0.2">
      <c r="A83" s="37">
        <f>Control!B85</f>
        <v>0</v>
      </c>
      <c r="B83" s="27" t="e">
        <f t="shared" si="26"/>
        <v>#DIV/0!</v>
      </c>
      <c r="C83" s="20">
        <v>0</v>
      </c>
      <c r="D83" s="9" t="e">
        <f t="shared" si="27"/>
        <v>#DIV/0!</v>
      </c>
      <c r="E83">
        <f>Control!C85/100</f>
        <v>0</v>
      </c>
      <c r="F83" t="e">
        <f t="shared" si="28"/>
        <v>#DIV/0!</v>
      </c>
      <c r="G83">
        <f t="shared" si="29"/>
        <v>0</v>
      </c>
      <c r="H83" s="21">
        <f t="shared" si="30"/>
        <v>0</v>
      </c>
      <c r="I83" s="7" t="e">
        <f t="shared" si="31"/>
        <v>#DIV/0!</v>
      </c>
      <c r="J83" t="e">
        <f t="shared" si="32"/>
        <v>#DIV/0!</v>
      </c>
      <c r="K83">
        <f>Control!F85/100</f>
        <v>0</v>
      </c>
      <c r="L83" s="25" t="e">
        <f t="shared" si="33"/>
        <v>#DIV/0!</v>
      </c>
      <c r="M83" s="10" t="e">
        <f t="shared" si="34"/>
        <v>#DIV/0!</v>
      </c>
      <c r="N83" t="e">
        <f t="shared" si="35"/>
        <v>#DIV/0!</v>
      </c>
      <c r="O83" t="e">
        <f t="shared" si="36"/>
        <v>#DIV/0!</v>
      </c>
      <c r="P83" s="25" t="e">
        <f t="shared" si="37"/>
        <v>#DIV/0!</v>
      </c>
      <c r="Q83" s="17" t="e">
        <f t="shared" si="38"/>
        <v>#DIV/0!</v>
      </c>
      <c r="R83" t="e">
        <f t="shared" si="39"/>
        <v>#DIV/0!</v>
      </c>
      <c r="S83" s="25" t="e">
        <f t="shared" si="40"/>
        <v>#DIV/0!</v>
      </c>
      <c r="T83" s="25" t="e">
        <f t="shared" si="41"/>
        <v>#DIV/0!</v>
      </c>
      <c r="U83" s="10" t="e">
        <f ca="1">RANK(C83,$C$3:OFFSET($C$3,Control!$I$5-1,0),1)</f>
        <v>#N/A</v>
      </c>
      <c r="V83" s="10" t="e">
        <f t="shared" ca="1" si="50"/>
        <v>#N/A</v>
      </c>
      <c r="W83" s="10" t="e">
        <f t="shared" ca="1" si="50"/>
        <v>#N/A</v>
      </c>
      <c r="X83" s="7" t="e">
        <f t="shared" si="48"/>
        <v>#DIV/0!</v>
      </c>
      <c r="Y83" s="7" t="e">
        <f t="shared" ca="1" si="47"/>
        <v>#N/A</v>
      </c>
      <c r="Z83">
        <v>1</v>
      </c>
      <c r="AA83">
        <v>2</v>
      </c>
      <c r="AB83" s="11" t="e">
        <f t="shared" si="49"/>
        <v>#DIV/0!</v>
      </c>
      <c r="AC83" s="11"/>
      <c r="AD83" s="7" t="e">
        <f t="shared" si="42"/>
        <v>#DIV/0!</v>
      </c>
      <c r="AE83" t="e">
        <f t="shared" si="43"/>
        <v>#DIV/0!</v>
      </c>
      <c r="AF83" s="25" t="e">
        <f t="shared" si="44"/>
        <v>#DIV/0!</v>
      </c>
    </row>
    <row r="84" spans="1:32" ht="14.25" x14ac:dyDescent="0.2">
      <c r="A84" s="37">
        <f>Control!B86</f>
        <v>0</v>
      </c>
      <c r="B84" s="27" t="e">
        <f t="shared" si="26"/>
        <v>#DIV/0!</v>
      </c>
      <c r="C84" s="20">
        <v>0</v>
      </c>
      <c r="D84" s="9" t="e">
        <f t="shared" si="27"/>
        <v>#DIV/0!</v>
      </c>
      <c r="E84">
        <f>Control!C86/100</f>
        <v>0</v>
      </c>
      <c r="F84" t="e">
        <f t="shared" si="28"/>
        <v>#DIV/0!</v>
      </c>
      <c r="G84">
        <f t="shared" si="29"/>
        <v>0</v>
      </c>
      <c r="H84" s="21">
        <f t="shared" si="30"/>
        <v>0</v>
      </c>
      <c r="I84" s="7" t="e">
        <f t="shared" si="31"/>
        <v>#DIV/0!</v>
      </c>
      <c r="J84" t="e">
        <f t="shared" si="32"/>
        <v>#DIV/0!</v>
      </c>
      <c r="K84">
        <f>Control!F86/100</f>
        <v>0</v>
      </c>
      <c r="L84" s="25" t="e">
        <f t="shared" si="33"/>
        <v>#DIV/0!</v>
      </c>
      <c r="M84" s="10" t="e">
        <f t="shared" si="34"/>
        <v>#DIV/0!</v>
      </c>
      <c r="N84" t="e">
        <f t="shared" si="35"/>
        <v>#DIV/0!</v>
      </c>
      <c r="O84" t="e">
        <f t="shared" si="36"/>
        <v>#DIV/0!</v>
      </c>
      <c r="P84" s="25" t="e">
        <f t="shared" si="37"/>
        <v>#DIV/0!</v>
      </c>
      <c r="Q84" s="17" t="e">
        <f t="shared" si="38"/>
        <v>#DIV/0!</v>
      </c>
      <c r="R84" t="e">
        <f t="shared" si="39"/>
        <v>#DIV/0!</v>
      </c>
      <c r="S84" s="25" t="e">
        <f t="shared" si="40"/>
        <v>#DIV/0!</v>
      </c>
      <c r="T84" s="25" t="e">
        <f t="shared" si="41"/>
        <v>#DIV/0!</v>
      </c>
      <c r="U84" s="10" t="e">
        <f ca="1">RANK(C84,$C$3:OFFSET($C$3,Control!$I$5-1,0),1)</f>
        <v>#N/A</v>
      </c>
      <c r="V84" s="10" t="e">
        <f t="shared" ca="1" si="50"/>
        <v>#N/A</v>
      </c>
      <c r="W84" s="10" t="e">
        <f t="shared" ca="1" si="50"/>
        <v>#N/A</v>
      </c>
      <c r="X84" s="7" t="e">
        <f t="shared" si="48"/>
        <v>#DIV/0!</v>
      </c>
      <c r="Y84" s="7" t="e">
        <f t="shared" ca="1" si="47"/>
        <v>#N/A</v>
      </c>
      <c r="Z84">
        <v>1</v>
      </c>
      <c r="AA84">
        <v>2</v>
      </c>
      <c r="AB84" s="11" t="e">
        <f t="shared" si="49"/>
        <v>#DIV/0!</v>
      </c>
      <c r="AC84" s="11"/>
      <c r="AD84" s="7" t="e">
        <f t="shared" si="42"/>
        <v>#DIV/0!</v>
      </c>
      <c r="AE84" t="e">
        <f t="shared" si="43"/>
        <v>#DIV/0!</v>
      </c>
      <c r="AF84" s="25" t="e">
        <f t="shared" si="44"/>
        <v>#DIV/0!</v>
      </c>
    </row>
    <row r="85" spans="1:32" ht="14.25" x14ac:dyDescent="0.2">
      <c r="A85" s="37">
        <f>Control!B87</f>
        <v>0</v>
      </c>
      <c r="B85" s="27" t="e">
        <f t="shared" si="26"/>
        <v>#DIV/0!</v>
      </c>
      <c r="C85" s="20">
        <v>0</v>
      </c>
      <c r="D85" s="9" t="e">
        <f t="shared" si="27"/>
        <v>#DIV/0!</v>
      </c>
      <c r="E85">
        <f>Control!C87/100</f>
        <v>0</v>
      </c>
      <c r="F85" t="e">
        <f t="shared" si="28"/>
        <v>#DIV/0!</v>
      </c>
      <c r="G85">
        <f t="shared" si="29"/>
        <v>0</v>
      </c>
      <c r="H85" s="21">
        <f t="shared" si="30"/>
        <v>0</v>
      </c>
      <c r="I85" s="7" t="e">
        <f t="shared" si="31"/>
        <v>#DIV/0!</v>
      </c>
      <c r="J85" t="e">
        <f t="shared" si="32"/>
        <v>#DIV/0!</v>
      </c>
      <c r="K85">
        <f>Control!F87/100</f>
        <v>0</v>
      </c>
      <c r="L85" s="25" t="e">
        <f t="shared" si="33"/>
        <v>#DIV/0!</v>
      </c>
      <c r="M85" s="10" t="e">
        <f t="shared" si="34"/>
        <v>#DIV/0!</v>
      </c>
      <c r="N85" t="e">
        <f t="shared" si="35"/>
        <v>#DIV/0!</v>
      </c>
      <c r="O85" t="e">
        <f t="shared" si="36"/>
        <v>#DIV/0!</v>
      </c>
      <c r="P85" s="25" t="e">
        <f t="shared" si="37"/>
        <v>#DIV/0!</v>
      </c>
      <c r="Q85" s="17" t="e">
        <f t="shared" si="38"/>
        <v>#DIV/0!</v>
      </c>
      <c r="R85" t="e">
        <f t="shared" si="39"/>
        <v>#DIV/0!</v>
      </c>
      <c r="S85" s="25" t="e">
        <f t="shared" si="40"/>
        <v>#DIV/0!</v>
      </c>
      <c r="T85" s="25" t="e">
        <f t="shared" si="41"/>
        <v>#DIV/0!</v>
      </c>
      <c r="U85" s="10" t="e">
        <f ca="1">RANK(C85,$C$3:OFFSET($C$3,Control!$I$5-1,0),1)</f>
        <v>#N/A</v>
      </c>
      <c r="V85" s="10" t="e">
        <f t="shared" ca="1" si="50"/>
        <v>#N/A</v>
      </c>
      <c r="W85" s="10" t="e">
        <f t="shared" ca="1" si="50"/>
        <v>#N/A</v>
      </c>
      <c r="X85" s="7" t="e">
        <f t="shared" si="48"/>
        <v>#DIV/0!</v>
      </c>
      <c r="Y85" s="7" t="e">
        <f t="shared" ca="1" si="47"/>
        <v>#N/A</v>
      </c>
      <c r="Z85">
        <v>1</v>
      </c>
      <c r="AA85">
        <v>2</v>
      </c>
      <c r="AB85" s="11" t="e">
        <f t="shared" si="49"/>
        <v>#DIV/0!</v>
      </c>
      <c r="AC85" s="11"/>
      <c r="AD85" s="7" t="e">
        <f t="shared" si="42"/>
        <v>#DIV/0!</v>
      </c>
      <c r="AE85" t="e">
        <f t="shared" si="43"/>
        <v>#DIV/0!</v>
      </c>
      <c r="AF85" s="25" t="e">
        <f t="shared" si="44"/>
        <v>#DIV/0!</v>
      </c>
    </row>
    <row r="86" spans="1:32" ht="14.25" x14ac:dyDescent="0.2">
      <c r="A86" s="37">
        <f>Control!B88</f>
        <v>0</v>
      </c>
      <c r="B86" s="27" t="e">
        <f t="shared" si="26"/>
        <v>#DIV/0!</v>
      </c>
      <c r="C86" s="20">
        <v>0</v>
      </c>
      <c r="D86" s="9" t="e">
        <f t="shared" si="27"/>
        <v>#DIV/0!</v>
      </c>
      <c r="E86">
        <f>Control!C88/100</f>
        <v>0</v>
      </c>
      <c r="F86" t="e">
        <f t="shared" si="28"/>
        <v>#DIV/0!</v>
      </c>
      <c r="G86">
        <f t="shared" si="29"/>
        <v>0</v>
      </c>
      <c r="H86" s="21">
        <f t="shared" si="30"/>
        <v>0</v>
      </c>
      <c r="I86" s="7" t="e">
        <f t="shared" si="31"/>
        <v>#DIV/0!</v>
      </c>
      <c r="J86" t="e">
        <f t="shared" si="32"/>
        <v>#DIV/0!</v>
      </c>
      <c r="K86">
        <f>Control!F88/100</f>
        <v>0</v>
      </c>
      <c r="L86" s="25" t="e">
        <f t="shared" si="33"/>
        <v>#DIV/0!</v>
      </c>
      <c r="M86" s="10" t="e">
        <f t="shared" si="34"/>
        <v>#DIV/0!</v>
      </c>
      <c r="N86" t="e">
        <f t="shared" si="35"/>
        <v>#DIV/0!</v>
      </c>
      <c r="O86" t="e">
        <f t="shared" si="36"/>
        <v>#DIV/0!</v>
      </c>
      <c r="P86" s="25" t="e">
        <f t="shared" si="37"/>
        <v>#DIV/0!</v>
      </c>
      <c r="Q86" s="17" t="e">
        <f t="shared" si="38"/>
        <v>#DIV/0!</v>
      </c>
      <c r="R86" t="e">
        <f t="shared" si="39"/>
        <v>#DIV/0!</v>
      </c>
      <c r="S86" s="25" t="e">
        <f t="shared" si="40"/>
        <v>#DIV/0!</v>
      </c>
      <c r="T86" s="25" t="e">
        <f t="shared" si="41"/>
        <v>#DIV/0!</v>
      </c>
      <c r="U86" s="10" t="e">
        <f ca="1">RANK(C86,$C$3:OFFSET($C$3,Control!$I$5-1,0),1)</f>
        <v>#N/A</v>
      </c>
      <c r="V86" s="10" t="e">
        <f t="shared" ca="1" si="50"/>
        <v>#N/A</v>
      </c>
      <c r="W86" s="10" t="e">
        <f t="shared" ca="1" si="50"/>
        <v>#N/A</v>
      </c>
      <c r="X86" s="7" t="e">
        <f t="shared" si="48"/>
        <v>#DIV/0!</v>
      </c>
      <c r="Y86" s="7" t="e">
        <f t="shared" ca="1" si="47"/>
        <v>#N/A</v>
      </c>
      <c r="Z86">
        <v>1</v>
      </c>
      <c r="AA86">
        <v>2</v>
      </c>
      <c r="AB86" s="11" t="e">
        <f t="shared" si="49"/>
        <v>#DIV/0!</v>
      </c>
      <c r="AC86" s="11"/>
      <c r="AD86" s="7" t="e">
        <f t="shared" si="42"/>
        <v>#DIV/0!</v>
      </c>
      <c r="AE86" t="e">
        <f t="shared" si="43"/>
        <v>#DIV/0!</v>
      </c>
      <c r="AF86" s="25" t="e">
        <f t="shared" si="44"/>
        <v>#DIV/0!</v>
      </c>
    </row>
    <row r="87" spans="1:32" ht="14.25" x14ac:dyDescent="0.2">
      <c r="A87" s="37">
        <f>Control!B89</f>
        <v>0</v>
      </c>
      <c r="B87" s="27" t="e">
        <f t="shared" si="26"/>
        <v>#DIV/0!</v>
      </c>
      <c r="C87" s="20">
        <v>0</v>
      </c>
      <c r="D87" s="9" t="e">
        <f t="shared" si="27"/>
        <v>#DIV/0!</v>
      </c>
      <c r="E87">
        <f>Control!C89/100</f>
        <v>0</v>
      </c>
      <c r="F87" t="e">
        <f t="shared" si="28"/>
        <v>#DIV/0!</v>
      </c>
      <c r="G87">
        <f t="shared" si="29"/>
        <v>0</v>
      </c>
      <c r="H87" s="21">
        <f t="shared" si="30"/>
        <v>0</v>
      </c>
      <c r="I87" s="7" t="e">
        <f t="shared" si="31"/>
        <v>#DIV/0!</v>
      </c>
      <c r="J87" t="e">
        <f t="shared" si="32"/>
        <v>#DIV/0!</v>
      </c>
      <c r="K87">
        <f>Control!F89/100</f>
        <v>0</v>
      </c>
      <c r="L87" s="25" t="e">
        <f t="shared" si="33"/>
        <v>#DIV/0!</v>
      </c>
      <c r="M87" s="10" t="e">
        <f t="shared" si="34"/>
        <v>#DIV/0!</v>
      </c>
      <c r="N87" t="e">
        <f t="shared" si="35"/>
        <v>#DIV/0!</v>
      </c>
      <c r="O87" t="e">
        <f t="shared" si="36"/>
        <v>#DIV/0!</v>
      </c>
      <c r="P87" s="25" t="e">
        <f t="shared" si="37"/>
        <v>#DIV/0!</v>
      </c>
      <c r="Q87" s="17" t="e">
        <f t="shared" si="38"/>
        <v>#DIV/0!</v>
      </c>
      <c r="R87" t="e">
        <f t="shared" si="39"/>
        <v>#DIV/0!</v>
      </c>
      <c r="S87" s="25" t="e">
        <f t="shared" si="40"/>
        <v>#DIV/0!</v>
      </c>
      <c r="T87" s="25" t="e">
        <f t="shared" si="41"/>
        <v>#DIV/0!</v>
      </c>
      <c r="U87" s="10" t="e">
        <f ca="1">RANK(C87,$C$3:OFFSET($C$3,Control!$I$5-1,0),1)</f>
        <v>#N/A</v>
      </c>
      <c r="V87" s="10" t="e">
        <f t="shared" ca="1" si="50"/>
        <v>#N/A</v>
      </c>
      <c r="W87" s="10" t="e">
        <f t="shared" ca="1" si="50"/>
        <v>#N/A</v>
      </c>
      <c r="X87" s="7" t="e">
        <f t="shared" si="48"/>
        <v>#DIV/0!</v>
      </c>
      <c r="Y87" s="7" t="e">
        <f t="shared" ca="1" si="47"/>
        <v>#N/A</v>
      </c>
      <c r="Z87">
        <v>1</v>
      </c>
      <c r="AA87">
        <v>2</v>
      </c>
      <c r="AB87" s="11" t="e">
        <f t="shared" si="49"/>
        <v>#DIV/0!</v>
      </c>
      <c r="AC87" s="11"/>
      <c r="AD87" s="7" t="e">
        <f t="shared" si="42"/>
        <v>#DIV/0!</v>
      </c>
      <c r="AE87" t="e">
        <f t="shared" si="43"/>
        <v>#DIV/0!</v>
      </c>
      <c r="AF87" s="25" t="e">
        <f t="shared" si="44"/>
        <v>#DIV/0!</v>
      </c>
    </row>
    <row r="88" spans="1:32" ht="14.25" x14ac:dyDescent="0.2">
      <c r="A88" s="37">
        <f>Control!B90</f>
        <v>0</v>
      </c>
      <c r="B88" s="27" t="e">
        <f t="shared" si="26"/>
        <v>#DIV/0!</v>
      </c>
      <c r="C88" s="20">
        <v>0</v>
      </c>
      <c r="D88" s="9" t="e">
        <f t="shared" si="27"/>
        <v>#DIV/0!</v>
      </c>
      <c r="E88">
        <f>Control!C90/100</f>
        <v>0</v>
      </c>
      <c r="F88" t="e">
        <f t="shared" si="28"/>
        <v>#DIV/0!</v>
      </c>
      <c r="G88">
        <f t="shared" si="29"/>
        <v>0</v>
      </c>
      <c r="H88" s="21">
        <f t="shared" si="30"/>
        <v>0</v>
      </c>
      <c r="I88" s="7" t="e">
        <f t="shared" si="31"/>
        <v>#DIV/0!</v>
      </c>
      <c r="J88" t="e">
        <f t="shared" si="32"/>
        <v>#DIV/0!</v>
      </c>
      <c r="K88">
        <f>Control!F90/100</f>
        <v>0</v>
      </c>
      <c r="L88" s="25" t="e">
        <f t="shared" si="33"/>
        <v>#DIV/0!</v>
      </c>
      <c r="M88" s="10" t="e">
        <f t="shared" si="34"/>
        <v>#DIV/0!</v>
      </c>
      <c r="N88" t="e">
        <f t="shared" si="35"/>
        <v>#DIV/0!</v>
      </c>
      <c r="O88" t="e">
        <f t="shared" si="36"/>
        <v>#DIV/0!</v>
      </c>
      <c r="P88" s="25" t="e">
        <f t="shared" si="37"/>
        <v>#DIV/0!</v>
      </c>
      <c r="Q88" s="17" t="e">
        <f t="shared" si="38"/>
        <v>#DIV/0!</v>
      </c>
      <c r="R88" t="e">
        <f t="shared" si="39"/>
        <v>#DIV/0!</v>
      </c>
      <c r="S88" s="25" t="e">
        <f t="shared" si="40"/>
        <v>#DIV/0!</v>
      </c>
      <c r="T88" s="25" t="e">
        <f t="shared" si="41"/>
        <v>#DIV/0!</v>
      </c>
      <c r="U88" s="10" t="e">
        <f ca="1">RANK(C88,$C$3:OFFSET($C$3,Control!$I$5-1,0),1)</f>
        <v>#N/A</v>
      </c>
      <c r="V88" s="10" t="e">
        <f t="shared" ca="1" si="50"/>
        <v>#N/A</v>
      </c>
      <c r="W88" s="10" t="e">
        <f t="shared" ca="1" si="50"/>
        <v>#N/A</v>
      </c>
      <c r="X88" s="7" t="e">
        <f t="shared" si="48"/>
        <v>#DIV/0!</v>
      </c>
      <c r="Y88" s="7" t="e">
        <f t="shared" ca="1" si="47"/>
        <v>#N/A</v>
      </c>
      <c r="Z88">
        <v>1</v>
      </c>
      <c r="AA88">
        <v>2</v>
      </c>
      <c r="AB88" s="11" t="e">
        <f t="shared" si="49"/>
        <v>#DIV/0!</v>
      </c>
      <c r="AC88" s="11"/>
      <c r="AD88" s="7" t="e">
        <f t="shared" si="42"/>
        <v>#DIV/0!</v>
      </c>
      <c r="AE88" t="e">
        <f t="shared" si="43"/>
        <v>#DIV/0!</v>
      </c>
      <c r="AF88" s="25" t="e">
        <f t="shared" si="44"/>
        <v>#DIV/0!</v>
      </c>
    </row>
    <row r="89" spans="1:32" ht="14.25" x14ac:dyDescent="0.2">
      <c r="A89" s="37">
        <f>Control!B91</f>
        <v>0</v>
      </c>
      <c r="B89" s="27" t="e">
        <f t="shared" si="26"/>
        <v>#DIV/0!</v>
      </c>
      <c r="C89" s="20">
        <v>0</v>
      </c>
      <c r="D89" s="9" t="e">
        <f t="shared" si="27"/>
        <v>#DIV/0!</v>
      </c>
      <c r="E89">
        <f>Control!C91/100</f>
        <v>0</v>
      </c>
      <c r="F89" t="e">
        <f t="shared" si="28"/>
        <v>#DIV/0!</v>
      </c>
      <c r="G89">
        <f t="shared" si="29"/>
        <v>0</v>
      </c>
      <c r="H89" s="21">
        <f t="shared" si="30"/>
        <v>0</v>
      </c>
      <c r="I89" s="7" t="e">
        <f t="shared" si="31"/>
        <v>#DIV/0!</v>
      </c>
      <c r="J89" t="e">
        <f t="shared" si="32"/>
        <v>#DIV/0!</v>
      </c>
      <c r="K89">
        <f>Control!F91/100</f>
        <v>0</v>
      </c>
      <c r="L89" s="25" t="e">
        <f t="shared" si="33"/>
        <v>#DIV/0!</v>
      </c>
      <c r="M89" s="10" t="e">
        <f t="shared" si="34"/>
        <v>#DIV/0!</v>
      </c>
      <c r="N89" t="e">
        <f t="shared" si="35"/>
        <v>#DIV/0!</v>
      </c>
      <c r="O89" t="e">
        <f t="shared" si="36"/>
        <v>#DIV/0!</v>
      </c>
      <c r="P89" s="25" t="e">
        <f t="shared" si="37"/>
        <v>#DIV/0!</v>
      </c>
      <c r="Q89" s="17" t="e">
        <f t="shared" si="38"/>
        <v>#DIV/0!</v>
      </c>
      <c r="R89" t="e">
        <f t="shared" si="39"/>
        <v>#DIV/0!</v>
      </c>
      <c r="S89" s="25" t="e">
        <f t="shared" si="40"/>
        <v>#DIV/0!</v>
      </c>
      <c r="T89" s="25" t="e">
        <f t="shared" si="41"/>
        <v>#DIV/0!</v>
      </c>
      <c r="U89" s="10" t="e">
        <f ca="1">RANK(C89,$C$3:OFFSET($C$3,Control!$I$5-1,0),1)</f>
        <v>#N/A</v>
      </c>
      <c r="V89" s="10" t="e">
        <f t="shared" ca="1" si="50"/>
        <v>#N/A</v>
      </c>
      <c r="W89" s="10" t="e">
        <f t="shared" ca="1" si="50"/>
        <v>#N/A</v>
      </c>
      <c r="X89" s="7" t="e">
        <f t="shared" si="48"/>
        <v>#DIV/0!</v>
      </c>
      <c r="Y89" s="7" t="e">
        <f t="shared" ca="1" si="47"/>
        <v>#N/A</v>
      </c>
      <c r="Z89">
        <v>1</v>
      </c>
      <c r="AA89">
        <v>2</v>
      </c>
      <c r="AB89" s="11" t="e">
        <f t="shared" si="49"/>
        <v>#DIV/0!</v>
      </c>
      <c r="AC89" s="11"/>
      <c r="AD89" s="7" t="e">
        <f t="shared" si="42"/>
        <v>#DIV/0!</v>
      </c>
      <c r="AE89" t="e">
        <f t="shared" si="43"/>
        <v>#DIV/0!</v>
      </c>
      <c r="AF89" s="25" t="e">
        <f t="shared" si="44"/>
        <v>#DIV/0!</v>
      </c>
    </row>
    <row r="90" spans="1:32" ht="14.25" x14ac:dyDescent="0.2">
      <c r="A90" s="37">
        <f>Control!B92</f>
        <v>0</v>
      </c>
      <c r="B90" s="27" t="e">
        <f t="shared" si="26"/>
        <v>#DIV/0!</v>
      </c>
      <c r="C90" s="20">
        <v>0</v>
      </c>
      <c r="D90" s="9" t="e">
        <f t="shared" si="27"/>
        <v>#DIV/0!</v>
      </c>
      <c r="E90">
        <f>Control!C92/100</f>
        <v>0</v>
      </c>
      <c r="F90" t="e">
        <f t="shared" si="28"/>
        <v>#DIV/0!</v>
      </c>
      <c r="G90">
        <f t="shared" si="29"/>
        <v>0</v>
      </c>
      <c r="H90" s="21">
        <f t="shared" si="30"/>
        <v>0</v>
      </c>
      <c r="I90" s="7" t="e">
        <f t="shared" si="31"/>
        <v>#DIV/0!</v>
      </c>
      <c r="J90" t="e">
        <f t="shared" si="32"/>
        <v>#DIV/0!</v>
      </c>
      <c r="K90">
        <f>Control!F92/100</f>
        <v>0</v>
      </c>
      <c r="L90" s="25" t="e">
        <f t="shared" si="33"/>
        <v>#DIV/0!</v>
      </c>
      <c r="M90" s="10" t="e">
        <f t="shared" si="34"/>
        <v>#DIV/0!</v>
      </c>
      <c r="N90" t="e">
        <f t="shared" si="35"/>
        <v>#DIV/0!</v>
      </c>
      <c r="O90" t="e">
        <f t="shared" si="36"/>
        <v>#DIV/0!</v>
      </c>
      <c r="P90" s="25" t="e">
        <f t="shared" si="37"/>
        <v>#DIV/0!</v>
      </c>
      <c r="Q90" s="17" t="e">
        <f t="shared" si="38"/>
        <v>#DIV/0!</v>
      </c>
      <c r="R90" t="e">
        <f t="shared" si="39"/>
        <v>#DIV/0!</v>
      </c>
      <c r="S90" s="25" t="e">
        <f t="shared" si="40"/>
        <v>#DIV/0!</v>
      </c>
      <c r="T90" s="25" t="e">
        <f t="shared" si="41"/>
        <v>#DIV/0!</v>
      </c>
      <c r="U90" s="10" t="e">
        <f ca="1">RANK(C90,$C$3:OFFSET($C$3,Control!$I$5-1,0),1)</f>
        <v>#N/A</v>
      </c>
      <c r="V90" s="10" t="e">
        <f t="shared" ca="1" si="50"/>
        <v>#N/A</v>
      </c>
      <c r="W90" s="10" t="e">
        <f t="shared" ca="1" si="50"/>
        <v>#N/A</v>
      </c>
      <c r="X90" s="7" t="e">
        <f t="shared" si="48"/>
        <v>#DIV/0!</v>
      </c>
      <c r="Y90" s="7" t="e">
        <f t="shared" ca="1" si="47"/>
        <v>#N/A</v>
      </c>
      <c r="Z90">
        <v>1</v>
      </c>
      <c r="AA90">
        <v>2</v>
      </c>
      <c r="AB90" s="11" t="e">
        <f t="shared" si="49"/>
        <v>#DIV/0!</v>
      </c>
      <c r="AC90" s="11"/>
      <c r="AD90" s="7" t="e">
        <f t="shared" si="42"/>
        <v>#DIV/0!</v>
      </c>
      <c r="AE90" t="e">
        <f t="shared" si="43"/>
        <v>#DIV/0!</v>
      </c>
      <c r="AF90" s="25" t="e">
        <f t="shared" si="44"/>
        <v>#DIV/0!</v>
      </c>
    </row>
    <row r="91" spans="1:32" ht="14.25" x14ac:dyDescent="0.2">
      <c r="A91" s="37">
        <f>Control!B93</f>
        <v>0</v>
      </c>
      <c r="B91" s="27" t="e">
        <f t="shared" si="26"/>
        <v>#DIV/0!</v>
      </c>
      <c r="C91" s="20">
        <v>0</v>
      </c>
      <c r="D91" s="9" t="e">
        <f t="shared" si="27"/>
        <v>#DIV/0!</v>
      </c>
      <c r="E91">
        <f>Control!C93/100</f>
        <v>0</v>
      </c>
      <c r="F91" t="e">
        <f t="shared" si="28"/>
        <v>#DIV/0!</v>
      </c>
      <c r="G91">
        <f t="shared" si="29"/>
        <v>0</v>
      </c>
      <c r="H91" s="21">
        <f t="shared" si="30"/>
        <v>0</v>
      </c>
      <c r="I91" s="7" t="e">
        <f t="shared" si="31"/>
        <v>#DIV/0!</v>
      </c>
      <c r="J91" t="e">
        <f t="shared" si="32"/>
        <v>#DIV/0!</v>
      </c>
      <c r="K91">
        <f>Control!F93/100</f>
        <v>0</v>
      </c>
      <c r="L91" s="25" t="e">
        <f t="shared" si="33"/>
        <v>#DIV/0!</v>
      </c>
      <c r="M91" s="10" t="e">
        <f t="shared" si="34"/>
        <v>#DIV/0!</v>
      </c>
      <c r="N91" t="e">
        <f t="shared" si="35"/>
        <v>#DIV/0!</v>
      </c>
      <c r="O91" t="e">
        <f t="shared" si="36"/>
        <v>#DIV/0!</v>
      </c>
      <c r="P91" s="25" t="e">
        <f t="shared" si="37"/>
        <v>#DIV/0!</v>
      </c>
      <c r="Q91" s="17" t="e">
        <f t="shared" si="38"/>
        <v>#DIV/0!</v>
      </c>
      <c r="R91" t="e">
        <f t="shared" si="39"/>
        <v>#DIV/0!</v>
      </c>
      <c r="S91" s="25" t="e">
        <f t="shared" si="40"/>
        <v>#DIV/0!</v>
      </c>
      <c r="T91" s="25" t="e">
        <f t="shared" si="41"/>
        <v>#DIV/0!</v>
      </c>
      <c r="U91" s="10" t="e">
        <f ca="1">RANK(C91,$C$3:OFFSET($C$3,Control!$I$5-1,0),1)</f>
        <v>#N/A</v>
      </c>
      <c r="V91" s="10" t="e">
        <f t="shared" ca="1" si="50"/>
        <v>#N/A</v>
      </c>
      <c r="W91" s="10" t="e">
        <f t="shared" ca="1" si="50"/>
        <v>#N/A</v>
      </c>
      <c r="X91" s="7" t="e">
        <f t="shared" si="48"/>
        <v>#DIV/0!</v>
      </c>
      <c r="Y91" s="7" t="e">
        <f t="shared" ca="1" si="47"/>
        <v>#N/A</v>
      </c>
      <c r="Z91">
        <v>1</v>
      </c>
      <c r="AA91">
        <v>2</v>
      </c>
      <c r="AB91" s="11" t="e">
        <f t="shared" si="49"/>
        <v>#DIV/0!</v>
      </c>
      <c r="AC91" s="11"/>
      <c r="AD91" s="7" t="e">
        <f t="shared" si="42"/>
        <v>#DIV/0!</v>
      </c>
      <c r="AE91" t="e">
        <f t="shared" si="43"/>
        <v>#DIV/0!</v>
      </c>
      <c r="AF91" s="25" t="e">
        <f t="shared" si="44"/>
        <v>#DIV/0!</v>
      </c>
    </row>
    <row r="92" spans="1:32" ht="14.25" x14ac:dyDescent="0.2">
      <c r="A92" s="37">
        <f>Control!B94</f>
        <v>0</v>
      </c>
      <c r="B92" s="27" t="e">
        <f t="shared" si="26"/>
        <v>#DIV/0!</v>
      </c>
      <c r="C92" s="20">
        <v>0</v>
      </c>
      <c r="D92" s="9" t="e">
        <f t="shared" si="27"/>
        <v>#DIV/0!</v>
      </c>
      <c r="E92">
        <f>Control!C94/100</f>
        <v>0</v>
      </c>
      <c r="F92" t="e">
        <f t="shared" si="28"/>
        <v>#DIV/0!</v>
      </c>
      <c r="G92">
        <f t="shared" si="29"/>
        <v>0</v>
      </c>
      <c r="H92" s="21">
        <f t="shared" si="30"/>
        <v>0</v>
      </c>
      <c r="I92" s="7" t="e">
        <f t="shared" si="31"/>
        <v>#DIV/0!</v>
      </c>
      <c r="J92" t="e">
        <f t="shared" si="32"/>
        <v>#DIV/0!</v>
      </c>
      <c r="K92">
        <f>Control!F94/100</f>
        <v>0</v>
      </c>
      <c r="L92" s="25" t="e">
        <f t="shared" si="33"/>
        <v>#DIV/0!</v>
      </c>
      <c r="M92" s="10" t="e">
        <f t="shared" si="34"/>
        <v>#DIV/0!</v>
      </c>
      <c r="N92" t="e">
        <f t="shared" si="35"/>
        <v>#DIV/0!</v>
      </c>
      <c r="O92" t="e">
        <f t="shared" si="36"/>
        <v>#DIV/0!</v>
      </c>
      <c r="P92" s="25" t="e">
        <f t="shared" si="37"/>
        <v>#DIV/0!</v>
      </c>
      <c r="Q92" s="17" t="e">
        <f t="shared" si="38"/>
        <v>#DIV/0!</v>
      </c>
      <c r="R92" t="e">
        <f t="shared" si="39"/>
        <v>#DIV/0!</v>
      </c>
      <c r="S92" s="25" t="e">
        <f t="shared" si="40"/>
        <v>#DIV/0!</v>
      </c>
      <c r="T92" s="25" t="e">
        <f t="shared" si="41"/>
        <v>#DIV/0!</v>
      </c>
      <c r="U92" s="10" t="e">
        <f ca="1">RANK(C92,$C$3:OFFSET($C$3,Control!$I$5-1,0),1)</f>
        <v>#N/A</v>
      </c>
      <c r="V92" s="10" t="e">
        <f t="shared" ca="1" si="50"/>
        <v>#N/A</v>
      </c>
      <c r="W92" s="10" t="e">
        <f t="shared" ca="1" si="50"/>
        <v>#N/A</v>
      </c>
      <c r="X92" s="7" t="e">
        <f t="shared" si="48"/>
        <v>#DIV/0!</v>
      </c>
      <c r="Y92" s="7" t="e">
        <f t="shared" ca="1" si="47"/>
        <v>#N/A</v>
      </c>
      <c r="Z92">
        <v>1</v>
      </c>
      <c r="AA92">
        <v>2</v>
      </c>
      <c r="AB92" s="11" t="e">
        <f t="shared" si="49"/>
        <v>#DIV/0!</v>
      </c>
      <c r="AC92" s="11"/>
      <c r="AD92" s="7" t="e">
        <f t="shared" si="42"/>
        <v>#DIV/0!</v>
      </c>
      <c r="AE92" t="e">
        <f t="shared" si="43"/>
        <v>#DIV/0!</v>
      </c>
      <c r="AF92" s="25" t="e">
        <f t="shared" si="44"/>
        <v>#DIV/0!</v>
      </c>
    </row>
    <row r="93" spans="1:32" ht="14.25" x14ac:dyDescent="0.2">
      <c r="A93" s="37">
        <f>Control!B95</f>
        <v>0</v>
      </c>
      <c r="B93" s="27" t="e">
        <f t="shared" si="26"/>
        <v>#DIV/0!</v>
      </c>
      <c r="C93" s="20">
        <v>0</v>
      </c>
      <c r="D93" s="9" t="e">
        <f t="shared" si="27"/>
        <v>#DIV/0!</v>
      </c>
      <c r="E93">
        <f>Control!C95/100</f>
        <v>0</v>
      </c>
      <c r="F93" t="e">
        <f t="shared" si="28"/>
        <v>#DIV/0!</v>
      </c>
      <c r="G93">
        <f t="shared" si="29"/>
        <v>0</v>
      </c>
      <c r="H93" s="21">
        <f t="shared" si="30"/>
        <v>0</v>
      </c>
      <c r="I93" s="7" t="e">
        <f t="shared" si="31"/>
        <v>#DIV/0!</v>
      </c>
      <c r="J93" t="e">
        <f t="shared" si="32"/>
        <v>#DIV/0!</v>
      </c>
      <c r="K93">
        <f>Control!F95/100</f>
        <v>0</v>
      </c>
      <c r="L93" s="25" t="e">
        <f t="shared" si="33"/>
        <v>#DIV/0!</v>
      </c>
      <c r="M93" s="10" t="e">
        <f t="shared" si="34"/>
        <v>#DIV/0!</v>
      </c>
      <c r="N93" t="e">
        <f t="shared" si="35"/>
        <v>#DIV/0!</v>
      </c>
      <c r="O93" t="e">
        <f t="shared" si="36"/>
        <v>#DIV/0!</v>
      </c>
      <c r="P93" s="25" t="e">
        <f t="shared" si="37"/>
        <v>#DIV/0!</v>
      </c>
      <c r="Q93" s="17" t="e">
        <f t="shared" si="38"/>
        <v>#DIV/0!</v>
      </c>
      <c r="R93" t="e">
        <f t="shared" si="39"/>
        <v>#DIV/0!</v>
      </c>
      <c r="S93" s="25" t="e">
        <f t="shared" si="40"/>
        <v>#DIV/0!</v>
      </c>
      <c r="T93" s="25" t="e">
        <f t="shared" si="41"/>
        <v>#DIV/0!</v>
      </c>
      <c r="U93" s="10" t="e">
        <f ca="1">RANK(C93,$C$3:OFFSET($C$3,Control!$I$5-1,0),1)</f>
        <v>#N/A</v>
      </c>
      <c r="V93" s="10" t="e">
        <f t="shared" ca="1" si="50"/>
        <v>#N/A</v>
      </c>
      <c r="W93" s="10" t="e">
        <f t="shared" ca="1" si="50"/>
        <v>#N/A</v>
      </c>
      <c r="X93" s="7" t="e">
        <f t="shared" si="48"/>
        <v>#DIV/0!</v>
      </c>
      <c r="Y93" s="7" t="e">
        <f t="shared" ca="1" si="47"/>
        <v>#N/A</v>
      </c>
      <c r="Z93">
        <v>1</v>
      </c>
      <c r="AA93">
        <v>2</v>
      </c>
      <c r="AB93" s="11" t="e">
        <f t="shared" si="49"/>
        <v>#DIV/0!</v>
      </c>
      <c r="AC93" s="11"/>
      <c r="AD93" s="7" t="e">
        <f t="shared" si="42"/>
        <v>#DIV/0!</v>
      </c>
      <c r="AE93" t="e">
        <f t="shared" si="43"/>
        <v>#DIV/0!</v>
      </c>
      <c r="AF93" s="25" t="e">
        <f t="shared" si="44"/>
        <v>#DIV/0!</v>
      </c>
    </row>
    <row r="94" spans="1:32" ht="14.25" x14ac:dyDescent="0.2">
      <c r="A94" s="37">
        <f>Control!B96</f>
        <v>0</v>
      </c>
      <c r="B94" s="27" t="e">
        <f t="shared" si="26"/>
        <v>#DIV/0!</v>
      </c>
      <c r="C94" s="20">
        <v>0</v>
      </c>
      <c r="D94" s="9" t="e">
        <f t="shared" si="27"/>
        <v>#DIV/0!</v>
      </c>
      <c r="E94">
        <f>Control!C96/100</f>
        <v>0</v>
      </c>
      <c r="F94" t="e">
        <f t="shared" si="28"/>
        <v>#DIV/0!</v>
      </c>
      <c r="G94">
        <f t="shared" si="29"/>
        <v>0</v>
      </c>
      <c r="H94" s="21">
        <f t="shared" si="30"/>
        <v>0</v>
      </c>
      <c r="I94" s="7" t="e">
        <f t="shared" si="31"/>
        <v>#DIV/0!</v>
      </c>
      <c r="J94" t="e">
        <f t="shared" si="32"/>
        <v>#DIV/0!</v>
      </c>
      <c r="K94">
        <f>Control!F96/100</f>
        <v>0</v>
      </c>
      <c r="L94" s="25" t="e">
        <f t="shared" si="33"/>
        <v>#DIV/0!</v>
      </c>
      <c r="M94" s="10" t="e">
        <f t="shared" si="34"/>
        <v>#DIV/0!</v>
      </c>
      <c r="N94" t="e">
        <f t="shared" si="35"/>
        <v>#DIV/0!</v>
      </c>
      <c r="O94" t="e">
        <f t="shared" si="36"/>
        <v>#DIV/0!</v>
      </c>
      <c r="P94" s="25" t="e">
        <f t="shared" si="37"/>
        <v>#DIV/0!</v>
      </c>
      <c r="Q94" s="17" t="e">
        <f t="shared" si="38"/>
        <v>#DIV/0!</v>
      </c>
      <c r="R94" t="e">
        <f t="shared" si="39"/>
        <v>#DIV/0!</v>
      </c>
      <c r="S94" s="25" t="e">
        <f t="shared" si="40"/>
        <v>#DIV/0!</v>
      </c>
      <c r="T94" s="25" t="e">
        <f t="shared" si="41"/>
        <v>#DIV/0!</v>
      </c>
      <c r="U94" s="10" t="e">
        <f ca="1">RANK(C94,$C$3:OFFSET($C$3,Control!$I$5-1,0),1)</f>
        <v>#N/A</v>
      </c>
      <c r="V94" s="10" t="e">
        <f t="shared" ca="1" si="50"/>
        <v>#N/A</v>
      </c>
      <c r="W94" s="10" t="e">
        <f t="shared" ca="1" si="50"/>
        <v>#N/A</v>
      </c>
      <c r="X94" s="7" t="e">
        <f t="shared" si="48"/>
        <v>#DIV/0!</v>
      </c>
      <c r="Y94" s="7" t="e">
        <f t="shared" ca="1" si="47"/>
        <v>#N/A</v>
      </c>
      <c r="Z94">
        <v>1</v>
      </c>
      <c r="AA94">
        <v>2</v>
      </c>
      <c r="AB94" s="11" t="e">
        <f t="shared" si="49"/>
        <v>#DIV/0!</v>
      </c>
      <c r="AC94" s="11"/>
      <c r="AD94" s="7" t="e">
        <f t="shared" si="42"/>
        <v>#DIV/0!</v>
      </c>
      <c r="AE94" t="e">
        <f t="shared" si="43"/>
        <v>#DIV/0!</v>
      </c>
      <c r="AF94" s="25" t="e">
        <f t="shared" si="44"/>
        <v>#DIV/0!</v>
      </c>
    </row>
    <row r="95" spans="1:32" ht="14.25" x14ac:dyDescent="0.2">
      <c r="A95" s="37">
        <f>Control!B97</f>
        <v>0</v>
      </c>
      <c r="B95" s="27" t="e">
        <f t="shared" ref="B95:B100" si="51">100*T95/(1-S95)</f>
        <v>#DIV/0!</v>
      </c>
      <c r="C95" s="20">
        <v>0</v>
      </c>
      <c r="D95" s="9" t="e">
        <f t="shared" ref="D95:D100" si="52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3">$F$2*N95</f>
        <v>#DIV/0!</v>
      </c>
      <c r="G95">
        <f t="shared" ref="G95:G100" si="54">0.018*C95*1000000/8.3144/($AA$1+273.15)</f>
        <v>0</v>
      </c>
      <c r="H95" s="21">
        <f t="shared" ref="H95:H100" si="55">2*0.0000000000000000001*(E95*100)^3.5</f>
        <v>0</v>
      </c>
      <c r="I95" s="7" t="e">
        <f t="shared" ref="I95:I100" si="56">MIN(J95*$J$2,C95)</f>
        <v>#DIV/0!</v>
      </c>
      <c r="J95" t="e">
        <f t="shared" ref="J95:J100" si="57">$I$2+(0.821*SQRT(H95)+1.54)/E95</f>
        <v>#DIV/0!</v>
      </c>
      <c r="K95">
        <f>Control!F97/100</f>
        <v>0</v>
      </c>
      <c r="L95" s="25" t="e">
        <f t="shared" ref="L95:L100" si="58">K95*(1-F95-P95-S95)</f>
        <v>#DIV/0!</v>
      </c>
      <c r="M95" s="10" t="e">
        <f t="shared" ref="M95:M100" si="59">0.018*I95*1000000/8.3144/($AA$1+273.15)</f>
        <v>#DIV/0!</v>
      </c>
      <c r="N95" t="e">
        <f t="shared" ref="N95:N100" si="60">1/((1+$P$2)*(1+(1-E95)/E95*$AA$2/M95)-$O$2)</f>
        <v>#DIV/0!</v>
      </c>
      <c r="O95" t="e">
        <f t="shared" ref="O95:O100" si="61">$O$2*N95</f>
        <v>#DIV/0!</v>
      </c>
      <c r="P95" s="25" t="e">
        <f t="shared" ref="P95:P100" si="62">S95*($P$2-$F$2)</f>
        <v>#DIV/0!</v>
      </c>
      <c r="Q95" s="17" t="e">
        <f t="shared" ref="Q95:Q100" si="63">100/(1+G95/$AA$2*(1/S95-1))</f>
        <v>#DIV/0!</v>
      </c>
      <c r="R95" t="e">
        <f t="shared" ref="R95:R100" si="64">Q95/100*G95+(100-Q95)/100*2450</f>
        <v>#DIV/0!</v>
      </c>
      <c r="S95" s="25" t="e">
        <f t="shared" ref="S95:S100" si="65">($O$2/(1+$P$2-$F$2)+1)*N95</f>
        <v>#DIV/0!</v>
      </c>
      <c r="T95" s="25" t="e">
        <f t="shared" ref="T95:T100" si="66">L95+F95+P95</f>
        <v>#DIV/0!</v>
      </c>
      <c r="U95" s="10" t="e">
        <f ca="1">RANK(C95,$C$3:OFFSET($C$3,Control!$I$5-1,0),1)</f>
        <v>#N/A</v>
      </c>
      <c r="V95" s="10" t="e">
        <f t="shared" ca="1" si="50"/>
        <v>#N/A</v>
      </c>
      <c r="W95" s="10" t="e">
        <f t="shared" ca="1" si="50"/>
        <v>#N/A</v>
      </c>
      <c r="X95" s="7" t="e">
        <f t="shared" si="48"/>
        <v>#DIV/0!</v>
      </c>
      <c r="Y95" s="7" t="e">
        <f t="shared" ca="1" si="47"/>
        <v>#N/A</v>
      </c>
      <c r="Z95">
        <v>1</v>
      </c>
      <c r="AA95">
        <v>2</v>
      </c>
      <c r="AB95" s="11" t="e">
        <f t="shared" si="49"/>
        <v>#DIV/0!</v>
      </c>
      <c r="AC95" s="11"/>
      <c r="AD95" s="7" t="e">
        <f t="shared" ref="AD95:AD100" si="67">B95+S95*100</f>
        <v>#DIV/0!</v>
      </c>
      <c r="AE95" t="e">
        <f t="shared" ref="AE95:AE100" si="68">($AE$1/100-K95)/(1-K95)/N95-1-$P$2</f>
        <v>#DIV/0!</v>
      </c>
      <c r="AF95" s="25" t="e">
        <f t="shared" ref="AF95:AF100" si="69">S95+P95+F95</f>
        <v>#DIV/0!</v>
      </c>
    </row>
    <row r="96" spans="1:32" ht="14.25" x14ac:dyDescent="0.2">
      <c r="A96" s="37">
        <f>Control!B98</f>
        <v>0</v>
      </c>
      <c r="B96" s="27" t="e">
        <f t="shared" si="51"/>
        <v>#DIV/0!</v>
      </c>
      <c r="C96" s="20">
        <v>0</v>
      </c>
      <c r="D96" s="9" t="e">
        <f t="shared" si="52"/>
        <v>#DIV/0!</v>
      </c>
      <c r="E96">
        <f>Control!C98/100</f>
        <v>0</v>
      </c>
      <c r="F96" t="e">
        <f t="shared" si="53"/>
        <v>#DIV/0!</v>
      </c>
      <c r="G96">
        <f t="shared" si="54"/>
        <v>0</v>
      </c>
      <c r="H96" s="21">
        <f t="shared" si="55"/>
        <v>0</v>
      </c>
      <c r="I96" s="7" t="e">
        <f t="shared" si="56"/>
        <v>#DIV/0!</v>
      </c>
      <c r="J96" t="e">
        <f t="shared" si="57"/>
        <v>#DIV/0!</v>
      </c>
      <c r="K96">
        <f>Control!F98/100</f>
        <v>0</v>
      </c>
      <c r="L96" s="25" t="e">
        <f t="shared" si="58"/>
        <v>#DIV/0!</v>
      </c>
      <c r="M96" s="10" t="e">
        <f t="shared" si="59"/>
        <v>#DIV/0!</v>
      </c>
      <c r="N96" t="e">
        <f t="shared" si="60"/>
        <v>#DIV/0!</v>
      </c>
      <c r="O96" t="e">
        <f t="shared" si="61"/>
        <v>#DIV/0!</v>
      </c>
      <c r="P96" s="25" t="e">
        <f t="shared" si="62"/>
        <v>#DIV/0!</v>
      </c>
      <c r="Q96" s="17" t="e">
        <f t="shared" si="63"/>
        <v>#DIV/0!</v>
      </c>
      <c r="R96" t="e">
        <f t="shared" si="64"/>
        <v>#DIV/0!</v>
      </c>
      <c r="S96" s="25" t="e">
        <f t="shared" si="65"/>
        <v>#DIV/0!</v>
      </c>
      <c r="T96" s="25" t="e">
        <f t="shared" si="66"/>
        <v>#DIV/0!</v>
      </c>
      <c r="U96" s="10" t="e">
        <f ca="1">RANK(C96,$C$3:OFFSET($C$3,Control!$I$5-1,0),1)</f>
        <v>#N/A</v>
      </c>
      <c r="V96" s="10" t="e">
        <f t="shared" ref="V96:W100" ca="1" si="70">IF(U96=U95,U95+1,U96)</f>
        <v>#N/A</v>
      </c>
      <c r="W96" s="10" t="e">
        <f t="shared" ca="1" si="70"/>
        <v>#N/A</v>
      </c>
      <c r="X96" s="7" t="e">
        <f t="shared" si="48"/>
        <v>#DIV/0!</v>
      </c>
      <c r="Y96" s="7" t="e">
        <f t="shared" ca="1" si="47"/>
        <v>#N/A</v>
      </c>
      <c r="Z96">
        <v>1</v>
      </c>
      <c r="AA96">
        <v>2</v>
      </c>
      <c r="AB96" s="11" t="e">
        <f t="shared" si="49"/>
        <v>#DIV/0!</v>
      </c>
      <c r="AC96" s="11"/>
      <c r="AD96" s="7" t="e">
        <f t="shared" si="67"/>
        <v>#DIV/0!</v>
      </c>
      <c r="AE96" t="e">
        <f t="shared" si="68"/>
        <v>#DIV/0!</v>
      </c>
      <c r="AF96" s="25" t="e">
        <f t="shared" si="69"/>
        <v>#DIV/0!</v>
      </c>
    </row>
    <row r="97" spans="1:32" ht="14.25" x14ac:dyDescent="0.2">
      <c r="A97" s="37">
        <f>Control!B99</f>
        <v>0</v>
      </c>
      <c r="B97" s="27" t="e">
        <f t="shared" si="51"/>
        <v>#DIV/0!</v>
      </c>
      <c r="C97" s="20">
        <v>0</v>
      </c>
      <c r="D97" s="9" t="e">
        <f t="shared" si="52"/>
        <v>#DIV/0!</v>
      </c>
      <c r="E97">
        <f>Control!C99/100</f>
        <v>0</v>
      </c>
      <c r="F97" t="e">
        <f t="shared" si="53"/>
        <v>#DIV/0!</v>
      </c>
      <c r="G97">
        <f t="shared" si="54"/>
        <v>0</v>
      </c>
      <c r="H97" s="21">
        <f t="shared" si="55"/>
        <v>0</v>
      </c>
      <c r="I97" s="7" t="e">
        <f t="shared" si="56"/>
        <v>#DIV/0!</v>
      </c>
      <c r="J97" t="e">
        <f t="shared" si="57"/>
        <v>#DIV/0!</v>
      </c>
      <c r="K97">
        <f>Control!F99/100</f>
        <v>0</v>
      </c>
      <c r="L97" s="25" t="e">
        <f t="shared" si="58"/>
        <v>#DIV/0!</v>
      </c>
      <c r="M97" s="10" t="e">
        <f t="shared" si="59"/>
        <v>#DIV/0!</v>
      </c>
      <c r="N97" t="e">
        <f t="shared" si="60"/>
        <v>#DIV/0!</v>
      </c>
      <c r="O97" t="e">
        <f t="shared" si="61"/>
        <v>#DIV/0!</v>
      </c>
      <c r="P97" s="25" t="e">
        <f t="shared" si="62"/>
        <v>#DIV/0!</v>
      </c>
      <c r="Q97" s="17" t="e">
        <f t="shared" si="63"/>
        <v>#DIV/0!</v>
      </c>
      <c r="R97" t="e">
        <f t="shared" si="64"/>
        <v>#DIV/0!</v>
      </c>
      <c r="S97" s="25" t="e">
        <f t="shared" si="65"/>
        <v>#DIV/0!</v>
      </c>
      <c r="T97" s="25" t="e">
        <f t="shared" si="66"/>
        <v>#DIV/0!</v>
      </c>
      <c r="U97" s="10" t="e">
        <f ca="1">RANK(C97,$C$3:OFFSET($C$3,Control!$I$5-1,0),1)</f>
        <v>#N/A</v>
      </c>
      <c r="V97" s="10" t="e">
        <f t="shared" ca="1" si="70"/>
        <v>#N/A</v>
      </c>
      <c r="W97" s="10" t="e">
        <f t="shared" ca="1" si="70"/>
        <v>#N/A</v>
      </c>
      <c r="X97" s="7" t="e">
        <f t="shared" si="48"/>
        <v>#DIV/0!</v>
      </c>
      <c r="Y97" s="7" t="e">
        <f t="shared" ca="1" si="47"/>
        <v>#N/A</v>
      </c>
      <c r="Z97">
        <v>1</v>
      </c>
      <c r="AA97">
        <v>2</v>
      </c>
      <c r="AB97" s="11" t="e">
        <f t="shared" si="49"/>
        <v>#DIV/0!</v>
      </c>
      <c r="AC97" s="11"/>
      <c r="AD97" s="7" t="e">
        <f t="shared" si="67"/>
        <v>#DIV/0!</v>
      </c>
      <c r="AE97" t="e">
        <f t="shared" si="68"/>
        <v>#DIV/0!</v>
      </c>
      <c r="AF97" s="25" t="e">
        <f t="shared" si="69"/>
        <v>#DIV/0!</v>
      </c>
    </row>
    <row r="98" spans="1:32" ht="14.25" x14ac:dyDescent="0.2">
      <c r="A98" s="37">
        <f>Control!B100</f>
        <v>0</v>
      </c>
      <c r="B98" s="27" t="e">
        <f t="shared" si="51"/>
        <v>#DIV/0!</v>
      </c>
      <c r="C98" s="20">
        <v>0</v>
      </c>
      <c r="D98" s="9" t="e">
        <f t="shared" si="52"/>
        <v>#DIV/0!</v>
      </c>
      <c r="E98">
        <f>Control!C100/100</f>
        <v>0</v>
      </c>
      <c r="F98" t="e">
        <f t="shared" si="53"/>
        <v>#DIV/0!</v>
      </c>
      <c r="G98">
        <f t="shared" si="54"/>
        <v>0</v>
      </c>
      <c r="H98" s="21">
        <f t="shared" si="55"/>
        <v>0</v>
      </c>
      <c r="I98" s="7" t="e">
        <f t="shared" si="56"/>
        <v>#DIV/0!</v>
      </c>
      <c r="J98" t="e">
        <f t="shared" si="57"/>
        <v>#DIV/0!</v>
      </c>
      <c r="K98">
        <f>Control!F100/100</f>
        <v>0</v>
      </c>
      <c r="L98" s="25" t="e">
        <f t="shared" si="58"/>
        <v>#DIV/0!</v>
      </c>
      <c r="M98" s="10" t="e">
        <f t="shared" si="59"/>
        <v>#DIV/0!</v>
      </c>
      <c r="N98" t="e">
        <f t="shared" si="60"/>
        <v>#DIV/0!</v>
      </c>
      <c r="O98" t="e">
        <f t="shared" si="61"/>
        <v>#DIV/0!</v>
      </c>
      <c r="P98" s="25" t="e">
        <f t="shared" si="62"/>
        <v>#DIV/0!</v>
      </c>
      <c r="Q98" s="17" t="e">
        <f t="shared" si="63"/>
        <v>#DIV/0!</v>
      </c>
      <c r="R98" t="e">
        <f t="shared" si="64"/>
        <v>#DIV/0!</v>
      </c>
      <c r="S98" s="25" t="e">
        <f t="shared" si="65"/>
        <v>#DIV/0!</v>
      </c>
      <c r="T98" s="25" t="e">
        <f t="shared" si="66"/>
        <v>#DIV/0!</v>
      </c>
      <c r="U98" s="10" t="e">
        <f ca="1">RANK(C98,$C$3:OFFSET($C$3,Control!$I$5-1,0),1)</f>
        <v>#N/A</v>
      </c>
      <c r="V98" s="10" t="e">
        <f t="shared" ca="1" si="70"/>
        <v>#N/A</v>
      </c>
      <c r="W98" s="10" t="e">
        <f t="shared" ca="1" si="70"/>
        <v>#N/A</v>
      </c>
      <c r="X98" s="7" t="e">
        <f t="shared" si="48"/>
        <v>#DIV/0!</v>
      </c>
      <c r="Y98" s="7" t="e">
        <f t="shared" ca="1" si="47"/>
        <v>#N/A</v>
      </c>
      <c r="Z98">
        <v>1</v>
      </c>
      <c r="AA98">
        <v>2</v>
      </c>
      <c r="AB98" s="11" t="e">
        <f t="shared" si="49"/>
        <v>#DIV/0!</v>
      </c>
      <c r="AC98" s="11"/>
      <c r="AD98" s="7" t="e">
        <f t="shared" si="67"/>
        <v>#DIV/0!</v>
      </c>
      <c r="AE98" t="e">
        <f t="shared" si="68"/>
        <v>#DIV/0!</v>
      </c>
      <c r="AF98" s="25" t="e">
        <f t="shared" si="69"/>
        <v>#DIV/0!</v>
      </c>
    </row>
    <row r="99" spans="1:32" ht="14.25" x14ac:dyDescent="0.2">
      <c r="A99" s="37">
        <f>Control!B101</f>
        <v>0</v>
      </c>
      <c r="B99" s="27" t="e">
        <f t="shared" si="51"/>
        <v>#DIV/0!</v>
      </c>
      <c r="C99" s="20">
        <v>0</v>
      </c>
      <c r="D99" s="9" t="e">
        <f t="shared" si="52"/>
        <v>#DIV/0!</v>
      </c>
      <c r="E99">
        <f>Control!C101/100</f>
        <v>0</v>
      </c>
      <c r="F99" t="e">
        <f t="shared" si="53"/>
        <v>#DIV/0!</v>
      </c>
      <c r="G99">
        <f t="shared" si="54"/>
        <v>0</v>
      </c>
      <c r="H99" s="21">
        <f t="shared" si="55"/>
        <v>0</v>
      </c>
      <c r="I99" s="7" t="e">
        <f t="shared" si="56"/>
        <v>#DIV/0!</v>
      </c>
      <c r="J99" t="e">
        <f t="shared" si="57"/>
        <v>#DIV/0!</v>
      </c>
      <c r="K99">
        <f>Control!F101/100</f>
        <v>0</v>
      </c>
      <c r="L99" s="25" t="e">
        <f t="shared" si="58"/>
        <v>#DIV/0!</v>
      </c>
      <c r="M99" s="10" t="e">
        <f t="shared" si="59"/>
        <v>#DIV/0!</v>
      </c>
      <c r="N99" t="e">
        <f t="shared" si="60"/>
        <v>#DIV/0!</v>
      </c>
      <c r="O99" t="e">
        <f t="shared" si="61"/>
        <v>#DIV/0!</v>
      </c>
      <c r="P99" s="25" t="e">
        <f t="shared" si="62"/>
        <v>#DIV/0!</v>
      </c>
      <c r="Q99" s="17" t="e">
        <f t="shared" si="63"/>
        <v>#DIV/0!</v>
      </c>
      <c r="R99" t="e">
        <f t="shared" si="64"/>
        <v>#DIV/0!</v>
      </c>
      <c r="S99" s="25" t="e">
        <f t="shared" si="65"/>
        <v>#DIV/0!</v>
      </c>
      <c r="T99" s="25" t="e">
        <f t="shared" si="66"/>
        <v>#DIV/0!</v>
      </c>
      <c r="U99" s="10" t="e">
        <f ca="1">RANK(C99,$C$3:OFFSET($C$3,Control!$I$5-1,0),1)</f>
        <v>#N/A</v>
      </c>
      <c r="V99" s="10" t="e">
        <f t="shared" ca="1" si="70"/>
        <v>#N/A</v>
      </c>
      <c r="W99" s="10" t="e">
        <f t="shared" ca="1" si="70"/>
        <v>#N/A</v>
      </c>
      <c r="X99" s="7" t="e">
        <f t="shared" si="48"/>
        <v>#DIV/0!</v>
      </c>
      <c r="Y99" s="7" t="e">
        <f t="shared" ca="1" si="47"/>
        <v>#N/A</v>
      </c>
      <c r="Z99">
        <v>1</v>
      </c>
      <c r="AA99">
        <v>2</v>
      </c>
      <c r="AB99" s="11" t="e">
        <f t="shared" si="49"/>
        <v>#DIV/0!</v>
      </c>
      <c r="AC99" s="11"/>
      <c r="AD99" s="7" t="e">
        <f t="shared" si="67"/>
        <v>#DIV/0!</v>
      </c>
      <c r="AE99" t="e">
        <f t="shared" si="68"/>
        <v>#DIV/0!</v>
      </c>
      <c r="AF99" s="25" t="e">
        <f t="shared" si="69"/>
        <v>#DIV/0!</v>
      </c>
    </row>
    <row r="100" spans="1:32" ht="14.25" x14ac:dyDescent="0.2">
      <c r="A100" s="37">
        <f>Control!B102</f>
        <v>0</v>
      </c>
      <c r="B100" s="27" t="e">
        <f t="shared" si="51"/>
        <v>#DIV/0!</v>
      </c>
      <c r="C100" s="20">
        <v>0</v>
      </c>
      <c r="D100" s="9" t="e">
        <f t="shared" si="52"/>
        <v>#DIV/0!</v>
      </c>
      <c r="E100">
        <f>Control!C102/100</f>
        <v>0</v>
      </c>
      <c r="F100" t="e">
        <f t="shared" si="53"/>
        <v>#DIV/0!</v>
      </c>
      <c r="G100">
        <f t="shared" si="54"/>
        <v>0</v>
      </c>
      <c r="H100" s="21">
        <f t="shared" si="55"/>
        <v>0</v>
      </c>
      <c r="I100" s="7" t="e">
        <f t="shared" si="56"/>
        <v>#DIV/0!</v>
      </c>
      <c r="J100" t="e">
        <f t="shared" si="57"/>
        <v>#DIV/0!</v>
      </c>
      <c r="K100">
        <f>Control!F102/100</f>
        <v>0</v>
      </c>
      <c r="L100" s="25" t="e">
        <f t="shared" si="58"/>
        <v>#DIV/0!</v>
      </c>
      <c r="M100" s="10" t="e">
        <f t="shared" si="59"/>
        <v>#DIV/0!</v>
      </c>
      <c r="N100" t="e">
        <f t="shared" si="60"/>
        <v>#DIV/0!</v>
      </c>
      <c r="O100" t="e">
        <f t="shared" si="61"/>
        <v>#DIV/0!</v>
      </c>
      <c r="P100" s="25" t="e">
        <f t="shared" si="62"/>
        <v>#DIV/0!</v>
      </c>
      <c r="Q100" s="17" t="e">
        <f t="shared" si="63"/>
        <v>#DIV/0!</v>
      </c>
      <c r="R100" t="e">
        <f t="shared" si="64"/>
        <v>#DIV/0!</v>
      </c>
      <c r="S100" s="25" t="e">
        <f t="shared" si="65"/>
        <v>#DIV/0!</v>
      </c>
      <c r="T100" s="25" t="e">
        <f t="shared" si="66"/>
        <v>#DIV/0!</v>
      </c>
      <c r="U100" s="10" t="e">
        <f ca="1">RANK(C100,$C$3:OFFSET($C$3,Control!$I$5-1,0),1)</f>
        <v>#N/A</v>
      </c>
      <c r="V100" s="10" t="e">
        <f t="shared" ca="1" si="70"/>
        <v>#N/A</v>
      </c>
      <c r="W100" s="10" t="e">
        <f t="shared" ca="1" si="70"/>
        <v>#N/A</v>
      </c>
      <c r="X100" s="7" t="e">
        <f t="shared" si="48"/>
        <v>#DIV/0!</v>
      </c>
      <c r="Y100" s="7" t="e">
        <f t="shared" ca="1" si="47"/>
        <v>#N/A</v>
      </c>
      <c r="Z100">
        <v>1</v>
      </c>
      <c r="AA100">
        <v>2</v>
      </c>
      <c r="AB100" s="11" t="e">
        <f t="shared" si="49"/>
        <v>#DIV/0!</v>
      </c>
      <c r="AC100" s="11"/>
      <c r="AD100" s="7" t="e">
        <f t="shared" si="67"/>
        <v>#DIV/0!</v>
      </c>
      <c r="AE100" t="e">
        <f t="shared" si="68"/>
        <v>#DIV/0!</v>
      </c>
      <c r="AF100" s="25" t="e">
        <f t="shared" si="69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I530"/>
  <sheetViews>
    <sheetView workbookViewId="0">
      <selection activeCell="C9" sqref="C9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8.8554687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10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40" width="11.42578125" customWidth="1"/>
    <col min="41" max="41" width="9.140625" customWidth="1"/>
  </cols>
  <sheetData>
    <row r="1" spans="1:61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149.04609692397938</v>
      </c>
      <c r="AH1" s="31" t="s">
        <v>86</v>
      </c>
      <c r="AI1">
        <f ca="1">MAX(AD3:OFFSET(AD3,Control!$I$5-1,0))</f>
        <v>3.4612807014288163</v>
      </c>
      <c r="AJ1" s="6"/>
      <c r="AT1" s="4"/>
      <c r="AY1" s="4"/>
      <c r="BD1" s="4"/>
    </row>
    <row r="2" spans="1:61" x14ac:dyDescent="0.2">
      <c r="C2" s="2" t="s">
        <v>9</v>
      </c>
      <c r="D2" s="96">
        <f ca="1">SUM(D3:OFFSET(D3,Control!$I$5-1,0))</f>
        <v>5.7067852186065693E-6</v>
      </c>
      <c r="E2" s="18" t="s">
        <v>29</v>
      </c>
      <c r="F2" s="3">
        <f>Control!Q26</f>
        <v>8.9605734767025089E-2</v>
      </c>
      <c r="H2" s="3" t="s">
        <v>33</v>
      </c>
      <c r="I2" s="4">
        <v>0.1</v>
      </c>
      <c r="J2" s="4">
        <f>Control!S26</f>
        <v>1</v>
      </c>
      <c r="K2" s="4" t="s">
        <v>49</v>
      </c>
      <c r="N2" s="4" t="s">
        <v>34</v>
      </c>
      <c r="O2" s="4">
        <f>Control!R26</f>
        <v>4.8309178743961336</v>
      </c>
      <c r="P2" s="18">
        <f>Control!P26</f>
        <v>3.8309178743961341</v>
      </c>
      <c r="Q2" s="34" t="s">
        <v>35</v>
      </c>
      <c r="R2" s="14" t="s">
        <v>38</v>
      </c>
      <c r="S2" s="8">
        <f ca="1">100*MAX(S3:OFFSET(S3,Control!$I$5-1,0))</f>
        <v>0.12291956177297524</v>
      </c>
      <c r="T2" s="8">
        <f ca="1">S2*(1+AG3/100)</f>
        <v>0.58825560678534883</v>
      </c>
      <c r="U2" s="2"/>
      <c r="V2" t="s">
        <v>44</v>
      </c>
      <c r="W2">
        <f>O2/(1+P2-F2)</f>
        <v>1.018898931799507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1" ht="14.25" x14ac:dyDescent="0.2">
      <c r="A3" s="37" t="str">
        <f>Control!B5</f>
        <v>AME 19 A2</v>
      </c>
      <c r="B3" s="27">
        <f>100*T3/(1-S3)</f>
        <v>3.3939106802850607</v>
      </c>
      <c r="C3" s="20">
        <v>87.12963058522331</v>
      </c>
      <c r="D3" s="9">
        <f>ABS(B3-((354.94*SQRT(C3)+9.623*C3-1.5223*POWER(C3,1.5))/($AA$1+273)+0.0012439*POWER(C3,1.5)))</f>
        <v>4.4508347896154987E-7</v>
      </c>
      <c r="E3">
        <f>Control!C5/100</f>
        <v>0.297944505187065</v>
      </c>
      <c r="F3">
        <f>$F$2*N3</f>
        <v>2.9901151319523935E-5</v>
      </c>
      <c r="G3">
        <f t="shared" ref="G3:G30" si="0">0.018*C3*1000000/8.3144/($AA$1+273.15)</f>
        <v>154.21539971909615</v>
      </c>
      <c r="H3" s="21">
        <f t="shared" ref="H3:H30" si="1">2*0.0000000000000000001*(E3*100)^3.5</f>
        <v>2.887379223076697E-14</v>
      </c>
      <c r="I3" s="7">
        <f>MIN(J3*$J$2,C3)</f>
        <v>5.2687482490734627</v>
      </c>
      <c r="J3">
        <f t="shared" ref="J3:J30" si="2">$I$2+(0.821*SQRT(H3)+1.54)/E3</f>
        <v>5.2687482490734627</v>
      </c>
      <c r="K3">
        <f>Control!F5/100</f>
        <v>3.1467272481479187E-2</v>
      </c>
      <c r="L3" s="25">
        <f>K3*(1-F3-P3-S3)</f>
        <v>3.136581808857998E-2</v>
      </c>
      <c r="M3" s="10">
        <f>0.018*I3*1000000/8.3144/($AA$1+273.15)</f>
        <v>9.3254397131341786</v>
      </c>
      <c r="N3">
        <f>1/((1+$P$2)*(1+(1-E3)/E3*$AA$2/M3)-$O$2)</f>
        <v>3.3369684872588712E-4</v>
      </c>
      <c r="O3">
        <f>$O$2*N3</f>
        <v>1.6120620711395507E-3</v>
      </c>
      <c r="P3" s="25">
        <f>S3*($P$2-$F$2)</f>
        <v>2.5205227795220223E-3</v>
      </c>
      <c r="Q3" s="17">
        <f>100/(1+G3/$AA$2*(1/S3-1))</f>
        <v>1.0618106506288232</v>
      </c>
      <c r="R3">
        <f>Q3/100*G3+(100-Q3)/100*$AA$2</f>
        <v>2430.5700240661895</v>
      </c>
      <c r="S3" s="25">
        <f>($O$2/(1+$P$2-$F$2)+1)*N3</f>
        <v>6.7370021143755513E-4</v>
      </c>
      <c r="T3" s="25">
        <f>L3+F3+P3</f>
        <v>3.3916242019421526E-2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3.1699514937305868</v>
      </c>
      <c r="Y3" s="7">
        <f t="shared" ref="Y3:Y66" ca="1" si="3">ABS(C3-V3)</f>
        <v>73.12963058522331</v>
      </c>
      <c r="Z3">
        <v>1</v>
      </c>
      <c r="AA3">
        <v>2</v>
      </c>
      <c r="AB3" s="11">
        <f>100*8.3144*$AA$2*($AA$1+273)*($AE$1/100-B3/100)/(0.018*1000000*C3+8.3144*$AA$2*($AA$1+273)*($AE$1/100-B3/100))</f>
        <v>26.642997781612085</v>
      </c>
      <c r="AC3" s="11"/>
      <c r="AD3" s="7">
        <f>B3+S3*100</f>
        <v>3.4612807014288163</v>
      </c>
      <c r="AE3">
        <f>($AE$1/100-K3)/(1-K3)/N3-1-$P$2</f>
        <v>73.41715787636771</v>
      </c>
      <c r="AF3" s="25">
        <f>S3+P3+F3</f>
        <v>3.2241241422791013E-3</v>
      </c>
      <c r="AG3">
        <f>100*((O2+P2)*(1+P2-F2)-O2)/(1+O2+P2-F2)</f>
        <v>378.5695606951644</v>
      </c>
      <c r="AK3" s="17"/>
      <c r="AN3" s="7"/>
      <c r="AO3" s="7"/>
      <c r="AT3" s="8"/>
      <c r="AY3" s="7"/>
      <c r="BI3" s="1"/>
    </row>
    <row r="4" spans="1:61" ht="14.25" x14ac:dyDescent="0.2">
      <c r="A4" s="37" t="str">
        <f>Control!B6</f>
        <v>AME 19 A3</v>
      </c>
      <c r="B4" s="27">
        <f t="shared" ref="B4:B30" si="4">100*T4/(1-S4)</f>
        <v>2.1159940374620212</v>
      </c>
      <c r="C4" s="20">
        <v>38.900382015694049</v>
      </c>
      <c r="D4" s="9">
        <f t="shared" ref="D4:D30" si="5">ABS(B4-((354.94*SQRT(C4)+9.623*C4-1.5223*POWER(C4,1.5))/($AA$1+273)+0.0012439*POWER(C4,1.5)))</f>
        <v>5.0025660547348139E-7</v>
      </c>
      <c r="E4">
        <f>Control!C6/100</f>
        <v>0.28572456749383496</v>
      </c>
      <c r="F4">
        <f t="shared" ref="F4:F30" si="6">$F$2*N4</f>
        <v>2.9366719390770895E-5</v>
      </c>
      <c r="G4">
        <f t="shared" si="0"/>
        <v>68.851869581932988</v>
      </c>
      <c r="H4" s="21">
        <f t="shared" si="1"/>
        <v>2.4937134037179085E-14</v>
      </c>
      <c r="I4" s="7">
        <f t="shared" ref="I4:I30" si="7">MIN(J4*$J$2,C4)</f>
        <v>5.489806494960952</v>
      </c>
      <c r="J4">
        <f t="shared" si="2"/>
        <v>5.489806494960952</v>
      </c>
      <c r="K4">
        <f>Control!F6/100</f>
        <v>1.8700314761687761E-2</v>
      </c>
      <c r="L4" s="25">
        <f t="shared" ref="L4:L30" si="8">K4*(1-F4-P4-S4)</f>
        <v>1.8641100244192479E-2</v>
      </c>
      <c r="M4" s="10">
        <f t="shared" ref="M4:M30" si="9">0.018*I4*1000000/8.3144/($AA$1+273.15)</f>
        <v>9.7167025421140032</v>
      </c>
      <c r="N4">
        <f t="shared" ref="N4:N30" si="10">1/((1+$P$2)*(1+(1-E4)/E4*$AA$2/M4)-$O$2)</f>
        <v>3.2773258840100317E-4</v>
      </c>
      <c r="O4">
        <f t="shared" ref="O4:O30" si="11">$O$2*N4</f>
        <v>1.5832492193285173E-3</v>
      </c>
      <c r="P4" s="25">
        <f t="shared" ref="P4:P30" si="12">S4*($P$2-$F$2)</f>
        <v>2.4754727466275912E-3</v>
      </c>
      <c r="Q4" s="17">
        <f t="shared" ref="Q4:Q30" si="13">100/(1+G4/$AA$2*(1/S4-1))</f>
        <v>2.3063424088718065</v>
      </c>
      <c r="R4">
        <f t="shared" ref="R4:R9" si="14">Q4/100*G4+(100-Q4)/100*$AA$2</f>
        <v>2399.9672537296665</v>
      </c>
      <c r="S4" s="25">
        <f t="shared" ref="S4:S30" si="15">($O$2/(1+$P$2-$F$2)+1)*N4</f>
        <v>6.6165897263867281E-4</v>
      </c>
      <c r="T4" s="25">
        <f t="shared" ref="T4:T30" si="16">L4+F4+P4</f>
        <v>2.1145939710210844E-2</v>
      </c>
      <c r="U4" s="10">
        <f ca="1">RANK(C4,$C$3:OFFSET($C$3,Control!$I$5-1,0),1)</f>
        <v>13</v>
      </c>
      <c r="V4" s="10">
        <f t="shared" ref="V4:W19" ca="1" si="17">IF(U4=U3,U3+1,U4)</f>
        <v>13</v>
      </c>
      <c r="W4" s="10">
        <f t="shared" ca="1" si="17"/>
        <v>13</v>
      </c>
      <c r="X4" s="7">
        <f t="shared" ref="X4:X67" si="18">(N4+L4)*100</f>
        <v>1.8968832832593481</v>
      </c>
      <c r="Y4" s="7">
        <f t="shared" ca="1" si="3"/>
        <v>25.900382015694049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55.929543490566701</v>
      </c>
      <c r="AC4" s="11"/>
      <c r="AD4" s="7">
        <f t="shared" ref="AD4:AD30" si="20">B4+S4*100</f>
        <v>2.1821599347258887</v>
      </c>
      <c r="AE4">
        <f t="shared" ref="AE4:AE30" si="21">($AE$1/100-K4)/(1-K4)/N4-1-$P$2</f>
        <v>113.50237799546512</v>
      </c>
      <c r="AF4" s="25">
        <f t="shared" ref="AF4:AF30" si="22">S4+P4+F4</f>
        <v>3.166498438657035E-3</v>
      </c>
      <c r="AK4" s="17"/>
      <c r="AN4" s="7"/>
      <c r="AO4" s="7"/>
      <c r="AT4" s="8"/>
      <c r="AY4" s="7"/>
      <c r="BI4" s="1"/>
    </row>
    <row r="5" spans="1:61" ht="14.25" x14ac:dyDescent="0.2">
      <c r="A5" s="37" t="str">
        <f>Control!B7</f>
        <v>AME 19 A4</v>
      </c>
      <c r="B5" s="27">
        <f t="shared" si="4"/>
        <v>1.7020256355514054</v>
      </c>
      <c r="C5" s="20">
        <v>26.489570695490492</v>
      </c>
      <c r="D5" s="9">
        <f t="shared" si="5"/>
        <v>4.6590495683673794E-8</v>
      </c>
      <c r="E5">
        <f>Control!C7/100</f>
        <v>0.15831191098096212</v>
      </c>
      <c r="F5">
        <f t="shared" si="6"/>
        <v>2.4718825460772516E-5</v>
      </c>
      <c r="G5">
        <f t="shared" si="0"/>
        <v>46.885309919873933</v>
      </c>
      <c r="H5" s="21">
        <f t="shared" si="1"/>
        <v>3.1573851728757004E-15</v>
      </c>
      <c r="I5" s="7">
        <f t="shared" si="7"/>
        <v>9.8276322204062598</v>
      </c>
      <c r="J5">
        <f t="shared" si="2"/>
        <v>9.8276322204062598</v>
      </c>
      <c r="K5">
        <f>Control!F7/100</f>
        <v>1.4942206567466677E-2</v>
      </c>
      <c r="L5" s="25">
        <f t="shared" si="8"/>
        <v>1.4902380592926364E-2</v>
      </c>
      <c r="M5" s="10">
        <f t="shared" si="9"/>
        <v>17.39445262171526</v>
      </c>
      <c r="N5">
        <f t="shared" si="10"/>
        <v>2.758620921422213E-4</v>
      </c>
      <c r="O5">
        <f t="shared" si="11"/>
        <v>1.3326671117981702E-3</v>
      </c>
      <c r="P5" s="25">
        <f t="shared" si="12"/>
        <v>2.08367771498566E-3</v>
      </c>
      <c r="Q5" s="17">
        <f t="shared" si="13"/>
        <v>2.8351271326751921</v>
      </c>
      <c r="R5">
        <f t="shared" si="14"/>
        <v>2386.7268870356011</v>
      </c>
      <c r="S5" s="25">
        <f t="shared" si="15"/>
        <v>5.5693768314990771E-4</v>
      </c>
      <c r="T5" s="25">
        <f t="shared" si="16"/>
        <v>1.7010777133372797E-2</v>
      </c>
      <c r="U5" s="10">
        <f ca="1">RANK(C5,$C$3:OFFSET($C$3,Control!$I$5-1,0),1)</f>
        <v>7</v>
      </c>
      <c r="V5" s="10">
        <f t="shared" ca="1" si="17"/>
        <v>7</v>
      </c>
      <c r="W5" s="10">
        <f t="shared" ca="1" si="17"/>
        <v>7</v>
      </c>
      <c r="X5" s="7">
        <f t="shared" si="18"/>
        <v>1.5178242685068586</v>
      </c>
      <c r="Y5" s="7">
        <f t="shared" ca="1" si="3"/>
        <v>19.489570695490492</v>
      </c>
      <c r="Z5">
        <v>1</v>
      </c>
      <c r="AA5">
        <v>2</v>
      </c>
      <c r="AB5" s="11">
        <f t="shared" si="19"/>
        <v>67.536899459340972</v>
      </c>
      <c r="AC5" s="11"/>
      <c r="AD5" s="7">
        <f t="shared" si="20"/>
        <v>1.7577194038663961</v>
      </c>
      <c r="AE5">
        <f t="shared" si="21"/>
        <v>149.04609692397938</v>
      </c>
      <c r="AF5" s="25">
        <f t="shared" si="22"/>
        <v>2.6653342235963403E-3</v>
      </c>
      <c r="AK5" s="17"/>
      <c r="AN5" s="7"/>
      <c r="AO5" s="7"/>
      <c r="AT5" s="8"/>
      <c r="AY5" s="7"/>
      <c r="BI5" s="1"/>
    </row>
    <row r="6" spans="1:61" ht="14.25" x14ac:dyDescent="0.2">
      <c r="A6" s="37" t="str">
        <f>Control!B8</f>
        <v>AME 19 A5</v>
      </c>
      <c r="B6" s="27">
        <f t="shared" si="4"/>
        <v>2.0945115928918137</v>
      </c>
      <c r="C6" s="20">
        <v>38.212509367873771</v>
      </c>
      <c r="D6" s="9">
        <f t="shared" si="5"/>
        <v>6.113456993972477E-7</v>
      </c>
      <c r="E6">
        <f>Control!C8/100</f>
        <v>0.19871320738200793</v>
      </c>
      <c r="F6">
        <f t="shared" si="6"/>
        <v>2.6032587307749946E-5</v>
      </c>
      <c r="G6">
        <f t="shared" si="0"/>
        <v>67.634366941018229</v>
      </c>
      <c r="H6" s="21">
        <f t="shared" si="1"/>
        <v>6.9955773355971863E-15</v>
      </c>
      <c r="I6" s="7">
        <f t="shared" si="7"/>
        <v>7.8498626737355028</v>
      </c>
      <c r="J6">
        <f t="shared" si="2"/>
        <v>7.8498626737355028</v>
      </c>
      <c r="K6">
        <f>Control!F8/100</f>
        <v>1.8765050082812738E-2</v>
      </c>
      <c r="L6" s="25">
        <f t="shared" si="8"/>
        <v>1.8712376736923803E-2</v>
      </c>
      <c r="M6" s="10">
        <f t="shared" si="9"/>
        <v>13.893892374374865</v>
      </c>
      <c r="N6">
        <f t="shared" si="10"/>
        <v>2.905236743544894E-4</v>
      </c>
      <c r="O6">
        <f t="shared" si="11"/>
        <v>1.4034960113743446E-3</v>
      </c>
      <c r="P6" s="25">
        <f t="shared" si="12"/>
        <v>2.1944214996241929E-3</v>
      </c>
      <c r="Q6" s="17">
        <f t="shared" si="13"/>
        <v>2.0858375983484496</v>
      </c>
      <c r="R6">
        <f t="shared" si="14"/>
        <v>2405.203430015606</v>
      </c>
      <c r="S6" s="25">
        <f t="shared" si="15"/>
        <v>5.8653793581674651E-4</v>
      </c>
      <c r="T6" s="25">
        <f t="shared" si="16"/>
        <v>2.0932830823855747E-2</v>
      </c>
      <c r="U6" s="10">
        <f ca="1">RANK(C6,$C$3:OFFSET($C$3,Control!$I$5-1,0),1)</f>
        <v>12</v>
      </c>
      <c r="V6" s="10">
        <f t="shared" ca="1" si="17"/>
        <v>12</v>
      </c>
      <c r="W6" s="10">
        <f t="shared" ca="1" si="17"/>
        <v>12</v>
      </c>
      <c r="X6" s="7">
        <f t="shared" si="18"/>
        <v>1.9002900411278292</v>
      </c>
      <c r="Y6" s="7">
        <f t="shared" ca="1" si="3"/>
        <v>26.212509367873771</v>
      </c>
      <c r="Z6">
        <v>1</v>
      </c>
      <c r="AA6">
        <v>2</v>
      </c>
      <c r="AB6" s="11">
        <f t="shared" si="19"/>
        <v>56.516744982278347</v>
      </c>
      <c r="AC6" s="11"/>
      <c r="AD6" s="7">
        <f t="shared" si="20"/>
        <v>2.1531653864734883</v>
      </c>
      <c r="AE6">
        <f t="shared" si="21"/>
        <v>128.43967591656786</v>
      </c>
      <c r="AF6" s="25">
        <f t="shared" si="22"/>
        <v>2.8069920227486891E-3</v>
      </c>
      <c r="AK6" s="17"/>
      <c r="AN6" s="7"/>
      <c r="AO6" s="7"/>
      <c r="AT6" s="8"/>
      <c r="AY6" s="7"/>
      <c r="BI6" s="1"/>
    </row>
    <row r="7" spans="1:61" ht="14.25" x14ac:dyDescent="0.2">
      <c r="A7" s="37" t="str">
        <f>Control!B9</f>
        <v>MER 13-01-1</v>
      </c>
      <c r="B7" s="27">
        <f t="shared" si="4"/>
        <v>0.77689594485620594</v>
      </c>
      <c r="C7" s="20">
        <v>6.2831005709699053</v>
      </c>
      <c r="D7" s="9">
        <f t="shared" si="5"/>
        <v>6.0085393560616041E-7</v>
      </c>
      <c r="E7">
        <f>Control!C9/100</f>
        <v>0.36347859146227679</v>
      </c>
      <c r="F7">
        <f t="shared" si="6"/>
        <v>3.3117353676323344E-5</v>
      </c>
      <c r="G7">
        <f t="shared" si="0"/>
        <v>11.120796215010392</v>
      </c>
      <c r="H7" s="21">
        <f t="shared" si="1"/>
        <v>5.7903647663585683E-14</v>
      </c>
      <c r="I7" s="7">
        <f t="shared" si="7"/>
        <v>4.3368387952733345</v>
      </c>
      <c r="J7">
        <f t="shared" si="2"/>
        <v>4.3368387952733345</v>
      </c>
      <c r="K7">
        <f>Control!F9/100</f>
        <v>4.9561099014584012E-3</v>
      </c>
      <c r="L7" s="25">
        <f t="shared" si="8"/>
        <v>4.938412055968228E-3</v>
      </c>
      <c r="M7" s="10">
        <f t="shared" si="9"/>
        <v>7.6760032590312228</v>
      </c>
      <c r="N7">
        <f t="shared" si="10"/>
        <v>3.6958966702776855E-4</v>
      </c>
      <c r="O7">
        <f t="shared" si="11"/>
        <v>1.7854573286365625E-3</v>
      </c>
      <c r="P7" s="25">
        <f t="shared" si="12"/>
        <v>2.7916331196303043E-3</v>
      </c>
      <c r="Q7" s="17">
        <f t="shared" si="13"/>
        <v>14.151623769183228</v>
      </c>
      <c r="R7">
        <f t="shared" si="14"/>
        <v>2109.1514097070376</v>
      </c>
      <c r="S7" s="25">
        <f t="shared" si="15"/>
        <v>7.4616418396649742E-4</v>
      </c>
      <c r="T7" s="25">
        <f t="shared" si="16"/>
        <v>7.7631625292748554E-3</v>
      </c>
      <c r="U7" s="10">
        <f ca="1">RANK(C7,$C$3:OFFSET($C$3,Control!$I$5-1,0),1)</f>
        <v>1</v>
      </c>
      <c r="V7" s="10">
        <f t="shared" ca="1" si="17"/>
        <v>1</v>
      </c>
      <c r="W7" s="10">
        <f t="shared" ca="1" si="17"/>
        <v>1</v>
      </c>
      <c r="X7" s="7">
        <f t="shared" si="18"/>
        <v>0.53080017229959964</v>
      </c>
      <c r="Y7" s="7">
        <f t="shared" ca="1" si="3"/>
        <v>5.2831005709699053</v>
      </c>
      <c r="Z7">
        <v>1</v>
      </c>
      <c r="AA7">
        <v>2</v>
      </c>
      <c r="AB7" s="11">
        <f t="shared" si="19"/>
        <v>91.534823214429792</v>
      </c>
      <c r="AC7" s="11"/>
      <c r="AD7" s="7">
        <f t="shared" si="20"/>
        <v>0.85151236325285573</v>
      </c>
      <c r="AE7">
        <f t="shared" si="21"/>
        <v>136.02437578291577</v>
      </c>
      <c r="AF7" s="25">
        <f t="shared" si="22"/>
        <v>3.5709146572731254E-3</v>
      </c>
      <c r="AK7" s="17"/>
      <c r="AN7" s="7"/>
      <c r="AO7" s="7"/>
      <c r="AT7" s="9"/>
      <c r="AY7" s="7"/>
      <c r="BI7" s="1"/>
    </row>
    <row r="8" spans="1:61" ht="14.25" x14ac:dyDescent="0.2">
      <c r="A8" s="37" t="str">
        <f>Control!B10</f>
        <v>MER 13-01-3</v>
      </c>
      <c r="B8" s="27">
        <f t="shared" si="4"/>
        <v>0.94725443835926759</v>
      </c>
      <c r="C8" s="20">
        <v>9.1033680044119087</v>
      </c>
      <c r="D8" s="9">
        <f t="shared" si="5"/>
        <v>6.283273511487053E-7</v>
      </c>
      <c r="E8">
        <f>Control!C10/100</f>
        <v>0.44063593598960471</v>
      </c>
      <c r="F8">
        <f t="shared" si="6"/>
        <v>3.7869943066228834E-5</v>
      </c>
      <c r="G8">
        <f t="shared" si="0"/>
        <v>16.112538595205557</v>
      </c>
      <c r="H8" s="21">
        <f t="shared" si="1"/>
        <v>1.1358204701346975E-13</v>
      </c>
      <c r="I8" s="7">
        <f t="shared" si="7"/>
        <v>3.5949493468667595</v>
      </c>
      <c r="J8">
        <f t="shared" si="2"/>
        <v>3.5949493468667595</v>
      </c>
      <c r="K8">
        <f>Control!F10/100</f>
        <v>6.2599000462223017E-3</v>
      </c>
      <c r="L8" s="25">
        <f t="shared" si="8"/>
        <v>6.2343385721044852E-3</v>
      </c>
      <c r="M8" s="10">
        <f t="shared" si="9"/>
        <v>6.3628933896912834</v>
      </c>
      <c r="N8">
        <f t="shared" si="10"/>
        <v>4.2262856461911381E-4</v>
      </c>
      <c r="O8">
        <f t="shared" si="11"/>
        <v>2.0416838870488583E-3</v>
      </c>
      <c r="P8" s="25">
        <f t="shared" si="12"/>
        <v>3.1922534733740005E-3</v>
      </c>
      <c r="Q8" s="17">
        <f t="shared" si="13"/>
        <v>11.51353097439463</v>
      </c>
      <c r="R8">
        <f t="shared" si="14"/>
        <v>2174.1979367005324</v>
      </c>
      <c r="S8" s="25">
        <f t="shared" si="15"/>
        <v>8.5324435765748779E-4</v>
      </c>
      <c r="T8" s="25">
        <f t="shared" si="16"/>
        <v>9.4644619885447152E-3</v>
      </c>
      <c r="U8" s="10">
        <f ca="1">RANK(C8,$C$3:OFFSET($C$3,Control!$I$5-1,0),1)</f>
        <v>3</v>
      </c>
      <c r="V8" s="10">
        <f t="shared" ca="1" si="17"/>
        <v>3</v>
      </c>
      <c r="W8" s="10">
        <f t="shared" ca="1" si="17"/>
        <v>3</v>
      </c>
      <c r="X8" s="7">
        <f t="shared" si="18"/>
        <v>0.66569671367235994</v>
      </c>
      <c r="Y8" s="7">
        <f t="shared" ca="1" si="3"/>
        <v>6.1033680044119087</v>
      </c>
      <c r="Z8">
        <v>1</v>
      </c>
      <c r="AA8">
        <v>2</v>
      </c>
      <c r="AB8" s="11">
        <f t="shared" si="19"/>
        <v>87.810251495809524</v>
      </c>
      <c r="AC8" s="11"/>
      <c r="AD8" s="7">
        <f t="shared" si="20"/>
        <v>1.0325788741250164</v>
      </c>
      <c r="AE8">
        <f t="shared" si="21"/>
        <v>115.40458750805618</v>
      </c>
      <c r="AF8" s="25">
        <f t="shared" si="22"/>
        <v>4.0833677740977174E-3</v>
      </c>
      <c r="AK8" s="17"/>
      <c r="AN8" s="7"/>
      <c r="AO8" s="7"/>
      <c r="AT8" s="8"/>
      <c r="AY8" s="7"/>
      <c r="BI8" s="1"/>
    </row>
    <row r="9" spans="1:61" ht="14.25" x14ac:dyDescent="0.2">
      <c r="A9" s="37" t="str">
        <f>Control!B11</f>
        <v>MER 13-01-6</v>
      </c>
      <c r="B9" s="27">
        <f t="shared" si="4"/>
        <v>0.8491099660082031</v>
      </c>
      <c r="C9" s="20">
        <v>7.4231287650843756</v>
      </c>
      <c r="D9" s="9">
        <f t="shared" si="5"/>
        <v>1.9479352353357626E-7</v>
      </c>
      <c r="E9">
        <f>Control!C11/100</f>
        <v>0.39946768149646578</v>
      </c>
      <c r="F9">
        <f t="shared" si="6"/>
        <v>3.5182173011612737E-5</v>
      </c>
      <c r="G9">
        <f t="shared" si="0"/>
        <v>13.138593174156671</v>
      </c>
      <c r="H9" s="21">
        <f t="shared" si="1"/>
        <v>8.0577867017476053E-14</v>
      </c>
      <c r="I9" s="7">
        <f t="shared" si="7"/>
        <v>3.9551309765084519</v>
      </c>
      <c r="J9">
        <f t="shared" si="2"/>
        <v>3.9551309765084519</v>
      </c>
      <c r="K9">
        <f>Control!F11/100</f>
        <v>5.5043804566249042E-3</v>
      </c>
      <c r="L9" s="25">
        <f t="shared" si="8"/>
        <v>5.4834992808616067E-3</v>
      </c>
      <c r="M9" s="10">
        <f t="shared" si="9"/>
        <v>7.0003981468397578</v>
      </c>
      <c r="N9">
        <f t="shared" si="10"/>
        <v>3.9263305080959815E-4</v>
      </c>
      <c r="O9">
        <f t="shared" si="11"/>
        <v>1.8967780232347731E-3</v>
      </c>
      <c r="P9" s="25">
        <f t="shared" si="12"/>
        <v>2.9656874265892542E-3</v>
      </c>
      <c r="Q9" s="17">
        <f t="shared" si="13"/>
        <v>12.909754270430104</v>
      </c>
      <c r="R9">
        <f t="shared" si="14"/>
        <v>2139.7616927543163</v>
      </c>
      <c r="S9" s="25">
        <f t="shared" si="15"/>
        <v>7.9268644686867923E-4</v>
      </c>
      <c r="T9" s="25">
        <f t="shared" si="16"/>
        <v>8.4843688804624728E-3</v>
      </c>
      <c r="U9" s="10">
        <f ca="1">RANK(C9,$C$3:OFFSET($C$3,Control!$I$5-1,0),1)</f>
        <v>2</v>
      </c>
      <c r="V9" s="10">
        <f t="shared" ca="1" si="17"/>
        <v>2</v>
      </c>
      <c r="W9" s="10">
        <f t="shared" ca="1" si="17"/>
        <v>2</v>
      </c>
      <c r="X9" s="7">
        <f t="shared" si="18"/>
        <v>0.58761323316712055</v>
      </c>
      <c r="Y9" s="7">
        <f t="shared" ca="1" si="3"/>
        <v>5.4231287650843756</v>
      </c>
      <c r="Z9">
        <v>1</v>
      </c>
      <c r="AA9">
        <v>2</v>
      </c>
      <c r="AB9" s="11">
        <f t="shared" si="19"/>
        <v>90.01750031456946</v>
      </c>
      <c r="AC9" s="11"/>
      <c r="AD9" s="7">
        <f t="shared" si="20"/>
        <v>0.92837861069507099</v>
      </c>
      <c r="AE9">
        <f t="shared" si="21"/>
        <v>126.42664191345986</v>
      </c>
      <c r="AF9" s="25">
        <f t="shared" si="22"/>
        <v>3.7935560464695461E-3</v>
      </c>
      <c r="AK9" s="17"/>
      <c r="AN9" s="7"/>
      <c r="AO9" s="7"/>
      <c r="AT9" s="9"/>
      <c r="AY9" s="7"/>
      <c r="AZ9" s="10"/>
      <c r="BG9" s="10"/>
      <c r="BI9" s="1"/>
    </row>
    <row r="10" spans="1:61" s="10" customFormat="1" ht="14.25" x14ac:dyDescent="0.2">
      <c r="A10" s="37" t="str">
        <f>Control!B12</f>
        <v>AME_19-Ad</v>
      </c>
      <c r="B10" s="27">
        <f t="shared" si="4"/>
        <v>1.772738452675948</v>
      </c>
      <c r="C10" s="20">
        <v>28.478914167094832</v>
      </c>
      <c r="D10" s="9">
        <f t="shared" si="5"/>
        <v>7.6786750735635678E-8</v>
      </c>
      <c r="E10">
        <f>Control!C12/100</f>
        <v>0.60762500000000008</v>
      </c>
      <c r="F10">
        <f t="shared" si="6"/>
        <v>5.4555963532512202E-5</v>
      </c>
      <c r="G10">
        <f t="shared" si="0"/>
        <v>50.406355476838186</v>
      </c>
      <c r="H10" s="21">
        <f t="shared" si="1"/>
        <v>3.497475774085942E-13</v>
      </c>
      <c r="I10" s="7">
        <f t="shared" si="7"/>
        <v>2.6344587295370823</v>
      </c>
      <c r="J10">
        <f t="shared" si="2"/>
        <v>2.6344587295370823</v>
      </c>
      <c r="K10">
        <f>Control!F12/100</f>
        <v>1.3129468487782136E-2</v>
      </c>
      <c r="L10" s="25">
        <f t="shared" si="8"/>
        <v>1.3052233653261643E-2</v>
      </c>
      <c r="M10" s="10">
        <f t="shared" si="9"/>
        <v>4.6628696034885406</v>
      </c>
      <c r="N10">
        <f t="shared" si="10"/>
        <v>6.0884455302283617E-4</v>
      </c>
      <c r="O10">
        <f t="shared" si="11"/>
        <v>2.9412780339267437E-3</v>
      </c>
      <c r="P10" s="25">
        <f t="shared" si="12"/>
        <v>4.5988044865912237E-3</v>
      </c>
      <c r="Q10" s="17">
        <f t="shared" si="13"/>
        <v>5.6550938891450233</v>
      </c>
      <c r="R10">
        <f t="shared" ref="R10:R30" si="23">Q10/100*G10+(100-Q10)/100*2450</f>
        <v>2314.3007264442581</v>
      </c>
      <c r="S10" s="25">
        <f t="shared" si="15"/>
        <v>1.2291956177297523E-3</v>
      </c>
      <c r="T10" s="25">
        <f t="shared" si="16"/>
        <v>1.7705594103385378E-2</v>
      </c>
      <c r="U10" s="10">
        <f ca="1">RANK(C10,$C$3:OFFSET($C$3,Control!$I$5-1,0),1)</f>
        <v>9</v>
      </c>
      <c r="V10" s="10">
        <f t="shared" ca="1" si="17"/>
        <v>9</v>
      </c>
      <c r="W10" s="10">
        <f t="shared" ca="1" si="17"/>
        <v>9</v>
      </c>
      <c r="X10" s="7">
        <f t="shared" si="18"/>
        <v>1.3661078206284478</v>
      </c>
      <c r="Y10" s="7">
        <f t="shared" ca="1" si="3"/>
        <v>19.478914167094832</v>
      </c>
      <c r="Z10">
        <v>1</v>
      </c>
      <c r="AA10">
        <v>2</v>
      </c>
      <c r="AB10" s="11">
        <f t="shared" si="19"/>
        <v>65.52509422272999</v>
      </c>
      <c r="AC10" s="11"/>
      <c r="AD10" s="7">
        <f t="shared" si="20"/>
        <v>1.8956580144489232</v>
      </c>
      <c r="AE10">
        <f t="shared" si="21"/>
        <v>67.77828536046745</v>
      </c>
      <c r="AF10" s="25">
        <f t="shared" si="22"/>
        <v>5.8825560678534882E-3</v>
      </c>
      <c r="AG10"/>
      <c r="AI10"/>
      <c r="AJ10"/>
      <c r="AK10" s="17"/>
      <c r="AL10"/>
      <c r="AM10"/>
      <c r="AN10" s="7"/>
      <c r="AO10" s="7"/>
      <c r="AQ10"/>
      <c r="AR10"/>
      <c r="AS10"/>
      <c r="AT10" s="9"/>
      <c r="AU10"/>
      <c r="AV10"/>
      <c r="AW10"/>
      <c r="AX10"/>
      <c r="AY10" s="7"/>
      <c r="AZ10"/>
      <c r="BA10"/>
      <c r="BC10"/>
      <c r="BF10"/>
      <c r="BG10"/>
      <c r="BH10"/>
      <c r="BI10" s="1"/>
    </row>
    <row r="11" spans="1:61" ht="14.25" x14ac:dyDescent="0.2">
      <c r="A11" s="37" t="str">
        <f>Control!B13</f>
        <v>AME_19-Af</v>
      </c>
      <c r="B11" s="27">
        <f t="shared" si="4"/>
        <v>1.7192796199011975</v>
      </c>
      <c r="C11" s="20">
        <v>26.969798712145355</v>
      </c>
      <c r="D11" s="9">
        <f t="shared" si="5"/>
        <v>3.6666288916187284E-7</v>
      </c>
      <c r="E11">
        <f>Control!C13/100</f>
        <v>0.60762500000000008</v>
      </c>
      <c r="F11">
        <f t="shared" si="6"/>
        <v>5.4555963532512202E-5</v>
      </c>
      <c r="G11">
        <f t="shared" si="0"/>
        <v>47.735291206920706</v>
      </c>
      <c r="H11" s="21">
        <f t="shared" si="1"/>
        <v>3.497475774085942E-13</v>
      </c>
      <c r="I11" s="7">
        <f t="shared" si="7"/>
        <v>2.6344587295370823</v>
      </c>
      <c r="J11">
        <f t="shared" si="2"/>
        <v>2.6344587295370823</v>
      </c>
      <c r="K11">
        <f>Control!F13/100</f>
        <v>1.2592377807624839E-2</v>
      </c>
      <c r="L11" s="25">
        <f t="shared" si="8"/>
        <v>1.2518302439143892E-2</v>
      </c>
      <c r="M11" s="10">
        <f t="shared" si="9"/>
        <v>4.6628696034885406</v>
      </c>
      <c r="N11">
        <f t="shared" si="10"/>
        <v>6.0884455302283617E-4</v>
      </c>
      <c r="O11">
        <f t="shared" si="11"/>
        <v>2.9412780339267437E-3</v>
      </c>
      <c r="P11" s="25">
        <f t="shared" si="12"/>
        <v>4.5988044865912237E-3</v>
      </c>
      <c r="Q11" s="17">
        <f t="shared" si="13"/>
        <v>5.9526925329707172</v>
      </c>
      <c r="R11">
        <f t="shared" si="23"/>
        <v>2307.0005680574836</v>
      </c>
      <c r="S11" s="25">
        <f t="shared" si="15"/>
        <v>1.2291956177297523E-3</v>
      </c>
      <c r="T11" s="25">
        <f t="shared" si="16"/>
        <v>1.7171662889267629E-2</v>
      </c>
      <c r="U11" s="10">
        <f ca="1">RANK(C11,$C$3:OFFSET($C$3,Control!$I$5-1,0),1)</f>
        <v>8</v>
      </c>
      <c r="V11" s="10">
        <f t="shared" ca="1" si="17"/>
        <v>8</v>
      </c>
      <c r="W11" s="10">
        <f t="shared" ca="1" si="17"/>
        <v>8</v>
      </c>
      <c r="X11" s="7">
        <f t="shared" si="18"/>
        <v>1.3127146992166727</v>
      </c>
      <c r="Y11" s="7">
        <f t="shared" ca="1" si="3"/>
        <v>18.969798712145355</v>
      </c>
      <c r="Z11">
        <v>1</v>
      </c>
      <c r="AA11">
        <v>2</v>
      </c>
      <c r="AB11" s="11">
        <f t="shared" si="19"/>
        <v>67.045681826436763</v>
      </c>
      <c r="AC11" s="11"/>
      <c r="AD11" s="7">
        <f t="shared" si="20"/>
        <v>1.8421991816741727</v>
      </c>
      <c r="AE11">
        <f t="shared" si="21"/>
        <v>68.632187762629769</v>
      </c>
      <c r="AF11" s="25">
        <f t="shared" si="22"/>
        <v>5.8825560678534882E-3</v>
      </c>
      <c r="AK11" s="17"/>
      <c r="AN11" s="7"/>
      <c r="AO11" s="7"/>
      <c r="AT11" s="8"/>
      <c r="AY11" s="7"/>
      <c r="BI11" s="1"/>
    </row>
    <row r="12" spans="1:61" ht="14.25" x14ac:dyDescent="0.2">
      <c r="A12" s="37" t="str">
        <f>Control!B14</f>
        <v>AME_19-Ac</v>
      </c>
      <c r="B12" s="27">
        <f t="shared" si="4"/>
        <v>2.048238030193803</v>
      </c>
      <c r="C12" s="20">
        <v>36.746511152776229</v>
      </c>
      <c r="D12" s="9">
        <f t="shared" si="5"/>
        <v>9.9944273657115446E-7</v>
      </c>
      <c r="E12">
        <f>Control!C14/100</f>
        <v>0.58246750000000003</v>
      </c>
      <c r="F12">
        <f t="shared" si="6"/>
        <v>5.1188239376578088E-5</v>
      </c>
      <c r="G12">
        <f t="shared" si="0"/>
        <v>65.039618183216305</v>
      </c>
      <c r="H12" s="21">
        <f t="shared" si="1"/>
        <v>3.0163444818343382E-13</v>
      </c>
      <c r="I12" s="7">
        <f t="shared" si="7"/>
        <v>2.7439251132527063</v>
      </c>
      <c r="J12">
        <f t="shared" si="2"/>
        <v>2.7439251132527063</v>
      </c>
      <c r="K12">
        <f>Control!F14/100</f>
        <v>1.6181962952603022E-2</v>
      </c>
      <c r="L12" s="25">
        <f t="shared" si="8"/>
        <v>1.6092647780466592E-2</v>
      </c>
      <c r="M12" s="10">
        <f t="shared" si="9"/>
        <v>4.8566200188997133</v>
      </c>
      <c r="N12">
        <f t="shared" si="10"/>
        <v>5.7126075144261145E-4</v>
      </c>
      <c r="O12">
        <f t="shared" si="11"/>
        <v>2.7597137750850786E-3</v>
      </c>
      <c r="P12" s="25">
        <f t="shared" si="12"/>
        <v>4.3149215899271074E-3</v>
      </c>
      <c r="Q12" s="17">
        <f t="shared" si="13"/>
        <v>4.1763451055025023</v>
      </c>
      <c r="R12">
        <f t="shared" si="23"/>
        <v>2350.395823825821</v>
      </c>
      <c r="S12" s="25">
        <f t="shared" si="15"/>
        <v>1.1533177208664718E-3</v>
      </c>
      <c r="T12" s="25">
        <f t="shared" si="16"/>
        <v>2.0458757609770277E-2</v>
      </c>
      <c r="U12" s="10">
        <f ca="1">RANK(C12,$C$3:OFFSET($C$3,Control!$I$5-1,0),1)</f>
        <v>10</v>
      </c>
      <c r="V12" s="10">
        <f t="shared" ca="1" si="17"/>
        <v>10</v>
      </c>
      <c r="W12" s="10">
        <f t="shared" ca="1" si="17"/>
        <v>10</v>
      </c>
      <c r="X12" s="7">
        <f t="shared" si="18"/>
        <v>1.6663908531909202</v>
      </c>
      <c r="Y12" s="7">
        <f t="shared" ca="1" si="3"/>
        <v>26.746511152776229</v>
      </c>
      <c r="Z12">
        <v>1</v>
      </c>
      <c r="AA12">
        <v>2</v>
      </c>
      <c r="AB12" s="11">
        <f t="shared" si="19"/>
        <v>57.789041416089177</v>
      </c>
      <c r="AC12" s="11"/>
      <c r="AD12" s="7">
        <f t="shared" si="20"/>
        <v>2.1635698022804504</v>
      </c>
      <c r="AE12">
        <f t="shared" si="21"/>
        <v>67.36409796310339</v>
      </c>
      <c r="AF12" s="25">
        <f t="shared" si="22"/>
        <v>5.5194275501701572E-3</v>
      </c>
      <c r="AK12" s="17"/>
      <c r="AN12" s="7"/>
      <c r="AO12" s="7"/>
      <c r="AR12" s="10"/>
      <c r="AT12" s="9"/>
      <c r="AU12" s="10"/>
      <c r="AY12" s="7"/>
      <c r="BI12" s="1"/>
    </row>
    <row r="13" spans="1:61" ht="14.25" x14ac:dyDescent="0.2">
      <c r="A13" s="37" t="str">
        <f>Control!B15</f>
        <v>AME_19-Ae</v>
      </c>
      <c r="B13" s="27">
        <f t="shared" si="4"/>
        <v>2.066419782263841</v>
      </c>
      <c r="C13" s="20">
        <v>37.319989485149783</v>
      </c>
      <c r="D13" s="9">
        <f t="shared" si="5"/>
        <v>1.1466575822183245E-7</v>
      </c>
      <c r="E13">
        <f>Control!C15/100</f>
        <v>0.58246750000000003</v>
      </c>
      <c r="F13">
        <f t="shared" si="6"/>
        <v>5.1188239376578088E-5</v>
      </c>
      <c r="G13">
        <f t="shared" si="0"/>
        <v>66.05464819841562</v>
      </c>
      <c r="H13" s="21">
        <f t="shared" si="1"/>
        <v>3.0163444818343382E-13</v>
      </c>
      <c r="I13" s="7">
        <f t="shared" si="7"/>
        <v>2.7439251132527063</v>
      </c>
      <c r="J13">
        <f t="shared" si="2"/>
        <v>2.7439251132527063</v>
      </c>
      <c r="K13">
        <f>Control!F15/100</f>
        <v>1.6364578714401581E-2</v>
      </c>
      <c r="L13" s="25">
        <f t="shared" si="8"/>
        <v>1.6274255607798386E-2</v>
      </c>
      <c r="M13" s="10">
        <f t="shared" si="9"/>
        <v>4.8566200188997133</v>
      </c>
      <c r="N13">
        <f t="shared" si="10"/>
        <v>5.7126075144261145E-4</v>
      </c>
      <c r="O13">
        <f t="shared" si="11"/>
        <v>2.7597137750850786E-3</v>
      </c>
      <c r="P13" s="25">
        <f t="shared" si="12"/>
        <v>4.3149215899271074E-3</v>
      </c>
      <c r="Q13" s="17">
        <f t="shared" si="13"/>
        <v>4.1148099343152689</v>
      </c>
      <c r="R13">
        <f t="shared" si="23"/>
        <v>2351.9051798354212</v>
      </c>
      <c r="S13" s="25">
        <f t="shared" si="15"/>
        <v>1.1533177208664718E-3</v>
      </c>
      <c r="T13" s="25">
        <f t="shared" si="16"/>
        <v>2.0640365437102071E-2</v>
      </c>
      <c r="U13" s="10">
        <f ca="1">RANK(C13,$C$3:OFFSET($C$3,Control!$I$5-1,0),1)</f>
        <v>11</v>
      </c>
      <c r="V13" s="10">
        <f t="shared" ca="1" si="17"/>
        <v>11</v>
      </c>
      <c r="W13" s="10">
        <f t="shared" ca="1" si="17"/>
        <v>11</v>
      </c>
      <c r="X13" s="7">
        <f t="shared" si="18"/>
        <v>1.6845516359240995</v>
      </c>
      <c r="Y13" s="7">
        <f t="shared" ca="1" si="3"/>
        <v>26.319989485149783</v>
      </c>
      <c r="Z13">
        <v>1</v>
      </c>
      <c r="AA13">
        <v>2</v>
      </c>
      <c r="AB13" s="11">
        <f t="shared" si="19"/>
        <v>57.287934696642907</v>
      </c>
      <c r="AC13" s="11"/>
      <c r="AD13" s="7">
        <f t="shared" si="20"/>
        <v>2.1817515543504884</v>
      </c>
      <c r="AE13">
        <f t="shared" si="21"/>
        <v>67.052511463261553</v>
      </c>
      <c r="AF13" s="25">
        <f t="shared" si="22"/>
        <v>5.5194275501701572E-3</v>
      </c>
      <c r="AK13" s="17"/>
      <c r="AN13" s="7"/>
      <c r="AO13" s="7"/>
      <c r="AQ13" s="12"/>
      <c r="AT13" s="8"/>
      <c r="AW13" s="12"/>
      <c r="AY13" s="7"/>
      <c r="BI13" s="1"/>
    </row>
    <row r="14" spans="1:61" ht="14.25" x14ac:dyDescent="0.2">
      <c r="A14" s="37" t="str">
        <f>Control!B16</f>
        <v>AME_19-Aa</v>
      </c>
      <c r="B14" s="27">
        <f t="shared" si="4"/>
        <v>1.555688686888933</v>
      </c>
      <c r="C14" s="20">
        <v>22.554663775654522</v>
      </c>
      <c r="D14" s="9">
        <f t="shared" si="5"/>
        <v>1.98562015052417E-7</v>
      </c>
      <c r="E14">
        <f>Control!C16/100</f>
        <v>0.51727750000000006</v>
      </c>
      <c r="F14">
        <f t="shared" si="6"/>
        <v>4.409485017249824E-5</v>
      </c>
      <c r="G14" s="10">
        <f t="shared" si="0"/>
        <v>39.920707414112179</v>
      </c>
      <c r="H14" s="21">
        <f t="shared" si="1"/>
        <v>1.9909600918200958E-13</v>
      </c>
      <c r="I14" s="7">
        <f t="shared" si="7"/>
        <v>3.0771261389324756</v>
      </c>
      <c r="J14">
        <f t="shared" si="2"/>
        <v>3.0771261389324756</v>
      </c>
      <c r="K14">
        <f>Control!F16/100</f>
        <v>1.1836631342023635E-2</v>
      </c>
      <c r="L14" s="25">
        <f t="shared" si="8"/>
        <v>1.1780353188796566E-2</v>
      </c>
      <c r="M14" s="10">
        <f t="shared" si="9"/>
        <v>5.4463703600509694</v>
      </c>
      <c r="N14">
        <f t="shared" si="10"/>
        <v>4.9209852792508034E-4</v>
      </c>
      <c r="O14">
        <f t="shared" si="11"/>
        <v>2.3772875745172953E-3</v>
      </c>
      <c r="P14" s="25">
        <f t="shared" si="12"/>
        <v>3.7169831064940385E-3</v>
      </c>
      <c r="Q14" s="17">
        <f t="shared" si="13"/>
        <v>5.7633054974078748</v>
      </c>
      <c r="R14">
        <f t="shared" si="23"/>
        <v>2311.0997676385091</v>
      </c>
      <c r="S14" s="25">
        <f t="shared" si="15"/>
        <v>9.9349719236805452E-4</v>
      </c>
      <c r="T14" s="25">
        <f t="shared" si="16"/>
        <v>1.5541431145463101E-2</v>
      </c>
      <c r="U14" s="10">
        <f ca="1">RANK(C14,$C$3:OFFSET($C$3,Control!$I$5-1,0),1)</f>
        <v>6</v>
      </c>
      <c r="V14" s="10">
        <f t="shared" ca="1" si="17"/>
        <v>6</v>
      </c>
      <c r="W14" s="10">
        <f t="shared" ca="1" si="17"/>
        <v>6</v>
      </c>
      <c r="X14" s="7">
        <f t="shared" si="18"/>
        <v>1.2272451716721646</v>
      </c>
      <c r="Y14" s="13">
        <f t="shared" ca="1" si="3"/>
        <v>16.554663775654522</v>
      </c>
      <c r="Z14" s="10">
        <v>1</v>
      </c>
      <c r="AA14" s="10">
        <v>2</v>
      </c>
      <c r="AB14" s="11">
        <f t="shared" si="19"/>
        <v>71.698280157860708</v>
      </c>
      <c r="AC14" s="11"/>
      <c r="AD14" s="7">
        <f t="shared" si="20"/>
        <v>1.6550384061257384</v>
      </c>
      <c r="AE14">
        <f t="shared" si="21"/>
        <v>87.545304789749082</v>
      </c>
      <c r="AF14" s="25">
        <f t="shared" si="22"/>
        <v>4.7545751490345907E-3</v>
      </c>
      <c r="AK14" s="17"/>
      <c r="AN14" s="7"/>
      <c r="AO14" s="7"/>
      <c r="AS14" s="10"/>
      <c r="AT14" s="8"/>
      <c r="AY14" s="13"/>
      <c r="BI14" s="1"/>
    </row>
    <row r="15" spans="1:61" ht="14.25" x14ac:dyDescent="0.2">
      <c r="A15" s="37" t="str">
        <f>Control!B17</f>
        <v>AME_19-Ab</v>
      </c>
      <c r="B15" s="27">
        <f t="shared" si="4"/>
        <v>1.3088869088490034</v>
      </c>
      <c r="C15" s="20">
        <v>16.505328635170802</v>
      </c>
      <c r="D15" s="9">
        <f t="shared" si="5"/>
        <v>1.8554402525516878E-7</v>
      </c>
      <c r="E15">
        <f>Control!C17/100</f>
        <v>0.51727750000000006</v>
      </c>
      <c r="F15">
        <f t="shared" si="6"/>
        <v>4.409485017249824E-5</v>
      </c>
      <c r="G15">
        <f t="shared" si="0"/>
        <v>29.213665154682634</v>
      </c>
      <c r="H15" s="21">
        <f t="shared" si="1"/>
        <v>1.9909600918200958E-13</v>
      </c>
      <c r="I15" s="7">
        <f t="shared" si="7"/>
        <v>3.0771261389324756</v>
      </c>
      <c r="J15">
        <f t="shared" si="2"/>
        <v>3.0771261389324756</v>
      </c>
      <c r="K15">
        <f>Control!F17/100</f>
        <v>9.3592868096104703E-3</v>
      </c>
      <c r="L15" s="25">
        <f t="shared" si="8"/>
        <v>9.3147873771328091E-3</v>
      </c>
      <c r="M15" s="10">
        <f t="shared" si="9"/>
        <v>5.4463703600509694</v>
      </c>
      <c r="N15">
        <f t="shared" si="10"/>
        <v>4.9209852792508034E-4</v>
      </c>
      <c r="O15">
        <f t="shared" si="11"/>
        <v>2.3772875745172953E-3</v>
      </c>
      <c r="P15" s="25">
        <f t="shared" si="12"/>
        <v>3.7169831064940385E-3</v>
      </c>
      <c r="Q15" s="17">
        <f t="shared" si="13"/>
        <v>7.7126881926064472</v>
      </c>
      <c r="R15">
        <f t="shared" si="23"/>
        <v>2263.2922981841548</v>
      </c>
      <c r="S15" s="25">
        <f t="shared" si="15"/>
        <v>9.9349719236805452E-4</v>
      </c>
      <c r="T15" s="25">
        <f t="shared" si="16"/>
        <v>1.3075865333799345E-2</v>
      </c>
      <c r="U15" s="10">
        <f ca="1">RANK(C15,$C$3:OFFSET($C$3,Control!$I$5-1,0),1)</f>
        <v>5</v>
      </c>
      <c r="V15" s="10">
        <f t="shared" ca="1" si="17"/>
        <v>5</v>
      </c>
      <c r="W15" s="10">
        <f t="shared" ca="1" si="17"/>
        <v>5</v>
      </c>
      <c r="X15" s="7">
        <f t="shared" si="18"/>
        <v>0.98068859050578894</v>
      </c>
      <c r="Y15" s="7">
        <f t="shared" ca="1" si="3"/>
        <v>11.505328635170802</v>
      </c>
      <c r="Z15">
        <v>1</v>
      </c>
      <c r="AA15">
        <v>2</v>
      </c>
      <c r="AB15" s="11">
        <f t="shared" si="19"/>
        <v>78.583172870421279</v>
      </c>
      <c r="AC15" s="11"/>
      <c r="AD15" s="7">
        <f t="shared" si="20"/>
        <v>1.4082366280858087</v>
      </c>
      <c r="AE15">
        <f t="shared" si="21"/>
        <v>92.396102018843337</v>
      </c>
      <c r="AF15" s="25">
        <f t="shared" si="22"/>
        <v>4.7545751490345907E-3</v>
      </c>
      <c r="AK15" s="17"/>
      <c r="AN15" s="7"/>
      <c r="AO15" s="7"/>
      <c r="AT15" s="9"/>
      <c r="AY15" s="7"/>
      <c r="BI15" s="1"/>
    </row>
    <row r="16" spans="1:61" ht="14.25" x14ac:dyDescent="0.2">
      <c r="A16" s="37" t="str">
        <f>Control!B18</f>
        <v>AME_19-Ag</v>
      </c>
      <c r="B16" s="27">
        <f t="shared" si="4"/>
        <v>1.2298620032182317</v>
      </c>
      <c r="C16" s="20">
        <v>14.73326228590242</v>
      </c>
      <c r="D16" s="9">
        <f t="shared" si="5"/>
        <v>7.3786995380409337E-7</v>
      </c>
      <c r="E16">
        <f>Control!C18/100</f>
        <v>0.51727750000000006</v>
      </c>
      <c r="F16">
        <f t="shared" si="6"/>
        <v>4.409485017249824E-5</v>
      </c>
      <c r="G16">
        <f t="shared" si="0"/>
        <v>26.077190013612437</v>
      </c>
      <c r="H16" s="21">
        <f t="shared" si="1"/>
        <v>1.9909600918200958E-13</v>
      </c>
      <c r="I16" s="7">
        <f t="shared" si="7"/>
        <v>3.0771261389324756</v>
      </c>
      <c r="J16">
        <f t="shared" si="2"/>
        <v>3.0771261389324756</v>
      </c>
      <c r="K16">
        <f>Control!F18/100</f>
        <v>8.5660513659939156E-3</v>
      </c>
      <c r="L16" s="25">
        <f t="shared" si="8"/>
        <v>8.5253234310438061E-3</v>
      </c>
      <c r="M16" s="10">
        <f t="shared" si="9"/>
        <v>5.4463703600509694</v>
      </c>
      <c r="N16">
        <f t="shared" si="10"/>
        <v>4.9209852792508034E-4</v>
      </c>
      <c r="O16">
        <f t="shared" si="11"/>
        <v>2.3772875745172953E-3</v>
      </c>
      <c r="P16" s="25">
        <f t="shared" si="12"/>
        <v>3.7169831064940385E-3</v>
      </c>
      <c r="Q16" s="17">
        <f t="shared" si="13"/>
        <v>8.5609279853105118</v>
      </c>
      <c r="R16">
        <f t="shared" si="23"/>
        <v>2242.4897138175502</v>
      </c>
      <c r="S16" s="25">
        <f t="shared" si="15"/>
        <v>9.9349719236805452E-4</v>
      </c>
      <c r="T16" s="25">
        <f t="shared" si="16"/>
        <v>1.2286401387710342E-2</v>
      </c>
      <c r="U16" s="10">
        <f ca="1">RANK(C16,$C$3:OFFSET($C$3,Control!$I$5-1,0),1)</f>
        <v>4</v>
      </c>
      <c r="V16" s="10">
        <f t="shared" ca="1" si="17"/>
        <v>4</v>
      </c>
      <c r="W16" s="10">
        <f t="shared" ca="1" si="17"/>
        <v>4</v>
      </c>
      <c r="X16" s="7">
        <f t="shared" si="18"/>
        <v>0.90174219589688864</v>
      </c>
      <c r="Y16" s="7">
        <f t="shared" ca="1" si="3"/>
        <v>10.73326228590242</v>
      </c>
      <c r="Z16">
        <v>1</v>
      </c>
      <c r="AA16">
        <v>2</v>
      </c>
      <c r="AB16" s="11">
        <f t="shared" si="19"/>
        <v>80.713356529518748</v>
      </c>
      <c r="AC16" s="11"/>
      <c r="AD16" s="7">
        <f t="shared" si="20"/>
        <v>1.329211722455037</v>
      </c>
      <c r="AE16">
        <f t="shared" si="21"/>
        <v>93.944183399037613</v>
      </c>
      <c r="AF16" s="25">
        <f t="shared" si="22"/>
        <v>4.7545751490345907E-3</v>
      </c>
      <c r="AG16" s="7"/>
      <c r="AK16" s="17"/>
      <c r="AN16" s="7"/>
      <c r="AO16" s="7"/>
      <c r="AQ16" s="10"/>
      <c r="AT16" s="9"/>
      <c r="AU16" s="12"/>
      <c r="AW16" s="10"/>
      <c r="AY16" s="7"/>
      <c r="BI16" s="1"/>
    </row>
    <row r="17" spans="1:61" ht="14.25" x14ac:dyDescent="0.2">
      <c r="A17" s="37">
        <f>Control!B19</f>
        <v>0</v>
      </c>
      <c r="B17" s="27" t="e">
        <f t="shared" si="4"/>
        <v>#DIV/0!</v>
      </c>
      <c r="C17" s="20">
        <v>107.09100243910449</v>
      </c>
      <c r="D17" s="9" t="e">
        <f t="shared" si="5"/>
        <v>#DIV/0!</v>
      </c>
      <c r="E17">
        <f>Control!C19/100</f>
        <v>0</v>
      </c>
      <c r="F17" t="e">
        <f t="shared" si="6"/>
        <v>#DIV/0!</v>
      </c>
      <c r="G17">
        <f t="shared" si="0"/>
        <v>189.54610086761988</v>
      </c>
      <c r="H17" s="21">
        <f t="shared" si="1"/>
        <v>0</v>
      </c>
      <c r="I17" s="7" t="e">
        <f t="shared" si="7"/>
        <v>#DIV/0!</v>
      </c>
      <c r="J17" t="e">
        <f t="shared" si="2"/>
        <v>#DIV/0!</v>
      </c>
      <c r="K17">
        <f>Control!F19/100</f>
        <v>0</v>
      </c>
      <c r="L17" s="25" t="e">
        <f t="shared" si="8"/>
        <v>#DIV/0!</v>
      </c>
      <c r="M17" s="10" t="e">
        <f t="shared" si="9"/>
        <v>#DIV/0!</v>
      </c>
      <c r="N17" t="e">
        <f t="shared" si="10"/>
        <v>#DIV/0!</v>
      </c>
      <c r="O17" t="e">
        <f t="shared" si="11"/>
        <v>#DIV/0!</v>
      </c>
      <c r="P17" s="25" t="e">
        <f t="shared" si="12"/>
        <v>#DIV/0!</v>
      </c>
      <c r="Q17" s="17" t="e">
        <f t="shared" si="13"/>
        <v>#DIV/0!</v>
      </c>
      <c r="R17" t="e">
        <f t="shared" si="23"/>
        <v>#DIV/0!</v>
      </c>
      <c r="S17" s="25" t="e">
        <f t="shared" si="15"/>
        <v>#DIV/0!</v>
      </c>
      <c r="T17" s="25" t="e">
        <f t="shared" si="16"/>
        <v>#DIV/0!</v>
      </c>
      <c r="U17" s="10" t="e">
        <f ca="1">RANK(C17,$C$3:OFFSET($C$3,Control!$I$5-1,0),1)</f>
        <v>#N/A</v>
      </c>
      <c r="V17" s="10" t="e">
        <f t="shared" ca="1" si="17"/>
        <v>#N/A</v>
      </c>
      <c r="W17" s="10" t="e">
        <f t="shared" ca="1" si="17"/>
        <v>#N/A</v>
      </c>
      <c r="X17" s="7" t="e">
        <f t="shared" si="18"/>
        <v>#DIV/0!</v>
      </c>
      <c r="Y17" s="7" t="e">
        <f t="shared" ca="1" si="3"/>
        <v>#N/A</v>
      </c>
      <c r="Z17">
        <v>1</v>
      </c>
      <c r="AA17">
        <v>2</v>
      </c>
      <c r="AB17" s="11" t="e">
        <f t="shared" si="19"/>
        <v>#DIV/0!</v>
      </c>
      <c r="AC17" s="11"/>
      <c r="AD17" s="7" t="e">
        <f t="shared" si="20"/>
        <v>#DIV/0!</v>
      </c>
      <c r="AE17" t="e">
        <f t="shared" si="21"/>
        <v>#DIV/0!</v>
      </c>
      <c r="AF17" s="25" t="e">
        <f t="shared" si="22"/>
        <v>#DIV/0!</v>
      </c>
      <c r="AG17" s="7"/>
      <c r="AK17" s="17"/>
      <c r="AN17" s="7"/>
      <c r="AO17" s="7"/>
      <c r="AQ17" s="10"/>
      <c r="AT17" s="9"/>
      <c r="AU17" s="12"/>
      <c r="AW17" s="10"/>
      <c r="AY17" s="7"/>
      <c r="BI17" s="1"/>
    </row>
    <row r="18" spans="1:61" ht="14.25" x14ac:dyDescent="0.2">
      <c r="A18" s="37">
        <f>Control!B20</f>
        <v>0</v>
      </c>
      <c r="B18" s="27" t="e">
        <f t="shared" si="4"/>
        <v>#DIV/0!</v>
      </c>
      <c r="C18" s="20">
        <v>85.309201497825768</v>
      </c>
      <c r="D18" s="9" t="e">
        <f t="shared" si="5"/>
        <v>#DIV/0!</v>
      </c>
      <c r="E18">
        <f>Control!C20/100</f>
        <v>0</v>
      </c>
      <c r="F18" t="e">
        <f t="shared" si="6"/>
        <v>#DIV/0!</v>
      </c>
      <c r="G18">
        <f t="shared" si="0"/>
        <v>150.99332477756766</v>
      </c>
      <c r="H18" s="21">
        <f t="shared" si="1"/>
        <v>0</v>
      </c>
      <c r="I18" s="7" t="e">
        <f t="shared" si="7"/>
        <v>#DIV/0!</v>
      </c>
      <c r="J18" t="e">
        <f t="shared" si="2"/>
        <v>#DIV/0!</v>
      </c>
      <c r="K18">
        <f>Control!F20/100</f>
        <v>0</v>
      </c>
      <c r="L18" s="25" t="e">
        <f t="shared" si="8"/>
        <v>#DIV/0!</v>
      </c>
      <c r="M18" s="10" t="e">
        <f t="shared" si="9"/>
        <v>#DIV/0!</v>
      </c>
      <c r="N18" t="e">
        <f t="shared" si="10"/>
        <v>#DIV/0!</v>
      </c>
      <c r="O18" t="e">
        <f t="shared" si="11"/>
        <v>#DIV/0!</v>
      </c>
      <c r="P18" s="25" t="e">
        <f t="shared" si="12"/>
        <v>#DIV/0!</v>
      </c>
      <c r="Q18" s="17" t="e">
        <f t="shared" si="13"/>
        <v>#DIV/0!</v>
      </c>
      <c r="R18" t="e">
        <f t="shared" si="23"/>
        <v>#DIV/0!</v>
      </c>
      <c r="S18" s="25" t="e">
        <f t="shared" si="15"/>
        <v>#DIV/0!</v>
      </c>
      <c r="T18" s="25" t="e">
        <f t="shared" si="16"/>
        <v>#DIV/0!</v>
      </c>
      <c r="U18" s="10" t="e">
        <f ca="1">RANK(C18,$C$3:OFFSET($C$3,Control!$I$5-1,0),1)</f>
        <v>#N/A</v>
      </c>
      <c r="V18" s="10" t="e">
        <f t="shared" ca="1" si="17"/>
        <v>#N/A</v>
      </c>
      <c r="W18" s="10" t="e">
        <f t="shared" ca="1" si="17"/>
        <v>#N/A</v>
      </c>
      <c r="X18" s="7" t="e">
        <f t="shared" si="18"/>
        <v>#DIV/0!</v>
      </c>
      <c r="Y18" s="7" t="e">
        <f t="shared" ca="1" si="3"/>
        <v>#N/A</v>
      </c>
      <c r="Z18">
        <v>1</v>
      </c>
      <c r="AA18">
        <v>2</v>
      </c>
      <c r="AB18" s="11" t="e">
        <f t="shared" si="19"/>
        <v>#DIV/0!</v>
      </c>
      <c r="AC18" s="11"/>
      <c r="AD18" s="7" t="e">
        <f t="shared" si="20"/>
        <v>#DIV/0!</v>
      </c>
      <c r="AE18" t="e">
        <f t="shared" si="21"/>
        <v>#DIV/0!</v>
      </c>
      <c r="AF18" s="25" t="e">
        <f t="shared" si="22"/>
        <v>#DIV/0!</v>
      </c>
      <c r="AG18" s="7"/>
      <c r="AK18" s="17"/>
      <c r="AN18" s="7"/>
      <c r="AO18" s="7"/>
      <c r="AQ18" s="10"/>
      <c r="AT18" s="9"/>
      <c r="AU18" s="12"/>
      <c r="AW18" s="10"/>
      <c r="AY18" s="7"/>
      <c r="BI18" s="1"/>
    </row>
    <row r="19" spans="1:61" ht="14.25" x14ac:dyDescent="0.2">
      <c r="A19" s="37">
        <f>Control!B21</f>
        <v>0</v>
      </c>
      <c r="B19" s="27" t="e">
        <f t="shared" si="4"/>
        <v>#DIV/0!</v>
      </c>
      <c r="C19" s="20">
        <v>65.338903604908012</v>
      </c>
      <c r="D19" s="9" t="e">
        <f t="shared" si="5"/>
        <v>#DIV/0!</v>
      </c>
      <c r="E19">
        <f>Control!C21/100</f>
        <v>0</v>
      </c>
      <c r="F19" t="e">
        <f t="shared" si="6"/>
        <v>#DIV/0!</v>
      </c>
      <c r="G19">
        <f t="shared" si="0"/>
        <v>115.64682495448636</v>
      </c>
      <c r="H19" s="21">
        <f t="shared" si="1"/>
        <v>0</v>
      </c>
      <c r="I19" s="7" t="e">
        <f t="shared" si="7"/>
        <v>#DIV/0!</v>
      </c>
      <c r="J19" t="e">
        <f t="shared" si="2"/>
        <v>#DIV/0!</v>
      </c>
      <c r="K19">
        <f>Control!F21/100</f>
        <v>0</v>
      </c>
      <c r="L19" s="25" t="e">
        <f t="shared" si="8"/>
        <v>#DIV/0!</v>
      </c>
      <c r="M19" s="10" t="e">
        <f t="shared" si="9"/>
        <v>#DIV/0!</v>
      </c>
      <c r="N19" t="e">
        <f t="shared" si="10"/>
        <v>#DIV/0!</v>
      </c>
      <c r="O19" t="e">
        <f t="shared" si="11"/>
        <v>#DIV/0!</v>
      </c>
      <c r="P19" s="25" t="e">
        <f t="shared" si="12"/>
        <v>#DIV/0!</v>
      </c>
      <c r="Q19" s="17" t="e">
        <f t="shared" si="13"/>
        <v>#DIV/0!</v>
      </c>
      <c r="R19" t="e">
        <f t="shared" si="23"/>
        <v>#DIV/0!</v>
      </c>
      <c r="S19" s="25" t="e">
        <f t="shared" si="15"/>
        <v>#DIV/0!</v>
      </c>
      <c r="T19" s="25" t="e">
        <f t="shared" si="16"/>
        <v>#DIV/0!</v>
      </c>
      <c r="U19" s="10" t="e">
        <f ca="1">RANK(C19,$C$3:OFFSET($C$3,Control!$I$5-1,0),1)</f>
        <v>#N/A</v>
      </c>
      <c r="V19" s="10" t="e">
        <f t="shared" ca="1" si="17"/>
        <v>#N/A</v>
      </c>
      <c r="W19" s="10" t="e">
        <f t="shared" ca="1" si="17"/>
        <v>#N/A</v>
      </c>
      <c r="X19" s="7" t="e">
        <f t="shared" si="18"/>
        <v>#DIV/0!</v>
      </c>
      <c r="Y19" s="7" t="e">
        <f t="shared" ca="1" si="3"/>
        <v>#N/A</v>
      </c>
      <c r="Z19">
        <v>1</v>
      </c>
      <c r="AA19">
        <v>2</v>
      </c>
      <c r="AB19" s="11" t="e">
        <f t="shared" si="19"/>
        <v>#DIV/0!</v>
      </c>
      <c r="AC19" s="11"/>
      <c r="AD19" s="7" t="e">
        <f t="shared" si="20"/>
        <v>#DIV/0!</v>
      </c>
      <c r="AE19" t="e">
        <f t="shared" si="21"/>
        <v>#DIV/0!</v>
      </c>
      <c r="AF19" s="25" t="e">
        <f t="shared" si="22"/>
        <v>#DIV/0!</v>
      </c>
      <c r="AG19" s="7"/>
      <c r="AK19" s="17"/>
      <c r="AN19" s="7"/>
      <c r="AO19" s="7"/>
      <c r="AQ19" s="14"/>
      <c r="AS19" s="12"/>
      <c r="AT19" s="9"/>
      <c r="AU19" s="14"/>
      <c r="AW19" s="14"/>
      <c r="AY19" s="7"/>
      <c r="BI19" s="1"/>
    </row>
    <row r="20" spans="1:61" ht="14.25" x14ac:dyDescent="0.2">
      <c r="A20" s="37">
        <f>Control!B22</f>
        <v>0</v>
      </c>
      <c r="B20" s="27" t="e">
        <f t="shared" si="4"/>
        <v>#DIV/0!</v>
      </c>
      <c r="C20" s="20">
        <v>65.922701308257018</v>
      </c>
      <c r="D20" s="9" t="e">
        <f t="shared" si="5"/>
        <v>#DIV/0!</v>
      </c>
      <c r="E20">
        <f>Control!C22/100</f>
        <v>0</v>
      </c>
      <c r="F20" t="e">
        <f t="shared" si="6"/>
        <v>#DIV/0!</v>
      </c>
      <c r="G20">
        <f t="shared" si="0"/>
        <v>116.68011977706678</v>
      </c>
      <c r="H20" s="21">
        <f t="shared" si="1"/>
        <v>0</v>
      </c>
      <c r="I20" s="7" t="e">
        <f t="shared" si="7"/>
        <v>#DIV/0!</v>
      </c>
      <c r="J20" t="e">
        <f t="shared" si="2"/>
        <v>#DIV/0!</v>
      </c>
      <c r="K20">
        <f>Control!F22/100</f>
        <v>0</v>
      </c>
      <c r="L20" s="25" t="e">
        <f t="shared" si="8"/>
        <v>#DIV/0!</v>
      </c>
      <c r="M20" s="10" t="e">
        <f t="shared" si="9"/>
        <v>#DIV/0!</v>
      </c>
      <c r="N20" t="e">
        <f t="shared" si="10"/>
        <v>#DIV/0!</v>
      </c>
      <c r="O20" t="e">
        <f t="shared" si="11"/>
        <v>#DIV/0!</v>
      </c>
      <c r="P20" s="25" t="e">
        <f t="shared" si="12"/>
        <v>#DIV/0!</v>
      </c>
      <c r="Q20" s="17" t="e">
        <f t="shared" si="13"/>
        <v>#DIV/0!</v>
      </c>
      <c r="R20" t="e">
        <f t="shared" si="23"/>
        <v>#DIV/0!</v>
      </c>
      <c r="S20" s="25" t="e">
        <f t="shared" si="15"/>
        <v>#DIV/0!</v>
      </c>
      <c r="T20" s="25" t="e">
        <f t="shared" si="16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18"/>
        <v>#DIV/0!</v>
      </c>
      <c r="Y20" s="7" t="e">
        <f t="shared" ca="1" si="3"/>
        <v>#N/A</v>
      </c>
      <c r="Z20">
        <v>1</v>
      </c>
      <c r="AA20">
        <v>2</v>
      </c>
      <c r="AB20" s="11" t="e">
        <f t="shared" si="19"/>
        <v>#DIV/0!</v>
      </c>
      <c r="AC20" s="11"/>
      <c r="AD20" s="7" t="e">
        <f t="shared" si="20"/>
        <v>#DIV/0!</v>
      </c>
      <c r="AE20" t="e">
        <f t="shared" si="21"/>
        <v>#DIV/0!</v>
      </c>
      <c r="AF20" s="25" t="e">
        <f t="shared" si="22"/>
        <v>#DIV/0!</v>
      </c>
      <c r="AG20" s="7"/>
      <c r="AK20" s="17"/>
      <c r="AN20" s="7"/>
      <c r="AO20" s="7"/>
      <c r="AS20" s="14"/>
      <c r="AT20" s="9"/>
      <c r="AY20" s="7"/>
      <c r="BI20" s="1"/>
    </row>
    <row r="21" spans="1:61" ht="14.25" x14ac:dyDescent="0.2">
      <c r="A21" s="37">
        <f>Control!B23</f>
        <v>0</v>
      </c>
      <c r="B21" s="27" t="e">
        <f t="shared" si="4"/>
        <v>#DIV/0!</v>
      </c>
      <c r="C21" s="20">
        <v>74.914976114946185</v>
      </c>
      <c r="D21" s="9" t="e">
        <f t="shared" si="5"/>
        <v>#DIV/0!</v>
      </c>
      <c r="E21">
        <f>Control!C23/100</f>
        <v>0</v>
      </c>
      <c r="F21" t="e">
        <f t="shared" si="6"/>
        <v>#DIV/0!</v>
      </c>
      <c r="G21">
        <f t="shared" si="0"/>
        <v>132.59602857162002</v>
      </c>
      <c r="H21" s="21">
        <f t="shared" si="1"/>
        <v>0</v>
      </c>
      <c r="I21" s="7" t="e">
        <f t="shared" si="7"/>
        <v>#DIV/0!</v>
      </c>
      <c r="J21" t="e">
        <f t="shared" si="2"/>
        <v>#DIV/0!</v>
      </c>
      <c r="K21">
        <f>Control!F23/100</f>
        <v>0</v>
      </c>
      <c r="L21" s="25" t="e">
        <f t="shared" si="8"/>
        <v>#DIV/0!</v>
      </c>
      <c r="M21" s="10" t="e">
        <f t="shared" si="9"/>
        <v>#DIV/0!</v>
      </c>
      <c r="N21" t="e">
        <f t="shared" si="10"/>
        <v>#DIV/0!</v>
      </c>
      <c r="O21" t="e">
        <f t="shared" si="11"/>
        <v>#DIV/0!</v>
      </c>
      <c r="P21" s="25" t="e">
        <f t="shared" si="12"/>
        <v>#DIV/0!</v>
      </c>
      <c r="Q21" s="17" t="e">
        <f t="shared" si="13"/>
        <v>#DIV/0!</v>
      </c>
      <c r="R21" t="e">
        <f t="shared" si="23"/>
        <v>#DIV/0!</v>
      </c>
      <c r="S21" s="25" t="e">
        <f t="shared" si="15"/>
        <v>#DIV/0!</v>
      </c>
      <c r="T21" s="25" t="e">
        <f t="shared" si="16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18"/>
        <v>#DIV/0!</v>
      </c>
      <c r="Y21" s="7" t="e">
        <f t="shared" ca="1" si="3"/>
        <v>#N/A</v>
      </c>
      <c r="Z21">
        <v>1</v>
      </c>
      <c r="AA21">
        <v>2</v>
      </c>
      <c r="AB21" s="11" t="e">
        <f t="shared" si="19"/>
        <v>#DIV/0!</v>
      </c>
      <c r="AC21" s="11"/>
      <c r="AD21" s="7" t="e">
        <f t="shared" si="20"/>
        <v>#DIV/0!</v>
      </c>
      <c r="AE21" t="e">
        <f t="shared" si="21"/>
        <v>#DIV/0!</v>
      </c>
      <c r="AF21" s="25" t="e">
        <f t="shared" si="22"/>
        <v>#DIV/0!</v>
      </c>
      <c r="AG21" s="7"/>
      <c r="AK21" s="17"/>
      <c r="AN21" s="7"/>
      <c r="AO21" s="7"/>
      <c r="AQ21" s="14"/>
      <c r="AS21" s="14"/>
      <c r="AT21" s="9"/>
      <c r="AU21" s="14"/>
      <c r="AW21" s="14"/>
      <c r="AY21" s="7"/>
      <c r="BI21" s="1"/>
    </row>
    <row r="22" spans="1:61" ht="14.25" x14ac:dyDescent="0.2">
      <c r="A22" s="37">
        <f>Control!B24</f>
        <v>0</v>
      </c>
      <c r="B22" s="27" t="e">
        <f t="shared" si="4"/>
        <v>#DIV/0!</v>
      </c>
      <c r="C22" s="20">
        <v>203.48126806372542</v>
      </c>
      <c r="D22" s="9" t="e">
        <f t="shared" si="5"/>
        <v>#DIV/0!</v>
      </c>
      <c r="E22">
        <f>Control!C24/100</f>
        <v>0</v>
      </c>
      <c r="F22" t="e">
        <f t="shared" si="6"/>
        <v>#DIV/0!</v>
      </c>
      <c r="G22">
        <f t="shared" si="0"/>
        <v>360.15239453015454</v>
      </c>
      <c r="H22" s="21">
        <f t="shared" si="1"/>
        <v>0</v>
      </c>
      <c r="I22" s="7" t="e">
        <f t="shared" si="7"/>
        <v>#DIV/0!</v>
      </c>
      <c r="J22" t="e">
        <f t="shared" si="2"/>
        <v>#DIV/0!</v>
      </c>
      <c r="K22">
        <f>Control!F24/100</f>
        <v>0</v>
      </c>
      <c r="L22" s="25" t="e">
        <f t="shared" si="8"/>
        <v>#DIV/0!</v>
      </c>
      <c r="M22" s="10" t="e">
        <f t="shared" si="9"/>
        <v>#DIV/0!</v>
      </c>
      <c r="N22" t="e">
        <f t="shared" si="10"/>
        <v>#DIV/0!</v>
      </c>
      <c r="O22" t="e">
        <f t="shared" si="11"/>
        <v>#DIV/0!</v>
      </c>
      <c r="P22" s="25" t="e">
        <f t="shared" si="12"/>
        <v>#DIV/0!</v>
      </c>
      <c r="Q22" s="17" t="e">
        <f t="shared" si="13"/>
        <v>#DIV/0!</v>
      </c>
      <c r="R22" t="e">
        <f t="shared" si="23"/>
        <v>#DIV/0!</v>
      </c>
      <c r="S22" s="25" t="e">
        <f t="shared" si="15"/>
        <v>#DIV/0!</v>
      </c>
      <c r="T22" s="25" t="e">
        <f t="shared" si="16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18"/>
        <v>#DIV/0!</v>
      </c>
      <c r="Y22" s="7" t="e">
        <f t="shared" ca="1" si="3"/>
        <v>#N/A</v>
      </c>
      <c r="Z22">
        <v>1</v>
      </c>
      <c r="AA22">
        <v>2</v>
      </c>
      <c r="AB22" s="11" t="e">
        <f t="shared" si="19"/>
        <v>#DIV/0!</v>
      </c>
      <c r="AC22" s="11"/>
      <c r="AD22" s="7" t="e">
        <f t="shared" si="20"/>
        <v>#DIV/0!</v>
      </c>
      <c r="AE22" t="e">
        <f t="shared" si="21"/>
        <v>#DIV/0!</v>
      </c>
      <c r="AF22" s="25" t="e">
        <f t="shared" si="22"/>
        <v>#DIV/0!</v>
      </c>
      <c r="AG22" s="7"/>
      <c r="AK22" s="17"/>
      <c r="AN22" s="7"/>
      <c r="AO22" s="7"/>
      <c r="AT22" s="8"/>
      <c r="AU22" s="14"/>
      <c r="AY22" s="7"/>
      <c r="BI22" s="1"/>
    </row>
    <row r="23" spans="1:61" ht="14.25" x14ac:dyDescent="0.2">
      <c r="A23" s="37">
        <f>Control!B25</f>
        <v>0</v>
      </c>
      <c r="B23" s="27" t="e">
        <f t="shared" si="4"/>
        <v>#DIV/0!</v>
      </c>
      <c r="C23" s="20">
        <v>60.133285558153602</v>
      </c>
      <c r="D23" s="9" t="e">
        <f t="shared" si="5"/>
        <v>#DIV/0!</v>
      </c>
      <c r="E23">
        <f>Control!C25/100</f>
        <v>0</v>
      </c>
      <c r="F23" t="e">
        <f t="shared" si="6"/>
        <v>#DIV/0!</v>
      </c>
      <c r="G23">
        <f t="shared" si="0"/>
        <v>106.43312276760572</v>
      </c>
      <c r="H23" s="21">
        <f t="shared" si="1"/>
        <v>0</v>
      </c>
      <c r="I23" s="7" t="e">
        <f t="shared" si="7"/>
        <v>#DIV/0!</v>
      </c>
      <c r="J23" t="e">
        <f t="shared" si="2"/>
        <v>#DIV/0!</v>
      </c>
      <c r="K23">
        <f>Control!F25/100</f>
        <v>0</v>
      </c>
      <c r="L23" s="25" t="e">
        <f t="shared" si="8"/>
        <v>#DIV/0!</v>
      </c>
      <c r="M23" s="10" t="e">
        <f t="shared" si="9"/>
        <v>#DIV/0!</v>
      </c>
      <c r="N23" t="e">
        <f t="shared" si="10"/>
        <v>#DIV/0!</v>
      </c>
      <c r="O23" t="e">
        <f t="shared" si="11"/>
        <v>#DIV/0!</v>
      </c>
      <c r="P23" s="25" t="e">
        <f t="shared" si="12"/>
        <v>#DIV/0!</v>
      </c>
      <c r="Q23" s="17" t="e">
        <f t="shared" si="13"/>
        <v>#DIV/0!</v>
      </c>
      <c r="R23" t="e">
        <f t="shared" si="23"/>
        <v>#DIV/0!</v>
      </c>
      <c r="S23" s="25" t="e">
        <f t="shared" si="15"/>
        <v>#DIV/0!</v>
      </c>
      <c r="T23" s="25" t="e">
        <f t="shared" si="16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18"/>
        <v>#DIV/0!</v>
      </c>
      <c r="Y23" s="7" t="e">
        <f t="shared" ca="1" si="3"/>
        <v>#N/A</v>
      </c>
      <c r="Z23">
        <v>1</v>
      </c>
      <c r="AA23">
        <v>2</v>
      </c>
      <c r="AB23" s="11" t="e">
        <f t="shared" si="19"/>
        <v>#DIV/0!</v>
      </c>
      <c r="AC23" s="11"/>
      <c r="AD23" s="7" t="e">
        <f t="shared" si="20"/>
        <v>#DIV/0!</v>
      </c>
      <c r="AE23" t="e">
        <f t="shared" si="21"/>
        <v>#DIV/0!</v>
      </c>
      <c r="AF23" s="25" t="e">
        <f t="shared" si="22"/>
        <v>#DIV/0!</v>
      </c>
      <c r="AG23" s="7"/>
      <c r="AK23" s="17"/>
      <c r="AN23" s="7"/>
      <c r="AO23" s="7"/>
      <c r="AQ23" s="14"/>
      <c r="AT23" s="9"/>
      <c r="AW23" s="14"/>
      <c r="AY23" s="7"/>
      <c r="BI23" s="1"/>
    </row>
    <row r="24" spans="1:61" ht="14.25" x14ac:dyDescent="0.2">
      <c r="A24" s="37">
        <f>Control!B26</f>
        <v>0</v>
      </c>
      <c r="B24" s="27" t="e">
        <f t="shared" si="4"/>
        <v>#DIV/0!</v>
      </c>
      <c r="C24" s="20">
        <v>78.236848446765833</v>
      </c>
      <c r="D24" s="9" t="e">
        <f t="shared" si="5"/>
        <v>#DIV/0!</v>
      </c>
      <c r="E24">
        <f>Control!C26/100</f>
        <v>0</v>
      </c>
      <c r="F24" t="e">
        <f t="shared" si="6"/>
        <v>#DIV/0!</v>
      </c>
      <c r="G24">
        <f t="shared" si="0"/>
        <v>138.47558832674022</v>
      </c>
      <c r="H24" s="21">
        <f t="shared" si="1"/>
        <v>0</v>
      </c>
      <c r="I24" s="7" t="e">
        <f t="shared" si="7"/>
        <v>#DIV/0!</v>
      </c>
      <c r="J24" t="e">
        <f t="shared" si="2"/>
        <v>#DIV/0!</v>
      </c>
      <c r="K24">
        <f>Control!F26/100</f>
        <v>0</v>
      </c>
      <c r="L24" s="25" t="e">
        <f t="shared" si="8"/>
        <v>#DIV/0!</v>
      </c>
      <c r="M24" s="10" t="e">
        <f t="shared" si="9"/>
        <v>#DIV/0!</v>
      </c>
      <c r="N24" t="e">
        <f t="shared" si="10"/>
        <v>#DIV/0!</v>
      </c>
      <c r="O24" t="e">
        <f t="shared" si="11"/>
        <v>#DIV/0!</v>
      </c>
      <c r="P24" s="25" t="e">
        <f t="shared" si="12"/>
        <v>#DIV/0!</v>
      </c>
      <c r="Q24" s="17" t="e">
        <f t="shared" si="13"/>
        <v>#DIV/0!</v>
      </c>
      <c r="R24" t="e">
        <f t="shared" si="23"/>
        <v>#DIV/0!</v>
      </c>
      <c r="S24" s="25" t="e">
        <f t="shared" si="15"/>
        <v>#DIV/0!</v>
      </c>
      <c r="T24" s="25" t="e">
        <f t="shared" si="16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18"/>
        <v>#DIV/0!</v>
      </c>
      <c r="Y24" s="7" t="e">
        <f t="shared" ca="1" si="3"/>
        <v>#N/A</v>
      </c>
      <c r="Z24">
        <v>1</v>
      </c>
      <c r="AA24">
        <v>2</v>
      </c>
      <c r="AB24" s="11" t="e">
        <f t="shared" si="19"/>
        <v>#DIV/0!</v>
      </c>
      <c r="AC24" s="11"/>
      <c r="AD24" s="7" t="e">
        <f t="shared" si="20"/>
        <v>#DIV/0!</v>
      </c>
      <c r="AE24" t="e">
        <f t="shared" si="21"/>
        <v>#DIV/0!</v>
      </c>
      <c r="AF24" s="25" t="e">
        <f t="shared" si="22"/>
        <v>#DIV/0!</v>
      </c>
      <c r="AG24" s="7"/>
      <c r="AK24" s="17"/>
      <c r="AN24" s="7"/>
      <c r="AO24" s="7"/>
      <c r="AS24" s="14"/>
      <c r="AT24" s="9"/>
      <c r="AY24" s="7"/>
      <c r="BI24" s="1"/>
    </row>
    <row r="25" spans="1:61" ht="14.25" x14ac:dyDescent="0.2">
      <c r="A25" s="37">
        <f>Control!B27</f>
        <v>0</v>
      </c>
      <c r="B25" s="27" t="e">
        <f t="shared" si="4"/>
        <v>#DIV/0!</v>
      </c>
      <c r="C25" s="20">
        <v>227.60679987665048</v>
      </c>
      <c r="D25" s="9" t="e">
        <f t="shared" si="5"/>
        <v>#DIV/0!</v>
      </c>
      <c r="E25">
        <f>Control!C27/100</f>
        <v>0</v>
      </c>
      <c r="F25" t="e">
        <f t="shared" si="6"/>
        <v>#DIV/0!</v>
      </c>
      <c r="G25">
        <f t="shared" si="0"/>
        <v>402.85346541701978</v>
      </c>
      <c r="H25" s="21">
        <f t="shared" si="1"/>
        <v>0</v>
      </c>
      <c r="I25" s="7" t="e">
        <f t="shared" si="7"/>
        <v>#DIV/0!</v>
      </c>
      <c r="J25" t="e">
        <f t="shared" si="2"/>
        <v>#DIV/0!</v>
      </c>
      <c r="K25">
        <f>Control!F27/100</f>
        <v>0</v>
      </c>
      <c r="L25" s="25" t="e">
        <f t="shared" si="8"/>
        <v>#DIV/0!</v>
      </c>
      <c r="M25" s="10" t="e">
        <f t="shared" si="9"/>
        <v>#DIV/0!</v>
      </c>
      <c r="N25" t="e">
        <f t="shared" si="10"/>
        <v>#DIV/0!</v>
      </c>
      <c r="O25" t="e">
        <f t="shared" si="11"/>
        <v>#DIV/0!</v>
      </c>
      <c r="P25" s="25" t="e">
        <f t="shared" si="12"/>
        <v>#DIV/0!</v>
      </c>
      <c r="Q25" s="17" t="e">
        <f t="shared" si="13"/>
        <v>#DIV/0!</v>
      </c>
      <c r="R25" t="e">
        <f t="shared" si="23"/>
        <v>#DIV/0!</v>
      </c>
      <c r="S25" s="25" t="e">
        <f t="shared" si="15"/>
        <v>#DIV/0!</v>
      </c>
      <c r="T25" s="25" t="e">
        <f t="shared" si="16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18"/>
        <v>#DIV/0!</v>
      </c>
      <c r="Y25" s="7" t="e">
        <f t="shared" ca="1" si="3"/>
        <v>#N/A</v>
      </c>
      <c r="Z25">
        <v>1</v>
      </c>
      <c r="AA25">
        <v>2</v>
      </c>
      <c r="AB25" s="11" t="e">
        <f t="shared" si="19"/>
        <v>#DIV/0!</v>
      </c>
      <c r="AC25" s="11"/>
      <c r="AD25" s="7" t="e">
        <f t="shared" si="20"/>
        <v>#DIV/0!</v>
      </c>
      <c r="AE25" t="e">
        <f t="shared" si="21"/>
        <v>#DIV/0!</v>
      </c>
      <c r="AF25" s="25" t="e">
        <f t="shared" si="22"/>
        <v>#DIV/0!</v>
      </c>
      <c r="AG25" s="7"/>
      <c r="AK25" s="17"/>
      <c r="AN25" s="7"/>
      <c r="AO25" s="7"/>
      <c r="AS25" s="14"/>
      <c r="AT25" s="9"/>
      <c r="AY25" s="7"/>
      <c r="BI25" s="1"/>
    </row>
    <row r="26" spans="1:61" ht="14.25" x14ac:dyDescent="0.2">
      <c r="A26" s="37">
        <f>Control!B28</f>
        <v>0</v>
      </c>
      <c r="B26" s="27" t="e">
        <f t="shared" si="4"/>
        <v>#DIV/0!</v>
      </c>
      <c r="C26" s="20">
        <v>11.200450214018547</v>
      </c>
      <c r="D26" s="9" t="e">
        <f t="shared" si="5"/>
        <v>#DIV/0!</v>
      </c>
      <c r="E26">
        <f>Control!C28/100</f>
        <v>0</v>
      </c>
      <c r="F26" t="e">
        <f t="shared" si="6"/>
        <v>#DIV/0!</v>
      </c>
      <c r="G26">
        <f t="shared" si="0"/>
        <v>19.824276714902581</v>
      </c>
      <c r="H26" s="21">
        <f t="shared" si="1"/>
        <v>0</v>
      </c>
      <c r="I26" s="7" t="e">
        <f t="shared" si="7"/>
        <v>#DIV/0!</v>
      </c>
      <c r="J26" t="e">
        <f t="shared" si="2"/>
        <v>#DIV/0!</v>
      </c>
      <c r="K26">
        <f>Control!F28/100</f>
        <v>0</v>
      </c>
      <c r="L26" s="25" t="e">
        <f t="shared" si="8"/>
        <v>#DIV/0!</v>
      </c>
      <c r="M26" s="10" t="e">
        <f t="shared" si="9"/>
        <v>#DIV/0!</v>
      </c>
      <c r="N26" t="e">
        <f t="shared" si="10"/>
        <v>#DIV/0!</v>
      </c>
      <c r="O26" t="e">
        <f t="shared" si="11"/>
        <v>#DIV/0!</v>
      </c>
      <c r="P26" s="25" t="e">
        <f t="shared" si="12"/>
        <v>#DIV/0!</v>
      </c>
      <c r="Q26" s="17" t="e">
        <f t="shared" si="13"/>
        <v>#DIV/0!</v>
      </c>
      <c r="R26" t="e">
        <f t="shared" si="23"/>
        <v>#DIV/0!</v>
      </c>
      <c r="S26" s="25" t="e">
        <f t="shared" si="15"/>
        <v>#DIV/0!</v>
      </c>
      <c r="T26" s="25" t="e">
        <f t="shared" si="16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18"/>
        <v>#DIV/0!</v>
      </c>
      <c r="Y26" s="7" t="e">
        <f t="shared" ca="1" si="3"/>
        <v>#N/A</v>
      </c>
      <c r="Z26">
        <v>1</v>
      </c>
      <c r="AA26">
        <v>2</v>
      </c>
      <c r="AB26" s="11" t="e">
        <f t="shared" si="19"/>
        <v>#DIV/0!</v>
      </c>
      <c r="AC26" s="11"/>
      <c r="AD26" s="7" t="e">
        <f t="shared" si="20"/>
        <v>#DIV/0!</v>
      </c>
      <c r="AE26" t="e">
        <f t="shared" si="21"/>
        <v>#DIV/0!</v>
      </c>
      <c r="AF26" s="25" t="e">
        <f t="shared" si="22"/>
        <v>#DIV/0!</v>
      </c>
      <c r="AG26" s="7"/>
      <c r="AK26" s="17"/>
      <c r="AN26" s="7"/>
      <c r="AO26" s="7"/>
      <c r="AT26" s="8"/>
      <c r="AY26" s="7"/>
      <c r="BI26" s="1"/>
    </row>
    <row r="27" spans="1:61" ht="14.25" x14ac:dyDescent="0.2">
      <c r="A27" s="37">
        <f>Control!B29</f>
        <v>0</v>
      </c>
      <c r="B27" s="27" t="e">
        <f t="shared" si="4"/>
        <v>#DIV/0!</v>
      </c>
      <c r="C27" s="20">
        <v>94.822162726813133</v>
      </c>
      <c r="D27" s="9" t="e">
        <f t="shared" si="5"/>
        <v>#DIV/0!</v>
      </c>
      <c r="E27">
        <f>Control!C29/100</f>
        <v>0</v>
      </c>
      <c r="F27" t="e">
        <f t="shared" si="6"/>
        <v>#DIV/0!</v>
      </c>
      <c r="G27">
        <f t="shared" si="0"/>
        <v>167.83082435821379</v>
      </c>
      <c r="H27" s="21">
        <f t="shared" si="1"/>
        <v>0</v>
      </c>
      <c r="I27" s="7" t="e">
        <f t="shared" si="7"/>
        <v>#DIV/0!</v>
      </c>
      <c r="J27" t="e">
        <f t="shared" si="2"/>
        <v>#DIV/0!</v>
      </c>
      <c r="K27">
        <f>Control!F29/100</f>
        <v>0</v>
      </c>
      <c r="L27" s="25" t="e">
        <f t="shared" si="8"/>
        <v>#DIV/0!</v>
      </c>
      <c r="M27" s="10" t="e">
        <f t="shared" si="9"/>
        <v>#DIV/0!</v>
      </c>
      <c r="N27" t="e">
        <f t="shared" si="10"/>
        <v>#DIV/0!</v>
      </c>
      <c r="O27" t="e">
        <f t="shared" si="11"/>
        <v>#DIV/0!</v>
      </c>
      <c r="P27" s="25" t="e">
        <f t="shared" si="12"/>
        <v>#DIV/0!</v>
      </c>
      <c r="Q27" s="17" t="e">
        <f t="shared" si="13"/>
        <v>#DIV/0!</v>
      </c>
      <c r="R27" t="e">
        <f t="shared" si="23"/>
        <v>#DIV/0!</v>
      </c>
      <c r="S27" s="25" t="e">
        <f t="shared" si="15"/>
        <v>#DIV/0!</v>
      </c>
      <c r="T27" s="25" t="e">
        <f t="shared" si="16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18"/>
        <v>#DIV/0!</v>
      </c>
      <c r="Y27" s="7" t="e">
        <f t="shared" ca="1" si="3"/>
        <v>#N/A</v>
      </c>
      <c r="Z27">
        <v>1</v>
      </c>
      <c r="AA27">
        <v>2</v>
      </c>
      <c r="AB27" s="11" t="e">
        <f t="shared" si="19"/>
        <v>#DIV/0!</v>
      </c>
      <c r="AC27" s="11"/>
      <c r="AD27" s="7" t="e">
        <f t="shared" si="20"/>
        <v>#DIV/0!</v>
      </c>
      <c r="AE27" t="e">
        <f t="shared" si="21"/>
        <v>#DIV/0!</v>
      </c>
      <c r="AF27" s="25" t="e">
        <f t="shared" si="22"/>
        <v>#DIV/0!</v>
      </c>
      <c r="AG27" s="7"/>
      <c r="AK27" s="17"/>
      <c r="AN27" s="7"/>
      <c r="AO27" s="7"/>
      <c r="AT27" s="8"/>
      <c r="AY27" s="7"/>
      <c r="BI27" s="1"/>
    </row>
    <row r="28" spans="1:61" ht="14.25" x14ac:dyDescent="0.2">
      <c r="A28" s="37">
        <f>Control!B30</f>
        <v>0</v>
      </c>
      <c r="B28" s="27" t="e">
        <f t="shared" si="4"/>
        <v>#DIV/0!</v>
      </c>
      <c r="C28" s="20">
        <v>195.08446852130729</v>
      </c>
      <c r="D28" s="9" t="e">
        <f t="shared" si="5"/>
        <v>#DIV/0!</v>
      </c>
      <c r="E28">
        <f>Control!C30/100</f>
        <v>0</v>
      </c>
      <c r="F28" t="e">
        <f t="shared" si="6"/>
        <v>#DIV/0!</v>
      </c>
      <c r="G28">
        <f t="shared" si="0"/>
        <v>345.29044929869218</v>
      </c>
      <c r="H28" s="21">
        <f t="shared" si="1"/>
        <v>0</v>
      </c>
      <c r="I28" s="7" t="e">
        <f t="shared" si="7"/>
        <v>#DIV/0!</v>
      </c>
      <c r="J28" t="e">
        <f t="shared" si="2"/>
        <v>#DIV/0!</v>
      </c>
      <c r="K28">
        <f>Control!F30/100</f>
        <v>0</v>
      </c>
      <c r="L28" s="25" t="e">
        <f t="shared" si="8"/>
        <v>#DIV/0!</v>
      </c>
      <c r="M28" s="10" t="e">
        <f t="shared" si="9"/>
        <v>#DIV/0!</v>
      </c>
      <c r="N28" t="e">
        <f t="shared" si="10"/>
        <v>#DIV/0!</v>
      </c>
      <c r="O28" t="e">
        <f t="shared" si="11"/>
        <v>#DIV/0!</v>
      </c>
      <c r="P28" s="25" t="e">
        <f t="shared" si="12"/>
        <v>#DIV/0!</v>
      </c>
      <c r="Q28" s="17" t="e">
        <f t="shared" si="13"/>
        <v>#DIV/0!</v>
      </c>
      <c r="R28" t="e">
        <f t="shared" si="23"/>
        <v>#DIV/0!</v>
      </c>
      <c r="S28" s="25" t="e">
        <f t="shared" si="15"/>
        <v>#DIV/0!</v>
      </c>
      <c r="T28" s="25" t="e">
        <f t="shared" si="16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18"/>
        <v>#DIV/0!</v>
      </c>
      <c r="Y28" s="7" t="e">
        <f t="shared" ca="1" si="3"/>
        <v>#N/A</v>
      </c>
      <c r="Z28">
        <v>1</v>
      </c>
      <c r="AA28">
        <v>2</v>
      </c>
      <c r="AB28" s="11" t="e">
        <f t="shared" si="19"/>
        <v>#DIV/0!</v>
      </c>
      <c r="AC28" s="11"/>
      <c r="AD28" s="7" t="e">
        <f t="shared" si="20"/>
        <v>#DIV/0!</v>
      </c>
      <c r="AE28" t="e">
        <f t="shared" si="21"/>
        <v>#DIV/0!</v>
      </c>
      <c r="AF28" s="25" t="e">
        <f t="shared" si="22"/>
        <v>#DIV/0!</v>
      </c>
      <c r="AG28" s="7"/>
      <c r="AK28" s="17"/>
      <c r="AN28" s="7"/>
      <c r="AO28" s="7"/>
      <c r="AT28" s="8"/>
      <c r="AY28" s="7"/>
      <c r="BI28" s="1"/>
    </row>
    <row r="29" spans="1:61" ht="14.25" x14ac:dyDescent="0.2">
      <c r="A29" s="37">
        <f>Control!B31</f>
        <v>0</v>
      </c>
      <c r="B29" s="27" t="e">
        <f t="shared" si="4"/>
        <v>#DIV/0!</v>
      </c>
      <c r="C29" s="20">
        <v>42.764304517315381</v>
      </c>
      <c r="D29" s="9" t="e">
        <f t="shared" si="5"/>
        <v>#DIV/0!</v>
      </c>
      <c r="E29">
        <f>Control!C31/100</f>
        <v>0</v>
      </c>
      <c r="F29" t="e">
        <f t="shared" si="6"/>
        <v>#DIV/0!</v>
      </c>
      <c r="G29">
        <f t="shared" si="0"/>
        <v>75.690832964066303</v>
      </c>
      <c r="H29" s="21">
        <f t="shared" si="1"/>
        <v>0</v>
      </c>
      <c r="I29" s="7" t="e">
        <f t="shared" si="7"/>
        <v>#DIV/0!</v>
      </c>
      <c r="J29" t="e">
        <f t="shared" si="2"/>
        <v>#DIV/0!</v>
      </c>
      <c r="K29">
        <f>Control!F31/100</f>
        <v>0</v>
      </c>
      <c r="L29" s="25" t="e">
        <f t="shared" si="8"/>
        <v>#DIV/0!</v>
      </c>
      <c r="M29" s="10" t="e">
        <f t="shared" si="9"/>
        <v>#DIV/0!</v>
      </c>
      <c r="N29" t="e">
        <f t="shared" si="10"/>
        <v>#DIV/0!</v>
      </c>
      <c r="O29" t="e">
        <f t="shared" si="11"/>
        <v>#DIV/0!</v>
      </c>
      <c r="P29" s="25" t="e">
        <f t="shared" si="12"/>
        <v>#DIV/0!</v>
      </c>
      <c r="Q29" s="17" t="e">
        <f t="shared" si="13"/>
        <v>#DIV/0!</v>
      </c>
      <c r="R29" t="e">
        <f t="shared" si="23"/>
        <v>#DIV/0!</v>
      </c>
      <c r="S29" s="25" t="e">
        <f t="shared" si="15"/>
        <v>#DIV/0!</v>
      </c>
      <c r="T29" s="25" t="e">
        <f t="shared" si="16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18"/>
        <v>#DIV/0!</v>
      </c>
      <c r="Y29" s="7" t="e">
        <f t="shared" ca="1" si="3"/>
        <v>#N/A</v>
      </c>
      <c r="Z29">
        <v>1</v>
      </c>
      <c r="AA29">
        <v>2</v>
      </c>
      <c r="AB29" s="11" t="e">
        <f t="shared" si="19"/>
        <v>#DIV/0!</v>
      </c>
      <c r="AC29" s="11"/>
      <c r="AD29" s="7" t="e">
        <f t="shared" si="20"/>
        <v>#DIV/0!</v>
      </c>
      <c r="AE29" t="e">
        <f t="shared" si="21"/>
        <v>#DIV/0!</v>
      </c>
      <c r="AF29" s="25" t="e">
        <f t="shared" si="22"/>
        <v>#DIV/0!</v>
      </c>
      <c r="AG29" s="7"/>
      <c r="AK29" s="17"/>
      <c r="AN29" s="7"/>
      <c r="AO29" s="7"/>
      <c r="AT29" s="8"/>
      <c r="AY29" s="7"/>
      <c r="BI29" s="1"/>
    </row>
    <row r="30" spans="1:61" ht="14.25" x14ac:dyDescent="0.2">
      <c r="A30" s="37">
        <f>Control!B32</f>
        <v>0</v>
      </c>
      <c r="B30" s="27" t="e">
        <f t="shared" si="4"/>
        <v>#DIV/0!</v>
      </c>
      <c r="C30" s="20">
        <v>75.7977008597733</v>
      </c>
      <c r="D30" s="9" t="e">
        <f t="shared" si="5"/>
        <v>#DIV/0!</v>
      </c>
      <c r="E30">
        <f>Control!C32/100</f>
        <v>0</v>
      </c>
      <c r="F30" t="e">
        <f t="shared" si="6"/>
        <v>#DIV/0!</v>
      </c>
      <c r="G30">
        <f t="shared" si="0"/>
        <v>134.1584103750445</v>
      </c>
      <c r="H30" s="21">
        <f t="shared" si="1"/>
        <v>0</v>
      </c>
      <c r="I30" s="7" t="e">
        <f t="shared" si="7"/>
        <v>#DIV/0!</v>
      </c>
      <c r="J30" t="e">
        <f t="shared" si="2"/>
        <v>#DIV/0!</v>
      </c>
      <c r="K30">
        <f>Control!F32/100</f>
        <v>0</v>
      </c>
      <c r="L30" s="25" t="e">
        <f t="shared" si="8"/>
        <v>#DIV/0!</v>
      </c>
      <c r="M30" s="10" t="e">
        <f t="shared" si="9"/>
        <v>#DIV/0!</v>
      </c>
      <c r="N30" t="e">
        <f t="shared" si="10"/>
        <v>#DIV/0!</v>
      </c>
      <c r="O30" t="e">
        <f t="shared" si="11"/>
        <v>#DIV/0!</v>
      </c>
      <c r="P30" s="25" t="e">
        <f t="shared" si="12"/>
        <v>#DIV/0!</v>
      </c>
      <c r="Q30" s="17" t="e">
        <f t="shared" si="13"/>
        <v>#DIV/0!</v>
      </c>
      <c r="R30" t="e">
        <f t="shared" si="23"/>
        <v>#DIV/0!</v>
      </c>
      <c r="S30" s="25" t="e">
        <f t="shared" si="15"/>
        <v>#DIV/0!</v>
      </c>
      <c r="T30" s="25" t="e">
        <f t="shared" si="16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18"/>
        <v>#DIV/0!</v>
      </c>
      <c r="Y30" s="7" t="e">
        <f t="shared" ca="1" si="3"/>
        <v>#N/A</v>
      </c>
      <c r="Z30">
        <v>1</v>
      </c>
      <c r="AA30">
        <v>2</v>
      </c>
      <c r="AB30" s="11" t="e">
        <f t="shared" si="19"/>
        <v>#DIV/0!</v>
      </c>
      <c r="AC30" s="11"/>
      <c r="AD30" s="7" t="e">
        <f t="shared" si="20"/>
        <v>#DIV/0!</v>
      </c>
      <c r="AE30" t="e">
        <f t="shared" si="21"/>
        <v>#DIV/0!</v>
      </c>
      <c r="AF30" s="25" t="e">
        <f t="shared" si="22"/>
        <v>#DIV/0!</v>
      </c>
      <c r="AG30" s="7"/>
      <c r="AK30" s="17"/>
      <c r="AN30" s="7"/>
      <c r="AO30" s="7"/>
      <c r="AT30" s="9"/>
      <c r="AY30" s="7"/>
      <c r="BI30" s="1"/>
    </row>
    <row r="31" spans="1:61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44.729439018046804</v>
      </c>
      <c r="D31" s="9" t="e">
        <f t="shared" ref="D31:D94" si="26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7">$F$2*N31</f>
        <v>#DIV/0!</v>
      </c>
      <c r="G31">
        <f t="shared" ref="G31:G94" si="28">0.018*C31*1000000/8.3144/($AA$1+273.15)</f>
        <v>79.169029766882531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1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18"/>
        <v>#DIV/0!</v>
      </c>
      <c r="Y31" s="7" t="e">
        <f t="shared" ca="1" si="3"/>
        <v>#N/A</v>
      </c>
      <c r="Z31">
        <v>1</v>
      </c>
      <c r="AA31">
        <v>2</v>
      </c>
      <c r="AB31" s="11" t="e">
        <f t="shared" si="19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</row>
    <row r="32" spans="1:61" ht="14.25" x14ac:dyDescent="0.2">
      <c r="A32" s="37">
        <f>Control!B34</f>
        <v>0</v>
      </c>
      <c r="B32" s="27" t="e">
        <f t="shared" si="25"/>
        <v>#DIV/0!</v>
      </c>
      <c r="C32" s="20">
        <v>87.129630583080356</v>
      </c>
      <c r="D32" s="9" t="e">
        <f t="shared" si="26"/>
        <v>#DIV/0!</v>
      </c>
      <c r="E32">
        <f>Control!C34/100</f>
        <v>0</v>
      </c>
      <c r="F32" t="e">
        <f t="shared" si="27"/>
        <v>#DIV/0!</v>
      </c>
      <c r="G32">
        <f t="shared" si="28"/>
        <v>154.21539971530319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1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 t="e">
        <f ca="1">RANK(C32,$C$3:OFFSET($C$3,Control!$I$5-1,0),1)</f>
        <v>#N/A</v>
      </c>
      <c r="V32" s="10" t="e">
        <f t="shared" ca="1" si="24"/>
        <v>#N/A</v>
      </c>
      <c r="W32" s="10" t="e">
        <f t="shared" ca="1" si="24"/>
        <v>#N/A</v>
      </c>
      <c r="X32" s="7" t="e">
        <f t="shared" si="18"/>
        <v>#DIV/0!</v>
      </c>
      <c r="Y32" s="7" t="e">
        <f t="shared" ca="1" si="3"/>
        <v>#N/A</v>
      </c>
      <c r="Z32">
        <v>1</v>
      </c>
      <c r="AA32">
        <v>2</v>
      </c>
      <c r="AB32" s="11" t="e">
        <f t="shared" si="19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</row>
    <row r="33" spans="1:44" ht="14.25" x14ac:dyDescent="0.2">
      <c r="A33" s="37">
        <f>Control!B35</f>
        <v>0</v>
      </c>
      <c r="B33" s="27" t="e">
        <f t="shared" si="25"/>
        <v>#DIV/0!</v>
      </c>
      <c r="C33" s="20">
        <v>38.900382015769971</v>
      </c>
      <c r="D33" s="9" t="e">
        <f t="shared" si="26"/>
        <v>#DIV/0!</v>
      </c>
      <c r="E33">
        <f>Control!C35/100</f>
        <v>0</v>
      </c>
      <c r="F33" t="e">
        <f t="shared" si="27"/>
        <v>#DIV/0!</v>
      </c>
      <c r="G33">
        <f t="shared" si="28"/>
        <v>68.85186958206738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1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 t="e">
        <f ca="1">RANK(C33,$C$3:OFFSET($C$3,Control!$I$5-1,0),1)</f>
        <v>#N/A</v>
      </c>
      <c r="V33" s="10" t="e">
        <f t="shared" ca="1" si="24"/>
        <v>#N/A</v>
      </c>
      <c r="W33" s="10" t="e">
        <f t="shared" ca="1" si="24"/>
        <v>#N/A</v>
      </c>
      <c r="X33" s="7" t="e">
        <f t="shared" si="18"/>
        <v>#DIV/0!</v>
      </c>
      <c r="Y33" s="7" t="e">
        <f t="shared" ca="1" si="3"/>
        <v>#N/A</v>
      </c>
      <c r="Z33">
        <v>1</v>
      </c>
      <c r="AA33">
        <v>2</v>
      </c>
      <c r="AB33" s="11" t="e">
        <f t="shared" si="19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</row>
    <row r="34" spans="1:44" ht="14.25" x14ac:dyDescent="0.2">
      <c r="A34" s="37">
        <f>Control!B36</f>
        <v>0</v>
      </c>
      <c r="B34" s="27" t="e">
        <f t="shared" si="25"/>
        <v>#DIV/0!</v>
      </c>
      <c r="C34" s="20">
        <v>26.48957069562028</v>
      </c>
      <c r="D34" s="9" t="e">
        <f t="shared" si="26"/>
        <v>#DIV/0!</v>
      </c>
      <c r="E34">
        <f>Control!C36/100</f>
        <v>0</v>
      </c>
      <c r="F34" t="e">
        <f t="shared" si="27"/>
        <v>#DIV/0!</v>
      </c>
      <c r="G34">
        <f t="shared" si="28"/>
        <v>46.885309920103644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1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18"/>
        <v>#DIV/0!</v>
      </c>
      <c r="Y34" s="7" t="e">
        <f t="shared" ca="1" si="3"/>
        <v>#N/A</v>
      </c>
      <c r="Z34">
        <v>1</v>
      </c>
      <c r="AA34">
        <v>2</v>
      </c>
      <c r="AB34" s="11" t="e">
        <f t="shared" si="19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</row>
    <row r="35" spans="1:44" ht="14.25" x14ac:dyDescent="0.2">
      <c r="A35" s="37">
        <f>Control!B37</f>
        <v>0</v>
      </c>
      <c r="B35" s="27" t="e">
        <f t="shared" si="25"/>
        <v>#DIV/0!</v>
      </c>
      <c r="C35" s="20">
        <v>38.212509367917008</v>
      </c>
      <c r="D35" s="9" t="e">
        <f t="shared" si="26"/>
        <v>#DIV/0!</v>
      </c>
      <c r="E35">
        <f>Control!C37/100</f>
        <v>0</v>
      </c>
      <c r="F35" t="e">
        <f t="shared" si="27"/>
        <v>#DIV/0!</v>
      </c>
      <c r="G35">
        <f t="shared" si="28"/>
        <v>67.634366941094768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1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 t="e">
        <f ca="1">RANK(C35,$C$3:OFFSET($C$3,Control!$I$5-1,0),1)</f>
        <v>#N/A</v>
      </c>
      <c r="V35" s="10" t="e">
        <f t="shared" ca="1" si="24"/>
        <v>#N/A</v>
      </c>
      <c r="W35" s="10" t="e">
        <f t="shared" ca="1" si="24"/>
        <v>#N/A</v>
      </c>
      <c r="X35" s="7" t="e">
        <f t="shared" si="18"/>
        <v>#DIV/0!</v>
      </c>
      <c r="Y35" s="7" t="e">
        <f t="shared" ca="1" si="3"/>
        <v>#N/A</v>
      </c>
      <c r="Z35">
        <v>1</v>
      </c>
      <c r="AA35">
        <v>2</v>
      </c>
      <c r="AB35" s="11" t="e">
        <f t="shared" si="19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</row>
    <row r="36" spans="1:44" ht="14.25" x14ac:dyDescent="0.2">
      <c r="A36" s="37">
        <f>Control!B38</f>
        <v>0</v>
      </c>
      <c r="B36" s="27" t="e">
        <f t="shared" si="25"/>
        <v>#DIV/0!</v>
      </c>
      <c r="C36" s="20">
        <v>6.2831005706533567</v>
      </c>
      <c r="D36" s="9" t="e">
        <f t="shared" si="26"/>
        <v>#DIV/0!</v>
      </c>
      <c r="E36">
        <f>Control!C38/100</f>
        <v>0</v>
      </c>
      <c r="F36" t="e">
        <f t="shared" si="27"/>
        <v>#DIV/0!</v>
      </c>
      <c r="G36">
        <f t="shared" si="28"/>
        <v>11.120796214450115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1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18"/>
        <v>#DIV/0!</v>
      </c>
      <c r="Y36" s="7" t="e">
        <f t="shared" ca="1" si="3"/>
        <v>#N/A</v>
      </c>
      <c r="Z36">
        <v>1</v>
      </c>
      <c r="AA36">
        <v>2</v>
      </c>
      <c r="AB36" s="11" t="e">
        <f t="shared" si="19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</row>
    <row r="37" spans="1:44" ht="14.25" x14ac:dyDescent="0.2">
      <c r="A37" s="37">
        <f>Control!B39</f>
        <v>0</v>
      </c>
      <c r="B37" s="27" t="e">
        <f t="shared" si="25"/>
        <v>#DIV/0!</v>
      </c>
      <c r="C37" s="20">
        <v>3.1657016075566697</v>
      </c>
      <c r="D37" s="9" t="e">
        <f t="shared" si="26"/>
        <v>#DIV/0!</v>
      </c>
      <c r="E37">
        <f>Control!C39/100</f>
        <v>0</v>
      </c>
      <c r="F37" t="e">
        <f t="shared" si="27"/>
        <v>#DIV/0!</v>
      </c>
      <c r="G37">
        <f t="shared" si="28"/>
        <v>5.6031448259523895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1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18"/>
        <v>#DIV/0!</v>
      </c>
      <c r="Y37" s="7" t="e">
        <f t="shared" ca="1" si="3"/>
        <v>#N/A</v>
      </c>
      <c r="Z37">
        <v>1</v>
      </c>
      <c r="AA37">
        <v>2</v>
      </c>
      <c r="AB37" s="11" t="e">
        <f t="shared" si="19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44" ht="14.25" x14ac:dyDescent="0.2">
      <c r="A38" s="37">
        <f>Control!B40</f>
        <v>0</v>
      </c>
      <c r="B38" s="27" t="e">
        <f t="shared" si="25"/>
        <v>#DIV/0!</v>
      </c>
      <c r="C38" s="20">
        <v>7.4231287654299249</v>
      </c>
      <c r="D38" s="9" t="e">
        <f t="shared" si="26"/>
        <v>#DIV/0!</v>
      </c>
      <c r="E38">
        <f>Control!C40/100</f>
        <v>0</v>
      </c>
      <c r="F38" t="e">
        <f t="shared" si="27"/>
        <v>#DIV/0!</v>
      </c>
      <c r="G38">
        <f t="shared" si="28"/>
        <v>13.138593174768278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17" t="e">
        <f t="shared" si="37"/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 t="e">
        <f ca="1">RANK(C38,$C$3:OFFSET($C$3,Control!$I$5-1,0),1)</f>
        <v>#N/A</v>
      </c>
      <c r="V38" s="10" t="e">
        <f t="shared" ca="1" si="44"/>
        <v>#N/A</v>
      </c>
      <c r="W38" s="10" t="e">
        <f t="shared" ca="1" si="44"/>
        <v>#N/A</v>
      </c>
      <c r="X38" s="7" t="e">
        <f t="shared" si="18"/>
        <v>#DIV/0!</v>
      </c>
      <c r="Y38" s="7" t="e">
        <f t="shared" ca="1" si="3"/>
        <v>#N/A</v>
      </c>
      <c r="Z38">
        <v>1</v>
      </c>
      <c r="AA38">
        <v>2</v>
      </c>
      <c r="AB38" s="11" t="e">
        <f t="shared" si="19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44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1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18"/>
        <v>#DIV/0!</v>
      </c>
      <c r="Y39" s="7" t="e">
        <f t="shared" ca="1" si="3"/>
        <v>#N/A</v>
      </c>
      <c r="Z39">
        <v>1</v>
      </c>
      <c r="AA39">
        <v>2</v>
      </c>
      <c r="AB39" s="11" t="e">
        <f t="shared" si="19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44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1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18"/>
        <v>#DIV/0!</v>
      </c>
      <c r="Y40" s="7" t="e">
        <f t="shared" ca="1" si="3"/>
        <v>#N/A</v>
      </c>
      <c r="Z40">
        <v>1</v>
      </c>
      <c r="AA40">
        <v>2</v>
      </c>
      <c r="AB40" s="11" t="e">
        <f t="shared" si="19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44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1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18"/>
        <v>#DIV/0!</v>
      </c>
      <c r="Y41" s="7" t="e">
        <f t="shared" ca="1" si="3"/>
        <v>#N/A</v>
      </c>
      <c r="Z41">
        <v>1</v>
      </c>
      <c r="AA41">
        <v>2</v>
      </c>
      <c r="AB41" s="11" t="e">
        <f t="shared" si="19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44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1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18"/>
        <v>#DIV/0!</v>
      </c>
      <c r="Y42" s="7" t="e">
        <f t="shared" ca="1" si="3"/>
        <v>#N/A</v>
      </c>
      <c r="Z42">
        <v>1</v>
      </c>
      <c r="AA42">
        <v>2</v>
      </c>
      <c r="AB42" s="11" t="e">
        <f t="shared" si="19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44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1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18"/>
        <v>#DIV/0!</v>
      </c>
      <c r="Y43" s="7" t="e">
        <f t="shared" ca="1" si="3"/>
        <v>#N/A</v>
      </c>
      <c r="Z43">
        <v>1</v>
      </c>
      <c r="AA43">
        <v>2</v>
      </c>
      <c r="AB43" s="11" t="e">
        <f t="shared" si="19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44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1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18"/>
        <v>#DIV/0!</v>
      </c>
      <c r="Y44" s="7" t="e">
        <f t="shared" ca="1" si="3"/>
        <v>#N/A</v>
      </c>
      <c r="Z44">
        <v>1</v>
      </c>
      <c r="AA44">
        <v>2</v>
      </c>
      <c r="AB44" s="11" t="e">
        <f t="shared" si="19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44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1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18"/>
        <v>#DIV/0!</v>
      </c>
      <c r="Y45" s="7" t="e">
        <f t="shared" ca="1" si="3"/>
        <v>#N/A</v>
      </c>
      <c r="Z45">
        <v>1</v>
      </c>
      <c r="AA45">
        <v>2</v>
      </c>
      <c r="AB45" s="11" t="e">
        <f t="shared" si="19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44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1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18"/>
        <v>#DIV/0!</v>
      </c>
      <c r="Y46" s="7" t="e">
        <f t="shared" ca="1" si="3"/>
        <v>#N/A</v>
      </c>
      <c r="Z46">
        <v>1</v>
      </c>
      <c r="AA46">
        <v>2</v>
      </c>
      <c r="AB46" s="11" t="e">
        <f t="shared" si="19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44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1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18"/>
        <v>#DIV/0!</v>
      </c>
      <c r="Y47" s="7" t="e">
        <f t="shared" ca="1" si="3"/>
        <v>#N/A</v>
      </c>
      <c r="Z47">
        <v>1</v>
      </c>
      <c r="AA47">
        <v>2</v>
      </c>
      <c r="AB47" s="11" t="e">
        <f t="shared" si="19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</row>
    <row r="48" spans="1:44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1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18"/>
        <v>#DIV/0!</v>
      </c>
      <c r="Y48" s="7" t="e">
        <f t="shared" ca="1" si="3"/>
        <v>#N/A</v>
      </c>
      <c r="Z48">
        <v>1</v>
      </c>
      <c r="AA48">
        <v>2</v>
      </c>
      <c r="AB48" s="11" t="e">
        <f t="shared" si="19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  <c r="AR48" s="10"/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1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18"/>
        <v>#DIV/0!</v>
      </c>
      <c r="Y49" s="7" t="e">
        <f t="shared" ca="1" si="3"/>
        <v>#N/A</v>
      </c>
      <c r="Z49">
        <v>1</v>
      </c>
      <c r="AA49">
        <v>2</v>
      </c>
      <c r="AB49" s="11" t="e">
        <f t="shared" si="19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1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18"/>
        <v>#DIV/0!</v>
      </c>
      <c r="Y50" s="7" t="e">
        <f t="shared" ca="1" si="3"/>
        <v>#N/A</v>
      </c>
      <c r="Z50">
        <v>1</v>
      </c>
      <c r="AA50">
        <v>2</v>
      </c>
      <c r="AB50" s="11" t="e">
        <f t="shared" si="19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8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8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8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8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8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8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8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8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8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8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8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8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8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8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8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8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8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9.140625" style="1" customWidth="1"/>
    <col min="7" max="7" width="9.425781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10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83.611225103695773</v>
      </c>
      <c r="AH1" s="31" t="s">
        <v>86</v>
      </c>
      <c r="AI1">
        <f ca="1">MAX(AD3:OFFSET(AD3,Control!$I$5-1,0))</f>
        <v>3.4629894369661809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6.8006773253914687E-6</v>
      </c>
      <c r="E2" s="18" t="s">
        <v>29</v>
      </c>
      <c r="F2" s="3">
        <f>Control!Q27</f>
        <v>2.3569023569023573E-2</v>
      </c>
      <c r="H2" s="3" t="s">
        <v>33</v>
      </c>
      <c r="I2" s="4">
        <v>0.1</v>
      </c>
      <c r="J2" s="4">
        <f>Control!S27</f>
        <v>1</v>
      </c>
      <c r="K2" s="4" t="s">
        <v>49</v>
      </c>
      <c r="N2" s="4" t="s">
        <v>34</v>
      </c>
      <c r="O2" s="4">
        <f>Control!R27</f>
        <v>2.7100271002710024</v>
      </c>
      <c r="P2" s="18">
        <f>Control!P27</f>
        <v>1.7100271002710024</v>
      </c>
      <c r="Q2" s="34" t="s">
        <v>35</v>
      </c>
      <c r="R2" s="14" t="s">
        <v>38</v>
      </c>
      <c r="S2" s="8">
        <f ca="1">100*MAX(S3:OFFSET(S3,Control!$I$5-1,0))</f>
        <v>0.21801850967696321</v>
      </c>
      <c r="T2" s="8">
        <f ca="1">S2*(1+AG3/100)</f>
        <v>0.58825560678534861</v>
      </c>
      <c r="U2" s="2"/>
      <c r="V2" t="s">
        <v>44</v>
      </c>
      <c r="W2">
        <f>O2/(1+P2-F2)</f>
        <v>1.0087732705652186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3.3434973773231866</v>
      </c>
      <c r="C3" s="20">
        <v>84.984379822584387</v>
      </c>
      <c r="D3" s="9">
        <f>ABS(B3-((354.94*SQRT(C3)+9.623*C3-1.5223*POWER(C3,1.5))/($AA$1+273)+0.0012439*POWER(C3,1.5)))</f>
        <v>2.4350419591812056E-7</v>
      </c>
      <c r="E3">
        <f>Control!C5/100</f>
        <v>0.297944505187065</v>
      </c>
      <c r="F3">
        <f>$F$2*N3</f>
        <v>1.4020054982334886E-5</v>
      </c>
      <c r="G3">
        <f t="shared" ref="G3:G30" si="0">0.018*C3*1000000/8.3144/($AA$1+273.15)</f>
        <v>150.41840549754409</v>
      </c>
      <c r="H3" s="21">
        <f t="shared" ref="H3:H30" si="1">2*0.0000000000000000001*(E3*100)^3.5</f>
        <v>2.887379223076697E-14</v>
      </c>
      <c r="I3" s="7">
        <f>MIN(J3*$J$2,C3)</f>
        <v>5.2687482490734627</v>
      </c>
      <c r="J3">
        <f t="shared" ref="J3:J30" si="2">$I$2+(0.821*SQRT(H3)+1.54)/E3</f>
        <v>5.2687482490734627</v>
      </c>
      <c r="K3">
        <f>Control!F5/100</f>
        <v>3.1467272481479187E-2</v>
      </c>
      <c r="L3" s="25">
        <f>K3*(1-F3-P3-S3)</f>
        <v>3.136581808857998E-2</v>
      </c>
      <c r="M3" s="10">
        <f t="shared" ref="M3:M30" si="3">0.018*I3*1000000/8.3144/($AA$1+273.15)</f>
        <v>9.3254397131341786</v>
      </c>
      <c r="N3">
        <f>1/((1+$P$2)*(1+(1-E3)/E3*$AA$2/M3)-$O$2)</f>
        <v>5.9485090425049432E-4</v>
      </c>
      <c r="O3">
        <f>$O$2*N3</f>
        <v>1.6120620711395509E-3</v>
      </c>
      <c r="P3" s="25">
        <f>S3*($P$2-$F$2)</f>
        <v>2.0151834908668236E-3</v>
      </c>
      <c r="Q3" s="17">
        <f>100/(1+G3/$AA$2*(1/S3-1))</f>
        <v>1.9151844211319389</v>
      </c>
      <c r="R3">
        <f>Q3/100*G3+(100-Q3)/100*$AA$2</f>
        <v>2410.8630123298149</v>
      </c>
      <c r="S3" s="25">
        <f>($O$2/(1+$P$2-$F$2)+1)*N3</f>
        <v>1.1949205964299433E-3</v>
      </c>
      <c r="T3" s="25">
        <f>L3+F3+P3</f>
        <v>3.3395021634429138E-2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3.1960668992830477</v>
      </c>
      <c r="Y3" s="7">
        <f t="shared" ref="Y3:Y66" ca="1" si="4">ABS(C3-V3)</f>
        <v>70.984379822584387</v>
      </c>
      <c r="Z3">
        <v>1</v>
      </c>
      <c r="AA3">
        <v>2</v>
      </c>
      <c r="AB3" s="11">
        <f>100*8.3144*$AA$2*($AA$1+273)*($AE$1/100-B3/100)/(0.018*1000000*C3+8.3144*$AA$2*($AA$1+273)*($AE$1/100-B3/100))</f>
        <v>27.567279421726337</v>
      </c>
      <c r="AC3" s="11"/>
      <c r="AD3" s="7">
        <f>B3+S3*100</f>
        <v>3.4629894369661809</v>
      </c>
      <c r="AE3">
        <f>($AE$1/100-K3)/(1-K3)/N3-1-$P$2</f>
        <v>41.185234906255076</v>
      </c>
      <c r="AF3" s="25">
        <f>S3+P3+F3</f>
        <v>3.2241241422791022E-3</v>
      </c>
      <c r="AG3">
        <f>100*((O2+P2)*(1+P2-F2)-O2)/(1+O2+P2-F2)</f>
        <v>169.8191119905203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5">100*T4/(1-S4)</f>
        <v>2.0658279048882169</v>
      </c>
      <c r="C4" s="20">
        <v>37.301257203579823</v>
      </c>
      <c r="D4" s="9">
        <f t="shared" ref="D4:D30" si="6">ABS(B4-((354.94*SQRT(C4)+9.623*C4-1.5223*POWER(C4,1.5))/($AA$1+273)+0.0012439*POWER(C4,1.5)))</f>
        <v>2.7167363203517425E-7</v>
      </c>
      <c r="E4">
        <f>Control!C6/100</f>
        <v>0.28572456749383496</v>
      </c>
      <c r="F4">
        <f t="shared" ref="F4:F30" si="7">$F$2*N4</f>
        <v>1.3769470483251045E-5</v>
      </c>
      <c r="G4">
        <f t="shared" si="0"/>
        <v>66.021492929989023</v>
      </c>
      <c r="H4" s="21">
        <f t="shared" si="1"/>
        <v>2.4937134037179085E-14</v>
      </c>
      <c r="I4" s="7">
        <f t="shared" ref="I4:I30" si="8">MIN(J4*$J$2,C4)</f>
        <v>5.489806494960952</v>
      </c>
      <c r="J4">
        <f t="shared" si="2"/>
        <v>5.489806494960952</v>
      </c>
      <c r="K4">
        <f>Control!F6/100</f>
        <v>1.8700314761687761E-2</v>
      </c>
      <c r="L4" s="25">
        <f t="shared" ref="L4:L30" si="9">K4*(1-F4-P4-S4)</f>
        <v>1.8641100244192483E-2</v>
      </c>
      <c r="M4" s="10">
        <f t="shared" si="3"/>
        <v>9.7167025421140032</v>
      </c>
      <c r="N4">
        <f t="shared" ref="N4:N30" si="10">1/((1+$P$2)*(1+(1-E4)/E4*$AA$2/M4)-$O$2)</f>
        <v>5.8421896193222285E-4</v>
      </c>
      <c r="O4">
        <f t="shared" ref="O4:O30" si="11">$O$2*N4</f>
        <v>1.5832492193285171E-3</v>
      </c>
      <c r="P4" s="25">
        <f t="shared" ref="P4:P30" si="12">S4*($P$2-$F$2)</f>
        <v>1.9791655332869747E-3</v>
      </c>
      <c r="Q4" s="17">
        <f t="shared" ref="Q4:Q30" si="13">100/(1+G4/$AA$2*(1/S4-1))</f>
        <v>4.1861149239597397</v>
      </c>
      <c r="R4">
        <f t="shared" ref="R4:R9" si="14">Q4/100*G4+(100-Q4)/100*$AA$2</f>
        <v>2354.9946141853516</v>
      </c>
      <c r="S4" s="25">
        <f t="shared" ref="S4:S30" si="15">($O$2/(1+$P$2-$F$2)+1)*N4</f>
        <v>1.1735634348868083E-3</v>
      </c>
      <c r="T4" s="25">
        <f t="shared" ref="T4:T30" si="16">L4+F4+P4</f>
        <v>2.0634035247962708E-2</v>
      </c>
      <c r="U4" s="10">
        <f ca="1">RANK(C4,$C$3:OFFSET($C$3,Control!$I$5-1,0),1)</f>
        <v>13</v>
      </c>
      <c r="V4" s="10">
        <f t="shared" ref="V4:W19" ca="1" si="17">IF(U4=U3,U3+1,U4)</f>
        <v>13</v>
      </c>
      <c r="W4" s="10">
        <f t="shared" ca="1" si="17"/>
        <v>13</v>
      </c>
      <c r="X4" s="7">
        <f t="shared" ref="X4:X67" si="18">(N4+L4)*100</f>
        <v>1.9225319206124705</v>
      </c>
      <c r="Y4" s="7">
        <f t="shared" ca="1" si="4"/>
        <v>24.301257203579823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57.304231101552844</v>
      </c>
      <c r="AC4" s="11"/>
      <c r="AD4" s="7">
        <f t="shared" ref="AD4:AD30" si="20">B4+S4*100</f>
        <v>2.1831842483768975</v>
      </c>
      <c r="AE4">
        <f t="shared" ref="AE4:AE30" si="21">($AE$1/100-K4)/(1-K4)/N4-1-$P$2</f>
        <v>63.672065704773146</v>
      </c>
      <c r="AF4" s="25">
        <f t="shared" ref="AF4:AF30" si="22">S4+P4+F4</f>
        <v>3.1664984386570341E-3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5"/>
        <v>1.6596286382791974</v>
      </c>
      <c r="C5" s="20">
        <v>25.323972602424039</v>
      </c>
      <c r="D5" s="9">
        <f t="shared" si="6"/>
        <v>6.7537089920577387E-8</v>
      </c>
      <c r="E5">
        <f>Control!C7/100</f>
        <v>0.15831191098096212</v>
      </c>
      <c r="F5">
        <f t="shared" si="7"/>
        <v>1.1590165487456814E-5</v>
      </c>
      <c r="G5">
        <f t="shared" si="0"/>
        <v>44.822255427083</v>
      </c>
      <c r="H5" s="21">
        <f t="shared" si="1"/>
        <v>3.1573851728757004E-15</v>
      </c>
      <c r="I5" s="7">
        <f t="shared" si="8"/>
        <v>9.8276322204062598</v>
      </c>
      <c r="J5">
        <f t="shared" si="2"/>
        <v>9.8276322204062598</v>
      </c>
      <c r="K5">
        <f>Control!F7/100</f>
        <v>1.4942206567466677E-2</v>
      </c>
      <c r="L5" s="25">
        <f t="shared" si="9"/>
        <v>1.4902380592926362E-2</v>
      </c>
      <c r="M5" s="10">
        <f t="shared" si="3"/>
        <v>17.39445262171526</v>
      </c>
      <c r="N5">
        <f t="shared" si="10"/>
        <v>4.917541642535248E-4</v>
      </c>
      <c r="O5">
        <f t="shared" si="11"/>
        <v>1.3326671117981699E-3</v>
      </c>
      <c r="P5" s="25">
        <f t="shared" si="12"/>
        <v>1.6659214372672644E-3</v>
      </c>
      <c r="Q5" s="17">
        <f t="shared" si="13"/>
        <v>5.1375977015630534</v>
      </c>
      <c r="R5">
        <f t="shared" si="14"/>
        <v>2331.1747635912375</v>
      </c>
      <c r="S5" s="25">
        <f t="shared" si="15"/>
        <v>9.8782262084161875E-4</v>
      </c>
      <c r="T5" s="25">
        <f t="shared" si="16"/>
        <v>1.6579892195681085E-2</v>
      </c>
      <c r="U5" s="10">
        <f ca="1">RANK(C5,$C$3:OFFSET($C$3,Control!$I$5-1,0),1)</f>
        <v>8</v>
      </c>
      <c r="V5" s="10">
        <f t="shared" ca="1" si="17"/>
        <v>8</v>
      </c>
      <c r="W5" s="10">
        <f t="shared" ca="1" si="17"/>
        <v>8</v>
      </c>
      <c r="X5" s="7">
        <f t="shared" si="18"/>
        <v>1.5394134757179887</v>
      </c>
      <c r="Y5" s="7">
        <f t="shared" ca="1" si="4"/>
        <v>17.323972602424039</v>
      </c>
      <c r="Z5">
        <v>1</v>
      </c>
      <c r="AA5">
        <v>2</v>
      </c>
      <c r="AB5" s="11">
        <f t="shared" si="19"/>
        <v>68.744097980007197</v>
      </c>
      <c r="AC5" s="11"/>
      <c r="AD5" s="7">
        <f t="shared" si="20"/>
        <v>1.7584109003633592</v>
      </c>
      <c r="AE5">
        <f t="shared" si="21"/>
        <v>83.611225103695773</v>
      </c>
      <c r="AF5" s="25">
        <f t="shared" si="22"/>
        <v>2.6653342235963399E-3</v>
      </c>
      <c r="AG5" s="7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5"/>
        <v>2.0500372135817075</v>
      </c>
      <c r="C6" s="20">
        <v>36.803155272468153</v>
      </c>
      <c r="D6" s="9">
        <f t="shared" si="6"/>
        <v>5.2048362375600732E-7</v>
      </c>
      <c r="E6">
        <f>Control!C8/100</f>
        <v>0.19871320738200793</v>
      </c>
      <c r="F6">
        <f t="shared" si="7"/>
        <v>1.2206162280740517E-5</v>
      </c>
      <c r="G6">
        <f t="shared" si="0"/>
        <v>65.139875644442228</v>
      </c>
      <c r="H6" s="21">
        <f t="shared" si="1"/>
        <v>6.9955773355971863E-15</v>
      </c>
      <c r="I6" s="7">
        <f t="shared" si="8"/>
        <v>7.8498626737355028</v>
      </c>
      <c r="J6">
        <f t="shared" si="2"/>
        <v>7.8498626737355028</v>
      </c>
      <c r="K6">
        <f>Control!F8/100</f>
        <v>1.8765050082812738E-2</v>
      </c>
      <c r="L6" s="25">
        <f t="shared" si="9"/>
        <v>1.8712376736923803E-2</v>
      </c>
      <c r="M6" s="10">
        <f t="shared" si="3"/>
        <v>13.893892374374865</v>
      </c>
      <c r="N6">
        <f t="shared" si="10"/>
        <v>5.1789002819713323E-4</v>
      </c>
      <c r="O6">
        <f t="shared" si="11"/>
        <v>1.4034960113743446E-3</v>
      </c>
      <c r="P6" s="25">
        <f t="shared" si="12"/>
        <v>1.7544622147332802E-3</v>
      </c>
      <c r="Q6" s="17">
        <f t="shared" si="13"/>
        <v>3.7766401030676642</v>
      </c>
      <c r="R6">
        <f t="shared" si="14"/>
        <v>2364.7435841363654</v>
      </c>
      <c r="S6" s="25">
        <f t="shared" si="15"/>
        <v>1.0403236457346688E-3</v>
      </c>
      <c r="T6" s="25">
        <f t="shared" si="16"/>
        <v>2.0479045113937826E-2</v>
      </c>
      <c r="U6" s="10">
        <f ca="1">RANK(C6,$C$3:OFFSET($C$3,Control!$I$5-1,0),1)</f>
        <v>12</v>
      </c>
      <c r="V6" s="10">
        <f t="shared" ca="1" si="17"/>
        <v>12</v>
      </c>
      <c r="W6" s="10">
        <f t="shared" ca="1" si="17"/>
        <v>12</v>
      </c>
      <c r="X6" s="7">
        <f t="shared" si="18"/>
        <v>1.9230266765120936</v>
      </c>
      <c r="Y6" s="7">
        <f t="shared" ca="1" si="4"/>
        <v>24.803155272468153</v>
      </c>
      <c r="Z6">
        <v>1</v>
      </c>
      <c r="AA6">
        <v>2</v>
      </c>
      <c r="AB6" s="11">
        <f t="shared" si="19"/>
        <v>57.739358728126319</v>
      </c>
      <c r="AC6" s="11"/>
      <c r="AD6" s="7">
        <f t="shared" si="20"/>
        <v>2.1540695781551742</v>
      </c>
      <c r="AE6">
        <f t="shared" si="21"/>
        <v>72.051525514172212</v>
      </c>
      <c r="AF6" s="25">
        <f t="shared" si="22"/>
        <v>2.8069920227486891E-3</v>
      </c>
      <c r="AG6" s="7"/>
      <c r="AS6" s="8"/>
      <c r="AX6" s="7"/>
      <c r="BH6" s="1"/>
    </row>
    <row r="7" spans="1:60" ht="14.25" x14ac:dyDescent="0.2">
      <c r="A7" s="37" t="str">
        <f>Control!B9</f>
        <v>MER 13-01-1</v>
      </c>
      <c r="B7" s="27">
        <f t="shared" si="5"/>
        <v>0.71954018154416921</v>
      </c>
      <c r="C7" s="20">
        <v>5.4377510134423153</v>
      </c>
      <c r="D7" s="9">
        <f t="shared" si="6"/>
        <v>9.068272424084256E-7</v>
      </c>
      <c r="E7">
        <f>Control!C9/100</f>
        <v>0.36347859146227679</v>
      </c>
      <c r="F7">
        <f t="shared" si="7"/>
        <v>1.5528068282384654E-5</v>
      </c>
      <c r="G7">
        <f t="shared" si="0"/>
        <v>9.6245667573523033</v>
      </c>
      <c r="H7" s="21">
        <f t="shared" si="1"/>
        <v>5.7903647663585683E-14</v>
      </c>
      <c r="I7" s="7">
        <f t="shared" si="8"/>
        <v>4.3368387952733345</v>
      </c>
      <c r="J7">
        <f t="shared" si="2"/>
        <v>4.3368387952733345</v>
      </c>
      <c r="K7">
        <f>Control!F9/100</f>
        <v>4.9561099014584012E-3</v>
      </c>
      <c r="L7" s="25">
        <f t="shared" si="9"/>
        <v>4.9384120559682271E-3</v>
      </c>
      <c r="M7" s="10">
        <f t="shared" si="3"/>
        <v>7.6760032590312228</v>
      </c>
      <c r="N7">
        <f t="shared" si="10"/>
        <v>6.5883375426689162E-4</v>
      </c>
      <c r="O7">
        <f t="shared" si="11"/>
        <v>1.7854573286365625E-3</v>
      </c>
      <c r="P7" s="25">
        <f t="shared" si="12"/>
        <v>2.2319389536732746E-3</v>
      </c>
      <c r="Q7" s="17">
        <f t="shared" si="13"/>
        <v>25.263128473872527</v>
      </c>
      <c r="R7">
        <f t="shared" si="14"/>
        <v>1837.221662631393</v>
      </c>
      <c r="S7" s="25">
        <f t="shared" si="15"/>
        <v>1.3234476353174655E-3</v>
      </c>
      <c r="T7" s="25">
        <f t="shared" si="16"/>
        <v>7.185879077923887E-3</v>
      </c>
      <c r="U7" s="10">
        <f ca="1">RANK(C7,$C$3:OFFSET($C$3,Control!$I$5-1,0),1)</f>
        <v>1</v>
      </c>
      <c r="V7" s="10">
        <f t="shared" ca="1" si="17"/>
        <v>1</v>
      </c>
      <c r="W7" s="10">
        <f t="shared" ca="1" si="17"/>
        <v>1</v>
      </c>
      <c r="X7" s="7">
        <f t="shared" si="18"/>
        <v>0.55972458102351186</v>
      </c>
      <c r="Y7" s="7">
        <f t="shared" ca="1" si="4"/>
        <v>4.4377510134423153</v>
      </c>
      <c r="Z7">
        <v>1</v>
      </c>
      <c r="AA7">
        <v>2</v>
      </c>
      <c r="AB7" s="11">
        <f t="shared" si="19"/>
        <v>92.668828071569237</v>
      </c>
      <c r="AC7" s="11"/>
      <c r="AD7" s="7">
        <f t="shared" si="20"/>
        <v>0.85188494507591572</v>
      </c>
      <c r="AE7">
        <f t="shared" si="21"/>
        <v>76.306357146513747</v>
      </c>
      <c r="AF7" s="25">
        <f t="shared" si="22"/>
        <v>3.5709146572731249E-3</v>
      </c>
      <c r="AG7" s="7"/>
      <c r="AS7" s="9"/>
      <c r="AX7" s="7"/>
      <c r="BH7" s="1"/>
    </row>
    <row r="8" spans="1:60" ht="14.25" x14ac:dyDescent="0.2">
      <c r="A8" s="37" t="str">
        <f>Control!B10</f>
        <v>MER 13-01-3</v>
      </c>
      <c r="B8" s="27">
        <f t="shared" si="5"/>
        <v>0.88176784496548899</v>
      </c>
      <c r="C8" s="20">
        <v>7.9657510327580221</v>
      </c>
      <c r="D8" s="9">
        <f t="shared" si="6"/>
        <v>2.4295217992964524E-7</v>
      </c>
      <c r="E8">
        <f>Control!C10/100</f>
        <v>0.44063593598960471</v>
      </c>
      <c r="F8">
        <f t="shared" si="7"/>
        <v>1.775646289645523E-5</v>
      </c>
      <c r="G8">
        <f t="shared" si="0"/>
        <v>14.099009387834107</v>
      </c>
      <c r="H8" s="21">
        <f t="shared" si="1"/>
        <v>1.1358204701346975E-13</v>
      </c>
      <c r="I8" s="7">
        <f t="shared" si="8"/>
        <v>3.5949493468667595</v>
      </c>
      <c r="J8">
        <f t="shared" si="2"/>
        <v>3.5949493468667595</v>
      </c>
      <c r="K8">
        <f>Control!F10/100</f>
        <v>6.2599000462223017E-3</v>
      </c>
      <c r="L8" s="25">
        <f t="shared" si="9"/>
        <v>6.2343385721044843E-3</v>
      </c>
      <c r="M8" s="10">
        <f t="shared" si="3"/>
        <v>6.3628933896912834</v>
      </c>
      <c r="N8">
        <f t="shared" si="10"/>
        <v>7.5338135432102891E-4</v>
      </c>
      <c r="O8">
        <f t="shared" si="11"/>
        <v>2.0416838870488587E-3</v>
      </c>
      <c r="P8" s="25">
        <f t="shared" si="12"/>
        <v>2.5522389840989552E-3</v>
      </c>
      <c r="Q8" s="17">
        <f t="shared" si="13"/>
        <v>20.880845111323183</v>
      </c>
      <c r="R8">
        <f t="shared" si="14"/>
        <v>1945.3192448295204</v>
      </c>
      <c r="S8" s="25">
        <f t="shared" si="15"/>
        <v>1.5133723271023073E-3</v>
      </c>
      <c r="T8" s="25">
        <f t="shared" si="16"/>
        <v>8.8043340190998957E-3</v>
      </c>
      <c r="U8" s="10">
        <f ca="1">RANK(C8,$C$3:OFFSET($C$3,Control!$I$5-1,0),1)</f>
        <v>3</v>
      </c>
      <c r="V8" s="10">
        <f t="shared" ca="1" si="17"/>
        <v>3</v>
      </c>
      <c r="W8" s="10">
        <f t="shared" ca="1" si="17"/>
        <v>3</v>
      </c>
      <c r="X8" s="7">
        <f t="shared" si="18"/>
        <v>0.6987719926425513</v>
      </c>
      <c r="Y8" s="7">
        <f t="shared" ca="1" si="4"/>
        <v>4.9657510327580221</v>
      </c>
      <c r="Z8">
        <v>1</v>
      </c>
      <c r="AA8">
        <v>2</v>
      </c>
      <c r="AB8" s="11">
        <f t="shared" si="19"/>
        <v>89.300697099456983</v>
      </c>
      <c r="AC8" s="11"/>
      <c r="AD8" s="7">
        <f t="shared" si="20"/>
        <v>1.0331050776757198</v>
      </c>
      <c r="AE8">
        <f t="shared" si="21"/>
        <v>64.739158845982743</v>
      </c>
      <c r="AF8" s="25">
        <f t="shared" si="22"/>
        <v>4.0833677740977183E-3</v>
      </c>
      <c r="AG8" s="7"/>
      <c r="AS8" s="8"/>
      <c r="AX8" s="7"/>
      <c r="BH8" s="1"/>
    </row>
    <row r="9" spans="1:60" ht="14.25" x14ac:dyDescent="0.2">
      <c r="A9" s="37" t="str">
        <f>Control!B11</f>
        <v>MER 13-01-6</v>
      </c>
      <c r="B9" s="27">
        <f t="shared" si="5"/>
        <v>0.78821746803353754</v>
      </c>
      <c r="C9" s="20">
        <v>6.4563329145266843</v>
      </c>
      <c r="D9" s="9">
        <f t="shared" si="6"/>
        <v>8.0346972397560279E-7</v>
      </c>
      <c r="E9">
        <f>Control!C11/100</f>
        <v>0.39946768149646578</v>
      </c>
      <c r="F9">
        <f t="shared" si="7"/>
        <v>1.6496220989950907E-5</v>
      </c>
      <c r="G9">
        <f t="shared" si="0"/>
        <v>11.427409417963823</v>
      </c>
      <c r="H9" s="21">
        <f t="shared" si="1"/>
        <v>8.0577867017476053E-14</v>
      </c>
      <c r="I9" s="7">
        <f t="shared" si="8"/>
        <v>3.9551309765084519</v>
      </c>
      <c r="J9">
        <f t="shared" si="2"/>
        <v>3.9551309765084519</v>
      </c>
      <c r="K9">
        <f>Control!F11/100</f>
        <v>5.5043804566249042E-3</v>
      </c>
      <c r="L9" s="25">
        <f t="shared" si="9"/>
        <v>5.4834992808616059E-3</v>
      </c>
      <c r="M9" s="10">
        <f t="shared" si="3"/>
        <v>7.0003981468397578</v>
      </c>
      <c r="N9">
        <f t="shared" si="10"/>
        <v>6.9991109057363117E-4</v>
      </c>
      <c r="O9">
        <f t="shared" si="11"/>
        <v>1.8967780232347726E-3</v>
      </c>
      <c r="P9" s="25">
        <f t="shared" si="12"/>
        <v>2.3710971349631322E-3</v>
      </c>
      <c r="Q9" s="17">
        <f t="shared" si="13"/>
        <v>23.223055541733757</v>
      </c>
      <c r="R9">
        <f t="shared" si="14"/>
        <v>1887.5277800865513</v>
      </c>
      <c r="S9" s="25">
        <f t="shared" si="15"/>
        <v>1.4059626905164621E-3</v>
      </c>
      <c r="T9" s="25">
        <f t="shared" si="16"/>
        <v>7.8710926368146892E-3</v>
      </c>
      <c r="U9" s="10">
        <f ca="1">RANK(C9,$C$3:OFFSET($C$3,Control!$I$5-1,0),1)</f>
        <v>2</v>
      </c>
      <c r="V9" s="10">
        <f t="shared" ca="1" si="17"/>
        <v>2</v>
      </c>
      <c r="W9" s="10">
        <f t="shared" ca="1" si="17"/>
        <v>2</v>
      </c>
      <c r="X9" s="7">
        <f t="shared" si="18"/>
        <v>0.61834103714352373</v>
      </c>
      <c r="Y9" s="7">
        <f t="shared" ca="1" si="4"/>
        <v>4.4563329145266843</v>
      </c>
      <c r="Z9">
        <v>1</v>
      </c>
      <c r="AA9">
        <v>2</v>
      </c>
      <c r="AB9" s="11">
        <f t="shared" si="19"/>
        <v>91.303328684882374</v>
      </c>
      <c r="AC9" s="11"/>
      <c r="AD9" s="7">
        <f t="shared" si="20"/>
        <v>0.92881373708518378</v>
      </c>
      <c r="AE9">
        <f t="shared" si="21"/>
        <v>70.922262536818977</v>
      </c>
      <c r="AF9" s="25">
        <f t="shared" si="22"/>
        <v>3.7935560464695452E-3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AME_19-Ad</v>
      </c>
      <c r="B10" s="27">
        <f t="shared" si="5"/>
        <v>1.6791212575759857</v>
      </c>
      <c r="C10" s="20">
        <v>25.857292964353263</v>
      </c>
      <c r="D10" s="9">
        <f t="shared" si="6"/>
        <v>9.2773201942897288E-7</v>
      </c>
      <c r="E10">
        <f>Control!C12/100</f>
        <v>0.60762500000000008</v>
      </c>
      <c r="F10">
        <f t="shared" si="7"/>
        <v>2.5580205931423504E-5</v>
      </c>
      <c r="G10">
        <f t="shared" si="0"/>
        <v>45.766207699585763</v>
      </c>
      <c r="H10" s="21">
        <f t="shared" si="1"/>
        <v>3.497475774085942E-13</v>
      </c>
      <c r="I10" s="7">
        <f t="shared" si="8"/>
        <v>2.6344587295370823</v>
      </c>
      <c r="J10">
        <f t="shared" si="2"/>
        <v>2.6344587295370823</v>
      </c>
      <c r="K10">
        <f>Control!F12/100</f>
        <v>1.3129468487782136E-2</v>
      </c>
      <c r="L10" s="25">
        <f t="shared" si="9"/>
        <v>1.3052233653261641E-2</v>
      </c>
      <c r="M10" s="10">
        <f t="shared" si="3"/>
        <v>4.6628696034885406</v>
      </c>
      <c r="N10">
        <f t="shared" si="10"/>
        <v>1.0853315945189685E-3</v>
      </c>
      <c r="O10">
        <f t="shared" si="11"/>
        <v>2.9412780339267437E-3</v>
      </c>
      <c r="P10" s="25">
        <f t="shared" si="12"/>
        <v>3.6767907651524311E-3</v>
      </c>
      <c r="Q10" s="17">
        <f t="shared" si="13"/>
        <v>10.490948755553591</v>
      </c>
      <c r="R10">
        <f t="shared" ref="R10:R30" si="23">Q10/100*G10+(100-Q10)/100*2450</f>
        <v>2197.7730648860611</v>
      </c>
      <c r="S10" s="25">
        <f t="shared" si="15"/>
        <v>2.1801850967696321E-3</v>
      </c>
      <c r="T10" s="25">
        <f t="shared" si="16"/>
        <v>1.6754604624345495E-2</v>
      </c>
      <c r="U10" s="10">
        <f ca="1">RANK(C10,$C$3:OFFSET($C$3,Control!$I$5-1,0),1)</f>
        <v>9</v>
      </c>
      <c r="V10" s="10">
        <f t="shared" ca="1" si="17"/>
        <v>9</v>
      </c>
      <c r="W10" s="10">
        <f t="shared" ca="1" si="17"/>
        <v>9</v>
      </c>
      <c r="X10" s="7">
        <f t="shared" si="18"/>
        <v>1.413756524778061</v>
      </c>
      <c r="Y10" s="7">
        <f t="shared" ca="1" si="4"/>
        <v>16.857292964353263</v>
      </c>
      <c r="Z10">
        <v>1</v>
      </c>
      <c r="AA10">
        <v>2</v>
      </c>
      <c r="AB10" s="11">
        <f t="shared" si="19"/>
        <v>68.189104908734365</v>
      </c>
      <c r="AC10" s="11"/>
      <c r="AD10" s="7">
        <f t="shared" si="20"/>
        <v>1.8971397672529489</v>
      </c>
      <c r="AE10">
        <f t="shared" si="21"/>
        <v>38.021964958311017</v>
      </c>
      <c r="AF10" s="25">
        <f t="shared" si="22"/>
        <v>5.8825560678534873E-3</v>
      </c>
      <c r="AG10" s="7"/>
      <c r="AI10"/>
      <c r="AJ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AME_19-Af</v>
      </c>
      <c r="B11" s="27">
        <f t="shared" si="5"/>
        <v>1.6256114749335624</v>
      </c>
      <c r="C11" s="20">
        <v>24.403713484905346</v>
      </c>
      <c r="D11" s="9">
        <f t="shared" si="6"/>
        <v>1.50156111988764E-8</v>
      </c>
      <c r="E11">
        <f>Control!C13/100</f>
        <v>0.60762500000000008</v>
      </c>
      <c r="F11">
        <f t="shared" si="7"/>
        <v>2.5580205931423504E-5</v>
      </c>
      <c r="G11">
        <f t="shared" si="0"/>
        <v>43.19343952714096</v>
      </c>
      <c r="H11" s="21">
        <f t="shared" si="1"/>
        <v>3.497475774085942E-13</v>
      </c>
      <c r="I11" s="7">
        <f t="shared" si="8"/>
        <v>2.6344587295370823</v>
      </c>
      <c r="J11">
        <f t="shared" si="2"/>
        <v>2.6344587295370823</v>
      </c>
      <c r="K11">
        <f>Control!F13/100</f>
        <v>1.2592377807624839E-2</v>
      </c>
      <c r="L11" s="25">
        <f t="shared" si="9"/>
        <v>1.251830243914389E-2</v>
      </c>
      <c r="M11" s="10">
        <f t="shared" si="3"/>
        <v>4.6628696034885406</v>
      </c>
      <c r="N11">
        <f t="shared" si="10"/>
        <v>1.0853315945189685E-3</v>
      </c>
      <c r="O11">
        <f t="shared" si="11"/>
        <v>2.9412780339267437E-3</v>
      </c>
      <c r="P11" s="25">
        <f t="shared" si="12"/>
        <v>3.6767907651524311E-3</v>
      </c>
      <c r="Q11" s="17">
        <f t="shared" si="13"/>
        <v>11.046800795223675</v>
      </c>
      <c r="R11">
        <f t="shared" si="23"/>
        <v>2184.1248737381889</v>
      </c>
      <c r="S11" s="25">
        <f t="shared" si="15"/>
        <v>2.1801850967696321E-3</v>
      </c>
      <c r="T11" s="25">
        <f t="shared" si="16"/>
        <v>1.6220673410227746E-2</v>
      </c>
      <c r="U11" s="10">
        <f ca="1">RANK(C11,$C$3:OFFSET($C$3,Control!$I$5-1,0),1)</f>
        <v>7</v>
      </c>
      <c r="V11" s="10">
        <f t="shared" ca="1" si="17"/>
        <v>7</v>
      </c>
      <c r="W11" s="10">
        <f t="shared" ca="1" si="17"/>
        <v>7</v>
      </c>
      <c r="X11" s="7">
        <f t="shared" si="18"/>
        <v>1.3603634033662859</v>
      </c>
      <c r="Y11" s="7">
        <f t="shared" ca="1" si="4"/>
        <v>17.403713484905346</v>
      </c>
      <c r="Z11">
        <v>1</v>
      </c>
      <c r="AA11">
        <v>2</v>
      </c>
      <c r="AB11" s="11">
        <f t="shared" si="19"/>
        <v>69.7122658815302</v>
      </c>
      <c r="AC11" s="11"/>
      <c r="AD11" s="7">
        <f t="shared" si="20"/>
        <v>1.8436299846105255</v>
      </c>
      <c r="AE11">
        <f t="shared" si="21"/>
        <v>38.500983379036228</v>
      </c>
      <c r="AF11" s="25">
        <f t="shared" si="22"/>
        <v>5.8825560678534873E-3</v>
      </c>
      <c r="AG11" s="7"/>
      <c r="AS11" s="8"/>
      <c r="AX11" s="7"/>
      <c r="BH11" s="1"/>
    </row>
    <row r="12" spans="1:60" ht="14.25" x14ac:dyDescent="0.2">
      <c r="A12" s="37" t="str">
        <f>Control!B14</f>
        <v>AME_19-Ac</v>
      </c>
      <c r="B12" s="27">
        <f t="shared" si="5"/>
        <v>1.960657971767144</v>
      </c>
      <c r="C12" s="20">
        <v>34.031570096800948</v>
      </c>
      <c r="D12" s="9">
        <f t="shared" si="6"/>
        <v>6.2826005020610864E-7</v>
      </c>
      <c r="E12">
        <f>Control!C14/100</f>
        <v>0.58246750000000003</v>
      </c>
      <c r="F12">
        <f t="shared" si="7"/>
        <v>2.400114707422478E-5</v>
      </c>
      <c r="G12">
        <f t="shared" si="0"/>
        <v>60.234298599639203</v>
      </c>
      <c r="H12" s="21">
        <f t="shared" si="1"/>
        <v>3.0163444818343382E-13</v>
      </c>
      <c r="I12" s="7">
        <f t="shared" si="8"/>
        <v>2.7439251132527063</v>
      </c>
      <c r="J12">
        <f t="shared" si="2"/>
        <v>2.7439251132527063</v>
      </c>
      <c r="K12">
        <f>Control!F14/100</f>
        <v>1.6181962952603022E-2</v>
      </c>
      <c r="L12" s="25">
        <f t="shared" si="9"/>
        <v>1.6092647780466592E-2</v>
      </c>
      <c r="M12" s="10">
        <f t="shared" si="3"/>
        <v>4.8566200188997133</v>
      </c>
      <c r="N12">
        <f t="shared" si="10"/>
        <v>1.018334383006394E-3</v>
      </c>
      <c r="O12">
        <f t="shared" si="11"/>
        <v>2.7597137750850782E-3</v>
      </c>
      <c r="P12" s="25">
        <f t="shared" si="12"/>
        <v>3.4498235140151636E-3</v>
      </c>
      <c r="Q12" s="17">
        <f t="shared" si="13"/>
        <v>7.7103037546206847</v>
      </c>
      <c r="R12">
        <f t="shared" si="23"/>
        <v>2265.7418053982906</v>
      </c>
      <c r="S12" s="25">
        <f t="shared" si="15"/>
        <v>2.0456028890807683E-3</v>
      </c>
      <c r="T12" s="25">
        <f t="shared" si="16"/>
        <v>1.9566472441555981E-2</v>
      </c>
      <c r="U12" s="10">
        <f ca="1">RANK(C12,$C$3:OFFSET($C$3,Control!$I$5-1,0),1)</f>
        <v>10</v>
      </c>
      <c r="V12" s="10">
        <f t="shared" ca="1" si="17"/>
        <v>10</v>
      </c>
      <c r="W12" s="10">
        <f t="shared" ca="1" si="17"/>
        <v>10</v>
      </c>
      <c r="X12" s="7">
        <f t="shared" si="18"/>
        <v>1.7110982163472985</v>
      </c>
      <c r="Y12" s="7">
        <f t="shared" ca="1" si="4"/>
        <v>24.031570096800948</v>
      </c>
      <c r="Z12">
        <v>1</v>
      </c>
      <c r="AA12">
        <v>2</v>
      </c>
      <c r="AB12" s="11">
        <f t="shared" si="19"/>
        <v>60.222171019137399</v>
      </c>
      <c r="AC12" s="11"/>
      <c r="AD12" s="7">
        <f t="shared" si="20"/>
        <v>2.1652182606752208</v>
      </c>
      <c r="AE12">
        <f t="shared" si="21"/>
        <v>37.789615930521421</v>
      </c>
      <c r="AF12" s="25">
        <f t="shared" si="22"/>
        <v>5.5194275501701563E-3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5"/>
        <v>1.9788559803993568</v>
      </c>
      <c r="C13" s="20">
        <v>34.589195805673185</v>
      </c>
      <c r="D13" s="9">
        <f t="shared" si="6"/>
        <v>6.8458318813746644E-7</v>
      </c>
      <c r="E13">
        <f>Control!C15/100</f>
        <v>0.58246750000000003</v>
      </c>
      <c r="F13">
        <f t="shared" si="7"/>
        <v>2.400114707422478E-5</v>
      </c>
      <c r="G13">
        <f t="shared" si="0"/>
        <v>61.221270207458232</v>
      </c>
      <c r="H13" s="21">
        <f t="shared" si="1"/>
        <v>3.0163444818343382E-13</v>
      </c>
      <c r="I13" s="7">
        <f t="shared" si="8"/>
        <v>2.7439251132527063</v>
      </c>
      <c r="J13">
        <f t="shared" si="2"/>
        <v>2.7439251132527063</v>
      </c>
      <c r="K13">
        <f>Control!F15/100</f>
        <v>1.6364578714401581E-2</v>
      </c>
      <c r="L13" s="25">
        <f t="shared" si="9"/>
        <v>1.6274255607798386E-2</v>
      </c>
      <c r="M13" s="10">
        <f t="shared" si="3"/>
        <v>4.8566200188997133</v>
      </c>
      <c r="N13">
        <f t="shared" si="10"/>
        <v>1.018334383006394E-3</v>
      </c>
      <c r="O13">
        <f t="shared" si="11"/>
        <v>2.7597137750850782E-3</v>
      </c>
      <c r="P13" s="25">
        <f t="shared" si="12"/>
        <v>3.4498235140151636E-3</v>
      </c>
      <c r="Q13" s="17">
        <f t="shared" si="13"/>
        <v>7.5954441822420478</v>
      </c>
      <c r="R13">
        <f t="shared" si="23"/>
        <v>2268.5616449413365</v>
      </c>
      <c r="S13" s="25">
        <f t="shared" si="15"/>
        <v>2.0456028890807683E-3</v>
      </c>
      <c r="T13" s="25">
        <f t="shared" si="16"/>
        <v>1.9748080268887774E-2</v>
      </c>
      <c r="U13" s="10">
        <f ca="1">RANK(C13,$C$3:OFFSET($C$3,Control!$I$5-1,0),1)</f>
        <v>11</v>
      </c>
      <c r="V13" s="10">
        <f t="shared" ca="1" si="17"/>
        <v>11</v>
      </c>
      <c r="W13" s="10">
        <f t="shared" ca="1" si="17"/>
        <v>11</v>
      </c>
      <c r="X13" s="7">
        <f t="shared" si="18"/>
        <v>1.7292589990804779</v>
      </c>
      <c r="Y13" s="7">
        <f t="shared" ca="1" si="4"/>
        <v>23.589195805673185</v>
      </c>
      <c r="Z13">
        <v>1</v>
      </c>
      <c r="AA13">
        <v>2</v>
      </c>
      <c r="AB13" s="11">
        <f t="shared" si="19"/>
        <v>59.714122949019774</v>
      </c>
      <c r="AC13" s="11"/>
      <c r="AD13" s="7">
        <f t="shared" si="20"/>
        <v>2.1834162693074335</v>
      </c>
      <c r="AE13">
        <f t="shared" si="21"/>
        <v>37.614823503780883</v>
      </c>
      <c r="AF13" s="25">
        <f t="shared" si="22"/>
        <v>5.5194275501701563E-3</v>
      </c>
      <c r="AG13" s="7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AME_19-Aa</v>
      </c>
      <c r="B14" s="27">
        <f t="shared" si="5"/>
        <v>1.4798871626648538</v>
      </c>
      <c r="C14" s="20">
        <v>20.616205567721572</v>
      </c>
      <c r="D14" s="9">
        <f t="shared" si="6"/>
        <v>6.5171985497158857E-7</v>
      </c>
      <c r="E14">
        <f>Control!C16/100</f>
        <v>0.51727750000000006</v>
      </c>
      <c r="F14">
        <f t="shared" si="7"/>
        <v>2.0675197996559514E-5</v>
      </c>
      <c r="G14" s="10">
        <f t="shared" si="0"/>
        <v>36.489726410666485</v>
      </c>
      <c r="H14" s="21">
        <f t="shared" si="1"/>
        <v>1.9909600918200958E-13</v>
      </c>
      <c r="I14" s="7">
        <f t="shared" si="8"/>
        <v>3.0771261389324756</v>
      </c>
      <c r="J14">
        <f t="shared" si="2"/>
        <v>3.0771261389324756</v>
      </c>
      <c r="K14">
        <f>Control!F16/100</f>
        <v>1.1836631342023635E-2</v>
      </c>
      <c r="L14" s="25">
        <f t="shared" si="9"/>
        <v>1.1780353188796566E-2</v>
      </c>
      <c r="M14" s="10">
        <f t="shared" si="3"/>
        <v>5.4463703600509694</v>
      </c>
      <c r="N14">
        <f t="shared" si="10"/>
        <v>8.7721911499688207E-4</v>
      </c>
      <c r="O14">
        <f t="shared" si="11"/>
        <v>2.3772875745172953E-3</v>
      </c>
      <c r="P14" s="25">
        <f t="shared" si="12"/>
        <v>2.9717656404034177E-3</v>
      </c>
      <c r="Q14" s="17">
        <f t="shared" si="13"/>
        <v>10.615666430379916</v>
      </c>
      <c r="R14">
        <f t="shared" si="23"/>
        <v>2193.7898000928067</v>
      </c>
      <c r="S14" s="25">
        <f t="shared" si="15"/>
        <v>1.7621343106346136E-3</v>
      </c>
      <c r="T14" s="25">
        <f t="shared" si="16"/>
        <v>1.4772794027196542E-2</v>
      </c>
      <c r="U14" s="10">
        <f ca="1">RANK(C14,$C$3:OFFSET($C$3,Control!$I$5-1,0),1)</f>
        <v>6</v>
      </c>
      <c r="V14" s="10">
        <f t="shared" ca="1" si="17"/>
        <v>6</v>
      </c>
      <c r="W14" s="10">
        <f t="shared" ca="1" si="17"/>
        <v>6</v>
      </c>
      <c r="X14" s="7">
        <f t="shared" si="18"/>
        <v>1.2657572303793447</v>
      </c>
      <c r="Y14" s="13">
        <f t="shared" ca="1" si="4"/>
        <v>14.616205567721572</v>
      </c>
      <c r="Z14" s="10">
        <v>1</v>
      </c>
      <c r="AA14" s="10">
        <v>2</v>
      </c>
      <c r="AB14" s="11">
        <f t="shared" si="19"/>
        <v>73.839436361761685</v>
      </c>
      <c r="AC14" s="11"/>
      <c r="AD14" s="7">
        <f t="shared" si="20"/>
        <v>1.6561005937283151</v>
      </c>
      <c r="AE14">
        <f t="shared" si="21"/>
        <v>49.110780735712922</v>
      </c>
      <c r="AF14" s="25">
        <f t="shared" si="22"/>
        <v>4.7545751490345907E-3</v>
      </c>
      <c r="AG14" s="7"/>
      <c r="AR14" s="10"/>
      <c r="AS14" s="8"/>
      <c r="AX14" s="13"/>
      <c r="BH14" s="1"/>
    </row>
    <row r="15" spans="1:60" ht="14.25" x14ac:dyDescent="0.2">
      <c r="A15" s="37" t="str">
        <f>Control!B17</f>
        <v>AME_19-Ab</v>
      </c>
      <c r="B15" s="27">
        <f t="shared" si="5"/>
        <v>1.2328953487487306</v>
      </c>
      <c r="C15" s="20">
        <v>14.799763006853063</v>
      </c>
      <c r="D15" s="9">
        <f t="shared" si="6"/>
        <v>7.9359146587520968E-8</v>
      </c>
      <c r="E15">
        <f>Control!C17/100</f>
        <v>0.51727750000000006</v>
      </c>
      <c r="F15">
        <f t="shared" si="7"/>
        <v>2.0675197996559514E-5</v>
      </c>
      <c r="G15">
        <f t="shared" si="0"/>
        <v>26.194893201312517</v>
      </c>
      <c r="H15" s="21">
        <f t="shared" si="1"/>
        <v>1.9909600918200958E-13</v>
      </c>
      <c r="I15" s="7">
        <f t="shared" si="8"/>
        <v>3.0771261389324756</v>
      </c>
      <c r="J15">
        <f t="shared" si="2"/>
        <v>3.0771261389324756</v>
      </c>
      <c r="K15">
        <f>Control!F17/100</f>
        <v>9.3592868096104703E-3</v>
      </c>
      <c r="L15" s="25">
        <f t="shared" si="9"/>
        <v>9.3147873771328091E-3</v>
      </c>
      <c r="M15" s="10">
        <f t="shared" si="3"/>
        <v>5.4463703600509694</v>
      </c>
      <c r="N15">
        <f t="shared" si="10"/>
        <v>8.7721911499688207E-4</v>
      </c>
      <c r="O15">
        <f t="shared" si="11"/>
        <v>2.3772875745172953E-3</v>
      </c>
      <c r="P15" s="25">
        <f t="shared" si="12"/>
        <v>2.9717656404034177E-3</v>
      </c>
      <c r="Q15" s="17">
        <f t="shared" si="13"/>
        <v>14.195477645354552</v>
      </c>
      <c r="R15">
        <f t="shared" si="23"/>
        <v>2105.9292878974302</v>
      </c>
      <c r="S15" s="25">
        <f t="shared" si="15"/>
        <v>1.7621343106346136E-3</v>
      </c>
      <c r="T15" s="25">
        <f t="shared" si="16"/>
        <v>1.2307228215532786E-2</v>
      </c>
      <c r="U15" s="10">
        <f ca="1">RANK(C15,$C$3:OFFSET($C$3,Control!$I$5-1,0),1)</f>
        <v>5</v>
      </c>
      <c r="V15" s="10">
        <f t="shared" ca="1" si="17"/>
        <v>5</v>
      </c>
      <c r="W15" s="10">
        <f t="shared" ca="1" si="17"/>
        <v>5</v>
      </c>
      <c r="X15" s="7">
        <f t="shared" si="18"/>
        <v>1.019200649212969</v>
      </c>
      <c r="Y15" s="7">
        <f t="shared" ca="1" si="4"/>
        <v>9.7997630068530626</v>
      </c>
      <c r="Z15">
        <v>1</v>
      </c>
      <c r="AA15">
        <v>2</v>
      </c>
      <c r="AB15" s="11">
        <f t="shared" si="19"/>
        <v>80.632497760128345</v>
      </c>
      <c r="AC15" s="11"/>
      <c r="AD15" s="7">
        <f t="shared" si="20"/>
        <v>1.409108779812192</v>
      </c>
      <c r="AE15">
        <f t="shared" si="21"/>
        <v>51.831959669107249</v>
      </c>
      <c r="AF15" s="25">
        <f t="shared" si="22"/>
        <v>4.7545751490345907E-3</v>
      </c>
      <c r="AG15" s="7"/>
      <c r="AS15" s="9"/>
      <c r="AX15" s="7"/>
      <c r="BH15" s="1"/>
    </row>
    <row r="16" spans="1:60" ht="14.25" x14ac:dyDescent="0.2">
      <c r="A16" s="37" t="str">
        <f>Control!B18</f>
        <v>AME_19-Ag</v>
      </c>
      <c r="B16" s="27">
        <f t="shared" si="5"/>
        <v>1.1538095944186428</v>
      </c>
      <c r="C16" s="20">
        <v>13.107325423973</v>
      </c>
      <c r="D16" s="9">
        <f t="shared" si="6"/>
        <v>7.5755976691738169E-7</v>
      </c>
      <c r="E16">
        <f>Control!C18/100</f>
        <v>0.51727750000000006</v>
      </c>
      <c r="F16">
        <f t="shared" si="7"/>
        <v>2.0675197996559514E-5</v>
      </c>
      <c r="G16">
        <f t="shared" si="0"/>
        <v>23.199357278683067</v>
      </c>
      <c r="H16" s="21">
        <f t="shared" si="1"/>
        <v>1.9909600918200958E-13</v>
      </c>
      <c r="I16" s="7">
        <f t="shared" si="8"/>
        <v>3.0771261389324756</v>
      </c>
      <c r="J16">
        <f t="shared" si="2"/>
        <v>3.0771261389324756</v>
      </c>
      <c r="K16">
        <f>Control!F18/100</f>
        <v>8.5660513659939156E-3</v>
      </c>
      <c r="L16" s="25">
        <f t="shared" si="9"/>
        <v>8.5253234310438061E-3</v>
      </c>
      <c r="M16" s="10">
        <f t="shared" si="3"/>
        <v>5.4463703600509694</v>
      </c>
      <c r="N16">
        <f t="shared" si="10"/>
        <v>8.7721911499688207E-4</v>
      </c>
      <c r="O16">
        <f t="shared" si="11"/>
        <v>2.3772875745172953E-3</v>
      </c>
      <c r="P16" s="25">
        <f t="shared" si="12"/>
        <v>2.9717656404034177E-3</v>
      </c>
      <c r="Q16" s="17">
        <f t="shared" si="13"/>
        <v>15.739915644814729</v>
      </c>
      <c r="R16">
        <f t="shared" si="23"/>
        <v>2068.0236259678431</v>
      </c>
      <c r="S16" s="25">
        <f t="shared" si="15"/>
        <v>1.7621343106346136E-3</v>
      </c>
      <c r="T16" s="25">
        <f t="shared" si="16"/>
        <v>1.1517764269443783E-2</v>
      </c>
      <c r="U16" s="10">
        <f ca="1">RANK(C16,$C$3:OFFSET($C$3,Control!$I$5-1,0),1)</f>
        <v>4</v>
      </c>
      <c r="V16" s="10">
        <f t="shared" ca="1" si="17"/>
        <v>4</v>
      </c>
      <c r="W16" s="10">
        <f t="shared" ca="1" si="17"/>
        <v>4</v>
      </c>
      <c r="X16" s="7">
        <f t="shared" si="18"/>
        <v>0.94025425460406886</v>
      </c>
      <c r="Y16" s="7">
        <f t="shared" ca="1" si="4"/>
        <v>9.1073254239730002</v>
      </c>
      <c r="Z16">
        <v>1</v>
      </c>
      <c r="AA16">
        <v>2</v>
      </c>
      <c r="AB16" s="11">
        <f t="shared" si="19"/>
        <v>82.71253548607622</v>
      </c>
      <c r="AC16" s="11"/>
      <c r="AD16" s="7">
        <f t="shared" si="20"/>
        <v>1.3300230254821042</v>
      </c>
      <c r="AE16">
        <f t="shared" si="21"/>
        <v>52.700395565313798</v>
      </c>
      <c r="AF16" s="25">
        <f t="shared" si="22"/>
        <v>4.7545751490345907E-3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>
        <f>Control!B19</f>
        <v>0</v>
      </c>
      <c r="B17" s="27" t="e">
        <f t="shared" si="5"/>
        <v>#DIV/0!</v>
      </c>
      <c r="C17" s="20">
        <v>104.28940178908944</v>
      </c>
      <c r="D17" s="9" t="e">
        <f t="shared" si="6"/>
        <v>#DIV/0!</v>
      </c>
      <c r="E17">
        <f>Control!C19/100</f>
        <v>0</v>
      </c>
      <c r="F17" t="e">
        <f t="shared" si="7"/>
        <v>#DIV/0!</v>
      </c>
      <c r="G17">
        <f t="shared" si="0"/>
        <v>184.58739782718001</v>
      </c>
      <c r="H17" s="21">
        <f t="shared" si="1"/>
        <v>0</v>
      </c>
      <c r="I17" s="7" t="e">
        <f t="shared" si="8"/>
        <v>#DIV/0!</v>
      </c>
      <c r="J17" t="e">
        <f t="shared" si="2"/>
        <v>#DIV/0!</v>
      </c>
      <c r="K17">
        <f>Control!F19/100</f>
        <v>0</v>
      </c>
      <c r="L17" s="25" t="e">
        <f t="shared" si="9"/>
        <v>#DIV/0!</v>
      </c>
      <c r="M17" s="10" t="e">
        <f t="shared" si="3"/>
        <v>#DIV/0!</v>
      </c>
      <c r="N17" t="e">
        <f t="shared" si="10"/>
        <v>#DIV/0!</v>
      </c>
      <c r="O17" t="e">
        <f t="shared" si="11"/>
        <v>#DIV/0!</v>
      </c>
      <c r="P17" s="25" t="e">
        <f t="shared" si="12"/>
        <v>#DIV/0!</v>
      </c>
      <c r="Q17" s="17" t="e">
        <f t="shared" si="13"/>
        <v>#DIV/0!</v>
      </c>
      <c r="R17" t="e">
        <f t="shared" si="23"/>
        <v>#DIV/0!</v>
      </c>
      <c r="S17" s="25" t="e">
        <f t="shared" si="15"/>
        <v>#DIV/0!</v>
      </c>
      <c r="T17" s="25" t="e">
        <f t="shared" si="16"/>
        <v>#DIV/0!</v>
      </c>
      <c r="U17" s="10" t="e">
        <f ca="1">RANK(C17,$C$3:OFFSET($C$3,Control!$I$5-1,0),1)</f>
        <v>#N/A</v>
      </c>
      <c r="V17" s="10" t="e">
        <f t="shared" ca="1" si="17"/>
        <v>#N/A</v>
      </c>
      <c r="W17" s="10" t="e">
        <f t="shared" ca="1" si="17"/>
        <v>#N/A</v>
      </c>
      <c r="X17" s="7" t="e">
        <f t="shared" si="18"/>
        <v>#DIV/0!</v>
      </c>
      <c r="Y17" s="7" t="e">
        <f t="shared" ca="1" si="4"/>
        <v>#N/A</v>
      </c>
      <c r="Z17">
        <v>1</v>
      </c>
      <c r="AA17">
        <v>2</v>
      </c>
      <c r="AB17" s="11" t="e">
        <f t="shared" si="19"/>
        <v>#DIV/0!</v>
      </c>
      <c r="AC17" s="11"/>
      <c r="AD17" s="7" t="e">
        <f t="shared" si="20"/>
        <v>#DIV/0!</v>
      </c>
      <c r="AE17" t="e">
        <f t="shared" si="21"/>
        <v>#DIV/0!</v>
      </c>
      <c r="AF17" s="25" t="e">
        <f t="shared" si="22"/>
        <v>#DIV/0!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>
        <f>Control!B20</f>
        <v>0</v>
      </c>
      <c r="B18" s="27" t="e">
        <f t="shared" si="5"/>
        <v>#DIV/0!</v>
      </c>
      <c r="C18" s="20">
        <v>83.111468615645279</v>
      </c>
      <c r="D18" s="9" t="e">
        <f t="shared" si="6"/>
        <v>#DIV/0!</v>
      </c>
      <c r="E18">
        <f>Control!C20/100</f>
        <v>0</v>
      </c>
      <c r="F18" t="e">
        <f t="shared" si="7"/>
        <v>#DIV/0!</v>
      </c>
      <c r="G18">
        <f t="shared" si="0"/>
        <v>147.10343964176695</v>
      </c>
      <c r="H18" s="21">
        <f t="shared" si="1"/>
        <v>0</v>
      </c>
      <c r="I18" s="7" t="e">
        <f t="shared" si="8"/>
        <v>#DIV/0!</v>
      </c>
      <c r="J18" t="e">
        <f t="shared" si="2"/>
        <v>#DIV/0!</v>
      </c>
      <c r="K18">
        <f>Control!F20/100</f>
        <v>0</v>
      </c>
      <c r="L18" s="25" t="e">
        <f t="shared" si="9"/>
        <v>#DIV/0!</v>
      </c>
      <c r="M18" s="10" t="e">
        <f t="shared" si="3"/>
        <v>#DIV/0!</v>
      </c>
      <c r="N18" t="e">
        <f t="shared" si="10"/>
        <v>#DIV/0!</v>
      </c>
      <c r="O18" t="e">
        <f t="shared" si="11"/>
        <v>#DIV/0!</v>
      </c>
      <c r="P18" s="25" t="e">
        <f t="shared" si="12"/>
        <v>#DIV/0!</v>
      </c>
      <c r="Q18" s="17" t="e">
        <f t="shared" si="13"/>
        <v>#DIV/0!</v>
      </c>
      <c r="R18" t="e">
        <f t="shared" si="23"/>
        <v>#DIV/0!</v>
      </c>
      <c r="S18" s="25" t="e">
        <f t="shared" si="15"/>
        <v>#DIV/0!</v>
      </c>
      <c r="T18" s="25" t="e">
        <f t="shared" si="16"/>
        <v>#DIV/0!</v>
      </c>
      <c r="U18" s="10" t="e">
        <f ca="1">RANK(C18,$C$3:OFFSET($C$3,Control!$I$5-1,0),1)</f>
        <v>#N/A</v>
      </c>
      <c r="V18" s="10" t="e">
        <f t="shared" ca="1" si="17"/>
        <v>#N/A</v>
      </c>
      <c r="W18" s="10" t="e">
        <f t="shared" ca="1" si="17"/>
        <v>#N/A</v>
      </c>
      <c r="X18" s="7" t="e">
        <f t="shared" si="18"/>
        <v>#DIV/0!</v>
      </c>
      <c r="Y18" s="7" t="e">
        <f t="shared" ca="1" si="4"/>
        <v>#N/A</v>
      </c>
      <c r="Z18">
        <v>1</v>
      </c>
      <c r="AA18">
        <v>2</v>
      </c>
      <c r="AB18" s="11" t="e">
        <f t="shared" si="19"/>
        <v>#DIV/0!</v>
      </c>
      <c r="AC18" s="11"/>
      <c r="AD18" s="7" t="e">
        <f t="shared" si="20"/>
        <v>#DIV/0!</v>
      </c>
      <c r="AE18" t="e">
        <f t="shared" si="21"/>
        <v>#DIV/0!</v>
      </c>
      <c r="AF18" s="25" t="e">
        <f t="shared" si="22"/>
        <v>#DIV/0!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>
        <f>Control!B21</f>
        <v>0</v>
      </c>
      <c r="B19" s="27" t="e">
        <f t="shared" si="5"/>
        <v>#DIV/0!</v>
      </c>
      <c r="C19" s="20">
        <v>63.323833279530021</v>
      </c>
      <c r="D19" s="9" t="e">
        <f t="shared" si="6"/>
        <v>#DIV/0!</v>
      </c>
      <c r="E19">
        <f>Control!C21/100</f>
        <v>0</v>
      </c>
      <c r="F19" t="e">
        <f t="shared" si="7"/>
        <v>#DIV/0!</v>
      </c>
      <c r="G19">
        <f t="shared" si="0"/>
        <v>112.08024406113228</v>
      </c>
      <c r="H19" s="21">
        <f t="shared" si="1"/>
        <v>0</v>
      </c>
      <c r="I19" s="7" t="e">
        <f t="shared" si="8"/>
        <v>#DIV/0!</v>
      </c>
      <c r="J19" t="e">
        <f t="shared" si="2"/>
        <v>#DIV/0!</v>
      </c>
      <c r="K19">
        <f>Control!F21/100</f>
        <v>0</v>
      </c>
      <c r="L19" s="25" t="e">
        <f t="shared" si="9"/>
        <v>#DIV/0!</v>
      </c>
      <c r="M19" s="10" t="e">
        <f t="shared" si="3"/>
        <v>#DIV/0!</v>
      </c>
      <c r="N19" t="e">
        <f t="shared" si="10"/>
        <v>#DIV/0!</v>
      </c>
      <c r="O19" t="e">
        <f t="shared" si="11"/>
        <v>#DIV/0!</v>
      </c>
      <c r="P19" s="25" t="e">
        <f t="shared" si="12"/>
        <v>#DIV/0!</v>
      </c>
      <c r="Q19" s="17" t="e">
        <f t="shared" si="13"/>
        <v>#DIV/0!</v>
      </c>
      <c r="R19" t="e">
        <f t="shared" si="23"/>
        <v>#DIV/0!</v>
      </c>
      <c r="S19" s="25" t="e">
        <f t="shared" si="15"/>
        <v>#DIV/0!</v>
      </c>
      <c r="T19" s="25" t="e">
        <f t="shared" si="16"/>
        <v>#DIV/0!</v>
      </c>
      <c r="U19" s="10" t="e">
        <f ca="1">RANK(C19,$C$3:OFFSET($C$3,Control!$I$5-1,0),1)</f>
        <v>#N/A</v>
      </c>
      <c r="V19" s="10" t="e">
        <f t="shared" ca="1" si="17"/>
        <v>#N/A</v>
      </c>
      <c r="W19" s="10" t="e">
        <f t="shared" ca="1" si="17"/>
        <v>#N/A</v>
      </c>
      <c r="X19" s="7" t="e">
        <f t="shared" si="18"/>
        <v>#DIV/0!</v>
      </c>
      <c r="Y19" s="7" t="e">
        <f t="shared" ca="1" si="4"/>
        <v>#N/A</v>
      </c>
      <c r="Z19">
        <v>1</v>
      </c>
      <c r="AA19">
        <v>2</v>
      </c>
      <c r="AB19" s="11" t="e">
        <f t="shared" si="19"/>
        <v>#DIV/0!</v>
      </c>
      <c r="AC19" s="11"/>
      <c r="AD19" s="7" t="e">
        <f t="shared" si="20"/>
        <v>#DIV/0!</v>
      </c>
      <c r="AE19" t="e">
        <f t="shared" si="21"/>
        <v>#DIV/0!</v>
      </c>
      <c r="AF19" s="25" t="e">
        <f t="shared" si="22"/>
        <v>#DIV/0!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>
        <f>Control!B22</f>
        <v>0</v>
      </c>
      <c r="B20" s="27" t="e">
        <f t="shared" si="5"/>
        <v>#DIV/0!</v>
      </c>
      <c r="C20" s="20">
        <v>63.95087465017334</v>
      </c>
      <c r="D20" s="9" t="e">
        <f t="shared" si="6"/>
        <v>#DIV/0!</v>
      </c>
      <c r="E20">
        <f>Control!C22/100</f>
        <v>0</v>
      </c>
      <c r="F20" t="e">
        <f t="shared" si="7"/>
        <v>#DIV/0!</v>
      </c>
      <c r="G20">
        <f t="shared" si="0"/>
        <v>113.19007816652982</v>
      </c>
      <c r="H20" s="21">
        <f t="shared" si="1"/>
        <v>0</v>
      </c>
      <c r="I20" s="7" t="e">
        <f t="shared" si="8"/>
        <v>#DIV/0!</v>
      </c>
      <c r="J20" t="e">
        <f t="shared" si="2"/>
        <v>#DIV/0!</v>
      </c>
      <c r="K20">
        <f>Control!F22/100</f>
        <v>0</v>
      </c>
      <c r="L20" s="25" t="e">
        <f t="shared" si="9"/>
        <v>#DIV/0!</v>
      </c>
      <c r="M20" s="10" t="e">
        <f t="shared" si="3"/>
        <v>#DIV/0!</v>
      </c>
      <c r="N20" t="e">
        <f t="shared" si="10"/>
        <v>#DIV/0!</v>
      </c>
      <c r="O20" t="e">
        <f t="shared" si="11"/>
        <v>#DIV/0!</v>
      </c>
      <c r="P20" s="25" t="e">
        <f t="shared" si="12"/>
        <v>#DIV/0!</v>
      </c>
      <c r="Q20" s="17" t="e">
        <f t="shared" si="13"/>
        <v>#DIV/0!</v>
      </c>
      <c r="R20" t="e">
        <f t="shared" si="23"/>
        <v>#DIV/0!</v>
      </c>
      <c r="S20" s="25" t="e">
        <f t="shared" si="15"/>
        <v>#DIV/0!</v>
      </c>
      <c r="T20" s="25" t="e">
        <f t="shared" si="16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18"/>
        <v>#DIV/0!</v>
      </c>
      <c r="Y20" s="7" t="e">
        <f t="shared" ca="1" si="4"/>
        <v>#N/A</v>
      </c>
      <c r="Z20">
        <v>1</v>
      </c>
      <c r="AA20">
        <v>2</v>
      </c>
      <c r="AB20" s="11" t="e">
        <f t="shared" si="19"/>
        <v>#DIV/0!</v>
      </c>
      <c r="AC20" s="11"/>
      <c r="AD20" s="7" t="e">
        <f t="shared" si="20"/>
        <v>#DIV/0!</v>
      </c>
      <c r="AE20" t="e">
        <f t="shared" si="21"/>
        <v>#DIV/0!</v>
      </c>
      <c r="AF20" s="25" t="e">
        <f t="shared" si="22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5"/>
        <v>#DIV/0!</v>
      </c>
      <c r="C21" s="20">
        <v>72.959181857636722</v>
      </c>
      <c r="D21" s="9" t="e">
        <f t="shared" si="6"/>
        <v>#DIV/0!</v>
      </c>
      <c r="E21">
        <f>Control!C23/100</f>
        <v>0</v>
      </c>
      <c r="F21" t="e">
        <f t="shared" si="7"/>
        <v>#DIV/0!</v>
      </c>
      <c r="G21">
        <f t="shared" si="0"/>
        <v>129.13436356588721</v>
      </c>
      <c r="H21" s="21">
        <f t="shared" si="1"/>
        <v>0</v>
      </c>
      <c r="I21" s="7" t="e">
        <f t="shared" si="8"/>
        <v>#DIV/0!</v>
      </c>
      <c r="J21" t="e">
        <f t="shared" si="2"/>
        <v>#DIV/0!</v>
      </c>
      <c r="K21">
        <f>Control!F23/100</f>
        <v>0</v>
      </c>
      <c r="L21" s="25" t="e">
        <f t="shared" si="9"/>
        <v>#DIV/0!</v>
      </c>
      <c r="M21" s="10" t="e">
        <f t="shared" si="3"/>
        <v>#DIV/0!</v>
      </c>
      <c r="N21" t="e">
        <f t="shared" si="10"/>
        <v>#DIV/0!</v>
      </c>
      <c r="O21" t="e">
        <f t="shared" si="11"/>
        <v>#DIV/0!</v>
      </c>
      <c r="P21" s="25" t="e">
        <f t="shared" si="12"/>
        <v>#DIV/0!</v>
      </c>
      <c r="Q21" s="17" t="e">
        <f t="shared" si="13"/>
        <v>#DIV/0!</v>
      </c>
      <c r="R21" t="e">
        <f t="shared" si="23"/>
        <v>#DIV/0!</v>
      </c>
      <c r="S21" s="25" t="e">
        <f t="shared" si="15"/>
        <v>#DIV/0!</v>
      </c>
      <c r="T21" s="25" t="e">
        <f t="shared" si="16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18"/>
        <v>#DIV/0!</v>
      </c>
      <c r="Y21" s="7" t="e">
        <f t="shared" ca="1" si="4"/>
        <v>#N/A</v>
      </c>
      <c r="Z21">
        <v>1</v>
      </c>
      <c r="AA21">
        <v>2</v>
      </c>
      <c r="AB21" s="11" t="e">
        <f t="shared" si="19"/>
        <v>#DIV/0!</v>
      </c>
      <c r="AC21" s="11"/>
      <c r="AD21" s="7" t="e">
        <f t="shared" si="20"/>
        <v>#DIV/0!</v>
      </c>
      <c r="AE21" t="e">
        <f t="shared" si="21"/>
        <v>#DIV/0!</v>
      </c>
      <c r="AF21" s="25" t="e">
        <f t="shared" si="22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5"/>
        <v>#DIV/0!</v>
      </c>
      <c r="C22" s="20">
        <v>199.49412682206994</v>
      </c>
      <c r="D22" s="9" t="e">
        <f t="shared" si="6"/>
        <v>#DIV/0!</v>
      </c>
      <c r="E22">
        <f>Control!C24/100</f>
        <v>0</v>
      </c>
      <c r="F22" t="e">
        <f t="shared" si="7"/>
        <v>#DIV/0!</v>
      </c>
      <c r="G22">
        <f t="shared" si="0"/>
        <v>353.09533970060409</v>
      </c>
      <c r="H22" s="21">
        <f t="shared" si="1"/>
        <v>0</v>
      </c>
      <c r="I22" s="7" t="e">
        <f t="shared" si="8"/>
        <v>#DIV/0!</v>
      </c>
      <c r="J22" t="e">
        <f t="shared" si="2"/>
        <v>#DIV/0!</v>
      </c>
      <c r="K22">
        <f>Control!F24/100</f>
        <v>0</v>
      </c>
      <c r="L22" s="25" t="e">
        <f t="shared" si="9"/>
        <v>#DIV/0!</v>
      </c>
      <c r="M22" s="10" t="e">
        <f t="shared" si="3"/>
        <v>#DIV/0!</v>
      </c>
      <c r="N22" t="e">
        <f t="shared" si="10"/>
        <v>#DIV/0!</v>
      </c>
      <c r="O22" t="e">
        <f t="shared" si="11"/>
        <v>#DIV/0!</v>
      </c>
      <c r="P22" s="25" t="e">
        <f t="shared" si="12"/>
        <v>#DIV/0!</v>
      </c>
      <c r="Q22" s="17" t="e">
        <f t="shared" si="13"/>
        <v>#DIV/0!</v>
      </c>
      <c r="R22" t="e">
        <f t="shared" si="23"/>
        <v>#DIV/0!</v>
      </c>
      <c r="S22" s="25" t="e">
        <f t="shared" si="15"/>
        <v>#DIV/0!</v>
      </c>
      <c r="T22" s="25" t="e">
        <f t="shared" si="16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18"/>
        <v>#DIV/0!</v>
      </c>
      <c r="Y22" s="7" t="e">
        <f t="shared" ca="1" si="4"/>
        <v>#N/A</v>
      </c>
      <c r="Z22">
        <v>1</v>
      </c>
      <c r="AA22">
        <v>2</v>
      </c>
      <c r="AB22" s="11" t="e">
        <f t="shared" si="19"/>
        <v>#DIV/0!</v>
      </c>
      <c r="AC22" s="11"/>
      <c r="AD22" s="7" t="e">
        <f t="shared" si="20"/>
        <v>#DIV/0!</v>
      </c>
      <c r="AE22" t="e">
        <f t="shared" si="21"/>
        <v>#DIV/0!</v>
      </c>
      <c r="AF22" s="25" t="e">
        <f t="shared" si="22"/>
        <v>#DIV/0!</v>
      </c>
      <c r="AG22" s="7"/>
      <c r="AS22" s="8"/>
      <c r="AT22" s="14"/>
      <c r="AX22" s="7"/>
      <c r="BH22" s="1"/>
    </row>
    <row r="23" spans="1:60" ht="14.25" x14ac:dyDescent="0.2">
      <c r="A23" s="37">
        <f>Control!B25</f>
        <v>0</v>
      </c>
      <c r="B23" s="27" t="e">
        <f t="shared" si="5"/>
        <v>#DIV/0!</v>
      </c>
      <c r="C23" s="20">
        <v>58.298769768271441</v>
      </c>
      <c r="D23" s="9" t="e">
        <f t="shared" si="6"/>
        <v>#DIV/0!</v>
      </c>
      <c r="E23">
        <f>Control!C25/100</f>
        <v>0</v>
      </c>
      <c r="F23" t="e">
        <f t="shared" si="7"/>
        <v>#DIV/0!</v>
      </c>
      <c r="G23">
        <f t="shared" si="0"/>
        <v>103.1861150168848</v>
      </c>
      <c r="H23" s="21">
        <f t="shared" si="1"/>
        <v>0</v>
      </c>
      <c r="I23" s="7" t="e">
        <f t="shared" si="8"/>
        <v>#DIV/0!</v>
      </c>
      <c r="J23" t="e">
        <f t="shared" si="2"/>
        <v>#DIV/0!</v>
      </c>
      <c r="K23">
        <f>Control!F25/100</f>
        <v>0</v>
      </c>
      <c r="L23" s="25" t="e">
        <f t="shared" si="9"/>
        <v>#DIV/0!</v>
      </c>
      <c r="M23" s="10" t="e">
        <f t="shared" si="3"/>
        <v>#DIV/0!</v>
      </c>
      <c r="N23" t="e">
        <f t="shared" si="10"/>
        <v>#DIV/0!</v>
      </c>
      <c r="O23" t="e">
        <f t="shared" si="11"/>
        <v>#DIV/0!</v>
      </c>
      <c r="P23" s="25" t="e">
        <f t="shared" si="12"/>
        <v>#DIV/0!</v>
      </c>
      <c r="Q23" s="17" t="e">
        <f t="shared" si="13"/>
        <v>#DIV/0!</v>
      </c>
      <c r="R23" t="e">
        <f t="shared" si="23"/>
        <v>#DIV/0!</v>
      </c>
      <c r="S23" s="25" t="e">
        <f t="shared" si="15"/>
        <v>#DIV/0!</v>
      </c>
      <c r="T23" s="25" t="e">
        <f t="shared" si="16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18"/>
        <v>#DIV/0!</v>
      </c>
      <c r="Y23" s="7" t="e">
        <f t="shared" ca="1" si="4"/>
        <v>#N/A</v>
      </c>
      <c r="Z23">
        <v>1</v>
      </c>
      <c r="AA23">
        <v>2</v>
      </c>
      <c r="AB23" s="11" t="e">
        <f t="shared" si="19"/>
        <v>#DIV/0!</v>
      </c>
      <c r="AC23" s="11"/>
      <c r="AD23" s="7" t="e">
        <f t="shared" si="20"/>
        <v>#DIV/0!</v>
      </c>
      <c r="AE23" t="e">
        <f t="shared" si="21"/>
        <v>#DIV/0!</v>
      </c>
      <c r="AF23" s="25" t="e">
        <f t="shared" si="22"/>
        <v>#DIV/0!</v>
      </c>
      <c r="AG23" s="7"/>
      <c r="AP23" s="14"/>
      <c r="AS23" s="9"/>
      <c r="AV23" s="14"/>
      <c r="AX23" s="7"/>
      <c r="BH23" s="1"/>
    </row>
    <row r="24" spans="1:60" ht="14.25" x14ac:dyDescent="0.2">
      <c r="A24" s="37">
        <f>Control!B26</f>
        <v>0</v>
      </c>
      <c r="B24" s="27" t="e">
        <f t="shared" si="5"/>
        <v>#DIV/0!</v>
      </c>
      <c r="C24" s="20">
        <v>75.914149333637056</v>
      </c>
      <c r="D24" s="9" t="e">
        <f t="shared" si="6"/>
        <v>#DIV/0!</v>
      </c>
      <c r="E24">
        <f>Control!C26/100</f>
        <v>0</v>
      </c>
      <c r="F24" t="e">
        <f t="shared" si="7"/>
        <v>#DIV/0!</v>
      </c>
      <c r="G24">
        <f t="shared" si="0"/>
        <v>134.36451876576024</v>
      </c>
      <c r="H24" s="21">
        <f t="shared" si="1"/>
        <v>0</v>
      </c>
      <c r="I24" s="7" t="e">
        <f t="shared" si="8"/>
        <v>#DIV/0!</v>
      </c>
      <c r="J24" t="e">
        <f t="shared" si="2"/>
        <v>#DIV/0!</v>
      </c>
      <c r="K24">
        <f>Control!F26/100</f>
        <v>0</v>
      </c>
      <c r="L24" s="25" t="e">
        <f t="shared" si="9"/>
        <v>#DIV/0!</v>
      </c>
      <c r="M24" s="10" t="e">
        <f t="shared" si="3"/>
        <v>#DIV/0!</v>
      </c>
      <c r="N24" t="e">
        <f t="shared" si="10"/>
        <v>#DIV/0!</v>
      </c>
      <c r="O24" t="e">
        <f t="shared" si="11"/>
        <v>#DIV/0!</v>
      </c>
      <c r="P24" s="25" t="e">
        <f t="shared" si="12"/>
        <v>#DIV/0!</v>
      </c>
      <c r="Q24" s="17" t="e">
        <f t="shared" si="13"/>
        <v>#DIV/0!</v>
      </c>
      <c r="R24" t="e">
        <f t="shared" si="23"/>
        <v>#DIV/0!</v>
      </c>
      <c r="S24" s="25" t="e">
        <f t="shared" si="15"/>
        <v>#DIV/0!</v>
      </c>
      <c r="T24" s="25" t="e">
        <f t="shared" si="16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18"/>
        <v>#DIV/0!</v>
      </c>
      <c r="Y24" s="7" t="e">
        <f t="shared" ca="1" si="4"/>
        <v>#N/A</v>
      </c>
      <c r="Z24">
        <v>1</v>
      </c>
      <c r="AA24">
        <v>2</v>
      </c>
      <c r="AB24" s="11" t="e">
        <f t="shared" si="19"/>
        <v>#DIV/0!</v>
      </c>
      <c r="AC24" s="11"/>
      <c r="AD24" s="7" t="e">
        <f t="shared" si="20"/>
        <v>#DIV/0!</v>
      </c>
      <c r="AE24" t="e">
        <f t="shared" si="21"/>
        <v>#DIV/0!</v>
      </c>
      <c r="AF24" s="25" t="e">
        <f t="shared" si="22"/>
        <v>#DIV/0!</v>
      </c>
      <c r="AG24" s="7"/>
      <c r="AR24" s="14"/>
      <c r="AS24" s="9"/>
      <c r="AX24" s="7"/>
      <c r="BH24" s="1"/>
    </row>
    <row r="25" spans="1:60" ht="14.25" x14ac:dyDescent="0.2">
      <c r="A25" s="37">
        <f>Control!B27</f>
        <v>0</v>
      </c>
      <c r="B25" s="27" t="e">
        <f t="shared" si="5"/>
        <v>#DIV/0!</v>
      </c>
      <c r="C25" s="20">
        <v>224.8965051228376</v>
      </c>
      <c r="D25" s="9" t="e">
        <f t="shared" si="6"/>
        <v>#DIV/0!</v>
      </c>
      <c r="E25">
        <f>Control!C27/100</f>
        <v>0</v>
      </c>
      <c r="F25" t="e">
        <f t="shared" si="7"/>
        <v>#DIV/0!</v>
      </c>
      <c r="G25">
        <f t="shared" si="0"/>
        <v>398.0563695724897</v>
      </c>
      <c r="H25" s="21">
        <f t="shared" si="1"/>
        <v>0</v>
      </c>
      <c r="I25" s="7" t="e">
        <f t="shared" si="8"/>
        <v>#DIV/0!</v>
      </c>
      <c r="J25" t="e">
        <f t="shared" si="2"/>
        <v>#DIV/0!</v>
      </c>
      <c r="K25">
        <f>Control!F27/100</f>
        <v>0</v>
      </c>
      <c r="L25" s="25" t="e">
        <f t="shared" si="9"/>
        <v>#DIV/0!</v>
      </c>
      <c r="M25" s="10" t="e">
        <f t="shared" si="3"/>
        <v>#DIV/0!</v>
      </c>
      <c r="N25" t="e">
        <f t="shared" si="10"/>
        <v>#DIV/0!</v>
      </c>
      <c r="O25" t="e">
        <f t="shared" si="11"/>
        <v>#DIV/0!</v>
      </c>
      <c r="P25" s="25" t="e">
        <f t="shared" si="12"/>
        <v>#DIV/0!</v>
      </c>
      <c r="Q25" s="17" t="e">
        <f t="shared" si="13"/>
        <v>#DIV/0!</v>
      </c>
      <c r="R25" t="e">
        <f t="shared" si="23"/>
        <v>#DIV/0!</v>
      </c>
      <c r="S25" s="25" t="e">
        <f t="shared" si="15"/>
        <v>#DIV/0!</v>
      </c>
      <c r="T25" s="25" t="e">
        <f t="shared" si="16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18"/>
        <v>#DIV/0!</v>
      </c>
      <c r="Y25" s="7" t="e">
        <f t="shared" ca="1" si="4"/>
        <v>#N/A</v>
      </c>
      <c r="Z25">
        <v>1</v>
      </c>
      <c r="AA25">
        <v>2</v>
      </c>
      <c r="AB25" s="11" t="e">
        <f t="shared" si="19"/>
        <v>#DIV/0!</v>
      </c>
      <c r="AC25" s="11"/>
      <c r="AD25" s="7" t="e">
        <f t="shared" si="20"/>
        <v>#DIV/0!</v>
      </c>
      <c r="AE25" t="e">
        <f t="shared" si="21"/>
        <v>#DIV/0!</v>
      </c>
      <c r="AF25" s="25" t="e">
        <f t="shared" si="22"/>
        <v>#DIV/0!</v>
      </c>
      <c r="AG25" s="7"/>
      <c r="AR25" s="14"/>
      <c r="AS25" s="9"/>
      <c r="AX25" s="7"/>
      <c r="BH25" s="1"/>
    </row>
    <row r="26" spans="1:60" ht="14.25" x14ac:dyDescent="0.2">
      <c r="A26" s="37">
        <f>Control!B28</f>
        <v>0</v>
      </c>
      <c r="B26" s="27" t="e">
        <f t="shared" si="5"/>
        <v>#DIV/0!</v>
      </c>
      <c r="C26" s="20">
        <v>10.438673052358741</v>
      </c>
      <c r="D26" s="9" t="e">
        <f t="shared" si="6"/>
        <v>#DIV/0!</v>
      </c>
      <c r="E26">
        <f>Control!C28/100</f>
        <v>0</v>
      </c>
      <c r="F26" t="e">
        <f t="shared" si="7"/>
        <v>#DIV/0!</v>
      </c>
      <c r="G26">
        <f t="shared" si="0"/>
        <v>18.475966516716461</v>
      </c>
      <c r="H26" s="21">
        <f t="shared" si="1"/>
        <v>0</v>
      </c>
      <c r="I26" s="7" t="e">
        <f t="shared" si="8"/>
        <v>#DIV/0!</v>
      </c>
      <c r="J26" t="e">
        <f t="shared" si="2"/>
        <v>#DIV/0!</v>
      </c>
      <c r="K26">
        <f>Control!F28/100</f>
        <v>0</v>
      </c>
      <c r="L26" s="25" t="e">
        <f t="shared" si="9"/>
        <v>#DIV/0!</v>
      </c>
      <c r="M26" s="10" t="e">
        <f t="shared" si="3"/>
        <v>#DIV/0!</v>
      </c>
      <c r="N26" t="e">
        <f t="shared" si="10"/>
        <v>#DIV/0!</v>
      </c>
      <c r="O26" t="e">
        <f t="shared" si="11"/>
        <v>#DIV/0!</v>
      </c>
      <c r="P26" s="25" t="e">
        <f t="shared" si="12"/>
        <v>#DIV/0!</v>
      </c>
      <c r="Q26" s="17" t="e">
        <f t="shared" si="13"/>
        <v>#DIV/0!</v>
      </c>
      <c r="R26" t="e">
        <f t="shared" si="23"/>
        <v>#DIV/0!</v>
      </c>
      <c r="S26" s="25" t="e">
        <f t="shared" si="15"/>
        <v>#DIV/0!</v>
      </c>
      <c r="T26" s="25" t="e">
        <f t="shared" si="16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18"/>
        <v>#DIV/0!</v>
      </c>
      <c r="Y26" s="7" t="e">
        <f t="shared" ca="1" si="4"/>
        <v>#N/A</v>
      </c>
      <c r="Z26">
        <v>1</v>
      </c>
      <c r="AA26">
        <v>2</v>
      </c>
      <c r="AB26" s="11" t="e">
        <f t="shared" si="19"/>
        <v>#DIV/0!</v>
      </c>
      <c r="AC26" s="11"/>
      <c r="AD26" s="7" t="e">
        <f t="shared" si="20"/>
        <v>#DIV/0!</v>
      </c>
      <c r="AE26" t="e">
        <f t="shared" si="21"/>
        <v>#DIV/0!</v>
      </c>
      <c r="AF26" s="25" t="e">
        <f t="shared" si="22"/>
        <v>#DIV/0!</v>
      </c>
      <c r="AG26" s="7"/>
      <c r="AS26" s="8"/>
      <c r="AX26" s="7"/>
      <c r="BH26" s="1"/>
    </row>
    <row r="27" spans="1:60" ht="14.25" x14ac:dyDescent="0.2">
      <c r="A27" s="37">
        <f>Control!B29</f>
        <v>0</v>
      </c>
      <c r="B27" s="27" t="e">
        <f t="shared" si="5"/>
        <v>#DIV/0!</v>
      </c>
      <c r="C27" s="20">
        <v>92.771768570760784</v>
      </c>
      <c r="D27" s="9" t="e">
        <f t="shared" si="6"/>
        <v>#DIV/0!</v>
      </c>
      <c r="E27">
        <f>Control!C29/100</f>
        <v>0</v>
      </c>
      <c r="F27" t="e">
        <f t="shared" si="7"/>
        <v>#DIV/0!</v>
      </c>
      <c r="G27">
        <f t="shared" si="0"/>
        <v>164.20172192505211</v>
      </c>
      <c r="H27" s="21">
        <f t="shared" si="1"/>
        <v>0</v>
      </c>
      <c r="I27" s="7" t="e">
        <f t="shared" si="8"/>
        <v>#DIV/0!</v>
      </c>
      <c r="J27" t="e">
        <f t="shared" si="2"/>
        <v>#DIV/0!</v>
      </c>
      <c r="K27">
        <f>Control!F29/100</f>
        <v>0</v>
      </c>
      <c r="L27" s="25" t="e">
        <f t="shared" si="9"/>
        <v>#DIV/0!</v>
      </c>
      <c r="M27" s="10" t="e">
        <f t="shared" si="3"/>
        <v>#DIV/0!</v>
      </c>
      <c r="N27" t="e">
        <f t="shared" si="10"/>
        <v>#DIV/0!</v>
      </c>
      <c r="O27" t="e">
        <f t="shared" si="11"/>
        <v>#DIV/0!</v>
      </c>
      <c r="P27" s="25" t="e">
        <f t="shared" si="12"/>
        <v>#DIV/0!</v>
      </c>
      <c r="Q27" s="17" t="e">
        <f t="shared" si="13"/>
        <v>#DIV/0!</v>
      </c>
      <c r="R27" t="e">
        <f t="shared" si="23"/>
        <v>#DIV/0!</v>
      </c>
      <c r="S27" s="25" t="e">
        <f t="shared" si="15"/>
        <v>#DIV/0!</v>
      </c>
      <c r="T27" s="25" t="e">
        <f t="shared" si="16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18"/>
        <v>#DIV/0!</v>
      </c>
      <c r="Y27" s="7" t="e">
        <f t="shared" ca="1" si="4"/>
        <v>#N/A</v>
      </c>
      <c r="Z27">
        <v>1</v>
      </c>
      <c r="AA27">
        <v>2</v>
      </c>
      <c r="AB27" s="11" t="e">
        <f t="shared" si="19"/>
        <v>#DIV/0!</v>
      </c>
      <c r="AC27" s="11"/>
      <c r="AD27" s="7" t="e">
        <f t="shared" si="20"/>
        <v>#DIV/0!</v>
      </c>
      <c r="AE27" t="e">
        <f t="shared" si="21"/>
        <v>#DIV/0!</v>
      </c>
      <c r="AF27" s="25" t="e">
        <f t="shared" si="22"/>
        <v>#DIV/0!</v>
      </c>
      <c r="AG27" s="7"/>
      <c r="AS27" s="8"/>
      <c r="AX27" s="7"/>
      <c r="BH27" s="1"/>
    </row>
    <row r="28" spans="1:60" ht="14.25" x14ac:dyDescent="0.2">
      <c r="A28" s="37">
        <f>Control!B30</f>
        <v>0</v>
      </c>
      <c r="B28" s="27" t="e">
        <f t="shared" si="5"/>
        <v>#DIV/0!</v>
      </c>
      <c r="C28" s="20">
        <v>192.59687222192349</v>
      </c>
      <c r="D28" s="9" t="e">
        <f t="shared" si="6"/>
        <v>#DIV/0!</v>
      </c>
      <c r="E28">
        <f>Control!C30/100</f>
        <v>0</v>
      </c>
      <c r="F28" t="e">
        <f t="shared" si="7"/>
        <v>#DIV/0!</v>
      </c>
      <c r="G28">
        <f t="shared" si="0"/>
        <v>340.88751937608697</v>
      </c>
      <c r="H28" s="21">
        <f t="shared" si="1"/>
        <v>0</v>
      </c>
      <c r="I28" s="7" t="e">
        <f t="shared" si="8"/>
        <v>#DIV/0!</v>
      </c>
      <c r="J28" t="e">
        <f t="shared" si="2"/>
        <v>#DIV/0!</v>
      </c>
      <c r="K28">
        <f>Control!F30/100</f>
        <v>0</v>
      </c>
      <c r="L28" s="25" t="e">
        <f t="shared" si="9"/>
        <v>#DIV/0!</v>
      </c>
      <c r="M28" s="10" t="e">
        <f t="shared" si="3"/>
        <v>#DIV/0!</v>
      </c>
      <c r="N28" t="e">
        <f t="shared" si="10"/>
        <v>#DIV/0!</v>
      </c>
      <c r="O28" t="e">
        <f t="shared" si="11"/>
        <v>#DIV/0!</v>
      </c>
      <c r="P28" s="25" t="e">
        <f t="shared" si="12"/>
        <v>#DIV/0!</v>
      </c>
      <c r="Q28" s="17" t="e">
        <f t="shared" si="13"/>
        <v>#DIV/0!</v>
      </c>
      <c r="R28" t="e">
        <f t="shared" si="23"/>
        <v>#DIV/0!</v>
      </c>
      <c r="S28" s="25" t="e">
        <f t="shared" si="15"/>
        <v>#DIV/0!</v>
      </c>
      <c r="T28" s="25" t="e">
        <f t="shared" si="16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18"/>
        <v>#DIV/0!</v>
      </c>
      <c r="Y28" s="7" t="e">
        <f t="shared" ca="1" si="4"/>
        <v>#N/A</v>
      </c>
      <c r="Z28">
        <v>1</v>
      </c>
      <c r="AA28">
        <v>2</v>
      </c>
      <c r="AB28" s="11" t="e">
        <f t="shared" si="19"/>
        <v>#DIV/0!</v>
      </c>
      <c r="AC28" s="11"/>
      <c r="AD28" s="7" t="e">
        <f t="shared" si="20"/>
        <v>#DIV/0!</v>
      </c>
      <c r="AE28" t="e">
        <f t="shared" si="21"/>
        <v>#DIV/0!</v>
      </c>
      <c r="AF28" s="25" t="e">
        <f t="shared" si="22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5"/>
        <v>#DIV/0!</v>
      </c>
      <c r="C29" s="20">
        <v>41.151138192485469</v>
      </c>
      <c r="D29" s="9" t="e">
        <f t="shared" si="6"/>
        <v>#DIV/0!</v>
      </c>
      <c r="E29">
        <f>Control!C31/100</f>
        <v>0</v>
      </c>
      <c r="F29" t="e">
        <f t="shared" si="7"/>
        <v>#DIV/0!</v>
      </c>
      <c r="G29">
        <f t="shared" si="0"/>
        <v>72.835603486722221</v>
      </c>
      <c r="H29" s="21">
        <f t="shared" si="1"/>
        <v>0</v>
      </c>
      <c r="I29" s="7" t="e">
        <f t="shared" si="8"/>
        <v>#DIV/0!</v>
      </c>
      <c r="J29" t="e">
        <f t="shared" si="2"/>
        <v>#DIV/0!</v>
      </c>
      <c r="K29">
        <f>Control!F31/100</f>
        <v>0</v>
      </c>
      <c r="L29" s="25" t="e">
        <f t="shared" si="9"/>
        <v>#DIV/0!</v>
      </c>
      <c r="M29" s="10" t="e">
        <f t="shared" si="3"/>
        <v>#DIV/0!</v>
      </c>
      <c r="N29" t="e">
        <f t="shared" si="10"/>
        <v>#DIV/0!</v>
      </c>
      <c r="O29" t="e">
        <f t="shared" si="11"/>
        <v>#DIV/0!</v>
      </c>
      <c r="P29" s="25" t="e">
        <f t="shared" si="12"/>
        <v>#DIV/0!</v>
      </c>
      <c r="Q29" s="17" t="e">
        <f t="shared" si="13"/>
        <v>#DIV/0!</v>
      </c>
      <c r="R29" t="e">
        <f t="shared" si="23"/>
        <v>#DIV/0!</v>
      </c>
      <c r="S29" s="25" t="e">
        <f t="shared" si="15"/>
        <v>#DIV/0!</v>
      </c>
      <c r="T29" s="25" t="e">
        <f t="shared" si="16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18"/>
        <v>#DIV/0!</v>
      </c>
      <c r="Y29" s="7" t="e">
        <f t="shared" ca="1" si="4"/>
        <v>#N/A</v>
      </c>
      <c r="Z29">
        <v>1</v>
      </c>
      <c r="AA29">
        <v>2</v>
      </c>
      <c r="AB29" s="11" t="e">
        <f t="shared" si="19"/>
        <v>#DIV/0!</v>
      </c>
      <c r="AC29" s="11"/>
      <c r="AD29" s="7" t="e">
        <f t="shared" si="20"/>
        <v>#DIV/0!</v>
      </c>
      <c r="AE29" t="e">
        <f t="shared" si="21"/>
        <v>#DIV/0!</v>
      </c>
      <c r="AF29" s="25" t="e">
        <f t="shared" si="22"/>
        <v>#DIV/0!</v>
      </c>
      <c r="AG29" s="7"/>
      <c r="AS29" s="8"/>
      <c r="AX29" s="7"/>
      <c r="BH29" s="1"/>
    </row>
    <row r="30" spans="1:60" ht="14.25" x14ac:dyDescent="0.2">
      <c r="A30" s="37">
        <f>Control!B32</f>
        <v>0</v>
      </c>
      <c r="B30" s="27" t="e">
        <f t="shared" si="5"/>
        <v>#DIV/0!</v>
      </c>
      <c r="C30" s="20">
        <v>73.906738949806325</v>
      </c>
      <c r="D30" s="9" t="e">
        <f t="shared" si="6"/>
        <v>#DIV/0!</v>
      </c>
      <c r="E30">
        <f>Control!C32/100</f>
        <v>0</v>
      </c>
      <c r="F30" t="e">
        <f t="shared" si="7"/>
        <v>#DIV/0!</v>
      </c>
      <c r="G30">
        <f t="shared" si="0"/>
        <v>130.81149561320686</v>
      </c>
      <c r="H30" s="21">
        <f t="shared" si="1"/>
        <v>0</v>
      </c>
      <c r="I30" s="7" t="e">
        <f t="shared" si="8"/>
        <v>#DIV/0!</v>
      </c>
      <c r="J30" t="e">
        <f t="shared" si="2"/>
        <v>#DIV/0!</v>
      </c>
      <c r="K30">
        <f>Control!F32/100</f>
        <v>0</v>
      </c>
      <c r="L30" s="25" t="e">
        <f t="shared" si="9"/>
        <v>#DIV/0!</v>
      </c>
      <c r="M30" s="10" t="e">
        <f t="shared" si="3"/>
        <v>#DIV/0!</v>
      </c>
      <c r="N30" t="e">
        <f t="shared" si="10"/>
        <v>#DIV/0!</v>
      </c>
      <c r="O30" t="e">
        <f t="shared" si="11"/>
        <v>#DIV/0!</v>
      </c>
      <c r="P30" s="25" t="e">
        <f t="shared" si="12"/>
        <v>#DIV/0!</v>
      </c>
      <c r="Q30" s="17" t="e">
        <f t="shared" si="13"/>
        <v>#DIV/0!</v>
      </c>
      <c r="R30" t="e">
        <f t="shared" si="23"/>
        <v>#DIV/0!</v>
      </c>
      <c r="S30" s="25" t="e">
        <f t="shared" si="15"/>
        <v>#DIV/0!</v>
      </c>
      <c r="T30" s="25" t="e">
        <f t="shared" si="16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18"/>
        <v>#DIV/0!</v>
      </c>
      <c r="Y30" s="7" t="e">
        <f t="shared" ca="1" si="4"/>
        <v>#N/A</v>
      </c>
      <c r="Z30">
        <v>1</v>
      </c>
      <c r="AA30">
        <v>2</v>
      </c>
      <c r="AB30" s="11" t="e">
        <f t="shared" si="19"/>
        <v>#DIV/0!</v>
      </c>
      <c r="AC30" s="11"/>
      <c r="AD30" s="7" t="e">
        <f t="shared" si="20"/>
        <v>#DIV/0!</v>
      </c>
      <c r="AE30" t="e">
        <f t="shared" si="21"/>
        <v>#DIV/0!</v>
      </c>
      <c r="AF30" s="25" t="e">
        <f t="shared" si="22"/>
        <v>#DIV/0!</v>
      </c>
      <c r="AG30" s="7"/>
      <c r="AS30" s="9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43.187808371676731</v>
      </c>
      <c r="D31" s="9" t="e">
        <f t="shared" ref="D31:D94" si="26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7">$F$2*N31</f>
        <v>#DIV/0!</v>
      </c>
      <c r="G31">
        <f t="shared" ref="G31:G94" si="28">0.018*C31*1000000/8.3144/($AA$1+273.15)</f>
        <v>76.440415118199638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1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18"/>
        <v>#DIV/0!</v>
      </c>
      <c r="Y31" s="7" t="e">
        <f t="shared" ca="1" si="4"/>
        <v>#N/A</v>
      </c>
      <c r="Z31">
        <v>1</v>
      </c>
      <c r="AA31">
        <v>2</v>
      </c>
      <c r="AB31" s="11" t="e">
        <f t="shared" si="19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</row>
    <row r="32" spans="1:60" ht="14.25" x14ac:dyDescent="0.2">
      <c r="A32" s="37">
        <f>Control!B34</f>
        <v>0</v>
      </c>
      <c r="B32" s="27" t="e">
        <f t="shared" si="25"/>
        <v>#DIV/0!</v>
      </c>
      <c r="C32" s="20">
        <v>84.984379822584387</v>
      </c>
      <c r="D32" s="9" t="e">
        <f t="shared" si="26"/>
        <v>#DIV/0!</v>
      </c>
      <c r="E32">
        <f>Control!C34/100</f>
        <v>0</v>
      </c>
      <c r="F32" t="e">
        <f t="shared" si="27"/>
        <v>#DIV/0!</v>
      </c>
      <c r="G32">
        <f t="shared" si="28"/>
        <v>150.41840549754409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1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>
        <f ca="1">RANK(C32,$C$3:OFFSET($C$3,Control!$I$5-1,0),1)</f>
        <v>14</v>
      </c>
      <c r="V32" s="10" t="e">
        <f t="shared" ca="1" si="24"/>
        <v>#N/A</v>
      </c>
      <c r="W32" s="10" t="e">
        <f t="shared" ca="1" si="24"/>
        <v>#N/A</v>
      </c>
      <c r="X32" s="7" t="e">
        <f t="shared" si="18"/>
        <v>#DIV/0!</v>
      </c>
      <c r="Y32" s="7" t="e">
        <f t="shared" ca="1" si="4"/>
        <v>#N/A</v>
      </c>
      <c r="Z32">
        <v>1</v>
      </c>
      <c r="AA32">
        <v>2</v>
      </c>
      <c r="AB32" s="11" t="e">
        <f t="shared" si="19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</row>
    <row r="33" spans="1:43" ht="14.25" x14ac:dyDescent="0.2">
      <c r="A33" s="37">
        <f>Control!B35</f>
        <v>0</v>
      </c>
      <c r="B33" s="27" t="e">
        <f t="shared" si="25"/>
        <v>#DIV/0!</v>
      </c>
      <c r="C33" s="20">
        <v>37.301257203579823</v>
      </c>
      <c r="D33" s="9" t="e">
        <f t="shared" si="26"/>
        <v>#DIV/0!</v>
      </c>
      <c r="E33">
        <f>Control!C35/100</f>
        <v>0</v>
      </c>
      <c r="F33" t="e">
        <f t="shared" si="27"/>
        <v>#DIV/0!</v>
      </c>
      <c r="G33">
        <f t="shared" si="28"/>
        <v>66.021492929989023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1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>
        <f ca="1">RANK(C33,$C$3:OFFSET($C$3,Control!$I$5-1,0),1)</f>
        <v>13</v>
      </c>
      <c r="V33" s="10">
        <f t="shared" ca="1" si="24"/>
        <v>13</v>
      </c>
      <c r="W33" s="10" t="e">
        <f t="shared" ca="1" si="24"/>
        <v>#N/A</v>
      </c>
      <c r="X33" s="7" t="e">
        <f t="shared" si="18"/>
        <v>#DIV/0!</v>
      </c>
      <c r="Y33" s="7">
        <f t="shared" ca="1" si="4"/>
        <v>24.301257203579823</v>
      </c>
      <c r="Z33">
        <v>1</v>
      </c>
      <c r="AA33">
        <v>2</v>
      </c>
      <c r="AB33" s="11" t="e">
        <f t="shared" si="19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</row>
    <row r="34" spans="1:43" ht="14.25" x14ac:dyDescent="0.2">
      <c r="A34" s="37">
        <f>Control!B36</f>
        <v>0</v>
      </c>
      <c r="B34" s="27" t="e">
        <f t="shared" si="25"/>
        <v>#DIV/0!</v>
      </c>
      <c r="C34" s="20">
        <v>25.323972602340962</v>
      </c>
      <c r="D34" s="9" t="e">
        <f t="shared" si="26"/>
        <v>#DIV/0!</v>
      </c>
      <c r="E34">
        <f>Control!C36/100</f>
        <v>0</v>
      </c>
      <c r="F34" t="e">
        <f t="shared" si="27"/>
        <v>#DIV/0!</v>
      </c>
      <c r="G34">
        <f t="shared" si="28"/>
        <v>44.822255426935953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1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18"/>
        <v>#DIV/0!</v>
      </c>
      <c r="Y34" s="7" t="e">
        <f t="shared" ca="1" si="4"/>
        <v>#N/A</v>
      </c>
      <c r="Z34">
        <v>1</v>
      </c>
      <c r="AA34">
        <v>2</v>
      </c>
      <c r="AB34" s="11" t="e">
        <f t="shared" si="19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</row>
    <row r="35" spans="1:43" ht="14.25" x14ac:dyDescent="0.2">
      <c r="A35" s="37">
        <f>Control!B37</f>
        <v>0</v>
      </c>
      <c r="B35" s="27" t="e">
        <f t="shared" si="25"/>
        <v>#DIV/0!</v>
      </c>
      <c r="C35" s="20">
        <v>36.803155272496817</v>
      </c>
      <c r="D35" s="9" t="e">
        <f t="shared" si="26"/>
        <v>#DIV/0!</v>
      </c>
      <c r="E35">
        <f>Control!C37/100</f>
        <v>0</v>
      </c>
      <c r="F35" t="e">
        <f t="shared" si="27"/>
        <v>#DIV/0!</v>
      </c>
      <c r="G35">
        <f t="shared" si="28"/>
        <v>65.139875644492975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1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 t="e">
        <f ca="1">RANK(C35,$C$3:OFFSET($C$3,Control!$I$5-1,0),1)</f>
        <v>#N/A</v>
      </c>
      <c r="V35" s="10" t="e">
        <f t="shared" ca="1" si="24"/>
        <v>#N/A</v>
      </c>
      <c r="W35" s="10" t="e">
        <f t="shared" ca="1" si="24"/>
        <v>#N/A</v>
      </c>
      <c r="X35" s="7" t="e">
        <f t="shared" si="18"/>
        <v>#DIV/0!</v>
      </c>
      <c r="Y35" s="7" t="e">
        <f t="shared" ca="1" si="4"/>
        <v>#N/A</v>
      </c>
      <c r="Z35">
        <v>1</v>
      </c>
      <c r="AA35">
        <v>2</v>
      </c>
      <c r="AB35" s="11" t="e">
        <f t="shared" si="19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</row>
    <row r="36" spans="1:43" ht="14.25" x14ac:dyDescent="0.2">
      <c r="A36" s="37">
        <f>Control!B38</f>
        <v>0</v>
      </c>
      <c r="B36" s="27" t="e">
        <f t="shared" si="25"/>
        <v>#DIV/0!</v>
      </c>
      <c r="C36" s="20">
        <v>5.4377510131111864</v>
      </c>
      <c r="D36" s="9" t="e">
        <f t="shared" si="26"/>
        <v>#DIV/0!</v>
      </c>
      <c r="E36">
        <f>Control!C38/100</f>
        <v>0</v>
      </c>
      <c r="F36" t="e">
        <f t="shared" si="27"/>
        <v>#DIV/0!</v>
      </c>
      <c r="G36">
        <f t="shared" si="28"/>
        <v>9.6245667567662192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1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18"/>
        <v>#DIV/0!</v>
      </c>
      <c r="Y36" s="7" t="e">
        <f t="shared" ca="1" si="4"/>
        <v>#N/A</v>
      </c>
      <c r="Z36">
        <v>1</v>
      </c>
      <c r="AA36">
        <v>2</v>
      </c>
      <c r="AB36" s="11" t="e">
        <f t="shared" si="19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</row>
    <row r="37" spans="1:43" ht="14.25" x14ac:dyDescent="0.2">
      <c r="A37" s="37">
        <f>Control!B39</f>
        <v>0</v>
      </c>
      <c r="B37" s="27" t="e">
        <f t="shared" si="25"/>
        <v>#DIV/0!</v>
      </c>
      <c r="C37" s="20">
        <v>7.9657510327507817</v>
      </c>
      <c r="D37" s="9" t="e">
        <f t="shared" si="26"/>
        <v>#DIV/0!</v>
      </c>
      <c r="E37">
        <f>Control!C39/100</f>
        <v>0</v>
      </c>
      <c r="F37" t="e">
        <f t="shared" si="27"/>
        <v>#DIV/0!</v>
      </c>
      <c r="G37">
        <f t="shared" si="28"/>
        <v>14.099009387821294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1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18"/>
        <v>#DIV/0!</v>
      </c>
      <c r="Y37" s="7" t="e">
        <f t="shared" ca="1" si="4"/>
        <v>#N/A</v>
      </c>
      <c r="Z37">
        <v>1</v>
      </c>
      <c r="AA37">
        <v>2</v>
      </c>
      <c r="AB37" s="11" t="e">
        <f t="shared" si="19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43" ht="14.25" x14ac:dyDescent="0.2">
      <c r="A38" s="37">
        <f>Control!B40</f>
        <v>0</v>
      </c>
      <c r="B38" s="27" t="e">
        <f t="shared" si="25"/>
        <v>#DIV/0!</v>
      </c>
      <c r="C38" s="20">
        <v>6.4563329152660947</v>
      </c>
      <c r="D38" s="9" t="e">
        <f t="shared" si="26"/>
        <v>#DIV/0!</v>
      </c>
      <c r="E38">
        <f>Control!C40/100</f>
        <v>0</v>
      </c>
      <c r="F38" t="e">
        <f t="shared" si="27"/>
        <v>#DIV/0!</v>
      </c>
      <c r="G38">
        <f t="shared" si="28"/>
        <v>11.427409419272545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17" t="e">
        <f t="shared" si="37"/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 t="e">
        <f ca="1">RANK(C38,$C$3:OFFSET($C$3,Control!$I$5-1,0),1)</f>
        <v>#N/A</v>
      </c>
      <c r="V38" s="10" t="e">
        <f t="shared" ca="1" si="44"/>
        <v>#N/A</v>
      </c>
      <c r="W38" s="10" t="e">
        <f t="shared" ca="1" si="44"/>
        <v>#N/A</v>
      </c>
      <c r="X38" s="7" t="e">
        <f t="shared" si="18"/>
        <v>#DIV/0!</v>
      </c>
      <c r="Y38" s="7" t="e">
        <f t="shared" ca="1" si="4"/>
        <v>#N/A</v>
      </c>
      <c r="Z38">
        <v>1</v>
      </c>
      <c r="AA38">
        <v>2</v>
      </c>
      <c r="AB38" s="11" t="e">
        <f t="shared" si="19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43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1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18"/>
        <v>#DIV/0!</v>
      </c>
      <c r="Y39" s="7" t="e">
        <f t="shared" ca="1" si="4"/>
        <v>#N/A</v>
      </c>
      <c r="Z39">
        <v>1</v>
      </c>
      <c r="AA39">
        <v>2</v>
      </c>
      <c r="AB39" s="11" t="e">
        <f t="shared" si="19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43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1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18"/>
        <v>#DIV/0!</v>
      </c>
      <c r="Y40" s="7" t="e">
        <f t="shared" ca="1" si="4"/>
        <v>#N/A</v>
      </c>
      <c r="Z40">
        <v>1</v>
      </c>
      <c r="AA40">
        <v>2</v>
      </c>
      <c r="AB40" s="11" t="e">
        <f t="shared" si="19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43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1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18"/>
        <v>#DIV/0!</v>
      </c>
      <c r="Y41" s="7" t="e">
        <f t="shared" ca="1" si="4"/>
        <v>#N/A</v>
      </c>
      <c r="Z41">
        <v>1</v>
      </c>
      <c r="AA41">
        <v>2</v>
      </c>
      <c r="AB41" s="11" t="e">
        <f t="shared" si="19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43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1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18"/>
        <v>#DIV/0!</v>
      </c>
      <c r="Y42" s="7" t="e">
        <f t="shared" ca="1" si="4"/>
        <v>#N/A</v>
      </c>
      <c r="Z42">
        <v>1</v>
      </c>
      <c r="AA42">
        <v>2</v>
      </c>
      <c r="AB42" s="11" t="e">
        <f t="shared" si="19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43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1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18"/>
        <v>#DIV/0!</v>
      </c>
      <c r="Y43" s="7" t="e">
        <f t="shared" ca="1" si="4"/>
        <v>#N/A</v>
      </c>
      <c r="Z43">
        <v>1</v>
      </c>
      <c r="AA43">
        <v>2</v>
      </c>
      <c r="AB43" s="11" t="e">
        <f t="shared" si="19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43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1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18"/>
        <v>#DIV/0!</v>
      </c>
      <c r="Y44" s="7" t="e">
        <f t="shared" ca="1" si="4"/>
        <v>#N/A</v>
      </c>
      <c r="Z44">
        <v>1</v>
      </c>
      <c r="AA44">
        <v>2</v>
      </c>
      <c r="AB44" s="11" t="e">
        <f t="shared" si="19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43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1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18"/>
        <v>#DIV/0!</v>
      </c>
      <c r="Y45" s="7" t="e">
        <f t="shared" ca="1" si="4"/>
        <v>#N/A</v>
      </c>
      <c r="Z45">
        <v>1</v>
      </c>
      <c r="AA45">
        <v>2</v>
      </c>
      <c r="AB45" s="11" t="e">
        <f t="shared" si="19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43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1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18"/>
        <v>#DIV/0!</v>
      </c>
      <c r="Y46" s="7" t="e">
        <f t="shared" ca="1" si="4"/>
        <v>#N/A</v>
      </c>
      <c r="Z46">
        <v>1</v>
      </c>
      <c r="AA46">
        <v>2</v>
      </c>
      <c r="AB46" s="11" t="e">
        <f t="shared" si="19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43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1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18"/>
        <v>#DIV/0!</v>
      </c>
      <c r="Y47" s="7" t="e">
        <f t="shared" ca="1" si="4"/>
        <v>#N/A</v>
      </c>
      <c r="Z47">
        <v>1</v>
      </c>
      <c r="AA47">
        <v>2</v>
      </c>
      <c r="AB47" s="11" t="e">
        <f t="shared" si="19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  <c r="AQ47" s="10"/>
    </row>
    <row r="48" spans="1:43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1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18"/>
        <v>#DIV/0!</v>
      </c>
      <c r="Y48" s="7" t="e">
        <f t="shared" ca="1" si="4"/>
        <v>#N/A</v>
      </c>
      <c r="Z48">
        <v>1</v>
      </c>
      <c r="AA48">
        <v>2</v>
      </c>
      <c r="AB48" s="11" t="e">
        <f t="shared" si="19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1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18"/>
        <v>#DIV/0!</v>
      </c>
      <c r="Y49" s="7" t="e">
        <f t="shared" ca="1" si="4"/>
        <v>#N/A</v>
      </c>
      <c r="Z49">
        <v>1</v>
      </c>
      <c r="AA49">
        <v>2</v>
      </c>
      <c r="AB49" s="11" t="e">
        <f t="shared" si="19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1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18"/>
        <v>#DIV/0!</v>
      </c>
      <c r="Y50" s="7" t="e">
        <f t="shared" ca="1" si="4"/>
        <v>#N/A</v>
      </c>
      <c r="Z50">
        <v>1</v>
      </c>
      <c r="AA50">
        <v>2</v>
      </c>
      <c r="AB50" s="11" t="e">
        <f t="shared" si="19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8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8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8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8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8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8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8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8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8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8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8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8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8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8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8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8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8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8.28515625" style="1" customWidth="1"/>
    <col min="7" max="7" width="10.57031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8.855468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217.72598655044263</v>
      </c>
      <c r="AH1" s="31" t="s">
        <v>86</v>
      </c>
      <c r="AI1">
        <f ca="1">MAX(AD3:OFFSET(AD3,Control!$I$5-1,0))</f>
        <v>3.3043854412005511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6.7615794068220936E-6</v>
      </c>
      <c r="E2" s="18" t="s">
        <v>29</v>
      </c>
      <c r="F2" s="3">
        <f>Control!Q28</f>
        <v>5.5555555555555559E-2</v>
      </c>
      <c r="H2" s="3" t="s">
        <v>33</v>
      </c>
      <c r="I2" s="4">
        <v>0.1</v>
      </c>
      <c r="J2" s="4">
        <f>Control!S28</f>
        <v>0.5</v>
      </c>
      <c r="K2" s="4" t="s">
        <v>49</v>
      </c>
      <c r="N2" s="4" t="s">
        <v>34</v>
      </c>
      <c r="O2" s="4">
        <f>Control!R28</f>
        <v>3.4722222222222219</v>
      </c>
      <c r="P2" s="18">
        <f>Control!P28</f>
        <v>2.4722222222222219</v>
      </c>
      <c r="Q2" s="34" t="s">
        <v>35</v>
      </c>
      <c r="R2" s="14" t="s">
        <v>38</v>
      </c>
      <c r="S2" s="8">
        <f ca="1">100*MAX(S3:OFFSET(S3,Control!$I$5-1,0))</f>
        <v>8.5397496867960887E-2</v>
      </c>
      <c r="T2" s="8">
        <f ca="1">S2*(1+AG3/100)</f>
        <v>0.29412780339267441</v>
      </c>
      <c r="U2" s="2"/>
      <c r="V2" t="s">
        <v>44</v>
      </c>
      <c r="W2">
        <f>O2/(1+P2-F2)</f>
        <v>1.0162601626016259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3.257580595115563</v>
      </c>
      <c r="C3" s="20">
        <v>81.369673665797407</v>
      </c>
      <c r="D3" s="9">
        <f>ABS(B3-((354.94*SQRT(C3)+9.623*C3-1.5223*POWER(C3,1.5))/($AA$1+273)+0.0012439*POWER(C3,1.5)))</f>
        <v>8.167364375921693E-7</v>
      </c>
      <c r="E3">
        <f>Control!C5/100</f>
        <v>0.297944505187065</v>
      </c>
      <c r="F3">
        <f>$F$2*N3</f>
        <v>1.2896496569116408E-5</v>
      </c>
      <c r="G3">
        <f t="shared" ref="G3:G30" si="0">0.018*C3*1000000/8.3144/($AA$1+273.15)</f>
        <v>144.02054347182673</v>
      </c>
      <c r="H3" s="21">
        <f t="shared" ref="H3:H30" si="1">2*0.0000000000000000001*(E3*100)^3.5</f>
        <v>2.887379223076697E-14</v>
      </c>
      <c r="I3" s="7">
        <f>MIN(J3*$J$2,C3)</f>
        <v>2.6343741245367314</v>
      </c>
      <c r="J3">
        <f t="shared" ref="J3:J30" si="2">$I$2+(0.821*SQRT(H3)+1.54)/E3</f>
        <v>5.2687482490734627</v>
      </c>
      <c r="K3">
        <f>Control!F5/100</f>
        <v>3.1467272481479187E-2</v>
      </c>
      <c r="L3" s="25">
        <f>K3*(1-F3-P3-S3)</f>
        <v>3.141654528502958E-2</v>
      </c>
      <c r="M3" s="10">
        <f t="shared" ref="M3:M30" si="3">0.018*I3*1000000/8.3144/($AA$1+273.15)</f>
        <v>4.6627198565670893</v>
      </c>
      <c r="N3">
        <f>1/((1+$P$2)*(1+(1-E3)/E3*$AA$2/M3)-$O$2)</f>
        <v>2.3213693824409532E-4</v>
      </c>
      <c r="O3">
        <f>$O$2*N3</f>
        <v>8.0603103556977534E-4</v>
      </c>
      <c r="P3" s="25">
        <f>S3*($P$2-$F$2)</f>
        <v>1.131117113720551E-3</v>
      </c>
      <c r="Q3" s="17">
        <f>100/(1+G3/$AA$2*(1/S3-1))</f>
        <v>0.79189634622491278</v>
      </c>
      <c r="R3">
        <f>Q3/100*G3+(100-Q3)/100*$AA$2</f>
        <v>2436.6994381217451</v>
      </c>
      <c r="S3" s="25">
        <f>($O$2/(1+$P$2-$F$2)+1)*N3</f>
        <v>4.680484608498832E-4</v>
      </c>
      <c r="T3" s="25">
        <f>L3+F3+P3</f>
        <v>3.2560558895319246E-2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3.1648682223273674</v>
      </c>
      <c r="Y3" s="7">
        <f t="shared" ref="Y3:Y66" ca="1" si="4">ABS(C3-V3)</f>
        <v>67.369673665797407</v>
      </c>
      <c r="Z3">
        <v>1</v>
      </c>
      <c r="AA3">
        <v>2</v>
      </c>
      <c r="AB3" s="11">
        <f>100*8.3144*$AA$2*($AA$1+273)*($AE$1/100-B3/100)/(0.018*1000000*C3+8.3144*$AA$2*($AA$1+273)*($AE$1/100-B3/100))</f>
        <v>29.185610447745436</v>
      </c>
      <c r="AC3" s="11"/>
      <c r="AD3" s="7">
        <f>B3+S3*100</f>
        <v>3.3043854412005511</v>
      </c>
      <c r="AE3">
        <f>($AE$1/100-K3)/(1-K3)/N3-1-$P$2</f>
        <v>109.00938666950084</v>
      </c>
      <c r="AF3" s="25">
        <f>S3+P3+F3</f>
        <v>1.6120620711395507E-3</v>
      </c>
      <c r="AG3">
        <f>100*((O2+P2)*(1+P2-F2)-O2)/(1+O2+P2-F2)</f>
        <v>244.4220430107527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5">100*T4/(1-S4)</f>
        <v>1.9803377100700892</v>
      </c>
      <c r="C4" s="20">
        <v>34.634758815070228</v>
      </c>
      <c r="D4" s="9">
        <f t="shared" ref="D4:D30" si="6">ABS(B4-((354.94*SQRT(C4)+9.623*C4-1.5223*POWER(C4,1.5))/($AA$1+273)+0.0012439*POWER(C4,1.5)))</f>
        <v>4.1793643723586626E-7</v>
      </c>
      <c r="E4">
        <f>Control!C6/100</f>
        <v>0.28572456749383496</v>
      </c>
      <c r="F4">
        <f t="shared" ref="F4:F30" si="7">$F$2*N4</f>
        <v>1.2665993754628141E-5</v>
      </c>
      <c r="G4">
        <f t="shared" si="0"/>
        <v>61.301914618083813</v>
      </c>
      <c r="H4" s="21">
        <f t="shared" si="1"/>
        <v>2.4937134037179085E-14</v>
      </c>
      <c r="I4" s="7">
        <f t="shared" ref="I4:I30" si="8">MIN(J4*$J$2,C4)</f>
        <v>2.744903247480476</v>
      </c>
      <c r="J4">
        <f t="shared" si="2"/>
        <v>5.489806494960952</v>
      </c>
      <c r="K4">
        <f>Control!F6/100</f>
        <v>1.8700314761687761E-2</v>
      </c>
      <c r="L4" s="25">
        <f t="shared" ref="L4:L30" si="9">K4*(1-F4-P4-S4)</f>
        <v>1.8670707502940122E-2</v>
      </c>
      <c r="M4" s="10">
        <f t="shared" si="3"/>
        <v>4.8583512710570016</v>
      </c>
      <c r="N4">
        <f t="shared" ref="N4:N30" si="10">1/((1+$P$2)*(1+(1-E4)/E4*$AA$2/M4)-$O$2)</f>
        <v>2.2798788758330652E-4</v>
      </c>
      <c r="O4">
        <f t="shared" ref="O4:O30" si="11">$O$2*N4</f>
        <v>7.9162460966425863E-4</v>
      </c>
      <c r="P4" s="25">
        <f t="shared" ref="P4:P30" si="12">S4*($P$2-$F$2)</f>
        <v>1.1109003302839703E-3</v>
      </c>
      <c r="Q4" s="17">
        <f t="shared" ref="Q4:Q30" si="13">100/(1+G4/$AA$2*(1/S4-1))</f>
        <v>1.808462654874581</v>
      </c>
      <c r="R4">
        <f t="shared" ref="R4:R9" si="14">Q4/100*G4+(100-Q4)/100*$AA$2</f>
        <v>2411.7108640554202</v>
      </c>
      <c r="S4" s="25">
        <f t="shared" ref="S4:S30" si="15">($O$2/(1+$P$2-$F$2)+1)*N4</f>
        <v>4.596828952899188E-4</v>
      </c>
      <c r="T4" s="25">
        <f t="shared" ref="T4:T30" si="16">L4+F4+P4</f>
        <v>1.9794273826978723E-2</v>
      </c>
      <c r="U4" s="10">
        <f ca="1">RANK(C4,$C$3:OFFSET($C$3,Control!$I$5-1,0),1)</f>
        <v>13</v>
      </c>
      <c r="V4" s="10">
        <f t="shared" ref="V4:W19" ca="1" si="17">IF(U4=U3,U3+1,U4)</f>
        <v>13</v>
      </c>
      <c r="W4" s="10">
        <f t="shared" ca="1" si="17"/>
        <v>13</v>
      </c>
      <c r="X4" s="7">
        <f t="shared" ref="X4:X67" si="18">(N4+L4)*100</f>
        <v>1.889869539052343</v>
      </c>
      <c r="Y4" s="7">
        <f t="shared" ca="1" si="4"/>
        <v>21.634758815070228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59.672804401087284</v>
      </c>
      <c r="AC4" s="11"/>
      <c r="AD4" s="7">
        <f t="shared" ref="AD4:AD30" si="20">B4+S4*100</f>
        <v>2.0263059995990811</v>
      </c>
      <c r="AE4">
        <f t="shared" ref="AE4:AE30" si="21">($AE$1/100-K4)/(1-K4)/N4-1-$P$2</f>
        <v>166.63189059070336</v>
      </c>
      <c r="AF4" s="25">
        <f t="shared" ref="AF4:AF30" si="22">S4+P4+F4</f>
        <v>1.5832492193285171E-3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5"/>
        <v>1.5874174343287335</v>
      </c>
      <c r="C5" s="20">
        <v>23.386560640905614</v>
      </c>
      <c r="D5" s="9">
        <f t="shared" si="6"/>
        <v>5.0893366920767846E-7</v>
      </c>
      <c r="E5">
        <f>Control!C7/100</f>
        <v>0.15831191098096212</v>
      </c>
      <c r="F5">
        <f t="shared" si="7"/>
        <v>1.0661336894385363E-5</v>
      </c>
      <c r="G5">
        <f t="shared" si="0"/>
        <v>41.393126231201919</v>
      </c>
      <c r="H5" s="21">
        <f t="shared" si="1"/>
        <v>3.1573851728757004E-15</v>
      </c>
      <c r="I5" s="7">
        <f t="shared" si="8"/>
        <v>4.9138161102031299</v>
      </c>
      <c r="J5">
        <f t="shared" si="2"/>
        <v>9.8276322204062598</v>
      </c>
      <c r="K5">
        <f>Control!F7/100</f>
        <v>1.4942206567466677E-2</v>
      </c>
      <c r="L5" s="25">
        <f t="shared" si="9"/>
        <v>1.4922293580196519E-2</v>
      </c>
      <c r="M5" s="10">
        <f t="shared" si="3"/>
        <v>8.69722631085763</v>
      </c>
      <c r="N5">
        <f t="shared" si="10"/>
        <v>1.9190406409893651E-4</v>
      </c>
      <c r="O5">
        <f t="shared" si="11"/>
        <v>6.6633355589908508E-4</v>
      </c>
      <c r="P5" s="25">
        <f t="shared" si="12"/>
        <v>9.3507725541975011E-4</v>
      </c>
      <c r="Q5" s="17">
        <f t="shared" si="13"/>
        <v>2.24421545642651</v>
      </c>
      <c r="R5">
        <f t="shared" si="14"/>
        <v>2400.8334614815076</v>
      </c>
      <c r="S5" s="25">
        <f t="shared" si="15"/>
        <v>3.8692851948403454E-4</v>
      </c>
      <c r="T5" s="25">
        <f t="shared" si="16"/>
        <v>1.5868032172510656E-2</v>
      </c>
      <c r="U5" s="10">
        <f ca="1">RANK(C5,$C$3:OFFSET($C$3,Control!$I$5-1,0),1)</f>
        <v>9</v>
      </c>
      <c r="V5" s="10">
        <f t="shared" ca="1" si="17"/>
        <v>9</v>
      </c>
      <c r="W5" s="10">
        <f t="shared" ca="1" si="17"/>
        <v>9</v>
      </c>
      <c r="X5" s="7">
        <f t="shared" si="18"/>
        <v>1.5114197644295455</v>
      </c>
      <c r="Y5" s="7">
        <f t="shared" ca="1" si="4"/>
        <v>14.386560640905614</v>
      </c>
      <c r="Z5">
        <v>1</v>
      </c>
      <c r="AA5">
        <v>2</v>
      </c>
      <c r="AB5" s="11">
        <f t="shared" si="19"/>
        <v>70.797999789430961</v>
      </c>
      <c r="AC5" s="11"/>
      <c r="AD5" s="7">
        <f t="shared" si="20"/>
        <v>1.6261102862771371</v>
      </c>
      <c r="AE5">
        <f t="shared" si="21"/>
        <v>217.72598655044263</v>
      </c>
      <c r="AF5" s="25">
        <f t="shared" si="22"/>
        <v>1.3326671117981699E-3</v>
      </c>
      <c r="AG5" s="7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5"/>
        <v>1.9742761374158924</v>
      </c>
      <c r="C6" s="20">
        <v>34.448579535346695</v>
      </c>
      <c r="D6" s="9">
        <f t="shared" si="6"/>
        <v>7.5427427392860125E-7</v>
      </c>
      <c r="E6">
        <f>Control!C8/100</f>
        <v>0.19871320738200793</v>
      </c>
      <c r="F6">
        <f t="shared" si="7"/>
        <v>1.122796809099476E-5</v>
      </c>
      <c r="G6">
        <f t="shared" si="0"/>
        <v>60.972385939388282</v>
      </c>
      <c r="H6" s="21">
        <f t="shared" si="1"/>
        <v>6.9955773355971863E-15</v>
      </c>
      <c r="I6" s="7">
        <f t="shared" si="8"/>
        <v>3.9249313368677514</v>
      </c>
      <c r="J6">
        <f t="shared" si="2"/>
        <v>7.8498626737355028</v>
      </c>
      <c r="K6">
        <f>Control!F8/100</f>
        <v>1.8765050082812738E-2</v>
      </c>
      <c r="L6" s="25">
        <f t="shared" si="9"/>
        <v>1.8738713409868272E-2</v>
      </c>
      <c r="M6" s="10">
        <f t="shared" si="3"/>
        <v>6.9469461871874323</v>
      </c>
      <c r="N6">
        <f t="shared" si="10"/>
        <v>2.0210342563790567E-4</v>
      </c>
      <c r="O6">
        <f t="shared" si="11"/>
        <v>7.0174800568717239E-4</v>
      </c>
      <c r="P6" s="25">
        <f t="shared" si="12"/>
        <v>9.8477495744432077E-4</v>
      </c>
      <c r="Q6" s="17">
        <f t="shared" si="13"/>
        <v>1.6148972768967178</v>
      </c>
      <c r="R6">
        <f t="shared" si="14"/>
        <v>2416.3389132523798</v>
      </c>
      <c r="S6" s="25">
        <f t="shared" si="15"/>
        <v>4.0749308583902928E-4</v>
      </c>
      <c r="T6" s="25">
        <f t="shared" si="16"/>
        <v>1.9734716335403586E-2</v>
      </c>
      <c r="U6" s="10">
        <f ca="1">RANK(C6,$C$3:OFFSET($C$3,Control!$I$5-1,0),1)</f>
        <v>12</v>
      </c>
      <c r="V6" s="10">
        <f t="shared" ca="1" si="17"/>
        <v>12</v>
      </c>
      <c r="W6" s="10">
        <f t="shared" ca="1" si="17"/>
        <v>12</v>
      </c>
      <c r="X6" s="7">
        <f t="shared" si="18"/>
        <v>1.8940816835506178</v>
      </c>
      <c r="Y6" s="7">
        <f t="shared" ca="1" si="4"/>
        <v>22.448579535346695</v>
      </c>
      <c r="Z6">
        <v>1</v>
      </c>
      <c r="AA6">
        <v>2</v>
      </c>
      <c r="AB6" s="11">
        <f t="shared" si="19"/>
        <v>59.841836972507565</v>
      </c>
      <c r="AC6" s="11"/>
      <c r="AD6" s="7">
        <f t="shared" si="20"/>
        <v>2.0150254459997954</v>
      </c>
      <c r="AE6">
        <f t="shared" si="21"/>
        <v>188.1042563522885</v>
      </c>
      <c r="AF6" s="25">
        <f t="shared" si="22"/>
        <v>1.4034960113743448E-3</v>
      </c>
      <c r="AG6" s="7"/>
      <c r="AS6" s="9"/>
      <c r="AX6" s="7"/>
      <c r="BH6" s="1"/>
    </row>
    <row r="7" spans="1:60" ht="14.25" x14ac:dyDescent="0.2">
      <c r="A7" s="37" t="str">
        <f>Control!B9</f>
        <v>MER 13-01-1</v>
      </c>
      <c r="B7" s="27">
        <f t="shared" si="5"/>
        <v>0.62175491432504704</v>
      </c>
      <c r="C7" s="20">
        <v>4.1232819119149706</v>
      </c>
      <c r="D7" s="9">
        <f t="shared" si="6"/>
        <v>2.2927190146404541E-8</v>
      </c>
      <c r="E7">
        <f>Control!C9/100</f>
        <v>0.36347859146227679</v>
      </c>
      <c r="F7">
        <f t="shared" si="7"/>
        <v>1.4283658629092502E-5</v>
      </c>
      <c r="G7">
        <f t="shared" si="0"/>
        <v>7.2980174933546271</v>
      </c>
      <c r="H7" s="21">
        <f t="shared" si="1"/>
        <v>5.7903647663585683E-14</v>
      </c>
      <c r="I7" s="7">
        <f t="shared" si="8"/>
        <v>2.1684193976366672</v>
      </c>
      <c r="J7">
        <f t="shared" si="2"/>
        <v>4.3368387952733345</v>
      </c>
      <c r="K7">
        <f>Control!F9/100</f>
        <v>4.9561099014584012E-3</v>
      </c>
      <c r="L7" s="25">
        <f t="shared" si="9"/>
        <v>4.9472609787133137E-3</v>
      </c>
      <c r="M7" s="10">
        <f t="shared" si="3"/>
        <v>3.8380016295156114</v>
      </c>
      <c r="N7">
        <f t="shared" si="10"/>
        <v>2.5710585532366502E-4</v>
      </c>
      <c r="O7">
        <f t="shared" si="11"/>
        <v>8.9272866431828123E-4</v>
      </c>
      <c r="P7" s="25">
        <f t="shared" si="12"/>
        <v>1.2527813763467471E-3</v>
      </c>
      <c r="Q7" s="17">
        <f t="shared" si="13"/>
        <v>14.855489872648944</v>
      </c>
      <c r="R7">
        <f t="shared" si="14"/>
        <v>2091.3818798760976</v>
      </c>
      <c r="S7" s="25">
        <f t="shared" si="15"/>
        <v>5.1839229366072292E-4</v>
      </c>
      <c r="T7" s="25">
        <f t="shared" si="16"/>
        <v>6.2143260136891532E-3</v>
      </c>
      <c r="U7" s="10">
        <f ca="1">RANK(C7,$C$3:OFFSET($C$3,Control!$I$5-1,0),1)</f>
        <v>1</v>
      </c>
      <c r="V7" s="10">
        <f t="shared" ca="1" si="17"/>
        <v>1</v>
      </c>
      <c r="W7" s="10">
        <f t="shared" ca="1" si="17"/>
        <v>1</v>
      </c>
      <c r="X7" s="7">
        <f t="shared" si="18"/>
        <v>0.52043668340369786</v>
      </c>
      <c r="Y7" s="7">
        <f t="shared" ca="1" si="4"/>
        <v>3.1232819119149706</v>
      </c>
      <c r="Z7">
        <v>1</v>
      </c>
      <c r="AA7">
        <v>2</v>
      </c>
      <c r="AB7" s="11">
        <f t="shared" si="19"/>
        <v>94.444116914037309</v>
      </c>
      <c r="AC7" s="11"/>
      <c r="AD7" s="7">
        <f t="shared" si="20"/>
        <v>0.67359414369111936</v>
      </c>
      <c r="AE7">
        <f t="shared" si="21"/>
        <v>199.00726241016369</v>
      </c>
      <c r="AF7" s="25">
        <f t="shared" si="22"/>
        <v>1.7854573286365627E-3</v>
      </c>
      <c r="AG7" s="7"/>
      <c r="AS7" s="9"/>
      <c r="AX7" s="7"/>
      <c r="AY7" s="10"/>
      <c r="BF7" s="10"/>
      <c r="BH7" s="1"/>
    </row>
    <row r="8" spans="1:60" ht="14.25" x14ac:dyDescent="0.2">
      <c r="A8" s="37" t="str">
        <f>Control!B10</f>
        <v>MER 13-01-3</v>
      </c>
      <c r="B8" s="27">
        <f t="shared" si="5"/>
        <v>0.77005825021697272</v>
      </c>
      <c r="C8" s="20">
        <v>6.1795180235084155</v>
      </c>
      <c r="D8" s="9">
        <f t="shared" si="6"/>
        <v>9.662343194438705E-7</v>
      </c>
      <c r="E8">
        <f>Control!C10/100</f>
        <v>0.44063593598960471</v>
      </c>
      <c r="F8">
        <f t="shared" si="7"/>
        <v>1.6333471096390868E-5</v>
      </c>
      <c r="G8">
        <f t="shared" si="0"/>
        <v>10.937459916515801</v>
      </c>
      <c r="H8" s="21">
        <f t="shared" si="1"/>
        <v>1.1358204701346975E-13</v>
      </c>
      <c r="I8" s="7">
        <f t="shared" si="8"/>
        <v>1.7974746734333797</v>
      </c>
      <c r="J8">
        <f t="shared" si="2"/>
        <v>3.5949493468667595</v>
      </c>
      <c r="K8">
        <f>Control!F10/100</f>
        <v>6.2599000462223017E-3</v>
      </c>
      <c r="L8" s="25">
        <f t="shared" si="9"/>
        <v>6.2471193091633926E-3</v>
      </c>
      <c r="M8" s="10">
        <f t="shared" si="3"/>
        <v>3.1814466948456417</v>
      </c>
      <c r="N8">
        <f t="shared" si="10"/>
        <v>2.9400247973503563E-4</v>
      </c>
      <c r="O8">
        <f t="shared" si="11"/>
        <v>1.0208419435244291E-3</v>
      </c>
      <c r="P8" s="25">
        <f t="shared" si="12"/>
        <v>1.4325649283566234E-3</v>
      </c>
      <c r="Q8" s="17">
        <f t="shared" si="13"/>
        <v>11.749210959250107</v>
      </c>
      <c r="R8">
        <f t="shared" si="14"/>
        <v>2167.8419361895844</v>
      </c>
      <c r="S8" s="25">
        <f t="shared" si="15"/>
        <v>5.927854875958442E-4</v>
      </c>
      <c r="T8" s="25">
        <f t="shared" si="16"/>
        <v>7.6960177086164063E-3</v>
      </c>
      <c r="U8" s="10">
        <f ca="1">RANK(C8,$C$3:OFFSET($C$3,Control!$I$5-1,0),1)</f>
        <v>3</v>
      </c>
      <c r="V8" s="10">
        <f t="shared" ca="1" si="17"/>
        <v>3</v>
      </c>
      <c r="W8" s="10">
        <f t="shared" ca="1" si="17"/>
        <v>3</v>
      </c>
      <c r="X8" s="7">
        <f t="shared" si="18"/>
        <v>0.65411217888984274</v>
      </c>
      <c r="Y8" s="7">
        <f t="shared" ca="1" si="4"/>
        <v>3.1795180235084155</v>
      </c>
      <c r="Z8">
        <v>1</v>
      </c>
      <c r="AA8">
        <v>2</v>
      </c>
      <c r="AB8" s="11">
        <f t="shared" si="19"/>
        <v>91.67339735943429</v>
      </c>
      <c r="AC8" s="11"/>
      <c r="AD8" s="7">
        <f t="shared" si="20"/>
        <v>0.8293367989765571</v>
      </c>
      <c r="AE8">
        <f t="shared" si="21"/>
        <v>169.36631676505303</v>
      </c>
      <c r="AF8" s="25">
        <f t="shared" si="22"/>
        <v>2.0416838870488587E-3</v>
      </c>
      <c r="AG8" s="7"/>
      <c r="AS8" s="8"/>
      <c r="AX8" s="7"/>
      <c r="BH8" s="1"/>
    </row>
    <row r="9" spans="1:60" s="10" customFormat="1" ht="14.25" x14ac:dyDescent="0.2">
      <c r="A9" s="37" t="str">
        <f>Control!B11</f>
        <v>MER 13-01-6</v>
      </c>
      <c r="B9" s="27">
        <f t="shared" si="5"/>
        <v>0.68437735420993195</v>
      </c>
      <c r="C9" s="20">
        <v>4.9464098170909159</v>
      </c>
      <c r="D9" s="9">
        <f t="shared" si="6"/>
        <v>8.1012871300245592E-8</v>
      </c>
      <c r="E9">
        <f>Control!C11/100</f>
        <v>0.39946768149646578</v>
      </c>
      <c r="F9">
        <f t="shared" si="7"/>
        <v>1.5174224185878185E-5</v>
      </c>
      <c r="G9">
        <f t="shared" si="0"/>
        <v>8.754915658353605</v>
      </c>
      <c r="H9" s="21">
        <f t="shared" si="1"/>
        <v>8.0577867017476053E-14</v>
      </c>
      <c r="I9" s="7">
        <f t="shared" si="8"/>
        <v>1.977565488254226</v>
      </c>
      <c r="J9">
        <f t="shared" si="2"/>
        <v>3.9551309765084519</v>
      </c>
      <c r="K9">
        <f>Control!F11/100</f>
        <v>5.5043804566249042E-3</v>
      </c>
      <c r="L9" s="25">
        <f t="shared" si="9"/>
        <v>5.4939398687432551E-3</v>
      </c>
      <c r="M9" s="10">
        <f t="shared" si="3"/>
        <v>3.5001990734198789</v>
      </c>
      <c r="N9">
        <f t="shared" si="10"/>
        <v>2.7313603534580733E-4</v>
      </c>
      <c r="O9">
        <f t="shared" si="11"/>
        <v>9.4838901161738642E-4</v>
      </c>
      <c r="P9" s="25">
        <f t="shared" si="12"/>
        <v>1.3308904920101936E-3</v>
      </c>
      <c r="Q9" s="17">
        <f t="shared" si="13"/>
        <v>13.383373628078408</v>
      </c>
      <c r="R9">
        <f t="shared" si="14"/>
        <v>2127.609880504056</v>
      </c>
      <c r="S9" s="25">
        <f t="shared" si="15"/>
        <v>5.5071330703870087E-4</v>
      </c>
      <c r="T9" s="25">
        <f t="shared" si="16"/>
        <v>6.8400045849393264E-3</v>
      </c>
      <c r="U9" s="10">
        <f ca="1">RANK(C9,$C$3:OFFSET($C$3,Control!$I$5-1,0),1)</f>
        <v>2</v>
      </c>
      <c r="V9" s="10">
        <f t="shared" ca="1" si="17"/>
        <v>2</v>
      </c>
      <c r="W9" s="10">
        <f t="shared" ca="1" si="17"/>
        <v>2</v>
      </c>
      <c r="X9" s="7">
        <f t="shared" si="18"/>
        <v>0.57670759040890618</v>
      </c>
      <c r="Y9" s="7">
        <f t="shared" ca="1" si="4"/>
        <v>2.9464098170909159</v>
      </c>
      <c r="Z9">
        <v>1</v>
      </c>
      <c r="AA9">
        <v>2</v>
      </c>
      <c r="AB9" s="11">
        <f t="shared" si="19"/>
        <v>93.330923231335305</v>
      </c>
      <c r="AC9" s="11"/>
      <c r="AD9" s="7">
        <f t="shared" si="20"/>
        <v>0.739448684913802</v>
      </c>
      <c r="AE9">
        <f t="shared" si="21"/>
        <v>185.2105199728208</v>
      </c>
      <c r="AF9" s="25">
        <f t="shared" si="22"/>
        <v>1.8967780232347726E-3</v>
      </c>
      <c r="AG9" s="7"/>
      <c r="AI9"/>
      <c r="AJ9"/>
      <c r="AP9"/>
      <c r="AQ9"/>
      <c r="AR9"/>
      <c r="AS9" s="9"/>
      <c r="AT9"/>
      <c r="AU9"/>
      <c r="AV9"/>
      <c r="AW9"/>
      <c r="AX9" s="7"/>
      <c r="AY9"/>
      <c r="AZ9"/>
      <c r="BB9"/>
      <c r="BE9"/>
      <c r="BF9"/>
      <c r="BG9"/>
      <c r="BH9" s="1"/>
    </row>
    <row r="10" spans="1:60" ht="14.25" x14ac:dyDescent="0.2">
      <c r="A10" s="37" t="str">
        <f>Control!B12</f>
        <v>AME_19-Ad</v>
      </c>
      <c r="B10" s="27">
        <f t="shared" si="5"/>
        <v>1.5191126977954232</v>
      </c>
      <c r="C10" s="20">
        <v>21.610601408876857</v>
      </c>
      <c r="D10" s="9">
        <f t="shared" si="6"/>
        <v>5.6230806322332683E-7</v>
      </c>
      <c r="E10">
        <f>Control!C12/100</f>
        <v>0.60762500000000008</v>
      </c>
      <c r="F10">
        <f t="shared" si="7"/>
        <v>2.3530224271413954E-5</v>
      </c>
      <c r="G10">
        <f t="shared" si="0"/>
        <v>38.249760868436546</v>
      </c>
      <c r="H10" s="21">
        <f t="shared" si="1"/>
        <v>3.497475774085942E-13</v>
      </c>
      <c r="I10" s="7">
        <f t="shared" si="8"/>
        <v>1.3172293647685411</v>
      </c>
      <c r="J10">
        <f t="shared" si="2"/>
        <v>2.6344587295370823</v>
      </c>
      <c r="K10">
        <f>Control!F12/100</f>
        <v>1.3129468487782136E-2</v>
      </c>
      <c r="L10" s="25">
        <f t="shared" si="9"/>
        <v>1.3090851070521891E-2</v>
      </c>
      <c r="M10" s="10">
        <f t="shared" si="3"/>
        <v>2.3314348017442703</v>
      </c>
      <c r="N10">
        <f t="shared" si="10"/>
        <v>4.2354403688545116E-4</v>
      </c>
      <c r="O10">
        <f t="shared" si="11"/>
        <v>1.470639016963372E-3</v>
      </c>
      <c r="P10" s="25">
        <f t="shared" si="12"/>
        <v>2.0637728409757211E-3</v>
      </c>
      <c r="Q10" s="17">
        <f t="shared" si="13"/>
        <v>5.2004987994533636</v>
      </c>
      <c r="R10">
        <f t="shared" ref="R10:R30" si="23">Q10/100*G10+(100-Q10)/100*2450</f>
        <v>2324.5769577681494</v>
      </c>
      <c r="S10" s="25">
        <f t="shared" si="15"/>
        <v>8.5397496867960882E-4</v>
      </c>
      <c r="T10" s="25">
        <f t="shared" si="16"/>
        <v>1.5178154135769027E-2</v>
      </c>
      <c r="U10" s="10">
        <f ca="1">RANK(C10,$C$3:OFFSET($C$3,Control!$I$5-1,0),1)</f>
        <v>8</v>
      </c>
      <c r="V10" s="10">
        <f t="shared" ca="1" si="17"/>
        <v>8</v>
      </c>
      <c r="W10" s="10">
        <f t="shared" ca="1" si="17"/>
        <v>8</v>
      </c>
      <c r="X10" s="7">
        <f t="shared" si="18"/>
        <v>1.3514395107407342</v>
      </c>
      <c r="Y10" s="7">
        <f t="shared" ca="1" si="4"/>
        <v>13.610601408876857</v>
      </c>
      <c r="Z10">
        <v>1</v>
      </c>
      <c r="AA10">
        <v>2</v>
      </c>
      <c r="AB10" s="11">
        <f t="shared" si="19"/>
        <v>72.733447147117275</v>
      </c>
      <c r="AC10" s="11"/>
      <c r="AD10" s="7">
        <f t="shared" si="20"/>
        <v>1.6045101946633842</v>
      </c>
      <c r="AE10">
        <f t="shared" si="21"/>
        <v>100.90350742789418</v>
      </c>
      <c r="AF10" s="25">
        <f t="shared" si="22"/>
        <v>2.9412780339267437E-3</v>
      </c>
      <c r="AG10" s="7"/>
      <c r="AS10" s="8"/>
      <c r="AX10" s="7"/>
      <c r="BH10" s="1"/>
    </row>
    <row r="11" spans="1:60" ht="14.25" x14ac:dyDescent="0.2">
      <c r="A11" s="37" t="str">
        <f>Control!B13</f>
        <v>AME_19-Af</v>
      </c>
      <c r="B11" s="27">
        <f t="shared" si="5"/>
        <v>1.46551583270048</v>
      </c>
      <c r="C11" s="20">
        <v>20.256588890987558</v>
      </c>
      <c r="D11" s="9">
        <f t="shared" si="6"/>
        <v>8.2834473236204076E-7</v>
      </c>
      <c r="E11">
        <f>Control!C13/100</f>
        <v>0.60762500000000008</v>
      </c>
      <c r="F11">
        <f t="shared" si="7"/>
        <v>2.3530224271413954E-5</v>
      </c>
      <c r="G11">
        <f t="shared" si="0"/>
        <v>35.853221593927429</v>
      </c>
      <c r="H11" s="21">
        <f t="shared" si="1"/>
        <v>3.497475774085942E-13</v>
      </c>
      <c r="I11" s="7">
        <f t="shared" si="8"/>
        <v>1.3172293647685411</v>
      </c>
      <c r="J11">
        <f t="shared" si="2"/>
        <v>2.6344587295370823</v>
      </c>
      <c r="K11">
        <f>Control!F13/100</f>
        <v>1.2592377807624839E-2</v>
      </c>
      <c r="L11" s="25">
        <f t="shared" si="9"/>
        <v>1.2555340123384367E-2</v>
      </c>
      <c r="M11" s="10">
        <f t="shared" si="3"/>
        <v>2.3314348017442703</v>
      </c>
      <c r="N11">
        <f t="shared" si="10"/>
        <v>4.2354403688545116E-4</v>
      </c>
      <c r="O11">
        <f t="shared" si="11"/>
        <v>1.470639016963372E-3</v>
      </c>
      <c r="P11" s="25">
        <f t="shared" si="12"/>
        <v>2.0637728409757211E-3</v>
      </c>
      <c r="Q11" s="17">
        <f t="shared" si="13"/>
        <v>5.5288966857731312</v>
      </c>
      <c r="R11">
        <f t="shared" si="23"/>
        <v>2316.5243187790074</v>
      </c>
      <c r="S11" s="25">
        <f t="shared" si="15"/>
        <v>8.5397496867960882E-4</v>
      </c>
      <c r="T11" s="25">
        <f t="shared" si="16"/>
        <v>1.4642643188631503E-2</v>
      </c>
      <c r="U11" s="10">
        <f ca="1">RANK(C11,$C$3:OFFSET($C$3,Control!$I$5-1,0),1)</f>
        <v>7</v>
      </c>
      <c r="V11" s="10">
        <f t="shared" ca="1" si="17"/>
        <v>7</v>
      </c>
      <c r="W11" s="10">
        <f t="shared" ca="1" si="17"/>
        <v>7</v>
      </c>
      <c r="X11" s="7">
        <f t="shared" si="18"/>
        <v>1.2978884160269817</v>
      </c>
      <c r="Y11" s="7">
        <f t="shared" ca="1" si="4"/>
        <v>13.256588890987558</v>
      </c>
      <c r="Z11">
        <v>1</v>
      </c>
      <c r="AA11">
        <v>2</v>
      </c>
      <c r="AB11" s="11">
        <f t="shared" si="19"/>
        <v>74.243372429445486</v>
      </c>
      <c r="AC11" s="11"/>
      <c r="AD11" s="7">
        <f t="shared" si="20"/>
        <v>1.550913329568441</v>
      </c>
      <c r="AE11">
        <f t="shared" si="21"/>
        <v>102.13099213100253</v>
      </c>
      <c r="AF11" s="25">
        <f t="shared" si="22"/>
        <v>2.9412780339267437E-3</v>
      </c>
      <c r="AG11" s="7"/>
      <c r="AP11" s="10"/>
      <c r="AS11" s="9"/>
      <c r="AT11" s="12"/>
      <c r="AV11" s="10"/>
      <c r="AX11" s="7"/>
      <c r="BH11" s="1"/>
    </row>
    <row r="12" spans="1:60" ht="14.25" x14ac:dyDescent="0.2">
      <c r="A12" s="37" t="str">
        <f>Control!B14</f>
        <v>AME_19-Ac</v>
      </c>
      <c r="B12" s="27">
        <f t="shared" si="5"/>
        <v>1.8110270829136648</v>
      </c>
      <c r="C12" s="20">
        <v>29.579283213413003</v>
      </c>
      <c r="D12" s="9">
        <f t="shared" si="6"/>
        <v>5.9259704987546513E-7</v>
      </c>
      <c r="E12">
        <f>Control!C14/100</f>
        <v>0.58246750000000003</v>
      </c>
      <c r="F12">
        <f t="shared" si="7"/>
        <v>2.2077710200680633E-5</v>
      </c>
      <c r="G12">
        <f t="shared" si="0"/>
        <v>52.353957586208963</v>
      </c>
      <c r="H12" s="21">
        <f t="shared" si="1"/>
        <v>3.0163444818343382E-13</v>
      </c>
      <c r="I12" s="7">
        <f t="shared" si="8"/>
        <v>1.3719625566263531</v>
      </c>
      <c r="J12">
        <f t="shared" si="2"/>
        <v>2.7439251132527063</v>
      </c>
      <c r="K12">
        <f>Control!F14/100</f>
        <v>1.6181962952603022E-2</v>
      </c>
      <c r="L12" s="25">
        <f t="shared" si="9"/>
        <v>1.6137305366534807E-2</v>
      </c>
      <c r="M12" s="10">
        <f t="shared" si="3"/>
        <v>2.4283100094498566</v>
      </c>
      <c r="N12">
        <f t="shared" si="10"/>
        <v>3.9739878361225135E-4</v>
      </c>
      <c r="O12">
        <f t="shared" si="11"/>
        <v>1.3798568875425393E-3</v>
      </c>
      <c r="P12" s="25">
        <f t="shared" si="12"/>
        <v>1.9363767288206716E-3</v>
      </c>
      <c r="Q12" s="17">
        <f t="shared" si="13"/>
        <v>3.6240314675005023</v>
      </c>
      <c r="R12">
        <f t="shared" si="23"/>
        <v>2363.1085529436441</v>
      </c>
      <c r="S12" s="25">
        <f t="shared" si="15"/>
        <v>8.0125933606372624E-4</v>
      </c>
      <c r="T12" s="25">
        <f t="shared" si="16"/>
        <v>1.8095759805556159E-2</v>
      </c>
      <c r="U12" s="10">
        <f ca="1">RANK(C12,$C$3:OFFSET($C$3,Control!$I$5-1,0),1)</f>
        <v>10</v>
      </c>
      <c r="V12" s="10">
        <f t="shared" ca="1" si="17"/>
        <v>10</v>
      </c>
      <c r="W12" s="10">
        <f t="shared" ca="1" si="17"/>
        <v>10</v>
      </c>
      <c r="X12" s="7">
        <f t="shared" si="18"/>
        <v>1.6534704150147059</v>
      </c>
      <c r="Y12" s="7">
        <f t="shared" ca="1" si="4"/>
        <v>19.579283213413003</v>
      </c>
      <c r="Z12">
        <v>1</v>
      </c>
      <c r="AA12">
        <v>2</v>
      </c>
      <c r="AB12" s="11">
        <f t="shared" si="19"/>
        <v>64.438153932906644</v>
      </c>
      <c r="AC12" s="11"/>
      <c r="AD12" s="7">
        <f t="shared" si="20"/>
        <v>1.8911530165200374</v>
      </c>
      <c r="AE12">
        <f t="shared" si="21"/>
        <v>100.30811304418336</v>
      </c>
      <c r="AF12" s="25">
        <f t="shared" si="22"/>
        <v>2.7597137750850786E-3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5"/>
        <v>1.8292528659489964</v>
      </c>
      <c r="C13" s="20">
        <v>30.108758928655945</v>
      </c>
      <c r="D13" s="9">
        <f t="shared" si="6"/>
        <v>5.0927938088918268E-7</v>
      </c>
      <c r="E13">
        <f>Control!C15/100</f>
        <v>0.58246750000000003</v>
      </c>
      <c r="F13">
        <f t="shared" si="7"/>
        <v>2.2077710200680633E-5</v>
      </c>
      <c r="G13">
        <f t="shared" si="0"/>
        <v>53.291105012627561</v>
      </c>
      <c r="H13" s="21">
        <f t="shared" si="1"/>
        <v>3.0163444818343382E-13</v>
      </c>
      <c r="I13" s="7">
        <f t="shared" si="8"/>
        <v>1.3719625566263531</v>
      </c>
      <c r="J13">
        <f t="shared" si="2"/>
        <v>2.7439251132527063</v>
      </c>
      <c r="K13">
        <f>Control!F15/100</f>
        <v>1.6364578714401581E-2</v>
      </c>
      <c r="L13" s="25">
        <f t="shared" si="9"/>
        <v>1.6319417161099983E-2</v>
      </c>
      <c r="M13" s="10">
        <f t="shared" si="3"/>
        <v>2.4283100094498566</v>
      </c>
      <c r="N13">
        <f t="shared" si="10"/>
        <v>3.9739878361225135E-4</v>
      </c>
      <c r="O13">
        <f t="shared" si="11"/>
        <v>1.3798568875425393E-3</v>
      </c>
      <c r="P13" s="25">
        <f t="shared" si="12"/>
        <v>1.9363767288206716E-3</v>
      </c>
      <c r="Q13" s="17">
        <f t="shared" si="13"/>
        <v>3.5625717199985045</v>
      </c>
      <c r="R13">
        <f t="shared" si="23"/>
        <v>2364.6155266964915</v>
      </c>
      <c r="S13" s="25">
        <f t="shared" si="15"/>
        <v>8.0125933606372624E-4</v>
      </c>
      <c r="T13" s="25">
        <f t="shared" si="16"/>
        <v>1.8277871600121336E-2</v>
      </c>
      <c r="U13" s="10">
        <f ca="1">RANK(C13,$C$3:OFFSET($C$3,Control!$I$5-1,0),1)</f>
        <v>11</v>
      </c>
      <c r="V13" s="10">
        <f t="shared" ca="1" si="17"/>
        <v>11</v>
      </c>
      <c r="W13" s="10">
        <f t="shared" ca="1" si="17"/>
        <v>11</v>
      </c>
      <c r="X13" s="7">
        <f t="shared" si="18"/>
        <v>1.6716815944712236</v>
      </c>
      <c r="Y13" s="7">
        <f t="shared" ca="1" si="4"/>
        <v>19.108758928655945</v>
      </c>
      <c r="Z13">
        <v>1</v>
      </c>
      <c r="AA13">
        <v>2</v>
      </c>
      <c r="AB13" s="11">
        <f t="shared" si="19"/>
        <v>63.921612057540123</v>
      </c>
      <c r="AC13" s="11"/>
      <c r="AD13" s="7">
        <f t="shared" si="20"/>
        <v>1.909378799555369</v>
      </c>
      <c r="AE13">
        <f t="shared" si="21"/>
        <v>99.86020745066071</v>
      </c>
      <c r="AF13" s="25">
        <f t="shared" si="22"/>
        <v>2.7597137750850786E-3</v>
      </c>
      <c r="AG13" s="7"/>
      <c r="AR13" s="10"/>
      <c r="AS13" s="8"/>
      <c r="AX13" s="13"/>
      <c r="BH13" s="1"/>
    </row>
    <row r="14" spans="1:60" ht="14.25" x14ac:dyDescent="0.2">
      <c r="A14" s="37" t="str">
        <f>Control!B16</f>
        <v>AME_19-Aa</v>
      </c>
      <c r="B14" s="27">
        <f t="shared" si="5"/>
        <v>1.3504876091755924</v>
      </c>
      <c r="C14" s="20">
        <v>17.47113745321834</v>
      </c>
      <c r="D14" s="9">
        <f t="shared" si="6"/>
        <v>1.847594945925124E-7</v>
      </c>
      <c r="E14">
        <f>Control!C16/100</f>
        <v>0.51727750000000006</v>
      </c>
      <c r="F14">
        <f t="shared" si="7"/>
        <v>1.9018300596138367E-5</v>
      </c>
      <c r="G14" s="10">
        <f t="shared" si="0"/>
        <v>30.923101909171621</v>
      </c>
      <c r="H14" s="21">
        <f t="shared" si="1"/>
        <v>1.9909600918200958E-13</v>
      </c>
      <c r="I14" s="7">
        <f t="shared" si="8"/>
        <v>1.5385630694662378</v>
      </c>
      <c r="J14">
        <f t="shared" si="2"/>
        <v>3.0771261389324756</v>
      </c>
      <c r="K14">
        <f>Control!F16/100</f>
        <v>1.1836631342023635E-2</v>
      </c>
      <c r="L14" s="25">
        <f t="shared" si="9"/>
        <v>1.1808492265410099E-2</v>
      </c>
      <c r="M14" s="10">
        <f t="shared" si="3"/>
        <v>2.7231851800254847</v>
      </c>
      <c r="N14">
        <f t="shared" si="10"/>
        <v>3.4232941073049057E-4</v>
      </c>
      <c r="O14">
        <f t="shared" si="11"/>
        <v>1.1886437872586477E-3</v>
      </c>
      <c r="P14" s="25">
        <f t="shared" si="12"/>
        <v>1.6680441205783796E-3</v>
      </c>
      <c r="Q14" s="17">
        <f t="shared" si="13"/>
        <v>5.1984574673871027</v>
      </c>
      <c r="R14">
        <f t="shared" si="23"/>
        <v>2324.2453163493615</v>
      </c>
      <c r="S14" s="25">
        <f t="shared" si="15"/>
        <v>6.9022515334277775E-4</v>
      </c>
      <c r="T14" s="25">
        <f t="shared" si="16"/>
        <v>1.3495554686584617E-2</v>
      </c>
      <c r="U14" s="10">
        <f ca="1">RANK(C14,$C$3:OFFSET($C$3,Control!$I$5-1,0),1)</f>
        <v>6</v>
      </c>
      <c r="V14" s="10">
        <f t="shared" ca="1" si="17"/>
        <v>6</v>
      </c>
      <c r="W14" s="10">
        <f t="shared" ca="1" si="17"/>
        <v>6</v>
      </c>
      <c r="X14" s="7">
        <f t="shared" si="18"/>
        <v>1.2150821676140589</v>
      </c>
      <c r="Y14" s="13">
        <f t="shared" ca="1" si="4"/>
        <v>11.47113745321834</v>
      </c>
      <c r="Z14" s="10">
        <v>1</v>
      </c>
      <c r="AA14" s="10">
        <v>2</v>
      </c>
      <c r="AB14" s="11">
        <f t="shared" si="19"/>
        <v>77.443780623489999</v>
      </c>
      <c r="AC14" s="11"/>
      <c r="AD14" s="7">
        <f t="shared" si="20"/>
        <v>1.4195101245098702</v>
      </c>
      <c r="AE14">
        <f t="shared" si="21"/>
        <v>129.31859785748657</v>
      </c>
      <c r="AF14" s="25">
        <f t="shared" si="22"/>
        <v>2.3772875745172953E-3</v>
      </c>
      <c r="AG14" s="7"/>
      <c r="AS14" s="9"/>
      <c r="AX14" s="7"/>
      <c r="BH14" s="1"/>
    </row>
    <row r="15" spans="1:60" ht="14.25" x14ac:dyDescent="0.2">
      <c r="A15" s="37" t="str">
        <f>Control!B17</f>
        <v>AME_19-Ab</v>
      </c>
      <c r="B15" s="27">
        <f t="shared" si="5"/>
        <v>1.103171388095127</v>
      </c>
      <c r="C15" s="20">
        <v>12.069045712471073</v>
      </c>
      <c r="D15" s="9">
        <f t="shared" si="6"/>
        <v>7.7209617144191611E-8</v>
      </c>
      <c r="E15">
        <f>Control!C17/100</f>
        <v>0.51727750000000006</v>
      </c>
      <c r="F15">
        <f t="shared" si="7"/>
        <v>1.9018300596138367E-5</v>
      </c>
      <c r="G15">
        <f t="shared" si="0"/>
        <v>21.36165040842517</v>
      </c>
      <c r="H15" s="21">
        <f t="shared" si="1"/>
        <v>1.9909600918200958E-13</v>
      </c>
      <c r="I15" s="7">
        <f t="shared" si="8"/>
        <v>1.5385630694662378</v>
      </c>
      <c r="J15">
        <f t="shared" si="2"/>
        <v>3.0771261389324756</v>
      </c>
      <c r="K15">
        <f>Control!F17/100</f>
        <v>9.3592868096104703E-3</v>
      </c>
      <c r="L15" s="25">
        <f t="shared" si="9"/>
        <v>9.3370370933716397E-3</v>
      </c>
      <c r="M15" s="10">
        <f t="shared" si="3"/>
        <v>2.7231851800254847</v>
      </c>
      <c r="N15">
        <f t="shared" si="10"/>
        <v>3.4232941073049057E-4</v>
      </c>
      <c r="O15">
        <f t="shared" si="11"/>
        <v>1.1886437872586477E-3</v>
      </c>
      <c r="P15" s="25">
        <f t="shared" si="12"/>
        <v>1.6680441205783796E-3</v>
      </c>
      <c r="Q15" s="17">
        <f t="shared" si="13"/>
        <v>7.3541629564519333</v>
      </c>
      <c r="R15">
        <f t="shared" si="23"/>
        <v>2271.3939781481513</v>
      </c>
      <c r="S15" s="25">
        <f t="shared" si="15"/>
        <v>6.9022515334277775E-4</v>
      </c>
      <c r="T15" s="25">
        <f t="shared" si="16"/>
        <v>1.1024099514546158E-2</v>
      </c>
      <c r="U15" s="10">
        <f ca="1">RANK(C15,$C$3:OFFSET($C$3,Control!$I$5-1,0),1)</f>
        <v>5</v>
      </c>
      <c r="V15" s="10">
        <f t="shared" ca="1" si="17"/>
        <v>5</v>
      </c>
      <c r="W15" s="10">
        <f t="shared" ca="1" si="17"/>
        <v>5</v>
      </c>
      <c r="X15" s="7">
        <f t="shared" si="18"/>
        <v>0.96793665041021293</v>
      </c>
      <c r="Y15" s="7">
        <f t="shared" ca="1" si="4"/>
        <v>7.0690457124710733</v>
      </c>
      <c r="Z15">
        <v>1</v>
      </c>
      <c r="AA15">
        <v>2</v>
      </c>
      <c r="AB15" s="11">
        <f t="shared" si="19"/>
        <v>84.01108521129855</v>
      </c>
      <c r="AC15" s="11"/>
      <c r="AD15" s="7">
        <f t="shared" si="20"/>
        <v>1.1721939034294049</v>
      </c>
      <c r="AE15">
        <f t="shared" si="21"/>
        <v>136.29161887430956</v>
      </c>
      <c r="AF15" s="25">
        <f t="shared" si="22"/>
        <v>2.3772875745172953E-3</v>
      </c>
      <c r="AG15" s="7"/>
      <c r="AP15" s="12"/>
      <c r="AS15" s="8"/>
      <c r="AV15" s="12"/>
      <c r="AX15" s="7"/>
      <c r="BH15" s="1"/>
    </row>
    <row r="16" spans="1:60" ht="14.25" x14ac:dyDescent="0.2">
      <c r="A16" s="37" t="str">
        <f>Control!B18</f>
        <v>AME_19-Ag</v>
      </c>
      <c r="B16" s="27">
        <f t="shared" si="5"/>
        <v>1.0239817599366103</v>
      </c>
      <c r="C16" s="20">
        <v>10.51841099224397</v>
      </c>
      <c r="D16" s="9">
        <f t="shared" si="6"/>
        <v>4.3902586988053827E-7</v>
      </c>
      <c r="E16">
        <f>Control!C18/100</f>
        <v>0.51727750000000006</v>
      </c>
      <c r="F16">
        <f t="shared" si="7"/>
        <v>1.9018300596138367E-5</v>
      </c>
      <c r="G16">
        <f t="shared" si="0"/>
        <v>18.617098967176585</v>
      </c>
      <c r="H16" s="21">
        <f t="shared" si="1"/>
        <v>1.9909600918200958E-13</v>
      </c>
      <c r="I16" s="7">
        <f t="shared" si="8"/>
        <v>1.5385630694662378</v>
      </c>
      <c r="J16">
        <f t="shared" si="2"/>
        <v>3.0771261389324756</v>
      </c>
      <c r="K16">
        <f>Control!F18/100</f>
        <v>8.5660513659939156E-3</v>
      </c>
      <c r="L16" s="25">
        <f t="shared" si="9"/>
        <v>8.54568739851886E-3</v>
      </c>
      <c r="M16" s="10">
        <f t="shared" si="3"/>
        <v>2.7231851800254847</v>
      </c>
      <c r="N16">
        <f t="shared" si="10"/>
        <v>3.4232941073049057E-4</v>
      </c>
      <c r="O16">
        <f t="shared" si="11"/>
        <v>1.1886437872586477E-3</v>
      </c>
      <c r="P16" s="25">
        <f t="shared" si="12"/>
        <v>1.6680441205783796E-3</v>
      </c>
      <c r="Q16" s="17">
        <f t="shared" si="13"/>
        <v>8.3478175116817486</v>
      </c>
      <c r="R16">
        <f t="shared" si="23"/>
        <v>2247.0325924115459</v>
      </c>
      <c r="S16" s="25">
        <f t="shared" si="15"/>
        <v>6.9022515334277775E-4</v>
      </c>
      <c r="T16" s="25">
        <f t="shared" si="16"/>
        <v>1.0232749819693378E-2</v>
      </c>
      <c r="U16" s="10">
        <f ca="1">RANK(C16,$C$3:OFFSET($C$3,Control!$I$5-1,0),1)</f>
        <v>4</v>
      </c>
      <c r="V16" s="10">
        <f t="shared" ca="1" si="17"/>
        <v>4</v>
      </c>
      <c r="W16" s="10">
        <f t="shared" ca="1" si="17"/>
        <v>4</v>
      </c>
      <c r="X16" s="7">
        <f t="shared" si="18"/>
        <v>0.88880168092493506</v>
      </c>
      <c r="Y16" s="7">
        <f t="shared" ca="1" si="4"/>
        <v>6.5184109922439699</v>
      </c>
      <c r="Z16">
        <v>1</v>
      </c>
      <c r="AA16">
        <v>2</v>
      </c>
      <c r="AB16" s="11">
        <f t="shared" si="19"/>
        <v>85.981331787111586</v>
      </c>
      <c r="AC16" s="11"/>
      <c r="AD16" s="7">
        <f t="shared" si="20"/>
        <v>1.0930042752708882</v>
      </c>
      <c r="AE16">
        <f t="shared" si="21"/>
        <v>138.51698585833884</v>
      </c>
      <c r="AF16" s="25">
        <f t="shared" si="22"/>
        <v>2.3772875745172953E-3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>
        <f>Control!B19</f>
        <v>0</v>
      </c>
      <c r="B17" s="27" t="e">
        <f t="shared" si="5"/>
        <v>#DIV/0!</v>
      </c>
      <c r="C17" s="20">
        <v>99.566765338732296</v>
      </c>
      <c r="D17" s="9" t="e">
        <f t="shared" si="6"/>
        <v>#DIV/0!</v>
      </c>
      <c r="E17">
        <f>Control!C19/100</f>
        <v>0</v>
      </c>
      <c r="F17" t="e">
        <f t="shared" si="7"/>
        <v>#DIV/0!</v>
      </c>
      <c r="G17">
        <f t="shared" si="0"/>
        <v>176.22855063561028</v>
      </c>
      <c r="H17" s="21">
        <f t="shared" si="1"/>
        <v>0</v>
      </c>
      <c r="I17" s="7" t="e">
        <f t="shared" si="8"/>
        <v>#DIV/0!</v>
      </c>
      <c r="J17" t="e">
        <f t="shared" si="2"/>
        <v>#DIV/0!</v>
      </c>
      <c r="K17">
        <f>Control!F19/100</f>
        <v>0</v>
      </c>
      <c r="L17" s="25" t="e">
        <f t="shared" si="9"/>
        <v>#DIV/0!</v>
      </c>
      <c r="M17" s="10" t="e">
        <f t="shared" si="3"/>
        <v>#DIV/0!</v>
      </c>
      <c r="N17" t="e">
        <f t="shared" si="10"/>
        <v>#DIV/0!</v>
      </c>
      <c r="O17" t="e">
        <f t="shared" si="11"/>
        <v>#DIV/0!</v>
      </c>
      <c r="P17" s="25" t="e">
        <f t="shared" si="12"/>
        <v>#DIV/0!</v>
      </c>
      <c r="Q17" s="17" t="e">
        <f t="shared" si="13"/>
        <v>#DIV/0!</v>
      </c>
      <c r="R17" t="e">
        <f t="shared" si="23"/>
        <v>#DIV/0!</v>
      </c>
      <c r="S17" s="25" t="e">
        <f t="shared" si="15"/>
        <v>#DIV/0!</v>
      </c>
      <c r="T17" s="25" t="e">
        <f t="shared" si="16"/>
        <v>#DIV/0!</v>
      </c>
      <c r="U17" s="10" t="e">
        <f ca="1">RANK(C17,$C$3:OFFSET($C$3,Control!$I$5-1,0),1)</f>
        <v>#N/A</v>
      </c>
      <c r="V17" s="10" t="e">
        <f t="shared" ca="1" si="17"/>
        <v>#N/A</v>
      </c>
      <c r="W17" s="10" t="e">
        <f t="shared" ca="1" si="17"/>
        <v>#N/A</v>
      </c>
      <c r="X17" s="7" t="e">
        <f t="shared" si="18"/>
        <v>#DIV/0!</v>
      </c>
      <c r="Y17" s="7" t="e">
        <f t="shared" ca="1" si="4"/>
        <v>#N/A</v>
      </c>
      <c r="Z17">
        <v>1</v>
      </c>
      <c r="AA17">
        <v>2</v>
      </c>
      <c r="AB17" s="11" t="e">
        <f t="shared" si="19"/>
        <v>#DIV/0!</v>
      </c>
      <c r="AC17" s="11"/>
      <c r="AD17" s="7" t="e">
        <f t="shared" si="20"/>
        <v>#DIV/0!</v>
      </c>
      <c r="AE17" t="e">
        <f t="shared" si="21"/>
        <v>#DIV/0!</v>
      </c>
      <c r="AF17" s="25" t="e">
        <f t="shared" si="22"/>
        <v>#DIV/0!</v>
      </c>
      <c r="AG17" s="7"/>
      <c r="AS17" s="8"/>
      <c r="AX17" s="7"/>
      <c r="BH17" s="1"/>
    </row>
    <row r="18" spans="1:60" ht="14.25" x14ac:dyDescent="0.2">
      <c r="A18" s="37">
        <f>Control!B20</f>
        <v>0</v>
      </c>
      <c r="B18" s="27" t="e">
        <f t="shared" si="5"/>
        <v>#DIV/0!</v>
      </c>
      <c r="C18" s="20">
        <v>79.410154828606323</v>
      </c>
      <c r="D18" s="9" t="e">
        <f t="shared" si="6"/>
        <v>#DIV/0!</v>
      </c>
      <c r="E18">
        <f>Control!C20/100</f>
        <v>0</v>
      </c>
      <c r="F18" t="e">
        <f t="shared" si="7"/>
        <v>#DIV/0!</v>
      </c>
      <c r="G18">
        <f t="shared" si="0"/>
        <v>140.55228613267795</v>
      </c>
      <c r="H18" s="21">
        <f t="shared" si="1"/>
        <v>0</v>
      </c>
      <c r="I18" s="7" t="e">
        <f t="shared" si="8"/>
        <v>#DIV/0!</v>
      </c>
      <c r="J18" t="e">
        <f t="shared" si="2"/>
        <v>#DIV/0!</v>
      </c>
      <c r="K18">
        <f>Control!F20/100</f>
        <v>0</v>
      </c>
      <c r="L18" s="25" t="e">
        <f t="shared" si="9"/>
        <v>#DIV/0!</v>
      </c>
      <c r="M18" s="10" t="e">
        <f t="shared" si="3"/>
        <v>#DIV/0!</v>
      </c>
      <c r="N18" t="e">
        <f t="shared" si="10"/>
        <v>#DIV/0!</v>
      </c>
      <c r="O18" t="e">
        <f t="shared" si="11"/>
        <v>#DIV/0!</v>
      </c>
      <c r="P18" s="25" t="e">
        <f t="shared" si="12"/>
        <v>#DIV/0!</v>
      </c>
      <c r="Q18" s="17" t="e">
        <f t="shared" si="13"/>
        <v>#DIV/0!</v>
      </c>
      <c r="R18" t="e">
        <f t="shared" si="23"/>
        <v>#DIV/0!</v>
      </c>
      <c r="S18" s="25" t="e">
        <f t="shared" si="15"/>
        <v>#DIV/0!</v>
      </c>
      <c r="T18" s="25" t="e">
        <f t="shared" si="16"/>
        <v>#DIV/0!</v>
      </c>
      <c r="U18" s="10" t="e">
        <f ca="1">RANK(C18,$C$3:OFFSET($C$3,Control!$I$5-1,0),1)</f>
        <v>#N/A</v>
      </c>
      <c r="V18" s="10" t="e">
        <f t="shared" ca="1" si="17"/>
        <v>#N/A</v>
      </c>
      <c r="W18" s="10" t="e">
        <f t="shared" ca="1" si="17"/>
        <v>#N/A</v>
      </c>
      <c r="X18" s="7" t="e">
        <f t="shared" si="18"/>
        <v>#DIV/0!</v>
      </c>
      <c r="Y18" s="7" t="e">
        <f t="shared" ca="1" si="4"/>
        <v>#N/A</v>
      </c>
      <c r="Z18">
        <v>1</v>
      </c>
      <c r="AA18">
        <v>2</v>
      </c>
      <c r="AB18" s="11" t="e">
        <f t="shared" si="19"/>
        <v>#DIV/0!</v>
      </c>
      <c r="AC18" s="11"/>
      <c r="AD18" s="7" t="e">
        <f t="shared" si="20"/>
        <v>#DIV/0!</v>
      </c>
      <c r="AE18" t="e">
        <f t="shared" si="21"/>
        <v>#DIV/0!</v>
      </c>
      <c r="AF18" s="25" t="e">
        <f t="shared" si="22"/>
        <v>#DIV/0!</v>
      </c>
      <c r="AG18" s="7"/>
      <c r="AP18" s="14"/>
      <c r="AR18" s="12"/>
      <c r="AS18" s="9"/>
      <c r="AT18" s="14"/>
      <c r="AV18" s="14"/>
      <c r="AX18" s="7"/>
      <c r="BH18" s="1"/>
    </row>
    <row r="19" spans="1:60" ht="14.25" x14ac:dyDescent="0.2">
      <c r="A19" s="37">
        <f>Control!B21</f>
        <v>0</v>
      </c>
      <c r="B19" s="27" t="e">
        <f t="shared" si="5"/>
        <v>#DIV/0!</v>
      </c>
      <c r="C19" s="20">
        <v>59.940581454753463</v>
      </c>
      <c r="D19" s="9" t="e">
        <f t="shared" si="6"/>
        <v>#DIV/0!</v>
      </c>
      <c r="E19">
        <f>Control!C21/100</f>
        <v>0</v>
      </c>
      <c r="F19" t="e">
        <f t="shared" si="7"/>
        <v>#DIV/0!</v>
      </c>
      <c r="G19">
        <f t="shared" si="0"/>
        <v>106.09204545402417</v>
      </c>
      <c r="H19" s="21">
        <f t="shared" si="1"/>
        <v>0</v>
      </c>
      <c r="I19" s="7" t="e">
        <f t="shared" si="8"/>
        <v>#DIV/0!</v>
      </c>
      <c r="J19" t="e">
        <f t="shared" si="2"/>
        <v>#DIV/0!</v>
      </c>
      <c r="K19">
        <f>Control!F21/100</f>
        <v>0</v>
      </c>
      <c r="L19" s="25" t="e">
        <f t="shared" si="9"/>
        <v>#DIV/0!</v>
      </c>
      <c r="M19" s="10" t="e">
        <f t="shared" si="3"/>
        <v>#DIV/0!</v>
      </c>
      <c r="N19" t="e">
        <f t="shared" si="10"/>
        <v>#DIV/0!</v>
      </c>
      <c r="O19" t="e">
        <f t="shared" si="11"/>
        <v>#DIV/0!</v>
      </c>
      <c r="P19" s="25" t="e">
        <f t="shared" si="12"/>
        <v>#DIV/0!</v>
      </c>
      <c r="Q19" s="17" t="e">
        <f t="shared" si="13"/>
        <v>#DIV/0!</v>
      </c>
      <c r="R19" t="e">
        <f t="shared" si="23"/>
        <v>#DIV/0!</v>
      </c>
      <c r="S19" s="25" t="e">
        <f t="shared" si="15"/>
        <v>#DIV/0!</v>
      </c>
      <c r="T19" s="25" t="e">
        <f t="shared" si="16"/>
        <v>#DIV/0!</v>
      </c>
      <c r="U19" s="10" t="e">
        <f ca="1">RANK(C19,$C$3:OFFSET($C$3,Control!$I$5-1,0),1)</f>
        <v>#N/A</v>
      </c>
      <c r="V19" s="10" t="e">
        <f t="shared" ca="1" si="17"/>
        <v>#N/A</v>
      </c>
      <c r="W19" s="10" t="e">
        <f t="shared" ca="1" si="17"/>
        <v>#N/A</v>
      </c>
      <c r="X19" s="7" t="e">
        <f t="shared" si="18"/>
        <v>#DIV/0!</v>
      </c>
      <c r="Y19" s="7" t="e">
        <f t="shared" ca="1" si="4"/>
        <v>#N/A</v>
      </c>
      <c r="Z19">
        <v>1</v>
      </c>
      <c r="AA19">
        <v>2</v>
      </c>
      <c r="AB19" s="11" t="e">
        <f t="shared" si="19"/>
        <v>#DIV/0!</v>
      </c>
      <c r="AC19" s="11"/>
      <c r="AD19" s="7" t="e">
        <f t="shared" si="20"/>
        <v>#DIV/0!</v>
      </c>
      <c r="AE19" t="e">
        <f t="shared" si="21"/>
        <v>#DIV/0!</v>
      </c>
      <c r="AF19" s="25" t="e">
        <f t="shared" si="22"/>
        <v>#DIV/0!</v>
      </c>
      <c r="AG19" s="7"/>
      <c r="AP19" s="10"/>
      <c r="AS19" s="9"/>
      <c r="AT19" s="12"/>
      <c r="AV19" s="10"/>
      <c r="AX19" s="7"/>
      <c r="BH19" s="1"/>
    </row>
    <row r="20" spans="1:60" ht="14.25" x14ac:dyDescent="0.2">
      <c r="A20" s="37">
        <f>Control!B22</f>
        <v>0</v>
      </c>
      <c r="B20" s="27" t="e">
        <f t="shared" si="5"/>
        <v>#DIV/0!</v>
      </c>
      <c r="C20" s="20">
        <v>60.638792190987502</v>
      </c>
      <c r="D20" s="9" t="e">
        <f t="shared" si="6"/>
        <v>#DIV/0!</v>
      </c>
      <c r="E20">
        <f>Control!C22/100</f>
        <v>0</v>
      </c>
      <c r="F20" t="e">
        <f t="shared" si="7"/>
        <v>#DIV/0!</v>
      </c>
      <c r="G20">
        <f t="shared" si="0"/>
        <v>107.32784603131662</v>
      </c>
      <c r="H20" s="21">
        <f t="shared" si="1"/>
        <v>0</v>
      </c>
      <c r="I20" s="7" t="e">
        <f t="shared" si="8"/>
        <v>#DIV/0!</v>
      </c>
      <c r="J20" t="e">
        <f t="shared" si="2"/>
        <v>#DIV/0!</v>
      </c>
      <c r="K20">
        <f>Control!F22/100</f>
        <v>0</v>
      </c>
      <c r="L20" s="25" t="e">
        <f t="shared" si="9"/>
        <v>#DIV/0!</v>
      </c>
      <c r="M20" s="10" t="e">
        <f t="shared" si="3"/>
        <v>#DIV/0!</v>
      </c>
      <c r="N20" t="e">
        <f t="shared" si="10"/>
        <v>#DIV/0!</v>
      </c>
      <c r="O20" t="e">
        <f t="shared" si="11"/>
        <v>#DIV/0!</v>
      </c>
      <c r="P20" s="25" t="e">
        <f t="shared" si="12"/>
        <v>#DIV/0!</v>
      </c>
      <c r="Q20" s="17" t="e">
        <f t="shared" si="13"/>
        <v>#DIV/0!</v>
      </c>
      <c r="R20" t="e">
        <f t="shared" si="23"/>
        <v>#DIV/0!</v>
      </c>
      <c r="S20" s="25" t="e">
        <f t="shared" si="15"/>
        <v>#DIV/0!</v>
      </c>
      <c r="T20" s="25" t="e">
        <f t="shared" si="16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18"/>
        <v>#DIV/0!</v>
      </c>
      <c r="Y20" s="7" t="e">
        <f t="shared" ca="1" si="4"/>
        <v>#N/A</v>
      </c>
      <c r="Z20">
        <v>1</v>
      </c>
      <c r="AA20">
        <v>2</v>
      </c>
      <c r="AB20" s="11" t="e">
        <f t="shared" si="19"/>
        <v>#DIV/0!</v>
      </c>
      <c r="AC20" s="11"/>
      <c r="AD20" s="7" t="e">
        <f t="shared" si="20"/>
        <v>#DIV/0!</v>
      </c>
      <c r="AE20" t="e">
        <f t="shared" si="21"/>
        <v>#DIV/0!</v>
      </c>
      <c r="AF20" s="25" t="e">
        <f t="shared" si="22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5"/>
        <v>#DIV/0!</v>
      </c>
      <c r="C21" s="20">
        <v>69.667675937678212</v>
      </c>
      <c r="D21" s="9" t="e">
        <f t="shared" si="6"/>
        <v>#DIV/0!</v>
      </c>
      <c r="E21">
        <f>Control!C23/100</f>
        <v>0</v>
      </c>
      <c r="F21" t="e">
        <f t="shared" si="7"/>
        <v>#DIV/0!</v>
      </c>
      <c r="G21">
        <f t="shared" si="0"/>
        <v>123.30855094950437</v>
      </c>
      <c r="H21" s="21">
        <f t="shared" si="1"/>
        <v>0</v>
      </c>
      <c r="I21" s="7" t="e">
        <f t="shared" si="8"/>
        <v>#DIV/0!</v>
      </c>
      <c r="J21" t="e">
        <f t="shared" si="2"/>
        <v>#DIV/0!</v>
      </c>
      <c r="K21">
        <f>Control!F23/100</f>
        <v>0</v>
      </c>
      <c r="L21" s="25" t="e">
        <f t="shared" si="9"/>
        <v>#DIV/0!</v>
      </c>
      <c r="M21" s="10" t="e">
        <f t="shared" si="3"/>
        <v>#DIV/0!</v>
      </c>
      <c r="N21" t="e">
        <f t="shared" si="10"/>
        <v>#DIV/0!</v>
      </c>
      <c r="O21" t="e">
        <f t="shared" si="11"/>
        <v>#DIV/0!</v>
      </c>
      <c r="P21" s="25" t="e">
        <f t="shared" si="12"/>
        <v>#DIV/0!</v>
      </c>
      <c r="Q21" s="17" t="e">
        <f t="shared" si="13"/>
        <v>#DIV/0!</v>
      </c>
      <c r="R21" t="e">
        <f t="shared" si="23"/>
        <v>#DIV/0!</v>
      </c>
      <c r="S21" s="25" t="e">
        <f t="shared" si="15"/>
        <v>#DIV/0!</v>
      </c>
      <c r="T21" s="25" t="e">
        <f t="shared" si="16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18"/>
        <v>#DIV/0!</v>
      </c>
      <c r="Y21" s="7" t="e">
        <f t="shared" ca="1" si="4"/>
        <v>#N/A</v>
      </c>
      <c r="Z21">
        <v>1</v>
      </c>
      <c r="AA21">
        <v>2</v>
      </c>
      <c r="AB21" s="11" t="e">
        <f t="shared" si="19"/>
        <v>#DIV/0!</v>
      </c>
      <c r="AC21" s="11"/>
      <c r="AD21" s="7" t="e">
        <f t="shared" si="20"/>
        <v>#DIV/0!</v>
      </c>
      <c r="AE21" t="e">
        <f t="shared" si="21"/>
        <v>#DIV/0!</v>
      </c>
      <c r="AF21" s="25" t="e">
        <f t="shared" si="22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5"/>
        <v>#DIV/0!</v>
      </c>
      <c r="C22" s="20">
        <v>192.7401877228788</v>
      </c>
      <c r="D22" s="9" t="e">
        <f t="shared" si="6"/>
        <v>#DIV/0!</v>
      </c>
      <c r="E22">
        <f>Control!C24/100</f>
        <v>0</v>
      </c>
      <c r="F22" t="e">
        <f t="shared" si="7"/>
        <v>#DIV/0!</v>
      </c>
      <c r="G22">
        <f t="shared" si="0"/>
        <v>341.1411811570141</v>
      </c>
      <c r="H22" s="21">
        <f t="shared" si="1"/>
        <v>0</v>
      </c>
      <c r="I22" s="7" t="e">
        <f t="shared" si="8"/>
        <v>#DIV/0!</v>
      </c>
      <c r="J22" t="e">
        <f t="shared" si="2"/>
        <v>#DIV/0!</v>
      </c>
      <c r="K22">
        <f>Control!F24/100</f>
        <v>0</v>
      </c>
      <c r="L22" s="25" t="e">
        <f t="shared" si="9"/>
        <v>#DIV/0!</v>
      </c>
      <c r="M22" s="10" t="e">
        <f t="shared" si="3"/>
        <v>#DIV/0!</v>
      </c>
      <c r="N22" t="e">
        <f t="shared" si="10"/>
        <v>#DIV/0!</v>
      </c>
      <c r="O22" t="e">
        <f t="shared" si="11"/>
        <v>#DIV/0!</v>
      </c>
      <c r="P22" s="25" t="e">
        <f t="shared" si="12"/>
        <v>#DIV/0!</v>
      </c>
      <c r="Q22" s="17" t="e">
        <f t="shared" si="13"/>
        <v>#DIV/0!</v>
      </c>
      <c r="R22" t="e">
        <f t="shared" si="23"/>
        <v>#DIV/0!</v>
      </c>
      <c r="S22" s="25" t="e">
        <f t="shared" si="15"/>
        <v>#DIV/0!</v>
      </c>
      <c r="T22" s="25" t="e">
        <f t="shared" si="16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18"/>
        <v>#DIV/0!</v>
      </c>
      <c r="Y22" s="7" t="e">
        <f t="shared" ca="1" si="4"/>
        <v>#N/A</v>
      </c>
      <c r="Z22">
        <v>1</v>
      </c>
      <c r="AA22">
        <v>2</v>
      </c>
      <c r="AB22" s="11" t="e">
        <f t="shared" si="19"/>
        <v>#DIV/0!</v>
      </c>
      <c r="AC22" s="11"/>
      <c r="AD22" s="7" t="e">
        <f t="shared" si="20"/>
        <v>#DIV/0!</v>
      </c>
      <c r="AE22" t="e">
        <f t="shared" si="21"/>
        <v>#DIV/0!</v>
      </c>
      <c r="AF22" s="25" t="e">
        <f t="shared" si="22"/>
        <v>#DIV/0!</v>
      </c>
      <c r="AG22" s="7"/>
      <c r="AP22" s="14"/>
      <c r="AS22" s="9"/>
      <c r="AV22" s="14"/>
      <c r="AX22" s="7"/>
      <c r="BH22" s="1"/>
    </row>
    <row r="23" spans="1:60" ht="14.25" x14ac:dyDescent="0.2">
      <c r="A23" s="37">
        <f>Control!B25</f>
        <v>0</v>
      </c>
      <c r="B23" s="27" t="e">
        <f t="shared" si="5"/>
        <v>#DIV/0!</v>
      </c>
      <c r="C23" s="20">
        <v>55.219304182727456</v>
      </c>
      <c r="D23" s="9" t="e">
        <f t="shared" si="6"/>
        <v>#DIV/0!</v>
      </c>
      <c r="E23">
        <f>Control!C25/100</f>
        <v>0</v>
      </c>
      <c r="F23" t="e">
        <f t="shared" si="7"/>
        <v>#DIV/0!</v>
      </c>
      <c r="G23">
        <f t="shared" si="0"/>
        <v>97.735603944978507</v>
      </c>
      <c r="H23" s="21">
        <f t="shared" si="1"/>
        <v>0</v>
      </c>
      <c r="I23" s="7" t="e">
        <f t="shared" si="8"/>
        <v>#DIV/0!</v>
      </c>
      <c r="J23" t="e">
        <f t="shared" si="2"/>
        <v>#DIV/0!</v>
      </c>
      <c r="K23">
        <f>Control!F25/100</f>
        <v>0</v>
      </c>
      <c r="L23" s="25" t="e">
        <f t="shared" si="9"/>
        <v>#DIV/0!</v>
      </c>
      <c r="M23" s="10" t="e">
        <f t="shared" si="3"/>
        <v>#DIV/0!</v>
      </c>
      <c r="N23" t="e">
        <f t="shared" si="10"/>
        <v>#DIV/0!</v>
      </c>
      <c r="O23" t="e">
        <f t="shared" si="11"/>
        <v>#DIV/0!</v>
      </c>
      <c r="P23" s="25" t="e">
        <f t="shared" si="12"/>
        <v>#DIV/0!</v>
      </c>
      <c r="Q23" s="17" t="e">
        <f t="shared" si="13"/>
        <v>#DIV/0!</v>
      </c>
      <c r="R23" t="e">
        <f t="shared" si="23"/>
        <v>#DIV/0!</v>
      </c>
      <c r="S23" s="25" t="e">
        <f t="shared" si="15"/>
        <v>#DIV/0!</v>
      </c>
      <c r="T23" s="25" t="e">
        <f t="shared" si="16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18"/>
        <v>#DIV/0!</v>
      </c>
      <c r="Y23" s="7" t="e">
        <f t="shared" ca="1" si="4"/>
        <v>#N/A</v>
      </c>
      <c r="Z23">
        <v>1</v>
      </c>
      <c r="AA23">
        <v>2</v>
      </c>
      <c r="AB23" s="11" t="e">
        <f t="shared" si="19"/>
        <v>#DIV/0!</v>
      </c>
      <c r="AC23" s="11"/>
      <c r="AD23" s="7" t="e">
        <f t="shared" si="20"/>
        <v>#DIV/0!</v>
      </c>
      <c r="AE23" t="e">
        <f t="shared" si="21"/>
        <v>#DIV/0!</v>
      </c>
      <c r="AF23" s="25" t="e">
        <f t="shared" si="22"/>
        <v>#DIV/0!</v>
      </c>
      <c r="AG23" s="7"/>
      <c r="AS23" s="9"/>
      <c r="AX23" s="7"/>
      <c r="BH23" s="1"/>
    </row>
    <row r="24" spans="1:60" ht="14.25" x14ac:dyDescent="0.2">
      <c r="A24" s="37">
        <f>Control!B26</f>
        <v>0</v>
      </c>
      <c r="B24" s="27" t="e">
        <f t="shared" si="5"/>
        <v>#DIV/0!</v>
      </c>
      <c r="C24" s="20">
        <v>72.009194775976113</v>
      </c>
      <c r="D24" s="9" t="e">
        <f t="shared" si="6"/>
        <v>#DIV/0!</v>
      </c>
      <c r="E24">
        <f>Control!C26/100</f>
        <v>0</v>
      </c>
      <c r="F24" t="e">
        <f t="shared" si="7"/>
        <v>#DIV/0!</v>
      </c>
      <c r="G24">
        <f t="shared" si="0"/>
        <v>127.45293055002045</v>
      </c>
      <c r="H24" s="21">
        <f t="shared" si="1"/>
        <v>0</v>
      </c>
      <c r="I24" s="7" t="e">
        <f t="shared" si="8"/>
        <v>#DIV/0!</v>
      </c>
      <c r="J24" t="e">
        <f t="shared" si="2"/>
        <v>#DIV/0!</v>
      </c>
      <c r="K24">
        <f>Control!F26/100</f>
        <v>0</v>
      </c>
      <c r="L24" s="25" t="e">
        <f t="shared" si="9"/>
        <v>#DIV/0!</v>
      </c>
      <c r="M24" s="10" t="e">
        <f t="shared" si="3"/>
        <v>#DIV/0!</v>
      </c>
      <c r="N24" t="e">
        <f t="shared" si="10"/>
        <v>#DIV/0!</v>
      </c>
      <c r="O24" t="e">
        <f t="shared" si="11"/>
        <v>#DIV/0!</v>
      </c>
      <c r="P24" s="25" t="e">
        <f t="shared" si="12"/>
        <v>#DIV/0!</v>
      </c>
      <c r="Q24" s="17" t="e">
        <f t="shared" si="13"/>
        <v>#DIV/0!</v>
      </c>
      <c r="R24" t="e">
        <f t="shared" si="23"/>
        <v>#DIV/0!</v>
      </c>
      <c r="S24" s="25" t="e">
        <f t="shared" si="15"/>
        <v>#DIV/0!</v>
      </c>
      <c r="T24" s="25" t="e">
        <f t="shared" si="16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18"/>
        <v>#DIV/0!</v>
      </c>
      <c r="Y24" s="7" t="e">
        <f t="shared" ca="1" si="4"/>
        <v>#N/A</v>
      </c>
      <c r="Z24">
        <v>1</v>
      </c>
      <c r="AA24">
        <v>2</v>
      </c>
      <c r="AB24" s="11" t="e">
        <f t="shared" si="19"/>
        <v>#DIV/0!</v>
      </c>
      <c r="AC24" s="11"/>
      <c r="AD24" s="7" t="e">
        <f t="shared" si="20"/>
        <v>#DIV/0!</v>
      </c>
      <c r="AE24" t="e">
        <f t="shared" si="21"/>
        <v>#DIV/0!</v>
      </c>
      <c r="AF24" s="25" t="e">
        <f t="shared" si="22"/>
        <v>#DIV/0!</v>
      </c>
      <c r="AG24" s="7"/>
      <c r="AR24" s="14"/>
      <c r="AS24" s="9"/>
      <c r="AX24" s="7"/>
      <c r="BH24" s="1"/>
    </row>
    <row r="25" spans="1:60" ht="14.25" x14ac:dyDescent="0.2">
      <c r="A25" s="37">
        <f>Control!B27</f>
        <v>0</v>
      </c>
      <c r="B25" s="27" t="e">
        <f t="shared" si="5"/>
        <v>#DIV/0!</v>
      </c>
      <c r="C25" s="20">
        <v>220.29863569016604</v>
      </c>
      <c r="D25" s="9" t="e">
        <f t="shared" si="6"/>
        <v>#DIV/0!</v>
      </c>
      <c r="E25">
        <f>Control!C27/100</f>
        <v>0</v>
      </c>
      <c r="F25" t="e">
        <f t="shared" si="7"/>
        <v>#DIV/0!</v>
      </c>
      <c r="G25">
        <f t="shared" si="0"/>
        <v>389.91835420787601</v>
      </c>
      <c r="H25" s="21">
        <f t="shared" si="1"/>
        <v>0</v>
      </c>
      <c r="I25" s="7" t="e">
        <f t="shared" si="8"/>
        <v>#DIV/0!</v>
      </c>
      <c r="J25" t="e">
        <f t="shared" si="2"/>
        <v>#DIV/0!</v>
      </c>
      <c r="K25">
        <f>Control!F27/100</f>
        <v>0</v>
      </c>
      <c r="L25" s="25" t="e">
        <f t="shared" si="9"/>
        <v>#DIV/0!</v>
      </c>
      <c r="M25" s="10" t="e">
        <f t="shared" si="3"/>
        <v>#DIV/0!</v>
      </c>
      <c r="N25" t="e">
        <f t="shared" si="10"/>
        <v>#DIV/0!</v>
      </c>
      <c r="O25" t="e">
        <f t="shared" si="11"/>
        <v>#DIV/0!</v>
      </c>
      <c r="P25" s="25" t="e">
        <f t="shared" si="12"/>
        <v>#DIV/0!</v>
      </c>
      <c r="Q25" s="17" t="e">
        <f t="shared" si="13"/>
        <v>#DIV/0!</v>
      </c>
      <c r="R25" t="e">
        <f t="shared" si="23"/>
        <v>#DIV/0!</v>
      </c>
      <c r="S25" s="25" t="e">
        <f t="shared" si="15"/>
        <v>#DIV/0!</v>
      </c>
      <c r="T25" s="25" t="e">
        <f t="shared" si="16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18"/>
        <v>#DIV/0!</v>
      </c>
      <c r="Y25" s="7" t="e">
        <f t="shared" ca="1" si="4"/>
        <v>#N/A</v>
      </c>
      <c r="Z25">
        <v>1</v>
      </c>
      <c r="AA25">
        <v>2</v>
      </c>
      <c r="AB25" s="11" t="e">
        <f t="shared" si="19"/>
        <v>#DIV/0!</v>
      </c>
      <c r="AC25" s="11"/>
      <c r="AD25" s="7" t="e">
        <f t="shared" si="20"/>
        <v>#DIV/0!</v>
      </c>
      <c r="AE25" t="e">
        <f t="shared" si="21"/>
        <v>#DIV/0!</v>
      </c>
      <c r="AF25" s="25" t="e">
        <f t="shared" si="22"/>
        <v>#DIV/0!</v>
      </c>
      <c r="AG25" s="7"/>
      <c r="AS25" s="8"/>
      <c r="AT25" s="14"/>
      <c r="AX25" s="7"/>
      <c r="BH25" s="1"/>
    </row>
    <row r="26" spans="1:60" ht="14.25" x14ac:dyDescent="0.2">
      <c r="A26" s="37">
        <f>Control!B28</f>
        <v>0</v>
      </c>
      <c r="B26" s="27" t="e">
        <f t="shared" si="5"/>
        <v>#DIV/0!</v>
      </c>
      <c r="C26" s="20">
        <v>9.9593058078318819</v>
      </c>
      <c r="D26" s="9" t="e">
        <f t="shared" si="6"/>
        <v>#DIV/0!</v>
      </c>
      <c r="E26">
        <f>Control!C28/100</f>
        <v>0</v>
      </c>
      <c r="F26" t="e">
        <f t="shared" si="7"/>
        <v>#DIV/0!</v>
      </c>
      <c r="G26">
        <f t="shared" si="0"/>
        <v>17.627508756360839</v>
      </c>
      <c r="H26" s="21">
        <f t="shared" si="1"/>
        <v>0</v>
      </c>
      <c r="I26" s="7" t="e">
        <f t="shared" si="8"/>
        <v>#DIV/0!</v>
      </c>
      <c r="J26" t="e">
        <f t="shared" si="2"/>
        <v>#DIV/0!</v>
      </c>
      <c r="K26">
        <f>Control!F28/100</f>
        <v>0</v>
      </c>
      <c r="L26" s="25" t="e">
        <f t="shared" si="9"/>
        <v>#DIV/0!</v>
      </c>
      <c r="M26" s="10" t="e">
        <f t="shared" si="3"/>
        <v>#DIV/0!</v>
      </c>
      <c r="N26" t="e">
        <f t="shared" si="10"/>
        <v>#DIV/0!</v>
      </c>
      <c r="O26" t="e">
        <f t="shared" si="11"/>
        <v>#DIV/0!</v>
      </c>
      <c r="P26" s="25" t="e">
        <f t="shared" si="12"/>
        <v>#DIV/0!</v>
      </c>
      <c r="Q26" s="17" t="e">
        <f t="shared" si="13"/>
        <v>#DIV/0!</v>
      </c>
      <c r="R26" t="e">
        <f t="shared" si="23"/>
        <v>#DIV/0!</v>
      </c>
      <c r="S26" s="25" t="e">
        <f t="shared" si="15"/>
        <v>#DIV/0!</v>
      </c>
      <c r="T26" s="25" t="e">
        <f t="shared" si="16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18"/>
        <v>#DIV/0!</v>
      </c>
      <c r="Y26" s="7" t="e">
        <f t="shared" ca="1" si="4"/>
        <v>#N/A</v>
      </c>
      <c r="Z26">
        <v>1</v>
      </c>
      <c r="AA26">
        <v>2</v>
      </c>
      <c r="AB26" s="11" t="e">
        <f t="shared" si="19"/>
        <v>#DIV/0!</v>
      </c>
      <c r="AC26" s="11"/>
      <c r="AD26" s="7" t="e">
        <f t="shared" si="20"/>
        <v>#DIV/0!</v>
      </c>
      <c r="AE26" t="e">
        <f t="shared" si="21"/>
        <v>#DIV/0!</v>
      </c>
      <c r="AF26" s="25" t="e">
        <f t="shared" si="22"/>
        <v>#DIV/0!</v>
      </c>
      <c r="AG26" s="7"/>
      <c r="AR26" s="14"/>
      <c r="AS26" s="9"/>
      <c r="AX26" s="7"/>
      <c r="BH26" s="1"/>
    </row>
    <row r="27" spans="1:60" ht="14.25" x14ac:dyDescent="0.2">
      <c r="A27" s="37">
        <f>Control!B29</f>
        <v>0</v>
      </c>
      <c r="B27" s="27" t="e">
        <f t="shared" si="5"/>
        <v>#DIV/0!</v>
      </c>
      <c r="C27" s="20">
        <v>89.312423630754594</v>
      </c>
      <c r="D27" s="9" t="e">
        <f t="shared" si="6"/>
        <v>#DIV/0!</v>
      </c>
      <c r="E27">
        <f>Control!C29/100</f>
        <v>0</v>
      </c>
      <c r="F27" t="e">
        <f t="shared" si="7"/>
        <v>#DIV/0!</v>
      </c>
      <c r="G27">
        <f t="shared" si="0"/>
        <v>158.07884203785375</v>
      </c>
      <c r="H27" s="21">
        <f t="shared" si="1"/>
        <v>0</v>
      </c>
      <c r="I27" s="7" t="e">
        <f t="shared" si="8"/>
        <v>#DIV/0!</v>
      </c>
      <c r="J27" t="e">
        <f t="shared" si="2"/>
        <v>#DIV/0!</v>
      </c>
      <c r="K27">
        <f>Control!F29/100</f>
        <v>0</v>
      </c>
      <c r="L27" s="25" t="e">
        <f t="shared" si="9"/>
        <v>#DIV/0!</v>
      </c>
      <c r="M27" s="10" t="e">
        <f t="shared" si="3"/>
        <v>#DIV/0!</v>
      </c>
      <c r="N27" t="e">
        <f t="shared" si="10"/>
        <v>#DIV/0!</v>
      </c>
      <c r="O27" t="e">
        <f t="shared" si="11"/>
        <v>#DIV/0!</v>
      </c>
      <c r="P27" s="25" t="e">
        <f t="shared" si="12"/>
        <v>#DIV/0!</v>
      </c>
      <c r="Q27" s="17" t="e">
        <f t="shared" si="13"/>
        <v>#DIV/0!</v>
      </c>
      <c r="R27" t="e">
        <f t="shared" si="23"/>
        <v>#DIV/0!</v>
      </c>
      <c r="S27" s="25" t="e">
        <f t="shared" si="15"/>
        <v>#DIV/0!</v>
      </c>
      <c r="T27" s="25" t="e">
        <f t="shared" si="16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18"/>
        <v>#DIV/0!</v>
      </c>
      <c r="Y27" s="7" t="e">
        <f t="shared" ca="1" si="4"/>
        <v>#N/A</v>
      </c>
      <c r="Z27">
        <v>1</v>
      </c>
      <c r="AA27">
        <v>2</v>
      </c>
      <c r="AB27" s="11" t="e">
        <f t="shared" si="19"/>
        <v>#DIV/0!</v>
      </c>
      <c r="AC27" s="11"/>
      <c r="AD27" s="7" t="e">
        <f t="shared" si="20"/>
        <v>#DIV/0!</v>
      </c>
      <c r="AE27" t="e">
        <f t="shared" si="21"/>
        <v>#DIV/0!</v>
      </c>
      <c r="AF27" s="25" t="e">
        <f t="shared" si="22"/>
        <v>#DIV/0!</v>
      </c>
      <c r="AG27" s="7"/>
      <c r="AS27" s="8"/>
      <c r="AT27" s="14"/>
      <c r="AX27" s="7"/>
      <c r="BH27" s="1"/>
    </row>
    <row r="28" spans="1:60" ht="14.25" x14ac:dyDescent="0.2">
      <c r="A28" s="37">
        <f>Control!B30</f>
        <v>0</v>
      </c>
      <c r="B28" s="27" t="e">
        <f t="shared" si="5"/>
        <v>#DIV/0!</v>
      </c>
      <c r="C28" s="20">
        <v>188.37958921693192</v>
      </c>
      <c r="D28" s="9" t="e">
        <f t="shared" si="6"/>
        <v>#DIV/0!</v>
      </c>
      <c r="E28">
        <f>Control!C30/100</f>
        <v>0</v>
      </c>
      <c r="F28" t="e">
        <f t="shared" si="7"/>
        <v>#DIV/0!</v>
      </c>
      <c r="G28">
        <f t="shared" si="0"/>
        <v>333.42312431352349</v>
      </c>
      <c r="H28" s="21">
        <f t="shared" si="1"/>
        <v>0</v>
      </c>
      <c r="I28" s="7" t="e">
        <f t="shared" si="8"/>
        <v>#DIV/0!</v>
      </c>
      <c r="J28" t="e">
        <f t="shared" si="2"/>
        <v>#DIV/0!</v>
      </c>
      <c r="K28">
        <f>Control!F30/100</f>
        <v>0</v>
      </c>
      <c r="L28" s="25" t="e">
        <f t="shared" si="9"/>
        <v>#DIV/0!</v>
      </c>
      <c r="M28" s="10" t="e">
        <f t="shared" si="3"/>
        <v>#DIV/0!</v>
      </c>
      <c r="N28" t="e">
        <f t="shared" si="10"/>
        <v>#DIV/0!</v>
      </c>
      <c r="O28" t="e">
        <f t="shared" si="11"/>
        <v>#DIV/0!</v>
      </c>
      <c r="P28" s="25" t="e">
        <f t="shared" si="12"/>
        <v>#DIV/0!</v>
      </c>
      <c r="Q28" s="17" t="e">
        <f t="shared" si="13"/>
        <v>#DIV/0!</v>
      </c>
      <c r="R28" t="e">
        <f t="shared" si="23"/>
        <v>#DIV/0!</v>
      </c>
      <c r="S28" s="25" t="e">
        <f t="shared" si="15"/>
        <v>#DIV/0!</v>
      </c>
      <c r="T28" s="25" t="e">
        <f t="shared" si="16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18"/>
        <v>#DIV/0!</v>
      </c>
      <c r="Y28" s="7" t="e">
        <f t="shared" ca="1" si="4"/>
        <v>#N/A</v>
      </c>
      <c r="Z28">
        <v>1</v>
      </c>
      <c r="AA28">
        <v>2</v>
      </c>
      <c r="AB28" s="11" t="e">
        <f t="shared" si="19"/>
        <v>#DIV/0!</v>
      </c>
      <c r="AC28" s="11"/>
      <c r="AD28" s="7" t="e">
        <f t="shared" si="20"/>
        <v>#DIV/0!</v>
      </c>
      <c r="AE28" t="e">
        <f t="shared" si="21"/>
        <v>#DIV/0!</v>
      </c>
      <c r="AF28" s="25" t="e">
        <f t="shared" si="22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5"/>
        <v>#DIV/0!</v>
      </c>
      <c r="C29" s="20">
        <v>38.4558989239355</v>
      </c>
      <c r="D29" s="9" t="e">
        <f t="shared" si="6"/>
        <v>#DIV/0!</v>
      </c>
      <c r="E29">
        <f>Control!C31/100</f>
        <v>0</v>
      </c>
      <c r="F29" t="e">
        <f t="shared" si="7"/>
        <v>#DIV/0!</v>
      </c>
      <c r="G29">
        <f t="shared" si="0"/>
        <v>68.065155151910503</v>
      </c>
      <c r="H29" s="21">
        <f t="shared" si="1"/>
        <v>0</v>
      </c>
      <c r="I29" s="7" t="e">
        <f t="shared" si="8"/>
        <v>#DIV/0!</v>
      </c>
      <c r="J29" t="e">
        <f t="shared" si="2"/>
        <v>#DIV/0!</v>
      </c>
      <c r="K29">
        <f>Control!F31/100</f>
        <v>0</v>
      </c>
      <c r="L29" s="25" t="e">
        <f t="shared" si="9"/>
        <v>#DIV/0!</v>
      </c>
      <c r="M29" s="10" t="e">
        <f t="shared" si="3"/>
        <v>#DIV/0!</v>
      </c>
      <c r="N29" t="e">
        <f t="shared" si="10"/>
        <v>#DIV/0!</v>
      </c>
      <c r="O29" t="e">
        <f t="shared" si="11"/>
        <v>#DIV/0!</v>
      </c>
      <c r="P29" s="25" t="e">
        <f t="shared" si="12"/>
        <v>#DIV/0!</v>
      </c>
      <c r="Q29" s="17" t="e">
        <f t="shared" si="13"/>
        <v>#DIV/0!</v>
      </c>
      <c r="R29" t="e">
        <f t="shared" si="23"/>
        <v>#DIV/0!</v>
      </c>
      <c r="S29" s="25" t="e">
        <f t="shared" si="15"/>
        <v>#DIV/0!</v>
      </c>
      <c r="T29" s="25" t="e">
        <f t="shared" si="16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18"/>
        <v>#DIV/0!</v>
      </c>
      <c r="Y29" s="7" t="e">
        <f t="shared" ca="1" si="4"/>
        <v>#N/A</v>
      </c>
      <c r="Z29">
        <v>1</v>
      </c>
      <c r="AA29">
        <v>2</v>
      </c>
      <c r="AB29" s="11" t="e">
        <f t="shared" si="19"/>
        <v>#DIV/0!</v>
      </c>
      <c r="AC29" s="11"/>
      <c r="AD29" s="7" t="e">
        <f t="shared" si="20"/>
        <v>#DIV/0!</v>
      </c>
      <c r="AE29" t="e">
        <f t="shared" si="21"/>
        <v>#DIV/0!</v>
      </c>
      <c r="AF29" s="25" t="e">
        <f t="shared" si="22"/>
        <v>#DIV/0!</v>
      </c>
      <c r="AG29" s="7"/>
      <c r="AP29" s="14"/>
      <c r="AS29" s="8"/>
      <c r="AV29" s="14"/>
      <c r="AX29" s="7"/>
      <c r="BH29" s="1"/>
    </row>
    <row r="30" spans="1:60" ht="14.25" x14ac:dyDescent="0.2">
      <c r="A30" s="37">
        <f>Control!B32</f>
        <v>0</v>
      </c>
      <c r="B30" s="27" t="e">
        <f t="shared" si="5"/>
        <v>#DIV/0!</v>
      </c>
      <c r="C30" s="20">
        <v>70.722737417098884</v>
      </c>
      <c r="D30" s="9" t="e">
        <f t="shared" si="6"/>
        <v>#DIV/0!</v>
      </c>
      <c r="E30">
        <f>Control!C32/100</f>
        <v>0</v>
      </c>
      <c r="F30" t="e">
        <f t="shared" si="7"/>
        <v>#DIV/0!</v>
      </c>
      <c r="G30">
        <f t="shared" si="0"/>
        <v>125.17596076961065</v>
      </c>
      <c r="H30" s="21">
        <f t="shared" si="1"/>
        <v>0</v>
      </c>
      <c r="I30" s="7" t="e">
        <f t="shared" si="8"/>
        <v>#DIV/0!</v>
      </c>
      <c r="J30" t="e">
        <f t="shared" si="2"/>
        <v>#DIV/0!</v>
      </c>
      <c r="K30">
        <f>Control!F32/100</f>
        <v>0</v>
      </c>
      <c r="L30" s="25" t="e">
        <f t="shared" si="9"/>
        <v>#DIV/0!</v>
      </c>
      <c r="M30" s="10" t="e">
        <f t="shared" si="3"/>
        <v>#DIV/0!</v>
      </c>
      <c r="N30" t="e">
        <f t="shared" si="10"/>
        <v>#DIV/0!</v>
      </c>
      <c r="O30" t="e">
        <f t="shared" si="11"/>
        <v>#DIV/0!</v>
      </c>
      <c r="P30" s="25" t="e">
        <f t="shared" si="12"/>
        <v>#DIV/0!</v>
      </c>
      <c r="Q30" s="17" t="e">
        <f t="shared" si="13"/>
        <v>#DIV/0!</v>
      </c>
      <c r="R30" t="e">
        <f t="shared" si="23"/>
        <v>#DIV/0!</v>
      </c>
      <c r="S30" s="25" t="e">
        <f t="shared" si="15"/>
        <v>#DIV/0!</v>
      </c>
      <c r="T30" s="25" t="e">
        <f t="shared" si="16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18"/>
        <v>#DIV/0!</v>
      </c>
      <c r="Y30" s="7" t="e">
        <f t="shared" ca="1" si="4"/>
        <v>#N/A</v>
      </c>
      <c r="Z30">
        <v>1</v>
      </c>
      <c r="AA30">
        <v>2</v>
      </c>
      <c r="AB30" s="11" t="e">
        <f t="shared" si="19"/>
        <v>#DIV/0!</v>
      </c>
      <c r="AC30" s="11"/>
      <c r="AD30" s="7" t="e">
        <f t="shared" si="20"/>
        <v>#DIV/0!</v>
      </c>
      <c r="AE30" t="e">
        <f t="shared" si="21"/>
        <v>#DIV/0!</v>
      </c>
      <c r="AF30" s="25" t="e">
        <f t="shared" si="22"/>
        <v>#DIV/0!</v>
      </c>
      <c r="AG30" s="7"/>
      <c r="AP30" s="14"/>
      <c r="AS30" s="8"/>
      <c r="AV30" s="14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40.607709932931698</v>
      </c>
      <c r="D31" s="9" t="e">
        <f t="shared" ref="D31:D94" si="26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7">$F$2*N31</f>
        <v>#DIV/0!</v>
      </c>
      <c r="G31">
        <f t="shared" ref="G31:G94" si="28">0.018*C31*1000000/8.3144/($AA$1+273.15)</f>
        <v>71.873760704848308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1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18"/>
        <v>#DIV/0!</v>
      </c>
      <c r="Y31" s="7" t="e">
        <f t="shared" ca="1" si="4"/>
        <v>#N/A</v>
      </c>
      <c r="Z31">
        <v>1</v>
      </c>
      <c r="AA31">
        <v>2</v>
      </c>
      <c r="AB31" s="11" t="e">
        <f t="shared" si="19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</row>
    <row r="32" spans="1:60" ht="14.25" x14ac:dyDescent="0.2">
      <c r="A32" s="37">
        <f>Control!B34</f>
        <v>0</v>
      </c>
      <c r="B32" s="27" t="e">
        <f t="shared" si="25"/>
        <v>#DIV/0!</v>
      </c>
      <c r="C32" s="20">
        <v>81.369673665797407</v>
      </c>
      <c r="D32" s="9" t="e">
        <f t="shared" si="26"/>
        <v>#DIV/0!</v>
      </c>
      <c r="E32">
        <f>Control!C34/100</f>
        <v>0</v>
      </c>
      <c r="F32" t="e">
        <f t="shared" si="27"/>
        <v>#DIV/0!</v>
      </c>
      <c r="G32">
        <f t="shared" si="28"/>
        <v>144.02054347182673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1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>
        <f ca="1">RANK(C32,$C$3:OFFSET($C$3,Control!$I$5-1,0),1)</f>
        <v>14</v>
      </c>
      <c r="V32" s="10" t="e">
        <f t="shared" ca="1" si="24"/>
        <v>#N/A</v>
      </c>
      <c r="W32" s="10" t="e">
        <f t="shared" ca="1" si="24"/>
        <v>#N/A</v>
      </c>
      <c r="X32" s="7" t="e">
        <f t="shared" si="18"/>
        <v>#DIV/0!</v>
      </c>
      <c r="Y32" s="7" t="e">
        <f t="shared" ca="1" si="4"/>
        <v>#N/A</v>
      </c>
      <c r="Z32">
        <v>1</v>
      </c>
      <c r="AA32">
        <v>2</v>
      </c>
      <c r="AB32" s="11" t="e">
        <f t="shared" si="19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</row>
    <row r="33" spans="1:43" ht="14.25" x14ac:dyDescent="0.2">
      <c r="A33" s="37">
        <f>Control!B35</f>
        <v>0</v>
      </c>
      <c r="B33" s="27" t="e">
        <f t="shared" si="25"/>
        <v>#DIV/0!</v>
      </c>
      <c r="C33" s="20">
        <v>34.634758815070228</v>
      </c>
      <c r="D33" s="9" t="e">
        <f t="shared" si="26"/>
        <v>#DIV/0!</v>
      </c>
      <c r="E33">
        <f>Control!C35/100</f>
        <v>0</v>
      </c>
      <c r="F33" t="e">
        <f t="shared" si="27"/>
        <v>#DIV/0!</v>
      </c>
      <c r="G33">
        <f t="shared" si="28"/>
        <v>61.301914618083813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1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>
        <f ca="1">RANK(C33,$C$3:OFFSET($C$3,Control!$I$5-1,0),1)</f>
        <v>13</v>
      </c>
      <c r="V33" s="10">
        <f t="shared" ca="1" si="24"/>
        <v>13</v>
      </c>
      <c r="W33" s="10" t="e">
        <f t="shared" ca="1" si="24"/>
        <v>#N/A</v>
      </c>
      <c r="X33" s="7" t="e">
        <f t="shared" si="18"/>
        <v>#DIV/0!</v>
      </c>
      <c r="Y33" s="7">
        <f t="shared" ca="1" si="4"/>
        <v>21.634758815070228</v>
      </c>
      <c r="Z33">
        <v>1</v>
      </c>
      <c r="AA33">
        <v>2</v>
      </c>
      <c r="AB33" s="11" t="e">
        <f t="shared" si="19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</row>
    <row r="34" spans="1:43" ht="14.25" x14ac:dyDescent="0.2">
      <c r="A34" s="37">
        <f>Control!B36</f>
        <v>0</v>
      </c>
      <c r="B34" s="27" t="e">
        <f t="shared" si="25"/>
        <v>#DIV/0!</v>
      </c>
      <c r="C34" s="20">
        <v>23.38656064339542</v>
      </c>
      <c r="D34" s="9" t="e">
        <f t="shared" si="26"/>
        <v>#DIV/0!</v>
      </c>
      <c r="E34">
        <f>Control!C36/100</f>
        <v>0</v>
      </c>
      <c r="F34" t="e">
        <f t="shared" si="27"/>
        <v>#DIV/0!</v>
      </c>
      <c r="G34">
        <f t="shared" si="28"/>
        <v>41.393126235608761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1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18"/>
        <v>#DIV/0!</v>
      </c>
      <c r="Y34" s="7" t="e">
        <f t="shared" ca="1" si="4"/>
        <v>#N/A</v>
      </c>
      <c r="Z34">
        <v>1</v>
      </c>
      <c r="AA34">
        <v>2</v>
      </c>
      <c r="AB34" s="11" t="e">
        <f t="shared" si="19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</row>
    <row r="35" spans="1:43" ht="14.25" x14ac:dyDescent="0.2">
      <c r="A35" s="37">
        <f>Control!B37</f>
        <v>0</v>
      </c>
      <c r="B35" s="27" t="e">
        <f t="shared" si="25"/>
        <v>#DIV/0!</v>
      </c>
      <c r="C35" s="20">
        <v>34.448579535346695</v>
      </c>
      <c r="D35" s="9" t="e">
        <f t="shared" si="26"/>
        <v>#DIV/0!</v>
      </c>
      <c r="E35">
        <f>Control!C37/100</f>
        <v>0</v>
      </c>
      <c r="F35" t="e">
        <f t="shared" si="27"/>
        <v>#DIV/0!</v>
      </c>
      <c r="G35">
        <f t="shared" si="28"/>
        <v>60.972385939388282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1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>
        <f ca="1">RANK(C35,$C$3:OFFSET($C$3,Control!$I$5-1,0),1)</f>
        <v>12</v>
      </c>
      <c r="V35" s="10" t="e">
        <f t="shared" ca="1" si="24"/>
        <v>#N/A</v>
      </c>
      <c r="W35" s="10" t="e">
        <f t="shared" ca="1" si="24"/>
        <v>#N/A</v>
      </c>
      <c r="X35" s="7" t="e">
        <f t="shared" si="18"/>
        <v>#DIV/0!</v>
      </c>
      <c r="Y35" s="7" t="e">
        <f t="shared" ca="1" si="4"/>
        <v>#N/A</v>
      </c>
      <c r="Z35">
        <v>1</v>
      </c>
      <c r="AA35">
        <v>2</v>
      </c>
      <c r="AB35" s="11" t="e">
        <f t="shared" si="19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</row>
    <row r="36" spans="1:43" ht="14.25" x14ac:dyDescent="0.2">
      <c r="A36" s="37">
        <f>Control!B38</f>
        <v>0</v>
      </c>
      <c r="B36" s="27" t="e">
        <f t="shared" si="25"/>
        <v>#DIV/0!</v>
      </c>
      <c r="C36" s="20">
        <v>4.1232819115934367</v>
      </c>
      <c r="D36" s="9" t="e">
        <f t="shared" si="26"/>
        <v>#DIV/0!</v>
      </c>
      <c r="E36">
        <f>Control!C38/100</f>
        <v>0</v>
      </c>
      <c r="F36" t="e">
        <f t="shared" si="27"/>
        <v>#DIV/0!</v>
      </c>
      <c r="G36">
        <f t="shared" si="28"/>
        <v>7.2980174927855277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1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18"/>
        <v>#DIV/0!</v>
      </c>
      <c r="Y36" s="7" t="e">
        <f t="shared" ca="1" si="4"/>
        <v>#N/A</v>
      </c>
      <c r="Z36">
        <v>1</v>
      </c>
      <c r="AA36">
        <v>2</v>
      </c>
      <c r="AB36" s="11" t="e">
        <f t="shared" si="19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</row>
    <row r="37" spans="1:43" ht="14.25" x14ac:dyDescent="0.2">
      <c r="A37" s="37">
        <f>Control!B39</f>
        <v>0</v>
      </c>
      <c r="B37" s="27" t="e">
        <f t="shared" si="25"/>
        <v>#DIV/0!</v>
      </c>
      <c r="C37" s="20">
        <v>6.1795180190282748</v>
      </c>
      <c r="D37" s="9" t="e">
        <f t="shared" si="26"/>
        <v>#DIV/0!</v>
      </c>
      <c r="E37">
        <f>Control!C39/100</f>
        <v>0</v>
      </c>
      <c r="F37" t="e">
        <f t="shared" si="27"/>
        <v>#DIV/0!</v>
      </c>
      <c r="G37">
        <f t="shared" si="28"/>
        <v>10.937459908586161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1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18"/>
        <v>#DIV/0!</v>
      </c>
      <c r="Y37" s="7" t="e">
        <f t="shared" ca="1" si="4"/>
        <v>#N/A</v>
      </c>
      <c r="Z37">
        <v>1</v>
      </c>
      <c r="AA37">
        <v>2</v>
      </c>
      <c r="AB37" s="11" t="e">
        <f t="shared" si="19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43" ht="14.25" x14ac:dyDescent="0.2">
      <c r="A38" s="37">
        <f>Control!B40</f>
        <v>0</v>
      </c>
      <c r="B38" s="27" t="e">
        <f t="shared" si="25"/>
        <v>#DIV/0!</v>
      </c>
      <c r="C38" s="20">
        <v>4.9464098169406885</v>
      </c>
      <c r="D38" s="9" t="e">
        <f t="shared" si="26"/>
        <v>#DIV/0!</v>
      </c>
      <c r="E38">
        <f>Control!C40/100</f>
        <v>0</v>
      </c>
      <c r="F38" t="e">
        <f t="shared" si="27"/>
        <v>#DIV/0!</v>
      </c>
      <c r="G38">
        <f t="shared" si="28"/>
        <v>8.754915658087711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17" t="e">
        <f t="shared" si="37"/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 t="e">
        <f ca="1">RANK(C38,$C$3:OFFSET($C$3,Control!$I$5-1,0),1)</f>
        <v>#N/A</v>
      </c>
      <c r="V38" s="10" t="e">
        <f t="shared" ca="1" si="44"/>
        <v>#N/A</v>
      </c>
      <c r="W38" s="10" t="e">
        <f t="shared" ca="1" si="44"/>
        <v>#N/A</v>
      </c>
      <c r="X38" s="7" t="e">
        <f t="shared" si="18"/>
        <v>#DIV/0!</v>
      </c>
      <c r="Y38" s="7" t="e">
        <f t="shared" ca="1" si="4"/>
        <v>#N/A</v>
      </c>
      <c r="Z38">
        <v>1</v>
      </c>
      <c r="AA38">
        <v>2</v>
      </c>
      <c r="AB38" s="11" t="e">
        <f t="shared" si="19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43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1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18"/>
        <v>#DIV/0!</v>
      </c>
      <c r="Y39" s="7" t="e">
        <f t="shared" ca="1" si="4"/>
        <v>#N/A</v>
      </c>
      <c r="Z39">
        <v>1</v>
      </c>
      <c r="AA39">
        <v>2</v>
      </c>
      <c r="AB39" s="11" t="e">
        <f t="shared" si="19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43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1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18"/>
        <v>#DIV/0!</v>
      </c>
      <c r="Y40" s="7" t="e">
        <f t="shared" ca="1" si="4"/>
        <v>#N/A</v>
      </c>
      <c r="Z40">
        <v>1</v>
      </c>
      <c r="AA40">
        <v>2</v>
      </c>
      <c r="AB40" s="11" t="e">
        <f t="shared" si="19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43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1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18"/>
        <v>#DIV/0!</v>
      </c>
      <c r="Y41" s="7" t="e">
        <f t="shared" ca="1" si="4"/>
        <v>#N/A</v>
      </c>
      <c r="Z41">
        <v>1</v>
      </c>
      <c r="AA41">
        <v>2</v>
      </c>
      <c r="AB41" s="11" t="e">
        <f t="shared" si="19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43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1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18"/>
        <v>#DIV/0!</v>
      </c>
      <c r="Y42" s="7" t="e">
        <f t="shared" ca="1" si="4"/>
        <v>#N/A</v>
      </c>
      <c r="Z42">
        <v>1</v>
      </c>
      <c r="AA42">
        <v>2</v>
      </c>
      <c r="AB42" s="11" t="e">
        <f t="shared" si="19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43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1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18"/>
        <v>#DIV/0!</v>
      </c>
      <c r="Y43" s="7" t="e">
        <f t="shared" ca="1" si="4"/>
        <v>#N/A</v>
      </c>
      <c r="Z43">
        <v>1</v>
      </c>
      <c r="AA43">
        <v>2</v>
      </c>
      <c r="AB43" s="11" t="e">
        <f t="shared" si="19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43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1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18"/>
        <v>#DIV/0!</v>
      </c>
      <c r="Y44" s="7" t="e">
        <f t="shared" ca="1" si="4"/>
        <v>#N/A</v>
      </c>
      <c r="Z44">
        <v>1</v>
      </c>
      <c r="AA44">
        <v>2</v>
      </c>
      <c r="AB44" s="11" t="e">
        <f t="shared" si="19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43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1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18"/>
        <v>#DIV/0!</v>
      </c>
      <c r="Y45" s="7" t="e">
        <f t="shared" ca="1" si="4"/>
        <v>#N/A</v>
      </c>
      <c r="Z45">
        <v>1</v>
      </c>
      <c r="AA45">
        <v>2</v>
      </c>
      <c r="AB45" s="11" t="e">
        <f t="shared" si="19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43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1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18"/>
        <v>#DIV/0!</v>
      </c>
      <c r="Y46" s="7" t="e">
        <f t="shared" ca="1" si="4"/>
        <v>#N/A</v>
      </c>
      <c r="Z46">
        <v>1</v>
      </c>
      <c r="AA46">
        <v>2</v>
      </c>
      <c r="AB46" s="11" t="e">
        <f t="shared" si="19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43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1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18"/>
        <v>#DIV/0!</v>
      </c>
      <c r="Y47" s="7" t="e">
        <f t="shared" ca="1" si="4"/>
        <v>#N/A</v>
      </c>
      <c r="Z47">
        <v>1</v>
      </c>
      <c r="AA47">
        <v>2</v>
      </c>
      <c r="AB47" s="11" t="e">
        <f t="shared" si="19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</row>
    <row r="48" spans="1:43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1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18"/>
        <v>#DIV/0!</v>
      </c>
      <c r="Y48" s="7" t="e">
        <f t="shared" ca="1" si="4"/>
        <v>#N/A</v>
      </c>
      <c r="Z48">
        <v>1</v>
      </c>
      <c r="AA48">
        <v>2</v>
      </c>
      <c r="AB48" s="11" t="e">
        <f t="shared" si="19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  <c r="AQ48" s="10"/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1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18"/>
        <v>#DIV/0!</v>
      </c>
      <c r="Y49" s="7" t="e">
        <f t="shared" ca="1" si="4"/>
        <v>#N/A</v>
      </c>
      <c r="Z49">
        <v>1</v>
      </c>
      <c r="AA49">
        <v>2</v>
      </c>
      <c r="AB49" s="11" t="e">
        <f t="shared" si="19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1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18"/>
        <v>#DIV/0!</v>
      </c>
      <c r="Y50" s="7" t="e">
        <f t="shared" ca="1" si="4"/>
        <v>#N/A</v>
      </c>
      <c r="Z50">
        <v>1</v>
      </c>
      <c r="AA50">
        <v>2</v>
      </c>
      <c r="AB50" s="11" t="e">
        <f t="shared" si="19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8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8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8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8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8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8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8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8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8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8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8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8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8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8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8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8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8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BH530"/>
  <sheetViews>
    <sheetView workbookViewId="0">
      <selection activeCell="C9" sqref="C9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8.28515625" style="1" customWidth="1"/>
    <col min="7" max="7" width="10.57031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8.855468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51.827329970943993</v>
      </c>
      <c r="AH1" s="31" t="s">
        <v>86</v>
      </c>
      <c r="AI1">
        <f ca="1">MAX(AD3:OFFSET(AD3,Control!$I$5-1,0))</f>
        <v>3.7779838050654773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6.3768398956831618E-6</v>
      </c>
      <c r="E2" s="18" t="s">
        <v>29</v>
      </c>
      <c r="F2" s="3">
        <f>Control!Q29</f>
        <v>5.5555555555555559E-2</v>
      </c>
      <c r="H2" s="3" t="s">
        <v>33</v>
      </c>
      <c r="I2" s="4">
        <v>0.1</v>
      </c>
      <c r="J2" s="4">
        <f>Control!S29</f>
        <v>2</v>
      </c>
      <c r="K2" s="4" t="s">
        <v>49</v>
      </c>
      <c r="N2" s="4" t="s">
        <v>34</v>
      </c>
      <c r="O2" s="4">
        <f>Control!R29</f>
        <v>3.4722222222222219</v>
      </c>
      <c r="P2" s="18">
        <f>Control!P29</f>
        <v>2.4722222222222219</v>
      </c>
      <c r="Q2" s="34" t="s">
        <v>35</v>
      </c>
      <c r="R2" s="14" t="s">
        <v>38</v>
      </c>
      <c r="S2" s="8">
        <f ca="1">100*MAX(S3:OFFSET(S3,Control!$I$5-1,0))</f>
        <v>0.34158998747184349</v>
      </c>
      <c r="T2" s="8">
        <f ca="1">S2*(1+AG3/100)</f>
        <v>1.1765112135706977</v>
      </c>
      <c r="U2" s="2"/>
      <c r="V2" t="s">
        <v>44</v>
      </c>
      <c r="W2">
        <f>O2/(1+P2-F2)</f>
        <v>1.0162601626016259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3.5907644207255238</v>
      </c>
      <c r="C3" s="20">
        <v>95.674075374139719</v>
      </c>
      <c r="D3" s="9">
        <f>ABS(B3-((354.94*SQRT(C3)+9.623*C3-1.5223*POWER(C3,1.5))/($AA$1+273)+0.0012439*POWER(C3,1.5)))</f>
        <v>2.9718685201629569E-7</v>
      </c>
      <c r="E3">
        <f>Control!C5/100</f>
        <v>0.297944505187065</v>
      </c>
      <c r="F3">
        <f t="shared" ref="F3:F30" si="0">$F$2*N3</f>
        <v>5.158598627646563E-5</v>
      </c>
      <c r="G3">
        <f t="shared" ref="G3:G30" si="1">0.018*C3*1000000/8.3144/($AA$1+273.15)</f>
        <v>169.3386701800174</v>
      </c>
      <c r="H3" s="21">
        <f t="shared" ref="H3:H30" si="2">2*0.0000000000000000001*(E3*100)^3.5</f>
        <v>2.887379223076697E-14</v>
      </c>
      <c r="I3" s="7">
        <f t="shared" ref="I3:I30" si="3">MIN(J3*$J$2,C3)</f>
        <v>10.537496498146925</v>
      </c>
      <c r="J3">
        <f t="shared" ref="J3:J30" si="4">$I$2+(0.821*SQRT(H3)+1.54)/E3</f>
        <v>5.2687482490734627</v>
      </c>
      <c r="K3">
        <f>Control!F5/100</f>
        <v>3.1467272481479187E-2</v>
      </c>
      <c r="L3" s="25">
        <f>K3*(1-F3-P3-S3)</f>
        <v>3.1264363695680766E-2</v>
      </c>
      <c r="M3" s="10">
        <f t="shared" ref="M3:M30" si="5">0.018*I3*1000000/8.3144/($AA$1+273.15)</f>
        <v>18.650879426268357</v>
      </c>
      <c r="N3">
        <f t="shared" ref="N3:N30" si="6">1/((1+$P$2)*(1+(1-E3)/E3*$AA$2/M3)-$O$2)</f>
        <v>9.2854775297638128E-4</v>
      </c>
      <c r="O3">
        <f t="shared" ref="O3:O30" si="7">$O$2*N3</f>
        <v>3.2241241422791013E-3</v>
      </c>
      <c r="P3" s="25">
        <f t="shared" ref="P3:P30" si="8">S3*($P$2-$F$2)</f>
        <v>4.5244684548822042E-3</v>
      </c>
      <c r="Q3" s="17">
        <f t="shared" ref="Q3:Q30" si="9">100/(1+G3/$AA$2*(1/S3-1))</f>
        <v>2.6473287873301667</v>
      </c>
      <c r="R3">
        <f t="shared" ref="R3:R9" si="10">Q3/100*G3+(100-Q3)/100*$AA$2</f>
        <v>2394.4910296348021</v>
      </c>
      <c r="S3" s="25">
        <f t="shared" ref="S3:S30" si="11">($O$2/(1+$P$2-$F$2)+1)*N3</f>
        <v>1.8721938433995328E-3</v>
      </c>
      <c r="T3" s="25">
        <f>L3+F3+P3</f>
        <v>3.5840418136839435E-2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3.2192911448657151</v>
      </c>
      <c r="Y3" s="7">
        <f t="shared" ref="Y3:Y66" ca="1" si="12">ABS(C3-V3)</f>
        <v>81.674075374139719</v>
      </c>
      <c r="Z3">
        <v>1</v>
      </c>
      <c r="AA3">
        <v>2</v>
      </c>
      <c r="AB3" s="11">
        <f>100*8.3144*$AA$2*($AA$1+273)*($AE$1/100-B3/100)/(0.018*1000000*C3+8.3144*$AA$2*($AA$1+273)*($AE$1/100-B3/100))</f>
        <v>23.20833018067658</v>
      </c>
      <c r="AC3" s="11"/>
      <c r="AD3" s="7">
        <f t="shared" ref="AD3:AD30" si="13">B3+S3*100</f>
        <v>3.7779838050654773</v>
      </c>
      <c r="AE3">
        <f>($AE$1/100-K3)/(1-K3)/N3-1-$P$2</f>
        <v>24.648180000708546</v>
      </c>
      <c r="AF3" s="25">
        <f t="shared" ref="AF3:AF30" si="14">S3+P3+F3</f>
        <v>6.4482482845582027E-3</v>
      </c>
      <c r="AG3">
        <f>100*((O2+P2)*(1+P2-F2)-O2)/(1+O2+P2-F2)</f>
        <v>244.4220430107527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15">100*T4/(1-S4)</f>
        <v>2.3118660033168679</v>
      </c>
      <c r="C4" s="20">
        <v>45.379662769729563</v>
      </c>
      <c r="D4" s="9">
        <f t="shared" ref="D4:D30" si="16">ABS(B4-((354.94*SQRT(C4)+9.623*C4-1.5223*POWER(C4,1.5))/($AA$1+273)+0.0012439*POWER(C4,1.5)))</f>
        <v>4.6189318592126938E-7</v>
      </c>
      <c r="E4">
        <f>Control!C6/100</f>
        <v>0.28572456749383496</v>
      </c>
      <c r="F4">
        <f t="shared" si="0"/>
        <v>5.0663975018512549E-5</v>
      </c>
      <c r="G4">
        <f t="shared" si="1"/>
        <v>80.319895610099039</v>
      </c>
      <c r="H4" s="21">
        <f t="shared" si="2"/>
        <v>2.4937134037179085E-14</v>
      </c>
      <c r="I4" s="7">
        <f t="shared" si="3"/>
        <v>10.979612989921904</v>
      </c>
      <c r="J4">
        <f t="shared" si="4"/>
        <v>5.489806494960952</v>
      </c>
      <c r="K4">
        <f>Control!F6/100</f>
        <v>1.8700314761687761E-2</v>
      </c>
      <c r="L4" s="25">
        <f t="shared" ref="L4:L30" si="17">K4*(1-F4-P4-S4)</f>
        <v>1.8581885726697202E-2</v>
      </c>
      <c r="M4" s="10">
        <f t="shared" si="5"/>
        <v>19.433405084228006</v>
      </c>
      <c r="N4">
        <f t="shared" si="6"/>
        <v>9.1195155033322586E-4</v>
      </c>
      <c r="O4">
        <f t="shared" si="7"/>
        <v>3.1664984386570341E-3</v>
      </c>
      <c r="P4" s="25">
        <f t="shared" si="8"/>
        <v>4.4436013211358802E-3</v>
      </c>
      <c r="Q4" s="17">
        <f t="shared" si="9"/>
        <v>5.3303619391711106</v>
      </c>
      <c r="R4">
        <f t="shared" si="10"/>
        <v>2328.4209555385319</v>
      </c>
      <c r="S4" s="25">
        <f t="shared" si="11"/>
        <v>1.8387315811596748E-3</v>
      </c>
      <c r="T4" s="25">
        <f t="shared" ref="T4:T30" si="18">L4+F4+P4</f>
        <v>2.3076151022851595E-2</v>
      </c>
      <c r="U4" s="10">
        <f ca="1">RANK(C4,$C$3:OFFSET($C$3,Control!$I$5-1,0),1)</f>
        <v>11</v>
      </c>
      <c r="V4" s="10">
        <f t="shared" ref="V4:W19" ca="1" si="19">IF(U4=U3,U3+1,U4)</f>
        <v>11</v>
      </c>
      <c r="W4" s="10">
        <f t="shared" ca="1" si="19"/>
        <v>11</v>
      </c>
      <c r="X4" s="7">
        <f t="shared" ref="X4:X67" si="20">(N4+L4)*100</f>
        <v>1.9493837277030426</v>
      </c>
      <c r="Y4" s="7">
        <f t="shared" ca="1" si="12"/>
        <v>34.379662769729563</v>
      </c>
      <c r="Z4">
        <v>1</v>
      </c>
      <c r="AA4">
        <v>2</v>
      </c>
      <c r="AB4" s="11">
        <f t="shared" ref="AB4:AB67" si="21">100*8.3144*$AA$2*($AA$1+273)*($AE$1/100-B4/100)/(0.018*1000000*C4+8.3144*$AA$2*($AA$1+273)*($AE$1/100-B4/100))</f>
        <v>50.691110753417775</v>
      </c>
      <c r="AC4" s="11"/>
      <c r="AD4" s="7">
        <f t="shared" si="13"/>
        <v>2.4957391614328355</v>
      </c>
      <c r="AE4">
        <f t="shared" ref="AE4:AE30" si="22">($AE$1/100-K4)/(1-K4)/N4-1-$P$2</f>
        <v>39.053805981009191</v>
      </c>
      <c r="AF4" s="25">
        <f t="shared" si="14"/>
        <v>6.3329968773140673E-3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15"/>
        <v>1.8674411637431014</v>
      </c>
      <c r="C5" s="20">
        <v>31.229796926264019</v>
      </c>
      <c r="D5" s="9">
        <f t="shared" si="16"/>
        <v>7.3979099712850882E-7</v>
      </c>
      <c r="E5">
        <f>Control!C7/100</f>
        <v>0.15831191098096212</v>
      </c>
      <c r="F5">
        <f t="shared" si="0"/>
        <v>4.2645347577541451E-5</v>
      </c>
      <c r="G5">
        <f t="shared" si="1"/>
        <v>55.275290205887678</v>
      </c>
      <c r="H5" s="21">
        <f t="shared" si="2"/>
        <v>3.1573851728757004E-15</v>
      </c>
      <c r="I5" s="7">
        <f t="shared" si="3"/>
        <v>19.65526444081252</v>
      </c>
      <c r="J5">
        <f t="shared" si="4"/>
        <v>9.8276322204062598</v>
      </c>
      <c r="K5">
        <f>Control!F7/100</f>
        <v>1.4942206567466677E-2</v>
      </c>
      <c r="L5" s="25">
        <f t="shared" si="17"/>
        <v>1.4862554618386046E-2</v>
      </c>
      <c r="M5" s="10">
        <f t="shared" si="5"/>
        <v>34.78890524343052</v>
      </c>
      <c r="N5">
        <f t="shared" si="6"/>
        <v>7.6761625639574604E-4</v>
      </c>
      <c r="O5">
        <f t="shared" si="7"/>
        <v>2.6653342235963403E-3</v>
      </c>
      <c r="P5" s="25">
        <f t="shared" si="8"/>
        <v>3.7403090216790004E-3</v>
      </c>
      <c r="Q5" s="17">
        <f t="shared" si="9"/>
        <v>6.4412241579003302</v>
      </c>
      <c r="R5">
        <f t="shared" si="10"/>
        <v>2300.4283522696378</v>
      </c>
      <c r="S5" s="25">
        <f t="shared" si="11"/>
        <v>1.5477140779361382E-3</v>
      </c>
      <c r="T5" s="25">
        <f t="shared" si="18"/>
        <v>1.8645508987642587E-2</v>
      </c>
      <c r="U5" s="10">
        <f ca="1">RANK(C5,$C$3:OFFSET($C$3,Control!$I$5-1,0),1)</f>
        <v>7</v>
      </c>
      <c r="V5" s="10">
        <f t="shared" ca="1" si="19"/>
        <v>7</v>
      </c>
      <c r="W5" s="10">
        <f t="shared" ca="1" si="19"/>
        <v>7</v>
      </c>
      <c r="X5" s="7">
        <f t="shared" si="20"/>
        <v>1.563017087478179</v>
      </c>
      <c r="Y5" s="7">
        <f t="shared" ca="1" si="12"/>
        <v>24.229796926264019</v>
      </c>
      <c r="Z5">
        <v>1</v>
      </c>
      <c r="AA5">
        <v>2</v>
      </c>
      <c r="AB5" s="11">
        <f t="shared" si="21"/>
        <v>62.841638945950237</v>
      </c>
      <c r="AC5" s="11"/>
      <c r="AD5" s="7">
        <f t="shared" si="13"/>
        <v>2.0222125715367154</v>
      </c>
      <c r="AE5">
        <f t="shared" si="22"/>
        <v>51.827329970943993</v>
      </c>
      <c r="AF5" s="25">
        <f t="shared" si="14"/>
        <v>5.3306684471926798E-3</v>
      </c>
      <c r="AG5" s="7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15"/>
        <v>2.2680683980793219</v>
      </c>
      <c r="C6" s="20">
        <v>43.899014750054519</v>
      </c>
      <c r="D6" s="9">
        <f t="shared" si="16"/>
        <v>7.7410300702851487E-7</v>
      </c>
      <c r="E6">
        <f>Control!C8/100</f>
        <v>0.19871320738200793</v>
      </c>
      <c r="F6">
        <f t="shared" si="0"/>
        <v>4.4911872363979032E-5</v>
      </c>
      <c r="G6">
        <f t="shared" si="1"/>
        <v>77.699217378551481</v>
      </c>
      <c r="H6" s="21">
        <f t="shared" si="2"/>
        <v>6.9955773355971863E-15</v>
      </c>
      <c r="I6" s="7">
        <f t="shared" si="3"/>
        <v>15.699725347471006</v>
      </c>
      <c r="J6">
        <f t="shared" si="4"/>
        <v>7.8498626737355028</v>
      </c>
      <c r="K6">
        <f>Control!F8/100</f>
        <v>1.8765050082812738E-2</v>
      </c>
      <c r="L6" s="25">
        <f t="shared" si="17"/>
        <v>1.8659703391034867E-2</v>
      </c>
      <c r="M6" s="10">
        <f t="shared" si="5"/>
        <v>27.787784748749729</v>
      </c>
      <c r="N6">
        <f t="shared" si="6"/>
        <v>8.0841370255162247E-4</v>
      </c>
      <c r="O6">
        <f t="shared" si="7"/>
        <v>2.8069920227486887E-3</v>
      </c>
      <c r="P6" s="25">
        <f t="shared" si="8"/>
        <v>3.9390998297772813E-3</v>
      </c>
      <c r="Q6" s="17">
        <f t="shared" si="9"/>
        <v>4.9054535161423285</v>
      </c>
      <c r="R6">
        <f t="shared" si="10"/>
        <v>2338.3826151696171</v>
      </c>
      <c r="S6" s="25">
        <f t="shared" si="11"/>
        <v>1.6299723433561167E-3</v>
      </c>
      <c r="T6" s="25">
        <f t="shared" si="18"/>
        <v>2.2643715093176128E-2</v>
      </c>
      <c r="U6" s="10">
        <f ca="1">RANK(C6,$C$3:OFFSET($C$3,Control!$I$5-1,0),1)</f>
        <v>10</v>
      </c>
      <c r="V6" s="10">
        <f t="shared" ca="1" si="19"/>
        <v>10</v>
      </c>
      <c r="W6" s="10">
        <f t="shared" ca="1" si="19"/>
        <v>10</v>
      </c>
      <c r="X6" s="7">
        <f t="shared" si="20"/>
        <v>1.946811709358649</v>
      </c>
      <c r="Y6" s="7">
        <f t="shared" ca="1" si="12"/>
        <v>33.899014750054519</v>
      </c>
      <c r="Z6">
        <v>1</v>
      </c>
      <c r="AA6">
        <v>2</v>
      </c>
      <c r="AB6" s="11">
        <f t="shared" si="21"/>
        <v>51.843028712272528</v>
      </c>
      <c r="AC6" s="11"/>
      <c r="AD6" s="7">
        <f t="shared" si="13"/>
        <v>2.4310656324149336</v>
      </c>
      <c r="AE6">
        <f t="shared" si="22"/>
        <v>44.421897421405475</v>
      </c>
      <c r="AF6" s="25">
        <f t="shared" si="14"/>
        <v>5.6139840454973765E-3</v>
      </c>
      <c r="AG6" s="7"/>
      <c r="AS6" s="9"/>
      <c r="AX6" s="7"/>
      <c r="BH6" s="1"/>
    </row>
    <row r="7" spans="1:60" ht="14.25" x14ac:dyDescent="0.2">
      <c r="A7" s="37" t="str">
        <f>Control!B9</f>
        <v>MER 13-01-1</v>
      </c>
      <c r="B7" s="27">
        <f t="shared" si="15"/>
        <v>1.0009730218408797</v>
      </c>
      <c r="C7" s="20">
        <v>10.084924485584287</v>
      </c>
      <c r="D7" s="9">
        <f t="shared" si="16"/>
        <v>2.739367932491632E-7</v>
      </c>
      <c r="E7">
        <f>Control!C9/100</f>
        <v>0.36347859146227679</v>
      </c>
      <c r="F7">
        <f t="shared" si="0"/>
        <v>5.7134634516370007E-5</v>
      </c>
      <c r="G7">
        <f t="shared" si="1"/>
        <v>17.849847982082945</v>
      </c>
      <c r="H7" s="21">
        <f t="shared" si="2"/>
        <v>5.7903647663585683E-14</v>
      </c>
      <c r="I7" s="7">
        <f t="shared" si="3"/>
        <v>8.673677590546669</v>
      </c>
      <c r="J7">
        <f t="shared" si="4"/>
        <v>4.3368387952733345</v>
      </c>
      <c r="K7">
        <f>Control!F9/100</f>
        <v>4.9561099014584012E-3</v>
      </c>
      <c r="L7" s="25">
        <f t="shared" si="17"/>
        <v>4.920714210478053E-3</v>
      </c>
      <c r="M7" s="10">
        <f t="shared" si="5"/>
        <v>15.352006518062446</v>
      </c>
      <c r="N7">
        <f t="shared" si="6"/>
        <v>1.0284234212946601E-3</v>
      </c>
      <c r="O7">
        <f t="shared" si="7"/>
        <v>3.5709146572731249E-3</v>
      </c>
      <c r="P7" s="25">
        <f t="shared" si="8"/>
        <v>5.0111255053869883E-3</v>
      </c>
      <c r="Q7" s="17">
        <f t="shared" si="9"/>
        <v>22.226402132110362</v>
      </c>
      <c r="R7">
        <f t="shared" si="10"/>
        <v>1913.3092066491586</v>
      </c>
      <c r="S7" s="25">
        <f t="shared" si="11"/>
        <v>2.0735691746428917E-3</v>
      </c>
      <c r="T7" s="25">
        <f t="shared" si="18"/>
        <v>9.9889743503814125E-3</v>
      </c>
      <c r="U7" s="10">
        <f ca="1">RANK(C7,$C$3:OFFSET($C$3,Control!$I$5-1,0),1)</f>
        <v>1</v>
      </c>
      <c r="V7" s="10">
        <f t="shared" ca="1" si="19"/>
        <v>1</v>
      </c>
      <c r="W7" s="10">
        <f t="shared" ca="1" si="19"/>
        <v>1</v>
      </c>
      <c r="X7" s="7">
        <f t="shared" si="20"/>
        <v>0.59491376317727129</v>
      </c>
      <c r="Y7" s="7">
        <f t="shared" ca="1" si="12"/>
        <v>9.0849244855842866</v>
      </c>
      <c r="Z7">
        <v>1</v>
      </c>
      <c r="AA7">
        <v>2</v>
      </c>
      <c r="AB7" s="11">
        <f t="shared" si="21"/>
        <v>86.538549619027179</v>
      </c>
      <c r="AC7" s="11"/>
      <c r="AD7" s="7">
        <f t="shared" si="13"/>
        <v>1.2083299393051687</v>
      </c>
      <c r="AE7">
        <f t="shared" si="22"/>
        <v>47.147648935874258</v>
      </c>
      <c r="AF7" s="25">
        <f t="shared" si="14"/>
        <v>7.1418293145462507E-3</v>
      </c>
      <c r="AG7" s="7"/>
      <c r="AS7" s="9"/>
      <c r="AX7" s="7"/>
      <c r="AY7" s="10"/>
      <c r="BF7" s="10"/>
      <c r="BH7" s="1"/>
    </row>
    <row r="8" spans="1:60" ht="14.25" x14ac:dyDescent="0.2">
      <c r="A8" s="37" t="str">
        <f>Control!B10</f>
        <v>MER 13-01-3</v>
      </c>
      <c r="B8" s="27">
        <f t="shared" si="15"/>
        <v>1.203290241550099</v>
      </c>
      <c r="C8" s="20">
        <v>14.156205582535561</v>
      </c>
      <c r="D8" s="9">
        <f t="shared" si="16"/>
        <v>2.6588801005367202E-7</v>
      </c>
      <c r="E8">
        <f>Control!C10/100</f>
        <v>0.44063593598960471</v>
      </c>
      <c r="F8">
        <f t="shared" si="0"/>
        <v>6.5333884385563473E-5</v>
      </c>
      <c r="G8">
        <f t="shared" si="1"/>
        <v>25.055826447939328</v>
      </c>
      <c r="H8" s="21">
        <f t="shared" si="2"/>
        <v>1.1358204701346975E-13</v>
      </c>
      <c r="I8" s="7">
        <f t="shared" si="3"/>
        <v>7.189898693733519</v>
      </c>
      <c r="J8">
        <f t="shared" si="4"/>
        <v>3.5949493468667595</v>
      </c>
      <c r="K8">
        <f>Control!F10/100</f>
        <v>6.2599000462223017E-3</v>
      </c>
      <c r="L8" s="25">
        <f t="shared" si="17"/>
        <v>6.2087770979866687E-3</v>
      </c>
      <c r="M8" s="10">
        <f t="shared" si="5"/>
        <v>12.725786779382567</v>
      </c>
      <c r="N8">
        <f t="shared" si="6"/>
        <v>1.1760099189401425E-3</v>
      </c>
      <c r="O8">
        <f t="shared" si="7"/>
        <v>4.0833677740977166E-3</v>
      </c>
      <c r="P8" s="25">
        <f t="shared" si="8"/>
        <v>5.7302597134264938E-3</v>
      </c>
      <c r="Q8" s="17">
        <f t="shared" si="9"/>
        <v>18.889074233498061</v>
      </c>
      <c r="R8">
        <f t="shared" si="10"/>
        <v>1996.0060412251903</v>
      </c>
      <c r="S8" s="25">
        <f t="shared" si="11"/>
        <v>2.3711419503833768E-3</v>
      </c>
      <c r="T8" s="25">
        <f t="shared" si="18"/>
        <v>1.2004370695798726E-2</v>
      </c>
      <c r="U8" s="10">
        <f ca="1">RANK(C8,$C$3:OFFSET($C$3,Control!$I$5-1,0),1)</f>
        <v>3</v>
      </c>
      <c r="V8" s="10">
        <f t="shared" ca="1" si="19"/>
        <v>3</v>
      </c>
      <c r="W8" s="10">
        <f t="shared" ca="1" si="19"/>
        <v>3</v>
      </c>
      <c r="X8" s="7">
        <f t="shared" si="20"/>
        <v>0.73847870169268104</v>
      </c>
      <c r="Y8" s="7">
        <f t="shared" ca="1" si="12"/>
        <v>11.156205582535561</v>
      </c>
      <c r="Z8">
        <v>1</v>
      </c>
      <c r="AA8">
        <v>2</v>
      </c>
      <c r="AB8" s="11">
        <f t="shared" si="21"/>
        <v>81.418028147121063</v>
      </c>
      <c r="AC8" s="11"/>
      <c r="AD8" s="7">
        <f t="shared" si="13"/>
        <v>1.4404044365884368</v>
      </c>
      <c r="AE8">
        <f t="shared" si="22"/>
        <v>39.737412524596593</v>
      </c>
      <c r="AF8" s="25">
        <f t="shared" si="14"/>
        <v>8.1667355481954348E-3</v>
      </c>
      <c r="AG8" s="7"/>
      <c r="AS8" s="8"/>
      <c r="AX8" s="7"/>
      <c r="BH8" s="1"/>
    </row>
    <row r="9" spans="1:60" s="10" customFormat="1" ht="14.25" x14ac:dyDescent="0.2">
      <c r="A9" s="37" t="str">
        <f>Control!B11</f>
        <v>MER 13-01-6</v>
      </c>
      <c r="B9" s="27">
        <f t="shared" si="15"/>
        <v>1.0870823799181326</v>
      </c>
      <c r="C9" s="20">
        <v>11.746713610877016</v>
      </c>
      <c r="D9" s="9">
        <f t="shared" si="16"/>
        <v>7.6660431380659588E-7</v>
      </c>
      <c r="E9">
        <f>Control!C11/100</f>
        <v>0.39946768149646578</v>
      </c>
      <c r="F9">
        <f t="shared" si="0"/>
        <v>6.0696896743512742E-5</v>
      </c>
      <c r="G9">
        <f t="shared" si="1"/>
        <v>20.791137558138232</v>
      </c>
      <c r="H9" s="21">
        <f t="shared" si="2"/>
        <v>8.0577867017476053E-14</v>
      </c>
      <c r="I9" s="7">
        <f t="shared" si="3"/>
        <v>7.9102619530169038</v>
      </c>
      <c r="J9">
        <f t="shared" si="4"/>
        <v>3.9551309765084519</v>
      </c>
      <c r="K9">
        <f>Control!F11/100</f>
        <v>5.5043804566249042E-3</v>
      </c>
      <c r="L9" s="25">
        <f t="shared" si="17"/>
        <v>5.4626181050983083E-3</v>
      </c>
      <c r="M9" s="10">
        <f t="shared" si="5"/>
        <v>14.000796293679516</v>
      </c>
      <c r="N9">
        <f t="shared" si="6"/>
        <v>1.0925441413832293E-3</v>
      </c>
      <c r="O9">
        <f t="shared" si="7"/>
        <v>3.7935560464695457E-3</v>
      </c>
      <c r="P9" s="25">
        <f t="shared" si="8"/>
        <v>5.3235619680407744E-3</v>
      </c>
      <c r="Q9" s="17">
        <f t="shared" si="9"/>
        <v>20.678063211172208</v>
      </c>
      <c r="R9">
        <f t="shared" si="10"/>
        <v>1951.652752732316</v>
      </c>
      <c r="S9" s="25">
        <f t="shared" si="11"/>
        <v>2.2028532281548035E-3</v>
      </c>
      <c r="T9" s="25">
        <f t="shared" si="18"/>
        <v>1.0846876969882596E-2</v>
      </c>
      <c r="U9" s="10">
        <f ca="1">RANK(C9,$C$3:OFFSET($C$3,Control!$I$5-1,0),1)</f>
        <v>2</v>
      </c>
      <c r="V9" s="10">
        <f t="shared" ca="1" si="19"/>
        <v>2</v>
      </c>
      <c r="W9" s="10">
        <f t="shared" ca="1" si="19"/>
        <v>2</v>
      </c>
      <c r="X9" s="7">
        <f t="shared" si="20"/>
        <v>0.65551622464815384</v>
      </c>
      <c r="Y9" s="7">
        <f t="shared" ca="1" si="12"/>
        <v>9.7467136108770163</v>
      </c>
      <c r="Z9">
        <v>1</v>
      </c>
      <c r="AA9">
        <v>2</v>
      </c>
      <c r="AB9" s="11">
        <f t="shared" si="21"/>
        <v>84.417628790690614</v>
      </c>
      <c r="AC9" s="11"/>
      <c r="AD9" s="7">
        <f t="shared" si="13"/>
        <v>1.307367702733613</v>
      </c>
      <c r="AE9">
        <f t="shared" si="22"/>
        <v>43.698463326538537</v>
      </c>
      <c r="AF9" s="25">
        <f t="shared" si="14"/>
        <v>7.5871120929390905E-3</v>
      </c>
      <c r="AG9" s="7"/>
      <c r="AI9"/>
      <c r="AJ9"/>
      <c r="AP9"/>
      <c r="AQ9"/>
      <c r="AR9"/>
      <c r="AS9" s="9"/>
      <c r="AT9"/>
      <c r="AU9"/>
      <c r="AV9"/>
      <c r="AW9"/>
      <c r="AX9" s="7"/>
      <c r="AY9"/>
      <c r="AZ9"/>
      <c r="BB9"/>
      <c r="BE9"/>
      <c r="BF9"/>
      <c r="BG9"/>
      <c r="BH9" s="1"/>
    </row>
    <row r="10" spans="1:60" ht="14.25" x14ac:dyDescent="0.2">
      <c r="A10" s="37" t="str">
        <f>Control!B12</f>
        <v>AME_19-Ad</v>
      </c>
      <c r="B10" s="27">
        <f t="shared" si="15"/>
        <v>2.1397302121365374</v>
      </c>
      <c r="C10" s="20">
        <v>39.665755721172154</v>
      </c>
      <c r="D10" s="9">
        <f t="shared" si="16"/>
        <v>5.3146280265536916E-8</v>
      </c>
      <c r="E10">
        <f>Control!C12/100</f>
        <v>0.60762500000000008</v>
      </c>
      <c r="F10">
        <f t="shared" si="0"/>
        <v>9.4120897085655814E-5</v>
      </c>
      <c r="G10">
        <f t="shared" si="1"/>
        <v>70.206545495649195</v>
      </c>
      <c r="H10" s="21">
        <f t="shared" si="2"/>
        <v>3.497475774085942E-13</v>
      </c>
      <c r="I10" s="7">
        <f t="shared" si="3"/>
        <v>5.2689174590741645</v>
      </c>
      <c r="J10">
        <f t="shared" si="4"/>
        <v>2.6344587295370823</v>
      </c>
      <c r="K10">
        <f>Control!F12/100</f>
        <v>1.3129468487782136E-2</v>
      </c>
      <c r="L10" s="25">
        <f t="shared" si="17"/>
        <v>1.2974998818741148E-2</v>
      </c>
      <c r="M10" s="10">
        <f t="shared" si="5"/>
        <v>9.3257392069770813</v>
      </c>
      <c r="N10">
        <f t="shared" si="6"/>
        <v>1.6941761475418044E-3</v>
      </c>
      <c r="O10">
        <f t="shared" si="7"/>
        <v>5.8825560678534873E-3</v>
      </c>
      <c r="P10" s="25">
        <f t="shared" si="8"/>
        <v>8.2550913639028844E-3</v>
      </c>
      <c r="Q10" s="17">
        <f t="shared" si="9"/>
        <v>10.702921082143236</v>
      </c>
      <c r="R10">
        <f t="shared" ref="R10:R30" si="23">Q10/100*G10+(100-Q10)/100*2450</f>
        <v>2195.2925846463891</v>
      </c>
      <c r="S10" s="25">
        <f t="shared" si="11"/>
        <v>3.4158998747184349E-3</v>
      </c>
      <c r="T10" s="25">
        <f t="shared" si="18"/>
        <v>2.1324211079729687E-2</v>
      </c>
      <c r="U10" s="10">
        <f ca="1">RANK(C10,$C$3:OFFSET($C$3,Control!$I$5-1,0),1)</f>
        <v>9</v>
      </c>
      <c r="V10" s="10">
        <f t="shared" ca="1" si="19"/>
        <v>9</v>
      </c>
      <c r="W10" s="10">
        <f t="shared" ca="1" si="19"/>
        <v>9</v>
      </c>
      <c r="X10" s="7">
        <f t="shared" si="20"/>
        <v>1.4669174966282952</v>
      </c>
      <c r="Y10" s="7">
        <f t="shared" ca="1" si="12"/>
        <v>30.665755721172154</v>
      </c>
      <c r="Z10">
        <v>1</v>
      </c>
      <c r="AA10">
        <v>2</v>
      </c>
      <c r="AB10" s="11">
        <f t="shared" si="21"/>
        <v>55.283416434807265</v>
      </c>
      <c r="AC10" s="11"/>
      <c r="AD10" s="7">
        <f t="shared" si="13"/>
        <v>2.4813201996083807</v>
      </c>
      <c r="AE10">
        <f t="shared" si="22"/>
        <v>22.621710190306885</v>
      </c>
      <c r="AF10" s="25">
        <f t="shared" si="14"/>
        <v>1.1765112135706975E-2</v>
      </c>
      <c r="AG10" s="7"/>
      <c r="AS10" s="8"/>
      <c r="AX10" s="7"/>
      <c r="BH10" s="1"/>
    </row>
    <row r="11" spans="1:60" ht="14.25" x14ac:dyDescent="0.2">
      <c r="A11" s="37" t="str">
        <f>Control!B13</f>
        <v>AME_19-Af</v>
      </c>
      <c r="B11" s="27">
        <f t="shared" si="15"/>
        <v>2.0864711095669217</v>
      </c>
      <c r="C11" s="20">
        <v>37.956269305642792</v>
      </c>
      <c r="D11" s="9">
        <f t="shared" si="16"/>
        <v>4.2701308888837275E-7</v>
      </c>
      <c r="E11">
        <f>Control!C13/100</f>
        <v>0.60762500000000008</v>
      </c>
      <c r="F11">
        <f t="shared" si="0"/>
        <v>9.4120897085655814E-5</v>
      </c>
      <c r="G11">
        <f t="shared" si="1"/>
        <v>67.180833931001118</v>
      </c>
      <c r="H11" s="21">
        <f t="shared" si="2"/>
        <v>3.497475774085942E-13</v>
      </c>
      <c r="I11" s="7">
        <f t="shared" si="3"/>
        <v>5.2689174590741645</v>
      </c>
      <c r="J11">
        <f t="shared" si="4"/>
        <v>2.6344587295370823</v>
      </c>
      <c r="K11">
        <f>Control!F13/100</f>
        <v>1.2592377807624839E-2</v>
      </c>
      <c r="L11" s="25">
        <f t="shared" si="17"/>
        <v>1.2444227070662945E-2</v>
      </c>
      <c r="M11" s="10">
        <f t="shared" si="5"/>
        <v>9.3257392069770813</v>
      </c>
      <c r="N11">
        <f t="shared" si="6"/>
        <v>1.6941761475418044E-3</v>
      </c>
      <c r="O11">
        <f t="shared" si="7"/>
        <v>5.8825560678534873E-3</v>
      </c>
      <c r="P11" s="25">
        <f t="shared" si="8"/>
        <v>8.2550913639028844E-3</v>
      </c>
      <c r="Q11" s="17">
        <f t="shared" si="9"/>
        <v>11.131305100302679</v>
      </c>
      <c r="R11">
        <f t="shared" si="23"/>
        <v>2184.7611286363717</v>
      </c>
      <c r="S11" s="25">
        <f t="shared" si="11"/>
        <v>3.4158998747184349E-3</v>
      </c>
      <c r="T11" s="25">
        <f t="shared" si="18"/>
        <v>2.0793439331651484E-2</v>
      </c>
      <c r="U11" s="10">
        <f ca="1">RANK(C11,$C$3:OFFSET($C$3,Control!$I$5-1,0),1)</f>
        <v>8</v>
      </c>
      <c r="V11" s="10">
        <f t="shared" ca="1" si="19"/>
        <v>8</v>
      </c>
      <c r="W11" s="10">
        <f t="shared" ca="1" si="19"/>
        <v>8</v>
      </c>
      <c r="X11" s="7">
        <f t="shared" si="20"/>
        <v>1.4138403218204749</v>
      </c>
      <c r="Y11" s="7">
        <f t="shared" ca="1" si="12"/>
        <v>29.956269305642792</v>
      </c>
      <c r="Z11">
        <v>1</v>
      </c>
      <c r="AA11">
        <v>2</v>
      </c>
      <c r="AB11" s="11">
        <f t="shared" si="21"/>
        <v>56.737078443355379</v>
      </c>
      <c r="AC11" s="11"/>
      <c r="AD11" s="7">
        <f t="shared" si="13"/>
        <v>2.428061097038765</v>
      </c>
      <c r="AE11">
        <f t="shared" si="22"/>
        <v>22.928581366083971</v>
      </c>
      <c r="AF11" s="25">
        <f t="shared" si="14"/>
        <v>1.1765112135706975E-2</v>
      </c>
      <c r="AG11" s="7"/>
      <c r="AP11" s="10"/>
      <c r="AS11" s="9"/>
      <c r="AT11" s="12"/>
      <c r="AV11" s="10"/>
      <c r="AX11" s="7"/>
      <c r="BH11" s="1"/>
    </row>
    <row r="12" spans="1:60" ht="14.25" x14ac:dyDescent="0.2">
      <c r="A12" s="37" t="str">
        <f>Control!B14</f>
        <v>AME_19-Ac</v>
      </c>
      <c r="B12" s="27">
        <f t="shared" si="15"/>
        <v>2.3913794970338365</v>
      </c>
      <c r="C12" s="20">
        <v>48.113351709262894</v>
      </c>
      <c r="D12" s="9">
        <f t="shared" si="16"/>
        <v>9.797046494064432E-7</v>
      </c>
      <c r="E12">
        <f>Control!C14/100</f>
        <v>0.58246750000000003</v>
      </c>
      <c r="F12">
        <f t="shared" si="0"/>
        <v>8.8310840802722517E-5</v>
      </c>
      <c r="G12">
        <f t="shared" si="1"/>
        <v>85.158398076897086</v>
      </c>
      <c r="H12" s="21">
        <f t="shared" si="2"/>
        <v>3.0163444818343382E-13</v>
      </c>
      <c r="I12" s="7">
        <f t="shared" si="3"/>
        <v>5.4878502265054125</v>
      </c>
      <c r="J12">
        <f t="shared" si="4"/>
        <v>2.7439251132527063</v>
      </c>
      <c r="K12">
        <f>Control!F14/100</f>
        <v>1.6181962952603022E-2</v>
      </c>
      <c r="L12" s="25">
        <f t="shared" si="17"/>
        <v>1.6003332608330163E-2</v>
      </c>
      <c r="M12" s="10">
        <f t="shared" si="5"/>
        <v>9.7132400377994266</v>
      </c>
      <c r="N12">
        <f t="shared" si="6"/>
        <v>1.5895951344490052E-3</v>
      </c>
      <c r="O12">
        <f t="shared" si="7"/>
        <v>5.5194275501701563E-3</v>
      </c>
      <c r="P12" s="25">
        <f t="shared" si="8"/>
        <v>7.7455069152826857E-3</v>
      </c>
      <c r="Q12" s="17">
        <f t="shared" si="9"/>
        <v>8.4830640120454941</v>
      </c>
      <c r="R12">
        <f t="shared" si="23"/>
        <v>2249.3889731253812</v>
      </c>
      <c r="S12" s="25">
        <f t="shared" si="11"/>
        <v>3.2050373442549045E-3</v>
      </c>
      <c r="T12" s="25">
        <f t="shared" si="18"/>
        <v>2.3837150364415572E-2</v>
      </c>
      <c r="U12" s="10">
        <f ca="1">RANK(C12,$C$3:OFFSET($C$3,Control!$I$5-1,0),1)</f>
        <v>12</v>
      </c>
      <c r="V12" s="10">
        <f t="shared" ca="1" si="19"/>
        <v>12</v>
      </c>
      <c r="W12" s="10">
        <f t="shared" ca="1" si="19"/>
        <v>12</v>
      </c>
      <c r="X12" s="7">
        <f t="shared" si="20"/>
        <v>1.759292774277917</v>
      </c>
      <c r="Y12" s="7">
        <f t="shared" ca="1" si="12"/>
        <v>36.113351709262894</v>
      </c>
      <c r="Z12">
        <v>1</v>
      </c>
      <c r="AA12">
        <v>2</v>
      </c>
      <c r="AB12" s="11">
        <f t="shared" si="21"/>
        <v>48.631060589301484</v>
      </c>
      <c r="AC12" s="11"/>
      <c r="AD12" s="7">
        <f t="shared" si="13"/>
        <v>2.7118832314593271</v>
      </c>
      <c r="AE12">
        <f t="shared" si="22"/>
        <v>22.472861594379179</v>
      </c>
      <c r="AF12" s="25">
        <f t="shared" si="14"/>
        <v>1.1038855100340313E-2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15"/>
        <v>2.4094975553739242</v>
      </c>
      <c r="C13" s="20">
        <v>48.744417232951477</v>
      </c>
      <c r="D13" s="9">
        <f t="shared" si="16"/>
        <v>2.7322223594694606E-8</v>
      </c>
      <c r="E13">
        <f>Control!C15/100</f>
        <v>0.58246750000000003</v>
      </c>
      <c r="F13">
        <f t="shared" si="0"/>
        <v>8.8310840802722517E-5</v>
      </c>
      <c r="G13">
        <f t="shared" si="1"/>
        <v>86.27535474629768</v>
      </c>
      <c r="H13" s="21">
        <f t="shared" si="2"/>
        <v>3.0163444818343382E-13</v>
      </c>
      <c r="I13" s="7">
        <f t="shared" si="3"/>
        <v>5.4878502265054125</v>
      </c>
      <c r="J13">
        <f t="shared" si="4"/>
        <v>2.7439251132527063</v>
      </c>
      <c r="K13">
        <f>Control!F15/100</f>
        <v>1.6364578714401581E-2</v>
      </c>
      <c r="L13" s="25">
        <f t="shared" si="17"/>
        <v>1.6183932501195188E-2</v>
      </c>
      <c r="M13" s="10">
        <f t="shared" si="5"/>
        <v>9.7132400377994266</v>
      </c>
      <c r="N13">
        <f t="shared" si="6"/>
        <v>1.5895951344490052E-3</v>
      </c>
      <c r="O13">
        <f t="shared" si="7"/>
        <v>5.5194275501701563E-3</v>
      </c>
      <c r="P13" s="25">
        <f t="shared" si="8"/>
        <v>7.7455069152826857E-3</v>
      </c>
      <c r="Q13" s="17">
        <f t="shared" si="9"/>
        <v>8.3824447762022807</v>
      </c>
      <c r="R13">
        <f t="shared" si="23"/>
        <v>2251.8620869501251</v>
      </c>
      <c r="S13" s="25">
        <f t="shared" si="11"/>
        <v>3.2050373442549045E-3</v>
      </c>
      <c r="T13" s="25">
        <f t="shared" si="18"/>
        <v>2.4017750257280597E-2</v>
      </c>
      <c r="U13" s="10">
        <f ca="1">RANK(C13,$C$3:OFFSET($C$3,Control!$I$5-1,0),1)</f>
        <v>13</v>
      </c>
      <c r="V13" s="10">
        <f t="shared" ca="1" si="19"/>
        <v>13</v>
      </c>
      <c r="W13" s="10">
        <f t="shared" ca="1" si="19"/>
        <v>13</v>
      </c>
      <c r="X13" s="7">
        <f t="shared" si="20"/>
        <v>1.7773527635644195</v>
      </c>
      <c r="Y13" s="7">
        <f t="shared" ca="1" si="12"/>
        <v>35.744417232951477</v>
      </c>
      <c r="Z13">
        <v>1</v>
      </c>
      <c r="AA13">
        <v>2</v>
      </c>
      <c r="AB13" s="11">
        <f t="shared" si="21"/>
        <v>48.167469676822705</v>
      </c>
      <c r="AC13" s="11"/>
      <c r="AD13" s="7">
        <f t="shared" si="13"/>
        <v>2.7300012897994148</v>
      </c>
      <c r="AE13">
        <f t="shared" si="22"/>
        <v>22.360885195998517</v>
      </c>
      <c r="AF13" s="25">
        <f t="shared" si="14"/>
        <v>1.1038855100340313E-2</v>
      </c>
      <c r="AG13" s="7"/>
      <c r="AR13" s="10"/>
      <c r="AS13" s="8"/>
      <c r="AX13" s="13"/>
      <c r="BH13" s="1"/>
    </row>
    <row r="14" spans="1:60" ht="14.25" x14ac:dyDescent="0.2">
      <c r="A14" s="37" t="str">
        <f>Control!B16</f>
        <v>AME_19-Aa</v>
      </c>
      <c r="B14" s="27">
        <f t="shared" si="15"/>
        <v>1.8523466169376355</v>
      </c>
      <c r="C14" s="20">
        <v>30.784814961517597</v>
      </c>
      <c r="D14" s="9">
        <f t="shared" si="16"/>
        <v>9.8749142951604085E-7</v>
      </c>
      <c r="E14">
        <f>Control!C16/100</f>
        <v>0.51727750000000006</v>
      </c>
      <c r="F14">
        <f t="shared" si="0"/>
        <v>7.6073202384553454E-5</v>
      </c>
      <c r="G14" s="10">
        <f t="shared" si="1"/>
        <v>54.487692793844971</v>
      </c>
      <c r="H14" s="21">
        <f t="shared" si="2"/>
        <v>1.9909600918200958E-13</v>
      </c>
      <c r="I14" s="7">
        <f t="shared" si="3"/>
        <v>6.1542522778649511</v>
      </c>
      <c r="J14">
        <f t="shared" si="4"/>
        <v>3.0771261389324756</v>
      </c>
      <c r="K14">
        <f>Control!F16/100</f>
        <v>1.1836631342023635E-2</v>
      </c>
      <c r="L14" s="25">
        <f t="shared" si="17"/>
        <v>1.1724075035569496E-2</v>
      </c>
      <c r="M14" s="10">
        <f t="shared" si="5"/>
        <v>10.892740720101939</v>
      </c>
      <c r="N14">
        <f t="shared" si="6"/>
        <v>1.3693176429219621E-3</v>
      </c>
      <c r="O14">
        <f t="shared" si="7"/>
        <v>4.7545751490345898E-3</v>
      </c>
      <c r="P14" s="25">
        <f t="shared" si="8"/>
        <v>6.6721764823135165E-3</v>
      </c>
      <c r="Q14" s="17">
        <f t="shared" si="9"/>
        <v>11.090536212199819</v>
      </c>
      <c r="R14">
        <f t="shared" si="23"/>
        <v>2184.3248401015981</v>
      </c>
      <c r="S14" s="25">
        <f t="shared" si="11"/>
        <v>2.7609006133711106E-3</v>
      </c>
      <c r="T14" s="25">
        <f t="shared" si="18"/>
        <v>1.8472324720267566E-2</v>
      </c>
      <c r="U14" s="10">
        <f ca="1">RANK(C14,$C$3:OFFSET($C$3,Control!$I$5-1,0),1)</f>
        <v>6</v>
      </c>
      <c r="V14" s="10">
        <f t="shared" ca="1" si="19"/>
        <v>6</v>
      </c>
      <c r="W14" s="10">
        <f t="shared" ca="1" si="19"/>
        <v>6</v>
      </c>
      <c r="X14" s="7">
        <f t="shared" si="20"/>
        <v>1.3093392678491458</v>
      </c>
      <c r="Y14" s="13">
        <f t="shared" ca="1" si="12"/>
        <v>24.784814961517597</v>
      </c>
      <c r="Z14" s="10">
        <v>1</v>
      </c>
      <c r="AA14" s="10">
        <v>2</v>
      </c>
      <c r="AB14" s="11">
        <f t="shared" si="21"/>
        <v>63.268108528013784</v>
      </c>
      <c r="AC14" s="11"/>
      <c r="AD14" s="7">
        <f t="shared" si="13"/>
        <v>2.1284366782747464</v>
      </c>
      <c r="AE14">
        <f t="shared" si="22"/>
        <v>29.725482797704977</v>
      </c>
      <c r="AF14" s="25">
        <f t="shared" si="14"/>
        <v>9.5091502980691796E-3</v>
      </c>
      <c r="AG14" s="7"/>
      <c r="AS14" s="9"/>
      <c r="AX14" s="7"/>
      <c r="BH14" s="1"/>
    </row>
    <row r="15" spans="1:60" ht="14.25" x14ac:dyDescent="0.2">
      <c r="A15" s="37" t="str">
        <f>Control!B17</f>
        <v>AME_19-Ab</v>
      </c>
      <c r="B15" s="27">
        <f t="shared" si="15"/>
        <v>1.6062885660225044</v>
      </c>
      <c r="C15" s="20">
        <v>23.886968036697663</v>
      </c>
      <c r="D15" s="9">
        <f t="shared" si="16"/>
        <v>2.54355549955676E-7</v>
      </c>
      <c r="E15">
        <f>Control!C17/100</f>
        <v>0.51727750000000006</v>
      </c>
      <c r="F15">
        <f t="shared" si="0"/>
        <v>7.6073202384553454E-5</v>
      </c>
      <c r="G15">
        <f t="shared" si="1"/>
        <v>42.278824082164121</v>
      </c>
      <c r="H15" s="21">
        <f t="shared" si="2"/>
        <v>1.9909600918200958E-13</v>
      </c>
      <c r="I15" s="7">
        <f t="shared" si="3"/>
        <v>6.1542522778649511</v>
      </c>
      <c r="J15">
        <f t="shared" si="4"/>
        <v>3.0771261389324756</v>
      </c>
      <c r="K15">
        <f>Control!F17/100</f>
        <v>9.3592868096104703E-3</v>
      </c>
      <c r="L15" s="25">
        <f t="shared" si="17"/>
        <v>9.2702879446551478E-3</v>
      </c>
      <c r="M15" s="10">
        <f t="shared" si="5"/>
        <v>10.892740720101939</v>
      </c>
      <c r="N15">
        <f t="shared" si="6"/>
        <v>1.3693176429219621E-3</v>
      </c>
      <c r="O15">
        <f t="shared" si="7"/>
        <v>4.7545751490345898E-3</v>
      </c>
      <c r="P15" s="25">
        <f t="shared" si="8"/>
        <v>6.6721764823135165E-3</v>
      </c>
      <c r="Q15" s="17">
        <f t="shared" si="9"/>
        <v>13.849603848602088</v>
      </c>
      <c r="R15">
        <f t="shared" si="23"/>
        <v>2116.5401553564757</v>
      </c>
      <c r="S15" s="25">
        <f t="shared" si="11"/>
        <v>2.7609006133711106E-3</v>
      </c>
      <c r="T15" s="25">
        <f t="shared" si="18"/>
        <v>1.6018537629353218E-2</v>
      </c>
      <c r="U15" s="10">
        <f ca="1">RANK(C15,$C$3:OFFSET($C$3,Control!$I$5-1,0),1)</f>
        <v>5</v>
      </c>
      <c r="V15" s="10">
        <f t="shared" ca="1" si="19"/>
        <v>5</v>
      </c>
      <c r="W15" s="10">
        <f t="shared" ca="1" si="19"/>
        <v>5</v>
      </c>
      <c r="X15" s="7">
        <f t="shared" si="20"/>
        <v>1.063960558757711</v>
      </c>
      <c r="Y15" s="7">
        <f t="shared" ca="1" si="12"/>
        <v>18.886968036697663</v>
      </c>
      <c r="Z15">
        <v>1</v>
      </c>
      <c r="AA15">
        <v>2</v>
      </c>
      <c r="AB15" s="11">
        <f t="shared" si="21"/>
        <v>70.26179073180235</v>
      </c>
      <c r="AC15" s="11"/>
      <c r="AD15" s="7">
        <f t="shared" si="13"/>
        <v>1.8823786273596155</v>
      </c>
      <c r="AE15">
        <f t="shared" si="22"/>
        <v>31.468738051910726</v>
      </c>
      <c r="AF15" s="25">
        <f t="shared" si="14"/>
        <v>9.5091502980691796E-3</v>
      </c>
      <c r="AG15" s="7"/>
      <c r="AP15" s="12"/>
      <c r="AS15" s="8"/>
      <c r="AV15" s="12"/>
      <c r="AX15" s="7"/>
      <c r="BH15" s="1"/>
    </row>
    <row r="16" spans="1:60" ht="14.25" x14ac:dyDescent="0.2">
      <c r="A16" s="37" t="str">
        <f>Control!B18</f>
        <v>AME_19-Ag</v>
      </c>
      <c r="B16" s="27">
        <f t="shared" si="15"/>
        <v>1.5275017987322221</v>
      </c>
      <c r="C16" s="20">
        <v>21.825720478538251</v>
      </c>
      <c r="D16" s="9">
        <f t="shared" si="16"/>
        <v>6.8403514852377612E-8</v>
      </c>
      <c r="E16">
        <f>Control!C18/100</f>
        <v>0.51727750000000006</v>
      </c>
      <c r="F16">
        <f t="shared" si="0"/>
        <v>7.6073202384553454E-5</v>
      </c>
      <c r="G16">
        <f t="shared" si="1"/>
        <v>38.630511631319479</v>
      </c>
      <c r="H16" s="21">
        <f t="shared" si="2"/>
        <v>1.9909600918200958E-13</v>
      </c>
      <c r="I16" s="7">
        <f t="shared" si="3"/>
        <v>6.1542522778649511</v>
      </c>
      <c r="J16">
        <f t="shared" si="4"/>
        <v>3.0771261389324756</v>
      </c>
      <c r="K16">
        <f>Control!F18/100</f>
        <v>8.5660513659939156E-3</v>
      </c>
      <c r="L16" s="25">
        <f t="shared" si="17"/>
        <v>8.4845954960936984E-3</v>
      </c>
      <c r="M16" s="10">
        <f t="shared" si="5"/>
        <v>10.892740720101939</v>
      </c>
      <c r="N16">
        <f t="shared" si="6"/>
        <v>1.3693176429219621E-3</v>
      </c>
      <c r="O16">
        <f t="shared" si="7"/>
        <v>4.7545751490345898E-3</v>
      </c>
      <c r="P16" s="25">
        <f t="shared" si="8"/>
        <v>6.6721764823135165E-3</v>
      </c>
      <c r="Q16" s="17">
        <f t="shared" si="9"/>
        <v>14.961879851407769</v>
      </c>
      <c r="R16">
        <f t="shared" si="23"/>
        <v>2089.2137943767716</v>
      </c>
      <c r="S16" s="25">
        <f t="shared" si="11"/>
        <v>2.7609006133711106E-3</v>
      </c>
      <c r="T16" s="25">
        <f t="shared" si="18"/>
        <v>1.5232845180791769E-2</v>
      </c>
      <c r="U16" s="10">
        <f ca="1">RANK(C16,$C$3:OFFSET($C$3,Control!$I$5-1,0),1)</f>
        <v>4</v>
      </c>
      <c r="V16" s="10">
        <f t="shared" ca="1" si="19"/>
        <v>4</v>
      </c>
      <c r="W16" s="10">
        <f t="shared" ca="1" si="19"/>
        <v>4</v>
      </c>
      <c r="X16" s="7">
        <f t="shared" si="20"/>
        <v>0.98539131390156609</v>
      </c>
      <c r="Y16" s="7">
        <f t="shared" ca="1" si="12"/>
        <v>17.825720478538251</v>
      </c>
      <c r="Z16">
        <v>1</v>
      </c>
      <c r="AA16">
        <v>2</v>
      </c>
      <c r="AB16" s="11">
        <f t="shared" si="21"/>
        <v>72.49630306376109</v>
      </c>
      <c r="AC16" s="11"/>
      <c r="AD16" s="7">
        <f t="shared" si="13"/>
        <v>1.8035918600693333</v>
      </c>
      <c r="AE16">
        <f t="shared" si="22"/>
        <v>32.025079797918046</v>
      </c>
      <c r="AF16" s="25">
        <f t="shared" si="14"/>
        <v>9.5091502980691796E-3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>
        <f>Control!B19</f>
        <v>0</v>
      </c>
      <c r="B17" s="27" t="e">
        <f t="shared" si="15"/>
        <v>#DIV/0!</v>
      </c>
      <c r="C17" s="20">
        <v>118.26664993737108</v>
      </c>
      <c r="D17" s="9" t="e">
        <f t="shared" si="16"/>
        <v>#DIV/0!</v>
      </c>
      <c r="E17">
        <f>Control!C19/100</f>
        <v>0</v>
      </c>
      <c r="F17" t="e">
        <f t="shared" si="0"/>
        <v>#DIV/0!</v>
      </c>
      <c r="G17">
        <f t="shared" si="1"/>
        <v>209.32647792751285</v>
      </c>
      <c r="H17" s="21">
        <f t="shared" si="2"/>
        <v>0</v>
      </c>
      <c r="I17" s="7" t="e">
        <f t="shared" si="3"/>
        <v>#DIV/0!</v>
      </c>
      <c r="J17" t="e">
        <f t="shared" si="4"/>
        <v>#DIV/0!</v>
      </c>
      <c r="K17">
        <f>Control!F19/100</f>
        <v>0</v>
      </c>
      <c r="L17" s="25" t="e">
        <f t="shared" si="17"/>
        <v>#DIV/0!</v>
      </c>
      <c r="M17" s="10" t="e">
        <f t="shared" si="5"/>
        <v>#DIV/0!</v>
      </c>
      <c r="N17" t="e">
        <f t="shared" si="6"/>
        <v>#DIV/0!</v>
      </c>
      <c r="O17" t="e">
        <f t="shared" si="7"/>
        <v>#DIV/0!</v>
      </c>
      <c r="P17" s="25" t="e">
        <f t="shared" si="8"/>
        <v>#DIV/0!</v>
      </c>
      <c r="Q17" s="17" t="e">
        <f t="shared" si="9"/>
        <v>#DIV/0!</v>
      </c>
      <c r="R17" t="e">
        <f t="shared" si="23"/>
        <v>#DIV/0!</v>
      </c>
      <c r="S17" s="25" t="e">
        <f t="shared" si="11"/>
        <v>#DIV/0!</v>
      </c>
      <c r="T17" s="25" t="e">
        <f t="shared" si="18"/>
        <v>#DIV/0!</v>
      </c>
      <c r="U17" s="10" t="e">
        <f ca="1">RANK(C17,$C$3:OFFSET($C$3,Control!$I$5-1,0),1)</f>
        <v>#N/A</v>
      </c>
      <c r="V17" s="10" t="e">
        <f t="shared" ca="1" si="19"/>
        <v>#N/A</v>
      </c>
      <c r="W17" s="10" t="e">
        <f t="shared" ca="1" si="19"/>
        <v>#N/A</v>
      </c>
      <c r="X17" s="7" t="e">
        <f t="shared" si="20"/>
        <v>#DIV/0!</v>
      </c>
      <c r="Y17" s="7" t="e">
        <f t="shared" ca="1" si="12"/>
        <v>#N/A</v>
      </c>
      <c r="Z17">
        <v>1</v>
      </c>
      <c r="AA17">
        <v>2</v>
      </c>
      <c r="AB17" s="11" t="e">
        <f t="shared" si="21"/>
        <v>#DIV/0!</v>
      </c>
      <c r="AC17" s="11"/>
      <c r="AD17" s="7" t="e">
        <f t="shared" si="13"/>
        <v>#DIV/0!</v>
      </c>
      <c r="AE17" t="e">
        <f t="shared" si="22"/>
        <v>#DIV/0!</v>
      </c>
      <c r="AF17" s="25" t="e">
        <f t="shared" si="14"/>
        <v>#DIV/0!</v>
      </c>
      <c r="AG17" s="7"/>
      <c r="AS17" s="8"/>
      <c r="AX17" s="7"/>
      <c r="BH17" s="1"/>
    </row>
    <row r="18" spans="1:60" ht="14.25" x14ac:dyDescent="0.2">
      <c r="A18" s="37">
        <f>Control!B20</f>
        <v>0</v>
      </c>
      <c r="B18" s="27" t="e">
        <f t="shared" si="15"/>
        <v>#DIV/0!</v>
      </c>
      <c r="C18" s="20">
        <v>94.072417192919318</v>
      </c>
      <c r="D18" s="9" t="e">
        <f t="shared" si="16"/>
        <v>#DIV/0!</v>
      </c>
      <c r="E18">
        <f>Control!C20/100</f>
        <v>0</v>
      </c>
      <c r="F18" t="e">
        <f t="shared" si="0"/>
        <v>#DIV/0!</v>
      </c>
      <c r="G18">
        <f t="shared" si="1"/>
        <v>166.50380958240856</v>
      </c>
      <c r="H18" s="21">
        <f t="shared" si="2"/>
        <v>0</v>
      </c>
      <c r="I18" s="7" t="e">
        <f t="shared" si="3"/>
        <v>#DIV/0!</v>
      </c>
      <c r="J18" t="e">
        <f t="shared" si="4"/>
        <v>#DIV/0!</v>
      </c>
      <c r="K18">
        <f>Control!F20/100</f>
        <v>0</v>
      </c>
      <c r="L18" s="25" t="e">
        <f t="shared" si="17"/>
        <v>#DIV/0!</v>
      </c>
      <c r="M18" s="10" t="e">
        <f t="shared" si="5"/>
        <v>#DIV/0!</v>
      </c>
      <c r="N18" t="e">
        <f t="shared" si="6"/>
        <v>#DIV/0!</v>
      </c>
      <c r="O18" t="e">
        <f t="shared" si="7"/>
        <v>#DIV/0!</v>
      </c>
      <c r="P18" s="25" t="e">
        <f t="shared" si="8"/>
        <v>#DIV/0!</v>
      </c>
      <c r="Q18" s="17" t="e">
        <f t="shared" si="9"/>
        <v>#DIV/0!</v>
      </c>
      <c r="R18" t="e">
        <f t="shared" si="23"/>
        <v>#DIV/0!</v>
      </c>
      <c r="S18" s="25" t="e">
        <f t="shared" si="11"/>
        <v>#DIV/0!</v>
      </c>
      <c r="T18" s="25" t="e">
        <f t="shared" si="18"/>
        <v>#DIV/0!</v>
      </c>
      <c r="U18" s="10" t="e">
        <f ca="1">RANK(C18,$C$3:OFFSET($C$3,Control!$I$5-1,0),1)</f>
        <v>#N/A</v>
      </c>
      <c r="V18" s="10" t="e">
        <f t="shared" ca="1" si="19"/>
        <v>#N/A</v>
      </c>
      <c r="W18" s="10" t="e">
        <f t="shared" ca="1" si="19"/>
        <v>#N/A</v>
      </c>
      <c r="X18" s="7" t="e">
        <f t="shared" si="20"/>
        <v>#DIV/0!</v>
      </c>
      <c r="Y18" s="7" t="e">
        <f t="shared" ca="1" si="12"/>
        <v>#N/A</v>
      </c>
      <c r="Z18">
        <v>1</v>
      </c>
      <c r="AA18">
        <v>2</v>
      </c>
      <c r="AB18" s="11" t="e">
        <f t="shared" si="21"/>
        <v>#DIV/0!</v>
      </c>
      <c r="AC18" s="11"/>
      <c r="AD18" s="7" t="e">
        <f t="shared" si="13"/>
        <v>#DIV/0!</v>
      </c>
      <c r="AE18" t="e">
        <f t="shared" si="22"/>
        <v>#DIV/0!</v>
      </c>
      <c r="AF18" s="25" t="e">
        <f t="shared" si="14"/>
        <v>#DIV/0!</v>
      </c>
      <c r="AG18" s="7"/>
      <c r="AP18" s="14"/>
      <c r="AR18" s="12"/>
      <c r="AS18" s="9"/>
      <c r="AT18" s="14"/>
      <c r="AV18" s="14"/>
      <c r="AX18" s="7"/>
      <c r="BH18" s="1"/>
    </row>
    <row r="19" spans="1:60" ht="14.25" x14ac:dyDescent="0.2">
      <c r="A19" s="37">
        <f>Control!B21</f>
        <v>0</v>
      </c>
      <c r="B19" s="27" t="e">
        <f t="shared" si="15"/>
        <v>#DIV/0!</v>
      </c>
      <c r="C19" s="20">
        <v>73.415085646107826</v>
      </c>
      <c r="D19" s="9" t="e">
        <f t="shared" si="16"/>
        <v>#DIV/0!</v>
      </c>
      <c r="E19">
        <f>Control!C21/100</f>
        <v>0</v>
      </c>
      <c r="F19" t="e">
        <f t="shared" si="0"/>
        <v>#DIV/0!</v>
      </c>
      <c r="G19">
        <f t="shared" si="1"/>
        <v>129.94129209869848</v>
      </c>
      <c r="H19" s="21">
        <f t="shared" si="2"/>
        <v>0</v>
      </c>
      <c r="I19" s="7" t="e">
        <f t="shared" si="3"/>
        <v>#DIV/0!</v>
      </c>
      <c r="J19" t="e">
        <f t="shared" si="4"/>
        <v>#DIV/0!</v>
      </c>
      <c r="K19">
        <f>Control!F21/100</f>
        <v>0</v>
      </c>
      <c r="L19" s="25" t="e">
        <f t="shared" si="17"/>
        <v>#DIV/0!</v>
      </c>
      <c r="M19" s="10" t="e">
        <f t="shared" si="5"/>
        <v>#DIV/0!</v>
      </c>
      <c r="N19" t="e">
        <f t="shared" si="6"/>
        <v>#DIV/0!</v>
      </c>
      <c r="O19" t="e">
        <f t="shared" si="7"/>
        <v>#DIV/0!</v>
      </c>
      <c r="P19" s="25" t="e">
        <f t="shared" si="8"/>
        <v>#DIV/0!</v>
      </c>
      <c r="Q19" s="17" t="e">
        <f t="shared" si="9"/>
        <v>#DIV/0!</v>
      </c>
      <c r="R19" t="e">
        <f t="shared" si="23"/>
        <v>#DIV/0!</v>
      </c>
      <c r="S19" s="25" t="e">
        <f t="shared" si="11"/>
        <v>#DIV/0!</v>
      </c>
      <c r="T19" s="25" t="e">
        <f t="shared" si="18"/>
        <v>#DIV/0!</v>
      </c>
      <c r="U19" s="10" t="e">
        <f ca="1">RANK(C19,$C$3:OFFSET($C$3,Control!$I$5-1,0),1)</f>
        <v>#N/A</v>
      </c>
      <c r="V19" s="10" t="e">
        <f t="shared" ca="1" si="19"/>
        <v>#N/A</v>
      </c>
      <c r="W19" s="10" t="e">
        <f t="shared" ca="1" si="19"/>
        <v>#N/A</v>
      </c>
      <c r="X19" s="7" t="e">
        <f t="shared" si="20"/>
        <v>#DIV/0!</v>
      </c>
      <c r="Y19" s="7" t="e">
        <f t="shared" ca="1" si="12"/>
        <v>#N/A</v>
      </c>
      <c r="Z19">
        <v>1</v>
      </c>
      <c r="AA19">
        <v>2</v>
      </c>
      <c r="AB19" s="11" t="e">
        <f t="shared" si="21"/>
        <v>#DIV/0!</v>
      </c>
      <c r="AC19" s="11"/>
      <c r="AD19" s="7" t="e">
        <f t="shared" si="13"/>
        <v>#DIV/0!</v>
      </c>
      <c r="AE19" t="e">
        <f t="shared" si="22"/>
        <v>#DIV/0!</v>
      </c>
      <c r="AF19" s="25" t="e">
        <f t="shared" si="14"/>
        <v>#DIV/0!</v>
      </c>
      <c r="AG19" s="7"/>
      <c r="AP19" s="10"/>
      <c r="AS19" s="9"/>
      <c r="AT19" s="12"/>
      <c r="AV19" s="10"/>
      <c r="AX19" s="7"/>
      <c r="BH19" s="1"/>
    </row>
    <row r="20" spans="1:60" ht="14.25" x14ac:dyDescent="0.2">
      <c r="A20" s="37">
        <f>Control!B22</f>
        <v>0</v>
      </c>
      <c r="B20" s="27" t="e">
        <f t="shared" si="15"/>
        <v>#DIV/0!</v>
      </c>
      <c r="C20" s="20">
        <v>73.818357324822571</v>
      </c>
      <c r="D20" s="9" t="e">
        <f t="shared" si="16"/>
        <v>#DIV/0!</v>
      </c>
      <c r="E20">
        <f>Control!C22/100</f>
        <v>0</v>
      </c>
      <c r="F20" t="e">
        <f t="shared" si="0"/>
        <v>#DIV/0!</v>
      </c>
      <c r="G20">
        <f t="shared" si="1"/>
        <v>130.65506424154668</v>
      </c>
      <c r="H20" s="21">
        <f t="shared" si="2"/>
        <v>0</v>
      </c>
      <c r="I20" s="7" t="e">
        <f t="shared" si="3"/>
        <v>#DIV/0!</v>
      </c>
      <c r="J20" t="e">
        <f t="shared" si="4"/>
        <v>#DIV/0!</v>
      </c>
      <c r="K20">
        <f>Control!F22/100</f>
        <v>0</v>
      </c>
      <c r="L20" s="25" t="e">
        <f t="shared" si="17"/>
        <v>#DIV/0!</v>
      </c>
      <c r="M20" s="10" t="e">
        <f t="shared" si="5"/>
        <v>#DIV/0!</v>
      </c>
      <c r="N20" t="e">
        <f t="shared" si="6"/>
        <v>#DIV/0!</v>
      </c>
      <c r="O20" t="e">
        <f t="shared" si="7"/>
        <v>#DIV/0!</v>
      </c>
      <c r="P20" s="25" t="e">
        <f t="shared" si="8"/>
        <v>#DIV/0!</v>
      </c>
      <c r="Q20" s="17" t="e">
        <f t="shared" si="9"/>
        <v>#DIV/0!</v>
      </c>
      <c r="R20" t="e">
        <f t="shared" si="23"/>
        <v>#DIV/0!</v>
      </c>
      <c r="S20" s="25" t="e">
        <f t="shared" si="11"/>
        <v>#DIV/0!</v>
      </c>
      <c r="T20" s="25" t="e">
        <f t="shared" si="18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20"/>
        <v>#DIV/0!</v>
      </c>
      <c r="Y20" s="7" t="e">
        <f t="shared" ca="1" si="12"/>
        <v>#N/A</v>
      </c>
      <c r="Z20">
        <v>1</v>
      </c>
      <c r="AA20">
        <v>2</v>
      </c>
      <c r="AB20" s="11" t="e">
        <f t="shared" si="21"/>
        <v>#DIV/0!</v>
      </c>
      <c r="AC20" s="11"/>
      <c r="AD20" s="7" t="e">
        <f t="shared" si="13"/>
        <v>#DIV/0!</v>
      </c>
      <c r="AE20" t="e">
        <f t="shared" si="22"/>
        <v>#DIV/0!</v>
      </c>
      <c r="AF20" s="25" t="e">
        <f t="shared" si="14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15"/>
        <v>#DIV/0!</v>
      </c>
      <c r="C21" s="20">
        <v>82.716291403511633</v>
      </c>
      <c r="D21" s="9" t="e">
        <f t="shared" si="16"/>
        <v>#DIV/0!</v>
      </c>
      <c r="E21">
        <f>Control!C23/100</f>
        <v>0</v>
      </c>
      <c r="F21" t="e">
        <f t="shared" si="0"/>
        <v>#DIV/0!</v>
      </c>
      <c r="G21">
        <f t="shared" si="1"/>
        <v>146.40399432884945</v>
      </c>
      <c r="H21" s="21">
        <f t="shared" si="2"/>
        <v>0</v>
      </c>
      <c r="I21" s="7" t="e">
        <f t="shared" si="3"/>
        <v>#DIV/0!</v>
      </c>
      <c r="J21" t="e">
        <f t="shared" si="4"/>
        <v>#DIV/0!</v>
      </c>
      <c r="K21">
        <f>Control!F23/100</f>
        <v>0</v>
      </c>
      <c r="L21" s="25" t="e">
        <f t="shared" si="17"/>
        <v>#DIV/0!</v>
      </c>
      <c r="M21" s="10" t="e">
        <f t="shared" si="5"/>
        <v>#DIV/0!</v>
      </c>
      <c r="N21" t="e">
        <f t="shared" si="6"/>
        <v>#DIV/0!</v>
      </c>
      <c r="O21" t="e">
        <f t="shared" si="7"/>
        <v>#DIV/0!</v>
      </c>
      <c r="P21" s="25" t="e">
        <f t="shared" si="8"/>
        <v>#DIV/0!</v>
      </c>
      <c r="Q21" s="17" t="e">
        <f t="shared" si="9"/>
        <v>#DIV/0!</v>
      </c>
      <c r="R21" t="e">
        <f t="shared" si="23"/>
        <v>#DIV/0!</v>
      </c>
      <c r="S21" s="25" t="e">
        <f t="shared" si="11"/>
        <v>#DIV/0!</v>
      </c>
      <c r="T21" s="25" t="e">
        <f t="shared" si="18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20"/>
        <v>#DIV/0!</v>
      </c>
      <c r="Y21" s="7" t="e">
        <f t="shared" ca="1" si="12"/>
        <v>#N/A</v>
      </c>
      <c r="Z21">
        <v>1</v>
      </c>
      <c r="AA21">
        <v>2</v>
      </c>
      <c r="AB21" s="11" t="e">
        <f t="shared" si="21"/>
        <v>#DIV/0!</v>
      </c>
      <c r="AC21" s="11"/>
      <c r="AD21" s="7" t="e">
        <f t="shared" si="13"/>
        <v>#DIV/0!</v>
      </c>
      <c r="AE21" t="e">
        <f t="shared" si="22"/>
        <v>#DIV/0!</v>
      </c>
      <c r="AF21" s="25" t="e">
        <f t="shared" si="14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15"/>
        <v>#DIV/0!</v>
      </c>
      <c r="C22" s="20">
        <v>219.29555990392086</v>
      </c>
      <c r="D22" s="9" t="e">
        <f t="shared" si="16"/>
        <v>#DIV/0!</v>
      </c>
      <c r="E22">
        <f>Control!C24/100</f>
        <v>0</v>
      </c>
      <c r="F22" t="e">
        <f t="shared" si="0"/>
        <v>#DIV/0!</v>
      </c>
      <c r="G22">
        <f t="shared" si="1"/>
        <v>388.14295665040521</v>
      </c>
      <c r="H22" s="21">
        <f t="shared" si="2"/>
        <v>0</v>
      </c>
      <c r="I22" s="7" t="e">
        <f t="shared" si="3"/>
        <v>#DIV/0!</v>
      </c>
      <c r="J22" t="e">
        <f t="shared" si="4"/>
        <v>#DIV/0!</v>
      </c>
      <c r="K22">
        <f>Control!F24/100</f>
        <v>0</v>
      </c>
      <c r="L22" s="25" t="e">
        <f t="shared" si="17"/>
        <v>#DIV/0!</v>
      </c>
      <c r="M22" s="10" t="e">
        <f t="shared" si="5"/>
        <v>#DIV/0!</v>
      </c>
      <c r="N22" t="e">
        <f t="shared" si="6"/>
        <v>#DIV/0!</v>
      </c>
      <c r="O22" t="e">
        <f t="shared" si="7"/>
        <v>#DIV/0!</v>
      </c>
      <c r="P22" s="25" t="e">
        <f t="shared" si="8"/>
        <v>#DIV/0!</v>
      </c>
      <c r="Q22" s="17" t="e">
        <f t="shared" si="9"/>
        <v>#DIV/0!</v>
      </c>
      <c r="R22" t="e">
        <f t="shared" si="23"/>
        <v>#DIV/0!</v>
      </c>
      <c r="S22" s="25" t="e">
        <f t="shared" si="11"/>
        <v>#DIV/0!</v>
      </c>
      <c r="T22" s="25" t="e">
        <f t="shared" si="18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20"/>
        <v>#DIV/0!</v>
      </c>
      <c r="Y22" s="7" t="e">
        <f t="shared" ca="1" si="12"/>
        <v>#N/A</v>
      </c>
      <c r="Z22">
        <v>1</v>
      </c>
      <c r="AA22">
        <v>2</v>
      </c>
      <c r="AB22" s="11" t="e">
        <f t="shared" si="21"/>
        <v>#DIV/0!</v>
      </c>
      <c r="AC22" s="11"/>
      <c r="AD22" s="7" t="e">
        <f t="shared" si="13"/>
        <v>#DIV/0!</v>
      </c>
      <c r="AE22" t="e">
        <f t="shared" si="22"/>
        <v>#DIV/0!</v>
      </c>
      <c r="AF22" s="25" t="e">
        <f t="shared" si="14"/>
        <v>#DIV/0!</v>
      </c>
      <c r="AG22" s="7"/>
      <c r="AP22" s="14"/>
      <c r="AS22" s="9"/>
      <c r="AV22" s="14"/>
      <c r="AX22" s="7"/>
      <c r="BH22" s="1"/>
    </row>
    <row r="23" spans="1:60" ht="14.25" x14ac:dyDescent="0.2">
      <c r="A23" s="37">
        <f>Control!B25</f>
        <v>0</v>
      </c>
      <c r="B23" s="27" t="e">
        <f t="shared" si="15"/>
        <v>#DIV/0!</v>
      </c>
      <c r="C23" s="20">
        <v>67.484141654255239</v>
      </c>
      <c r="D23" s="9" t="e">
        <f t="shared" si="16"/>
        <v>#DIV/0!</v>
      </c>
      <c r="E23">
        <f>Control!C25/100</f>
        <v>0</v>
      </c>
      <c r="F23" t="e">
        <f t="shared" si="0"/>
        <v>#DIV/0!</v>
      </c>
      <c r="G23">
        <f t="shared" si="1"/>
        <v>119.44379667410253</v>
      </c>
      <c r="H23" s="21">
        <f t="shared" si="2"/>
        <v>0</v>
      </c>
      <c r="I23" s="7" t="e">
        <f t="shared" si="3"/>
        <v>#DIV/0!</v>
      </c>
      <c r="J23" t="e">
        <f t="shared" si="4"/>
        <v>#DIV/0!</v>
      </c>
      <c r="K23">
        <f>Control!F25/100</f>
        <v>0</v>
      </c>
      <c r="L23" s="25" t="e">
        <f t="shared" si="17"/>
        <v>#DIV/0!</v>
      </c>
      <c r="M23" s="10" t="e">
        <f t="shared" si="5"/>
        <v>#DIV/0!</v>
      </c>
      <c r="N23" t="e">
        <f t="shared" si="6"/>
        <v>#DIV/0!</v>
      </c>
      <c r="O23" t="e">
        <f t="shared" si="7"/>
        <v>#DIV/0!</v>
      </c>
      <c r="P23" s="25" t="e">
        <f t="shared" si="8"/>
        <v>#DIV/0!</v>
      </c>
      <c r="Q23" s="17" t="e">
        <f t="shared" si="9"/>
        <v>#DIV/0!</v>
      </c>
      <c r="R23" t="e">
        <f t="shared" si="23"/>
        <v>#DIV/0!</v>
      </c>
      <c r="S23" s="25" t="e">
        <f t="shared" si="11"/>
        <v>#DIV/0!</v>
      </c>
      <c r="T23" s="25" t="e">
        <f t="shared" si="18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20"/>
        <v>#DIV/0!</v>
      </c>
      <c r="Y23" s="7" t="e">
        <f t="shared" ca="1" si="12"/>
        <v>#N/A</v>
      </c>
      <c r="Z23">
        <v>1</v>
      </c>
      <c r="AA23">
        <v>2</v>
      </c>
      <c r="AB23" s="11" t="e">
        <f t="shared" si="21"/>
        <v>#DIV/0!</v>
      </c>
      <c r="AC23" s="11"/>
      <c r="AD23" s="7" t="e">
        <f t="shared" si="13"/>
        <v>#DIV/0!</v>
      </c>
      <c r="AE23" t="e">
        <f t="shared" si="22"/>
        <v>#DIV/0!</v>
      </c>
      <c r="AF23" s="25" t="e">
        <f t="shared" si="14"/>
        <v>#DIV/0!</v>
      </c>
      <c r="AG23" s="7"/>
      <c r="AS23" s="9"/>
      <c r="AX23" s="7"/>
      <c r="BH23" s="1"/>
    </row>
    <row r="24" spans="1:60" ht="14.25" x14ac:dyDescent="0.2">
      <c r="A24" s="37">
        <f>Control!B26</f>
        <v>0</v>
      </c>
      <c r="B24" s="27" t="e">
        <f t="shared" si="15"/>
        <v>#DIV/0!</v>
      </c>
      <c r="C24" s="20">
        <v>87.534830713812056</v>
      </c>
      <c r="D24" s="9" t="e">
        <f t="shared" si="16"/>
        <v>#DIV/0!</v>
      </c>
      <c r="E24">
        <f>Control!C26/100</f>
        <v>0</v>
      </c>
      <c r="F24" t="e">
        <f t="shared" si="0"/>
        <v>#DIV/0!</v>
      </c>
      <c r="G24">
        <f t="shared" si="1"/>
        <v>154.93258512866149</v>
      </c>
      <c r="H24" s="21">
        <f t="shared" si="2"/>
        <v>0</v>
      </c>
      <c r="I24" s="7" t="e">
        <f t="shared" si="3"/>
        <v>#DIV/0!</v>
      </c>
      <c r="J24" t="e">
        <f t="shared" si="4"/>
        <v>#DIV/0!</v>
      </c>
      <c r="K24">
        <f>Control!F26/100</f>
        <v>0</v>
      </c>
      <c r="L24" s="25" t="e">
        <f t="shared" si="17"/>
        <v>#DIV/0!</v>
      </c>
      <c r="M24" s="10" t="e">
        <f t="shared" si="5"/>
        <v>#DIV/0!</v>
      </c>
      <c r="N24" t="e">
        <f t="shared" si="6"/>
        <v>#DIV/0!</v>
      </c>
      <c r="O24" t="e">
        <f t="shared" si="7"/>
        <v>#DIV/0!</v>
      </c>
      <c r="P24" s="25" t="e">
        <f t="shared" si="8"/>
        <v>#DIV/0!</v>
      </c>
      <c r="Q24" s="17" t="e">
        <f t="shared" si="9"/>
        <v>#DIV/0!</v>
      </c>
      <c r="R24" t="e">
        <f t="shared" si="23"/>
        <v>#DIV/0!</v>
      </c>
      <c r="S24" s="25" t="e">
        <f t="shared" si="11"/>
        <v>#DIV/0!</v>
      </c>
      <c r="T24" s="25" t="e">
        <f t="shared" si="18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20"/>
        <v>#DIV/0!</v>
      </c>
      <c r="Y24" s="7" t="e">
        <f t="shared" ca="1" si="12"/>
        <v>#N/A</v>
      </c>
      <c r="Z24">
        <v>1</v>
      </c>
      <c r="AA24">
        <v>2</v>
      </c>
      <c r="AB24" s="11" t="e">
        <f t="shared" si="21"/>
        <v>#DIV/0!</v>
      </c>
      <c r="AC24" s="11"/>
      <c r="AD24" s="7" t="e">
        <f t="shared" si="13"/>
        <v>#DIV/0!</v>
      </c>
      <c r="AE24" t="e">
        <f t="shared" si="22"/>
        <v>#DIV/0!</v>
      </c>
      <c r="AF24" s="25" t="e">
        <f t="shared" si="14"/>
        <v>#DIV/0!</v>
      </c>
      <c r="AG24" s="7"/>
      <c r="AR24" s="14"/>
      <c r="AS24" s="9"/>
      <c r="AX24" s="7"/>
      <c r="BH24" s="1"/>
    </row>
    <row r="25" spans="1:60" ht="14.25" x14ac:dyDescent="0.2">
      <c r="A25" s="37">
        <f>Control!B27</f>
        <v>0</v>
      </c>
      <c r="B25" s="27" t="e">
        <f t="shared" si="15"/>
        <v>#DIV/0!</v>
      </c>
      <c r="C25" s="20">
        <v>238.27349053726351</v>
      </c>
      <c r="D25" s="9" t="e">
        <f t="shared" si="16"/>
        <v>#DIV/0!</v>
      </c>
      <c r="E25">
        <f>Control!C27/100</f>
        <v>0</v>
      </c>
      <c r="F25" t="e">
        <f t="shared" si="0"/>
        <v>#DIV/0!</v>
      </c>
      <c r="G25">
        <f t="shared" si="1"/>
        <v>421.73301251090328</v>
      </c>
      <c r="H25" s="21">
        <f t="shared" si="2"/>
        <v>0</v>
      </c>
      <c r="I25" s="7" t="e">
        <f t="shared" si="3"/>
        <v>#DIV/0!</v>
      </c>
      <c r="J25" t="e">
        <f t="shared" si="4"/>
        <v>#DIV/0!</v>
      </c>
      <c r="K25">
        <f>Control!F27/100</f>
        <v>0</v>
      </c>
      <c r="L25" s="25" t="e">
        <f t="shared" si="17"/>
        <v>#DIV/0!</v>
      </c>
      <c r="M25" s="10" t="e">
        <f t="shared" si="5"/>
        <v>#DIV/0!</v>
      </c>
      <c r="N25" t="e">
        <f t="shared" si="6"/>
        <v>#DIV/0!</v>
      </c>
      <c r="O25" t="e">
        <f t="shared" si="7"/>
        <v>#DIV/0!</v>
      </c>
      <c r="P25" s="25" t="e">
        <f t="shared" si="8"/>
        <v>#DIV/0!</v>
      </c>
      <c r="Q25" s="17" t="e">
        <f t="shared" si="9"/>
        <v>#DIV/0!</v>
      </c>
      <c r="R25" t="e">
        <f t="shared" si="23"/>
        <v>#DIV/0!</v>
      </c>
      <c r="S25" s="25" t="e">
        <f t="shared" si="11"/>
        <v>#DIV/0!</v>
      </c>
      <c r="T25" s="25" t="e">
        <f t="shared" si="18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20"/>
        <v>#DIV/0!</v>
      </c>
      <c r="Y25" s="7" t="e">
        <f t="shared" ca="1" si="12"/>
        <v>#N/A</v>
      </c>
      <c r="Z25">
        <v>1</v>
      </c>
      <c r="AA25">
        <v>2</v>
      </c>
      <c r="AB25" s="11" t="e">
        <f t="shared" si="21"/>
        <v>#DIV/0!</v>
      </c>
      <c r="AC25" s="11"/>
      <c r="AD25" s="7" t="e">
        <f t="shared" si="13"/>
        <v>#DIV/0!</v>
      </c>
      <c r="AE25" t="e">
        <f t="shared" si="22"/>
        <v>#DIV/0!</v>
      </c>
      <c r="AF25" s="25" t="e">
        <f t="shared" si="14"/>
        <v>#DIV/0!</v>
      </c>
      <c r="AG25" s="7"/>
      <c r="AS25" s="8"/>
      <c r="AT25" s="14"/>
      <c r="AX25" s="7"/>
      <c r="BH25" s="1"/>
    </row>
    <row r="26" spans="1:60" ht="14.25" x14ac:dyDescent="0.2">
      <c r="A26" s="37">
        <f>Control!B28</f>
        <v>0</v>
      </c>
      <c r="B26" s="27" t="e">
        <f t="shared" si="15"/>
        <v>#DIV/0!</v>
      </c>
      <c r="C26" s="20">
        <v>10.799928833419111</v>
      </c>
      <c r="D26" s="9" t="e">
        <f t="shared" si="16"/>
        <v>#DIV/0!</v>
      </c>
      <c r="E26">
        <f>Control!C28/100</f>
        <v>0</v>
      </c>
      <c r="F26" t="e">
        <f t="shared" si="0"/>
        <v>#DIV/0!</v>
      </c>
      <c r="G26">
        <f t="shared" si="1"/>
        <v>19.115372471990966</v>
      </c>
      <c r="H26" s="21">
        <f t="shared" si="2"/>
        <v>0</v>
      </c>
      <c r="I26" s="7" t="e">
        <f t="shared" si="3"/>
        <v>#DIV/0!</v>
      </c>
      <c r="J26" t="e">
        <f t="shared" si="4"/>
        <v>#DIV/0!</v>
      </c>
      <c r="K26">
        <f>Control!F28/100</f>
        <v>0</v>
      </c>
      <c r="L26" s="25" t="e">
        <f t="shared" si="17"/>
        <v>#DIV/0!</v>
      </c>
      <c r="M26" s="10" t="e">
        <f t="shared" si="5"/>
        <v>#DIV/0!</v>
      </c>
      <c r="N26" t="e">
        <f t="shared" si="6"/>
        <v>#DIV/0!</v>
      </c>
      <c r="O26" t="e">
        <f t="shared" si="7"/>
        <v>#DIV/0!</v>
      </c>
      <c r="P26" s="25" t="e">
        <f t="shared" si="8"/>
        <v>#DIV/0!</v>
      </c>
      <c r="Q26" s="17" t="e">
        <f t="shared" si="9"/>
        <v>#DIV/0!</v>
      </c>
      <c r="R26" t="e">
        <f t="shared" si="23"/>
        <v>#DIV/0!</v>
      </c>
      <c r="S26" s="25" t="e">
        <f t="shared" si="11"/>
        <v>#DIV/0!</v>
      </c>
      <c r="T26" s="25" t="e">
        <f t="shared" si="18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20"/>
        <v>#DIV/0!</v>
      </c>
      <c r="Y26" s="7" t="e">
        <f t="shared" ca="1" si="12"/>
        <v>#N/A</v>
      </c>
      <c r="Z26">
        <v>1</v>
      </c>
      <c r="AA26">
        <v>2</v>
      </c>
      <c r="AB26" s="11" t="e">
        <f t="shared" si="21"/>
        <v>#DIV/0!</v>
      </c>
      <c r="AC26" s="11"/>
      <c r="AD26" s="7" t="e">
        <f t="shared" si="13"/>
        <v>#DIV/0!</v>
      </c>
      <c r="AE26" t="e">
        <f t="shared" si="22"/>
        <v>#DIV/0!</v>
      </c>
      <c r="AF26" s="25" t="e">
        <f t="shared" si="14"/>
        <v>#DIV/0!</v>
      </c>
      <c r="AG26" s="7"/>
      <c r="AR26" s="14"/>
      <c r="AS26" s="9"/>
      <c r="AX26" s="7"/>
      <c r="BH26" s="1"/>
    </row>
    <row r="27" spans="1:60" ht="14.25" x14ac:dyDescent="0.2">
      <c r="A27" s="37">
        <f>Control!B29</f>
        <v>0</v>
      </c>
      <c r="B27" s="27" t="e">
        <f t="shared" si="15"/>
        <v>#DIV/0!</v>
      </c>
      <c r="C27" s="20">
        <v>102.96437191226175</v>
      </c>
      <c r="D27" s="9" t="e">
        <f t="shared" si="16"/>
        <v>#DIV/0!</v>
      </c>
      <c r="E27">
        <f>Control!C29/100</f>
        <v>0</v>
      </c>
      <c r="F27" t="e">
        <f t="shared" si="0"/>
        <v>#DIV/0!</v>
      </c>
      <c r="G27">
        <f t="shared" si="1"/>
        <v>182.24215648135728</v>
      </c>
      <c r="H27" s="21">
        <f t="shared" si="2"/>
        <v>0</v>
      </c>
      <c r="I27" s="7" t="e">
        <f t="shared" si="3"/>
        <v>#DIV/0!</v>
      </c>
      <c r="J27" t="e">
        <f t="shared" si="4"/>
        <v>#DIV/0!</v>
      </c>
      <c r="K27">
        <f>Control!F29/100</f>
        <v>0</v>
      </c>
      <c r="L27" s="25" t="e">
        <f t="shared" si="17"/>
        <v>#DIV/0!</v>
      </c>
      <c r="M27" s="10" t="e">
        <f t="shared" si="5"/>
        <v>#DIV/0!</v>
      </c>
      <c r="N27" t="e">
        <f t="shared" si="6"/>
        <v>#DIV/0!</v>
      </c>
      <c r="O27" t="e">
        <f t="shared" si="7"/>
        <v>#DIV/0!</v>
      </c>
      <c r="P27" s="25" t="e">
        <f t="shared" si="8"/>
        <v>#DIV/0!</v>
      </c>
      <c r="Q27" s="17" t="e">
        <f t="shared" si="9"/>
        <v>#DIV/0!</v>
      </c>
      <c r="R27" t="e">
        <f t="shared" si="23"/>
        <v>#DIV/0!</v>
      </c>
      <c r="S27" s="25" t="e">
        <f t="shared" si="11"/>
        <v>#DIV/0!</v>
      </c>
      <c r="T27" s="25" t="e">
        <f t="shared" si="18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20"/>
        <v>#DIV/0!</v>
      </c>
      <c r="Y27" s="7" t="e">
        <f t="shared" ca="1" si="12"/>
        <v>#N/A</v>
      </c>
      <c r="Z27">
        <v>1</v>
      </c>
      <c r="AA27">
        <v>2</v>
      </c>
      <c r="AB27" s="11" t="e">
        <f t="shared" si="21"/>
        <v>#DIV/0!</v>
      </c>
      <c r="AC27" s="11"/>
      <c r="AD27" s="7" t="e">
        <f t="shared" si="13"/>
        <v>#DIV/0!</v>
      </c>
      <c r="AE27" t="e">
        <f t="shared" si="22"/>
        <v>#DIV/0!</v>
      </c>
      <c r="AF27" s="25" t="e">
        <f t="shared" si="14"/>
        <v>#DIV/0!</v>
      </c>
      <c r="AG27" s="7"/>
      <c r="AS27" s="8"/>
      <c r="AT27" s="14"/>
      <c r="AX27" s="7"/>
      <c r="BH27" s="1"/>
    </row>
    <row r="28" spans="1:60" ht="14.25" x14ac:dyDescent="0.2">
      <c r="A28" s="37">
        <f>Control!B30</f>
        <v>0</v>
      </c>
      <c r="B28" s="27" t="e">
        <f t="shared" si="15"/>
        <v>#DIV/0!</v>
      </c>
      <c r="C28" s="20">
        <v>204.88078349270211</v>
      </c>
      <c r="D28" s="9" t="e">
        <f t="shared" si="16"/>
        <v>#DIV/0!</v>
      </c>
      <c r="E28">
        <f>Control!C30/100</f>
        <v>0</v>
      </c>
      <c r="F28" t="e">
        <f t="shared" si="0"/>
        <v>#DIV/0!</v>
      </c>
      <c r="G28">
        <f t="shared" si="1"/>
        <v>362.62947184407227</v>
      </c>
      <c r="H28" s="21">
        <f t="shared" si="2"/>
        <v>0</v>
      </c>
      <c r="I28" s="7" t="e">
        <f t="shared" si="3"/>
        <v>#DIV/0!</v>
      </c>
      <c r="J28" t="e">
        <f t="shared" si="4"/>
        <v>#DIV/0!</v>
      </c>
      <c r="K28">
        <f>Control!F30/100</f>
        <v>0</v>
      </c>
      <c r="L28" s="25" t="e">
        <f t="shared" si="17"/>
        <v>#DIV/0!</v>
      </c>
      <c r="M28" s="10" t="e">
        <f t="shared" si="5"/>
        <v>#DIV/0!</v>
      </c>
      <c r="N28" t="e">
        <f t="shared" si="6"/>
        <v>#DIV/0!</v>
      </c>
      <c r="O28" t="e">
        <f t="shared" si="7"/>
        <v>#DIV/0!</v>
      </c>
      <c r="P28" s="25" t="e">
        <f t="shared" si="8"/>
        <v>#DIV/0!</v>
      </c>
      <c r="Q28" s="17" t="e">
        <f t="shared" si="9"/>
        <v>#DIV/0!</v>
      </c>
      <c r="R28" t="e">
        <f t="shared" si="23"/>
        <v>#DIV/0!</v>
      </c>
      <c r="S28" s="25" t="e">
        <f t="shared" si="11"/>
        <v>#DIV/0!</v>
      </c>
      <c r="T28" s="25" t="e">
        <f t="shared" si="18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20"/>
        <v>#DIV/0!</v>
      </c>
      <c r="Y28" s="7" t="e">
        <f t="shared" ca="1" si="12"/>
        <v>#N/A</v>
      </c>
      <c r="Z28">
        <v>1</v>
      </c>
      <c r="AA28">
        <v>2</v>
      </c>
      <c r="AB28" s="11" t="e">
        <f t="shared" si="21"/>
        <v>#DIV/0!</v>
      </c>
      <c r="AC28" s="11"/>
      <c r="AD28" s="7" t="e">
        <f t="shared" si="13"/>
        <v>#DIV/0!</v>
      </c>
      <c r="AE28" t="e">
        <f t="shared" si="22"/>
        <v>#DIV/0!</v>
      </c>
      <c r="AF28" s="25" t="e">
        <f t="shared" si="14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15"/>
        <v>#DIV/0!</v>
      </c>
      <c r="C29" s="20">
        <v>49.277153731856288</v>
      </c>
      <c r="D29" s="9" t="e">
        <f t="shared" si="16"/>
        <v>#DIV/0!</v>
      </c>
      <c r="E29">
        <f>Control!C31/100</f>
        <v>0</v>
      </c>
      <c r="F29" t="e">
        <f t="shared" si="0"/>
        <v>#DIV/0!</v>
      </c>
      <c r="G29">
        <f t="shared" si="1"/>
        <v>87.218273608362608</v>
      </c>
      <c r="H29" s="21">
        <f t="shared" si="2"/>
        <v>0</v>
      </c>
      <c r="I29" s="7" t="e">
        <f t="shared" si="3"/>
        <v>#DIV/0!</v>
      </c>
      <c r="J29" t="e">
        <f t="shared" si="4"/>
        <v>#DIV/0!</v>
      </c>
      <c r="K29">
        <f>Control!F31/100</f>
        <v>0</v>
      </c>
      <c r="L29" s="25" t="e">
        <f t="shared" si="17"/>
        <v>#DIV/0!</v>
      </c>
      <c r="M29" s="10" t="e">
        <f t="shared" si="5"/>
        <v>#DIV/0!</v>
      </c>
      <c r="N29" t="e">
        <f t="shared" si="6"/>
        <v>#DIV/0!</v>
      </c>
      <c r="O29" t="e">
        <f t="shared" si="7"/>
        <v>#DIV/0!</v>
      </c>
      <c r="P29" s="25" t="e">
        <f t="shared" si="8"/>
        <v>#DIV/0!</v>
      </c>
      <c r="Q29" s="17" t="e">
        <f t="shared" si="9"/>
        <v>#DIV/0!</v>
      </c>
      <c r="R29" t="e">
        <f t="shared" si="23"/>
        <v>#DIV/0!</v>
      </c>
      <c r="S29" s="25" t="e">
        <f t="shared" si="11"/>
        <v>#DIV/0!</v>
      </c>
      <c r="T29" s="25" t="e">
        <f t="shared" si="18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20"/>
        <v>#DIV/0!</v>
      </c>
      <c r="Y29" s="7" t="e">
        <f t="shared" ca="1" si="12"/>
        <v>#N/A</v>
      </c>
      <c r="Z29">
        <v>1</v>
      </c>
      <c r="AA29">
        <v>2</v>
      </c>
      <c r="AB29" s="11" t="e">
        <f t="shared" si="21"/>
        <v>#DIV/0!</v>
      </c>
      <c r="AC29" s="11"/>
      <c r="AD29" s="7" t="e">
        <f t="shared" si="13"/>
        <v>#DIV/0!</v>
      </c>
      <c r="AE29" t="e">
        <f t="shared" si="22"/>
        <v>#DIV/0!</v>
      </c>
      <c r="AF29" s="25" t="e">
        <f t="shared" si="14"/>
        <v>#DIV/0!</v>
      </c>
      <c r="AG29" s="7"/>
      <c r="AP29" s="14"/>
      <c r="AS29" s="8"/>
      <c r="AV29" s="14"/>
      <c r="AX29" s="7"/>
      <c r="BH29" s="1"/>
    </row>
    <row r="30" spans="1:60" ht="14.25" x14ac:dyDescent="0.2">
      <c r="A30" s="37">
        <f>Control!B32</f>
        <v>0</v>
      </c>
      <c r="B30" s="27" t="e">
        <f t="shared" si="15"/>
        <v>#DIV/0!</v>
      </c>
      <c r="C30" s="20">
        <v>83.331915123581439</v>
      </c>
      <c r="D30" s="9" t="e">
        <f t="shared" si="16"/>
        <v>#DIV/0!</v>
      </c>
      <c r="E30">
        <f>Control!C32/100</f>
        <v>0</v>
      </c>
      <c r="F30" t="e">
        <f t="shared" si="0"/>
        <v>#DIV/0!</v>
      </c>
      <c r="G30">
        <f t="shared" si="1"/>
        <v>147.49361972298288</v>
      </c>
      <c r="H30" s="21">
        <f t="shared" si="2"/>
        <v>0</v>
      </c>
      <c r="I30" s="7" t="e">
        <f t="shared" si="3"/>
        <v>#DIV/0!</v>
      </c>
      <c r="J30" t="e">
        <f t="shared" si="4"/>
        <v>#DIV/0!</v>
      </c>
      <c r="K30">
        <f>Control!F32/100</f>
        <v>0</v>
      </c>
      <c r="L30" s="25" t="e">
        <f t="shared" si="17"/>
        <v>#DIV/0!</v>
      </c>
      <c r="M30" s="10" t="e">
        <f t="shared" si="5"/>
        <v>#DIV/0!</v>
      </c>
      <c r="N30" t="e">
        <f t="shared" si="6"/>
        <v>#DIV/0!</v>
      </c>
      <c r="O30" t="e">
        <f t="shared" si="7"/>
        <v>#DIV/0!</v>
      </c>
      <c r="P30" s="25" t="e">
        <f t="shared" si="8"/>
        <v>#DIV/0!</v>
      </c>
      <c r="Q30" s="17" t="e">
        <f t="shared" si="9"/>
        <v>#DIV/0!</v>
      </c>
      <c r="R30" t="e">
        <f t="shared" si="23"/>
        <v>#DIV/0!</v>
      </c>
      <c r="S30" s="25" t="e">
        <f t="shared" si="11"/>
        <v>#DIV/0!</v>
      </c>
      <c r="T30" s="25" t="e">
        <f t="shared" si="18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20"/>
        <v>#DIV/0!</v>
      </c>
      <c r="Y30" s="7" t="e">
        <f t="shared" ca="1" si="12"/>
        <v>#N/A</v>
      </c>
      <c r="Z30">
        <v>1</v>
      </c>
      <c r="AA30">
        <v>2</v>
      </c>
      <c r="AB30" s="11" t="e">
        <f t="shared" si="21"/>
        <v>#DIV/0!</v>
      </c>
      <c r="AC30" s="11"/>
      <c r="AD30" s="7" t="e">
        <f t="shared" si="13"/>
        <v>#DIV/0!</v>
      </c>
      <c r="AE30" t="e">
        <f t="shared" si="22"/>
        <v>#DIV/0!</v>
      </c>
      <c r="AF30" s="25" t="e">
        <f t="shared" si="14"/>
        <v>#DIV/0!</v>
      </c>
      <c r="AG30" s="7"/>
      <c r="AP30" s="14"/>
      <c r="AS30" s="8"/>
      <c r="AV30" s="14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50.932958461401611</v>
      </c>
      <c r="D31" s="9" t="e">
        <f t="shared" ref="D31:D94" si="26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7">$F$2*N31</f>
        <v>#DIV/0!</v>
      </c>
      <c r="G31">
        <f t="shared" ref="G31:G94" si="28">0.018*C31*1000000/8.3144/($AA$1+273.15)</f>
        <v>90.148971081868339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1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20"/>
        <v>#DIV/0!</v>
      </c>
      <c r="Y31" s="7" t="e">
        <f t="shared" ca="1" si="12"/>
        <v>#N/A</v>
      </c>
      <c r="Z31">
        <v>1</v>
      </c>
      <c r="AA31">
        <v>2</v>
      </c>
      <c r="AB31" s="11" t="e">
        <f t="shared" si="21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</row>
    <row r="32" spans="1:60" ht="14.25" x14ac:dyDescent="0.2">
      <c r="A32" s="37">
        <f>Control!B34</f>
        <v>0</v>
      </c>
      <c r="B32" s="27" t="e">
        <f t="shared" si="25"/>
        <v>#DIV/0!</v>
      </c>
      <c r="C32" s="20">
        <v>95.674075374139719</v>
      </c>
      <c r="D32" s="9" t="e">
        <f t="shared" si="26"/>
        <v>#DIV/0!</v>
      </c>
      <c r="E32">
        <f>Control!C34/100</f>
        <v>0</v>
      </c>
      <c r="F32" t="e">
        <f t="shared" si="27"/>
        <v>#DIV/0!</v>
      </c>
      <c r="G32">
        <f t="shared" si="28"/>
        <v>169.3386701800174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1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>
        <f ca="1">RANK(C32,$C$3:OFFSET($C$3,Control!$I$5-1,0),1)</f>
        <v>14</v>
      </c>
      <c r="V32" s="10" t="e">
        <f t="shared" ca="1" si="24"/>
        <v>#N/A</v>
      </c>
      <c r="W32" s="10" t="e">
        <f t="shared" ca="1" si="24"/>
        <v>#N/A</v>
      </c>
      <c r="X32" s="7" t="e">
        <f t="shared" si="20"/>
        <v>#DIV/0!</v>
      </c>
      <c r="Y32" s="7" t="e">
        <f t="shared" ca="1" si="12"/>
        <v>#N/A</v>
      </c>
      <c r="Z32">
        <v>1</v>
      </c>
      <c r="AA32">
        <v>2</v>
      </c>
      <c r="AB32" s="11" t="e">
        <f t="shared" si="21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</row>
    <row r="33" spans="1:43" ht="14.25" x14ac:dyDescent="0.2">
      <c r="A33" s="37">
        <f>Control!B35</f>
        <v>0</v>
      </c>
      <c r="B33" s="27" t="e">
        <f t="shared" si="25"/>
        <v>#DIV/0!</v>
      </c>
      <c r="C33" s="20">
        <v>45.379662769729563</v>
      </c>
      <c r="D33" s="9" t="e">
        <f t="shared" si="26"/>
        <v>#DIV/0!</v>
      </c>
      <c r="E33">
        <f>Control!C35/100</f>
        <v>0</v>
      </c>
      <c r="F33" t="e">
        <f t="shared" si="27"/>
        <v>#DIV/0!</v>
      </c>
      <c r="G33">
        <f t="shared" si="28"/>
        <v>80.319895610099039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1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>
        <f ca="1">RANK(C33,$C$3:OFFSET($C$3,Control!$I$5-1,0),1)</f>
        <v>11</v>
      </c>
      <c r="V33" s="10">
        <f t="shared" ca="1" si="24"/>
        <v>11</v>
      </c>
      <c r="W33" s="10" t="e">
        <f t="shared" ca="1" si="24"/>
        <v>#N/A</v>
      </c>
      <c r="X33" s="7" t="e">
        <f t="shared" si="20"/>
        <v>#DIV/0!</v>
      </c>
      <c r="Y33" s="7">
        <f t="shared" ca="1" si="12"/>
        <v>34.379662769729563</v>
      </c>
      <c r="Z33">
        <v>1</v>
      </c>
      <c r="AA33">
        <v>2</v>
      </c>
      <c r="AB33" s="11" t="e">
        <f t="shared" si="21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</row>
    <row r="34" spans="1:43" ht="14.25" x14ac:dyDescent="0.2">
      <c r="A34" s="37">
        <f>Control!B36</f>
        <v>0</v>
      </c>
      <c r="B34" s="27" t="e">
        <f t="shared" si="25"/>
        <v>#DIV/0!</v>
      </c>
      <c r="C34" s="20">
        <v>31.22979692647429</v>
      </c>
      <c r="D34" s="9" t="e">
        <f t="shared" si="26"/>
        <v>#DIV/0!</v>
      </c>
      <c r="E34">
        <f>Control!C36/100</f>
        <v>0</v>
      </c>
      <c r="F34" t="e">
        <f t="shared" si="27"/>
        <v>#DIV/0!</v>
      </c>
      <c r="G34">
        <f t="shared" si="28"/>
        <v>55.275290206259847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1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20"/>
        <v>#DIV/0!</v>
      </c>
      <c r="Y34" s="7" t="e">
        <f t="shared" ca="1" si="12"/>
        <v>#N/A</v>
      </c>
      <c r="Z34">
        <v>1</v>
      </c>
      <c r="AA34">
        <v>2</v>
      </c>
      <c r="AB34" s="11" t="e">
        <f t="shared" si="21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</row>
    <row r="35" spans="1:43" ht="14.25" x14ac:dyDescent="0.2">
      <c r="A35" s="37">
        <f>Control!B37</f>
        <v>0</v>
      </c>
      <c r="B35" s="27" t="e">
        <f t="shared" si="25"/>
        <v>#DIV/0!</v>
      </c>
      <c r="C35" s="20">
        <v>43.899014750054519</v>
      </c>
      <c r="D35" s="9" t="e">
        <f t="shared" si="26"/>
        <v>#DIV/0!</v>
      </c>
      <c r="E35">
        <f>Control!C37/100</f>
        <v>0</v>
      </c>
      <c r="F35" t="e">
        <f t="shared" si="27"/>
        <v>#DIV/0!</v>
      </c>
      <c r="G35">
        <f t="shared" si="28"/>
        <v>77.699217378551481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1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>
        <f ca="1">RANK(C35,$C$3:OFFSET($C$3,Control!$I$5-1,0),1)</f>
        <v>10</v>
      </c>
      <c r="V35" s="10" t="e">
        <f t="shared" ca="1" si="24"/>
        <v>#N/A</v>
      </c>
      <c r="W35" s="10" t="e">
        <f t="shared" ca="1" si="24"/>
        <v>#N/A</v>
      </c>
      <c r="X35" s="7" t="e">
        <f t="shared" si="20"/>
        <v>#DIV/0!</v>
      </c>
      <c r="Y35" s="7" t="e">
        <f t="shared" ca="1" si="12"/>
        <v>#N/A</v>
      </c>
      <c r="Z35">
        <v>1</v>
      </c>
      <c r="AA35">
        <v>2</v>
      </c>
      <c r="AB35" s="11" t="e">
        <f t="shared" si="21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</row>
    <row r="36" spans="1:43" ht="14.25" x14ac:dyDescent="0.2">
      <c r="A36" s="37">
        <f>Control!B38</f>
        <v>0</v>
      </c>
      <c r="B36" s="27" t="e">
        <f t="shared" si="25"/>
        <v>#DIV/0!</v>
      </c>
      <c r="C36" s="20">
        <v>10.084924485549811</v>
      </c>
      <c r="D36" s="9" t="e">
        <f t="shared" si="26"/>
        <v>#DIV/0!</v>
      </c>
      <c r="E36">
        <f>Control!C38/100</f>
        <v>0</v>
      </c>
      <c r="F36" t="e">
        <f t="shared" si="27"/>
        <v>#DIV/0!</v>
      </c>
      <c r="G36">
        <f t="shared" si="28"/>
        <v>17.849847982021924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1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20"/>
        <v>#DIV/0!</v>
      </c>
      <c r="Y36" s="7" t="e">
        <f t="shared" ca="1" si="12"/>
        <v>#N/A</v>
      </c>
      <c r="Z36">
        <v>1</v>
      </c>
      <c r="AA36">
        <v>2</v>
      </c>
      <c r="AB36" s="11" t="e">
        <f t="shared" si="21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</row>
    <row r="37" spans="1:43" ht="14.25" x14ac:dyDescent="0.2">
      <c r="A37" s="37">
        <f>Control!B39</f>
        <v>0</v>
      </c>
      <c r="B37" s="27" t="e">
        <f t="shared" si="25"/>
        <v>#DIV/0!</v>
      </c>
      <c r="C37" s="20">
        <v>4.0116956518423086</v>
      </c>
      <c r="D37" s="9" t="e">
        <f t="shared" si="26"/>
        <v>#DIV/0!</v>
      </c>
      <c r="E37">
        <f>Control!C39/100</f>
        <v>0</v>
      </c>
      <c r="F37" t="e">
        <f t="shared" si="27"/>
        <v>#DIV/0!</v>
      </c>
      <c r="G37">
        <f t="shared" si="28"/>
        <v>7.1005149952413955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1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20"/>
        <v>#DIV/0!</v>
      </c>
      <c r="Y37" s="7" t="e">
        <f t="shared" ca="1" si="12"/>
        <v>#N/A</v>
      </c>
      <c r="Z37">
        <v>1</v>
      </c>
      <c r="AA37">
        <v>2</v>
      </c>
      <c r="AB37" s="11" t="e">
        <f t="shared" si="21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43" ht="14.25" x14ac:dyDescent="0.2">
      <c r="A38" s="37">
        <f>Control!B40</f>
        <v>0</v>
      </c>
      <c r="B38" s="27" t="e">
        <f t="shared" si="25"/>
        <v>#DIV/0!</v>
      </c>
      <c r="C38" s="20">
        <v>11.746713610593025</v>
      </c>
      <c r="D38" s="9" t="e">
        <f t="shared" si="26"/>
        <v>#DIV/0!</v>
      </c>
      <c r="E38">
        <f>Control!C40/100</f>
        <v>0</v>
      </c>
      <c r="F38" t="e">
        <f t="shared" si="27"/>
        <v>#DIV/0!</v>
      </c>
      <c r="G38">
        <f t="shared" si="28"/>
        <v>20.791137557635579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17" t="e">
        <f t="shared" si="37"/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 t="e">
        <f ca="1">RANK(C38,$C$3:OFFSET($C$3,Control!$I$5-1,0),1)</f>
        <v>#N/A</v>
      </c>
      <c r="V38" s="10" t="e">
        <f t="shared" ca="1" si="44"/>
        <v>#N/A</v>
      </c>
      <c r="W38" s="10" t="e">
        <f t="shared" ca="1" si="44"/>
        <v>#N/A</v>
      </c>
      <c r="X38" s="7" t="e">
        <f t="shared" si="20"/>
        <v>#DIV/0!</v>
      </c>
      <c r="Y38" s="7" t="e">
        <f t="shared" ca="1" si="12"/>
        <v>#N/A</v>
      </c>
      <c r="Z38">
        <v>1</v>
      </c>
      <c r="AA38">
        <v>2</v>
      </c>
      <c r="AB38" s="11" t="e">
        <f t="shared" si="21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43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1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20"/>
        <v>#DIV/0!</v>
      </c>
      <c r="Y39" s="7" t="e">
        <f t="shared" ca="1" si="12"/>
        <v>#N/A</v>
      </c>
      <c r="Z39">
        <v>1</v>
      </c>
      <c r="AA39">
        <v>2</v>
      </c>
      <c r="AB39" s="11" t="e">
        <f t="shared" si="21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43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1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20"/>
        <v>#DIV/0!</v>
      </c>
      <c r="Y40" s="7" t="e">
        <f t="shared" ca="1" si="12"/>
        <v>#N/A</v>
      </c>
      <c r="Z40">
        <v>1</v>
      </c>
      <c r="AA40">
        <v>2</v>
      </c>
      <c r="AB40" s="11" t="e">
        <f t="shared" si="21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43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1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20"/>
        <v>#DIV/0!</v>
      </c>
      <c r="Y41" s="7" t="e">
        <f t="shared" ca="1" si="12"/>
        <v>#N/A</v>
      </c>
      <c r="Z41">
        <v>1</v>
      </c>
      <c r="AA41">
        <v>2</v>
      </c>
      <c r="AB41" s="11" t="e">
        <f t="shared" si="21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43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1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20"/>
        <v>#DIV/0!</v>
      </c>
      <c r="Y42" s="7" t="e">
        <f t="shared" ca="1" si="12"/>
        <v>#N/A</v>
      </c>
      <c r="Z42">
        <v>1</v>
      </c>
      <c r="AA42">
        <v>2</v>
      </c>
      <c r="AB42" s="11" t="e">
        <f t="shared" si="21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43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1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20"/>
        <v>#DIV/0!</v>
      </c>
      <c r="Y43" s="7" t="e">
        <f t="shared" ca="1" si="12"/>
        <v>#N/A</v>
      </c>
      <c r="Z43">
        <v>1</v>
      </c>
      <c r="AA43">
        <v>2</v>
      </c>
      <c r="AB43" s="11" t="e">
        <f t="shared" si="21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43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1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20"/>
        <v>#DIV/0!</v>
      </c>
      <c r="Y44" s="7" t="e">
        <f t="shared" ca="1" si="12"/>
        <v>#N/A</v>
      </c>
      <c r="Z44">
        <v>1</v>
      </c>
      <c r="AA44">
        <v>2</v>
      </c>
      <c r="AB44" s="11" t="e">
        <f t="shared" si="21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43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1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20"/>
        <v>#DIV/0!</v>
      </c>
      <c r="Y45" s="7" t="e">
        <f t="shared" ca="1" si="12"/>
        <v>#N/A</v>
      </c>
      <c r="Z45">
        <v>1</v>
      </c>
      <c r="AA45">
        <v>2</v>
      </c>
      <c r="AB45" s="11" t="e">
        <f t="shared" si="21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43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1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20"/>
        <v>#DIV/0!</v>
      </c>
      <c r="Y46" s="7" t="e">
        <f t="shared" ca="1" si="12"/>
        <v>#N/A</v>
      </c>
      <c r="Z46">
        <v>1</v>
      </c>
      <c r="AA46">
        <v>2</v>
      </c>
      <c r="AB46" s="11" t="e">
        <f t="shared" si="21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43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1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20"/>
        <v>#DIV/0!</v>
      </c>
      <c r="Y47" s="7" t="e">
        <f t="shared" ca="1" si="12"/>
        <v>#N/A</v>
      </c>
      <c r="Z47">
        <v>1</v>
      </c>
      <c r="AA47">
        <v>2</v>
      </c>
      <c r="AB47" s="11" t="e">
        <f t="shared" si="21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</row>
    <row r="48" spans="1:43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1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20"/>
        <v>#DIV/0!</v>
      </c>
      <c r="Y48" s="7" t="e">
        <f t="shared" ca="1" si="12"/>
        <v>#N/A</v>
      </c>
      <c r="Z48">
        <v>1</v>
      </c>
      <c r="AA48">
        <v>2</v>
      </c>
      <c r="AB48" s="11" t="e">
        <f t="shared" si="21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  <c r="AQ48" s="10"/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1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20"/>
        <v>#DIV/0!</v>
      </c>
      <c r="Y49" s="7" t="e">
        <f t="shared" ca="1" si="12"/>
        <v>#N/A</v>
      </c>
      <c r="Z49">
        <v>1</v>
      </c>
      <c r="AA49">
        <v>2</v>
      </c>
      <c r="AB49" s="11" t="e">
        <f t="shared" si="21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1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20"/>
        <v>#DIV/0!</v>
      </c>
      <c r="Y50" s="7" t="e">
        <f t="shared" ca="1" si="12"/>
        <v>#N/A</v>
      </c>
      <c r="Z50">
        <v>1</v>
      </c>
      <c r="AA50">
        <v>2</v>
      </c>
      <c r="AB50" s="11" t="e">
        <f t="shared" si="21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20"/>
        <v>#DIV/0!</v>
      </c>
      <c r="Y51" s="7" t="e">
        <f t="shared" ca="1" si="12"/>
        <v>#N/A</v>
      </c>
      <c r="Z51">
        <v>1</v>
      </c>
      <c r="AA51">
        <v>2</v>
      </c>
      <c r="AB51" s="11" t="e">
        <f t="shared" si="21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20"/>
        <v>#DIV/0!</v>
      </c>
      <c r="Y52" s="7" t="e">
        <f t="shared" ca="1" si="12"/>
        <v>#N/A</v>
      </c>
      <c r="Z52">
        <v>1</v>
      </c>
      <c r="AA52">
        <v>2</v>
      </c>
      <c r="AB52" s="11" t="e">
        <f t="shared" si="21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20"/>
        <v>#DIV/0!</v>
      </c>
      <c r="Y53" s="7" t="e">
        <f t="shared" ca="1" si="12"/>
        <v>#N/A</v>
      </c>
      <c r="Z53">
        <v>1</v>
      </c>
      <c r="AA53">
        <v>2</v>
      </c>
      <c r="AB53" s="11" t="e">
        <f t="shared" si="21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20"/>
        <v>#DIV/0!</v>
      </c>
      <c r="Y54" s="7" t="e">
        <f t="shared" ca="1" si="12"/>
        <v>#N/A</v>
      </c>
      <c r="Z54">
        <v>1</v>
      </c>
      <c r="AA54">
        <v>2</v>
      </c>
      <c r="AB54" s="11" t="e">
        <f t="shared" si="21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20"/>
        <v>#DIV/0!</v>
      </c>
      <c r="Y55" s="7" t="e">
        <f t="shared" ca="1" si="12"/>
        <v>#N/A</v>
      </c>
      <c r="Z55">
        <v>1</v>
      </c>
      <c r="AA55">
        <v>2</v>
      </c>
      <c r="AB55" s="11" t="e">
        <f t="shared" si="21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20"/>
        <v>#DIV/0!</v>
      </c>
      <c r="Y56" s="7" t="e">
        <f t="shared" ca="1" si="12"/>
        <v>#N/A</v>
      </c>
      <c r="Z56">
        <v>1</v>
      </c>
      <c r="AA56">
        <v>2</v>
      </c>
      <c r="AB56" s="11" t="e">
        <f t="shared" si="21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20"/>
        <v>#DIV/0!</v>
      </c>
      <c r="Y57" s="7" t="e">
        <f t="shared" ca="1" si="12"/>
        <v>#N/A</v>
      </c>
      <c r="Z57">
        <v>1</v>
      </c>
      <c r="AA57">
        <v>2</v>
      </c>
      <c r="AB57" s="11" t="e">
        <f t="shared" si="21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20"/>
        <v>#DIV/0!</v>
      </c>
      <c r="Y58" s="7" t="e">
        <f t="shared" ca="1" si="12"/>
        <v>#N/A</v>
      </c>
      <c r="Z58">
        <v>1</v>
      </c>
      <c r="AA58">
        <v>2</v>
      </c>
      <c r="AB58" s="11" t="e">
        <f t="shared" si="21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20"/>
        <v>#DIV/0!</v>
      </c>
      <c r="Y59" s="7" t="e">
        <f t="shared" ca="1" si="12"/>
        <v>#N/A</v>
      </c>
      <c r="Z59">
        <v>1</v>
      </c>
      <c r="AA59">
        <v>2</v>
      </c>
      <c r="AB59" s="11" t="e">
        <f t="shared" si="21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20"/>
        <v>#DIV/0!</v>
      </c>
      <c r="Y60" s="7" t="e">
        <f t="shared" ca="1" si="12"/>
        <v>#N/A</v>
      </c>
      <c r="Z60">
        <v>1</v>
      </c>
      <c r="AA60">
        <v>2</v>
      </c>
      <c r="AB60" s="11" t="e">
        <f t="shared" si="21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20"/>
        <v>#DIV/0!</v>
      </c>
      <c r="Y61" s="7" t="e">
        <f t="shared" ca="1" si="12"/>
        <v>#N/A</v>
      </c>
      <c r="Z61">
        <v>1</v>
      </c>
      <c r="AA61">
        <v>2</v>
      </c>
      <c r="AB61" s="11" t="e">
        <f t="shared" si="21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20"/>
        <v>#DIV/0!</v>
      </c>
      <c r="Y62" s="7" t="e">
        <f t="shared" ca="1" si="12"/>
        <v>#N/A</v>
      </c>
      <c r="Z62">
        <v>1</v>
      </c>
      <c r="AA62">
        <v>2</v>
      </c>
      <c r="AB62" s="11" t="e">
        <f t="shared" si="21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20"/>
        <v>#DIV/0!</v>
      </c>
      <c r="Y63" s="7" t="e">
        <f t="shared" ca="1" si="12"/>
        <v>#N/A</v>
      </c>
      <c r="Z63">
        <v>1</v>
      </c>
      <c r="AA63">
        <v>2</v>
      </c>
      <c r="AB63" s="11" t="e">
        <f t="shared" si="21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20"/>
        <v>#DIV/0!</v>
      </c>
      <c r="Y64" s="7" t="e">
        <f t="shared" ca="1" si="12"/>
        <v>#N/A</v>
      </c>
      <c r="Z64">
        <v>1</v>
      </c>
      <c r="AA64">
        <v>2</v>
      </c>
      <c r="AB64" s="11" t="e">
        <f t="shared" si="21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20"/>
        <v>#DIV/0!</v>
      </c>
      <c r="Y65" s="7" t="e">
        <f t="shared" ca="1" si="12"/>
        <v>#N/A</v>
      </c>
      <c r="Z65">
        <v>1</v>
      </c>
      <c r="AA65">
        <v>2</v>
      </c>
      <c r="AB65" s="11" t="e">
        <f t="shared" si="21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20"/>
        <v>#DIV/0!</v>
      </c>
      <c r="Y66" s="7" t="e">
        <f t="shared" ca="1" si="12"/>
        <v>#N/A</v>
      </c>
      <c r="Z66">
        <v>1</v>
      </c>
      <c r="AA66">
        <v>2</v>
      </c>
      <c r="AB66" s="11" t="e">
        <f t="shared" si="21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20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1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7.710937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9.42578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MAX(AE3:OFFSET(AE3,Control!$I$5-1,0))</f>
        <v>107.25789708767464</v>
      </c>
      <c r="AH1" s="31" t="s">
        <v>86</v>
      </c>
      <c r="AI1">
        <f ca="1">MAX(AD3:OFFSET(AD3,Control!$I$5-1,0))</f>
        <v>3.3216478808669212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7.0848385588240248E-6</v>
      </c>
      <c r="E2" s="18" t="s">
        <v>29</v>
      </c>
      <c r="F2" s="3">
        <f>Control!Q30</f>
        <v>5.5555555555555559E-2</v>
      </c>
      <c r="H2" s="3" t="s">
        <v>33</v>
      </c>
      <c r="I2" s="4">
        <v>0.1</v>
      </c>
      <c r="J2" s="4">
        <f>Control!S30</f>
        <v>1</v>
      </c>
      <c r="K2" s="4" t="s">
        <v>49</v>
      </c>
      <c r="N2" s="4" t="s">
        <v>34</v>
      </c>
      <c r="O2" s="4">
        <f>Control!R30</f>
        <v>0.38580246913580246</v>
      </c>
      <c r="P2" s="18">
        <f>Control!P30</f>
        <v>2.4722222222222219</v>
      </c>
      <c r="Q2" s="34" t="s">
        <v>35</v>
      </c>
      <c r="R2" s="14" t="s">
        <v>38</v>
      </c>
      <c r="S2" s="8">
        <f ca="1">100*MAX(S3:OFFSET(S3,Control!$I$5-1,0))</f>
        <v>9.4028105593357308E-2</v>
      </c>
      <c r="T2" s="8">
        <f ca="1">S2*(1+AG3/100)</f>
        <v>0.32595646723887722</v>
      </c>
      <c r="U2" s="2"/>
      <c r="V2" t="s">
        <v>44</v>
      </c>
      <c r="W2">
        <f>O2/(1+P2-F2)</f>
        <v>0.11291779584462512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3.2700519490221973</v>
      </c>
      <c r="C3" s="20">
        <v>81.891164611657572</v>
      </c>
      <c r="D3" s="9">
        <f>ABS(B3-((354.94*SQRT(C3)+9.623*C3-1.5223*POWER(C3,1.5))/($AA$1+273)+0.0012439*POWER(C3,1.5)))</f>
        <v>9.4248890381010142E-7</v>
      </c>
      <c r="E3">
        <f>Control!C5/100</f>
        <v>0.297944505187065</v>
      </c>
      <c r="F3">
        <f t="shared" ref="F3:F30" si="0">$F$2*N3</f>
        <v>2.5756086107552826E-5</v>
      </c>
      <c r="G3">
        <f t="shared" ref="G3:G30" si="1">0.018*C3*1000000/8.3144/($AA$1+273.15)</f>
        <v>144.94355822726118</v>
      </c>
      <c r="H3" s="21">
        <f t="shared" ref="H3:H30" si="2">2*0.0000000000000000001*(E3*100)^3.5</f>
        <v>2.887379223076697E-14</v>
      </c>
      <c r="I3" s="7">
        <f t="shared" ref="I3:I30" si="3">MIN(J3*$J$2,C3)</f>
        <v>5.2687482490734627</v>
      </c>
      <c r="J3">
        <f t="shared" ref="J3:J30" si="4">$I$2+(0.821*SQRT(H3)+1.54)/E3</f>
        <v>5.2687482490734627</v>
      </c>
      <c r="K3">
        <f>Control!F5/100</f>
        <v>3.1467272481479187E-2</v>
      </c>
      <c r="L3" s="25">
        <f>K3*(1-F3-P3-S3)</f>
        <v>3.1410989580117878E-2</v>
      </c>
      <c r="M3" s="10">
        <f t="shared" ref="M3:M30" si="5">0.018*I3*1000000/8.3144/($AA$1+273.15)</f>
        <v>9.3254397131341786</v>
      </c>
      <c r="N3">
        <f t="shared" ref="N3:N30" si="6">1/((1+$P$2)*(1+(1-E3)/E3*$AA$2/M3)-$O$2)</f>
        <v>4.6360954993595081E-4</v>
      </c>
      <c r="O3">
        <f t="shared" ref="O3:O30" si="7">$O$2*N3</f>
        <v>1.7886170908022793E-4</v>
      </c>
      <c r="P3" s="25">
        <f t="shared" ref="P3:P30" si="8">S3*($P$2-$F$2)</f>
        <v>1.2469016862474893E-3</v>
      </c>
      <c r="Q3" s="17">
        <f t="shared" ref="Q3:Q30" si="9">100/(1+G3/$AA$2*(1/S3-1))</f>
        <v>0.86678495706416436</v>
      </c>
      <c r="R3">
        <f t="shared" ref="R3:R9" si="10">Q3/100*G3+(100-Q3)/100*$AA$2</f>
        <v>2434.976778263022</v>
      </c>
      <c r="S3" s="25">
        <f t="shared" ref="S3:S30" si="11">($O$2/(1+$P$2-$F$2)+1)*N3</f>
        <v>5.1595931844723697E-4</v>
      </c>
      <c r="T3" s="25">
        <f>L3+F3+P3</f>
        <v>3.2683647352472922E-2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3.1874599130053825</v>
      </c>
      <c r="Y3" s="7">
        <f t="shared" ref="Y3:Y66" ca="1" si="12">ABS(C3-V3)</f>
        <v>67.891164611657572</v>
      </c>
      <c r="Z3">
        <v>1</v>
      </c>
      <c r="AA3">
        <v>2</v>
      </c>
      <c r="AB3" s="11">
        <f>100*8.3144*$AA$2*($AA$1+273)*($AE$1/100-B3/100)/(0.018*1000000*C3+8.3144*$AA$2*($AA$1+273)*($AE$1/100-B3/100))</f>
        <v>28.947283038830502</v>
      </c>
      <c r="AC3" s="11"/>
      <c r="AD3" s="7">
        <f t="shared" ref="AD3:AD30" si="13">B3+S3*100</f>
        <v>3.3216478808669212</v>
      </c>
      <c r="AE3">
        <f>($AE$1/100-K3)/(1-K3)/N3-1-$P$2</f>
        <v>52.849172150481579</v>
      </c>
      <c r="AF3" s="25">
        <f t="shared" ref="AF3:AF30" si="14">S3+P3+F3</f>
        <v>1.788617090802279E-3</v>
      </c>
      <c r="AG3">
        <f>100*((O2+P2)*(1+P2-F2)-O2)/(1+O2+P2-F2)</f>
        <v>246.65854978354972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15">100*T4/(1-S4)</f>
        <v>1.9927505469343916</v>
      </c>
      <c r="C4" s="20">
        <v>35.017258272711146</v>
      </c>
      <c r="D4" s="9">
        <f t="shared" ref="D4:D30" si="16">ABS(B4-((354.94*SQRT(C4)+9.623*C4-1.5223*POWER(C4,1.5))/($AA$1+273)+0.0012439*POWER(C4,1.5)))</f>
        <v>9.7006857835424398E-7</v>
      </c>
      <c r="E4">
        <f>Control!C6/100</f>
        <v>0.28572456749383496</v>
      </c>
      <c r="F4">
        <f t="shared" si="0"/>
        <v>2.5296387078062345E-5</v>
      </c>
      <c r="G4">
        <f t="shared" si="1"/>
        <v>61.978920894321092</v>
      </c>
      <c r="H4" s="21">
        <f t="shared" si="2"/>
        <v>2.4937134037179085E-14</v>
      </c>
      <c r="I4" s="7">
        <f t="shared" si="3"/>
        <v>5.489806494960952</v>
      </c>
      <c r="J4">
        <f t="shared" si="4"/>
        <v>5.489806494960952</v>
      </c>
      <c r="K4">
        <f>Control!F6/100</f>
        <v>1.8700314761687761E-2</v>
      </c>
      <c r="L4" s="25">
        <f t="shared" ref="L4:L30" si="17">K4*(1-F4-P4-S4)</f>
        <v>1.8667464039417395E-2</v>
      </c>
      <c r="M4" s="10">
        <f t="shared" si="5"/>
        <v>9.7167025421140032</v>
      </c>
      <c r="N4">
        <f t="shared" si="6"/>
        <v>4.5533496740512216E-4</v>
      </c>
      <c r="O4">
        <f t="shared" si="7"/>
        <v>1.7566935470876625E-4</v>
      </c>
      <c r="P4" s="25">
        <f t="shared" si="8"/>
        <v>1.2246467717141074E-3</v>
      </c>
      <c r="Q4" s="17">
        <f t="shared" si="9"/>
        <v>1.968730802112558</v>
      </c>
      <c r="R4">
        <f t="shared" si="10"/>
        <v>2407.8878569146004</v>
      </c>
      <c r="S4" s="25">
        <f t="shared" si="11"/>
        <v>5.0675038829549269E-4</v>
      </c>
      <c r="T4" s="25">
        <f t="shared" ref="T4:T30" si="18">L4+F4+P4</f>
        <v>1.9917407198209565E-2</v>
      </c>
      <c r="U4" s="10">
        <f ca="1">RANK(C4,$C$3:OFFSET($C$3,Control!$I$5-1,0),1)</f>
        <v>13</v>
      </c>
      <c r="V4" s="10">
        <f t="shared" ref="V4:W19" ca="1" si="19">IF(U4=U3,U3+1,U4)</f>
        <v>13</v>
      </c>
      <c r="W4" s="10">
        <f t="shared" ca="1" si="19"/>
        <v>13</v>
      </c>
      <c r="X4" s="7">
        <f t="shared" ref="X4:X67" si="20">(N4+L4)*100</f>
        <v>1.9122799006822517</v>
      </c>
      <c r="Y4" s="7">
        <f t="shared" ca="1" si="12"/>
        <v>22.017258272711146</v>
      </c>
      <c r="Z4">
        <v>1</v>
      </c>
      <c r="AA4">
        <v>2</v>
      </c>
      <c r="AB4" s="11">
        <f t="shared" ref="AB4:AB67" si="21">100*8.3144*$AA$2*($AA$1+273)*($AE$1/100-B4/100)/(0.018*1000000*C4+8.3144*$AA$2*($AA$1+273)*($AE$1/100-B4/100))</f>
        <v>59.327055583890875</v>
      </c>
      <c r="AC4" s="11"/>
      <c r="AD4" s="7">
        <f t="shared" si="13"/>
        <v>2.043425585763941</v>
      </c>
      <c r="AE4">
        <f t="shared" ref="AE4:AE30" si="22">($AE$1/100-K4)/(1-K4)/N4-1-$P$2</f>
        <v>81.69953071926976</v>
      </c>
      <c r="AF4" s="25">
        <f t="shared" si="14"/>
        <v>1.7566935470876624E-3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15"/>
        <v>1.5979272361048353</v>
      </c>
      <c r="C5" s="20">
        <v>23.664721637508766</v>
      </c>
      <c r="D5" s="9">
        <f t="shared" si="16"/>
        <v>3.2966187224481303E-7</v>
      </c>
      <c r="E5">
        <f>Control!C7/100</f>
        <v>0.15831191098096212</v>
      </c>
      <c r="F5">
        <f t="shared" si="0"/>
        <v>2.1297444984773804E-5</v>
      </c>
      <c r="G5">
        <f t="shared" si="1"/>
        <v>41.885458277020241</v>
      </c>
      <c r="H5" s="21">
        <f t="shared" si="2"/>
        <v>3.1573851728757004E-15</v>
      </c>
      <c r="I5" s="7">
        <f t="shared" si="3"/>
        <v>9.8276322204062598</v>
      </c>
      <c r="J5">
        <f t="shared" si="4"/>
        <v>9.8276322204062598</v>
      </c>
      <c r="K5">
        <f>Control!F7/100</f>
        <v>1.4942206567466677E-2</v>
      </c>
      <c r="L5" s="25">
        <f t="shared" si="17"/>
        <v>1.4920107204805444E-2</v>
      </c>
      <c r="M5" s="10">
        <f t="shared" si="5"/>
        <v>17.39445262171526</v>
      </c>
      <c r="N5">
        <f t="shared" si="6"/>
        <v>3.8335400972592843E-4</v>
      </c>
      <c r="O5">
        <f t="shared" si="7"/>
        <v>1.4789892350537361E-4</v>
      </c>
      <c r="P5" s="25">
        <f t="shared" si="8"/>
        <v>1.031050290536583E-3</v>
      </c>
      <c r="Q5" s="17">
        <f t="shared" si="9"/>
        <v>2.4406502392078351</v>
      </c>
      <c r="R5">
        <f t="shared" si="10"/>
        <v>2396.1043141650789</v>
      </c>
      <c r="S5" s="25">
        <f t="shared" si="11"/>
        <v>4.2664149953237923E-4</v>
      </c>
      <c r="T5" s="25">
        <f t="shared" si="18"/>
        <v>1.59724549403268E-2</v>
      </c>
      <c r="U5" s="10">
        <f ca="1">RANK(C5,$C$3:OFFSET($C$3,Control!$I$5-1,0),1)</f>
        <v>9</v>
      </c>
      <c r="V5" s="10">
        <f t="shared" ca="1" si="19"/>
        <v>9</v>
      </c>
      <c r="W5" s="10">
        <f t="shared" ca="1" si="19"/>
        <v>9</v>
      </c>
      <c r="X5" s="7">
        <f t="shared" si="20"/>
        <v>1.5303461214531373</v>
      </c>
      <c r="Y5" s="7">
        <f t="shared" ca="1" si="12"/>
        <v>14.664721637508766</v>
      </c>
      <c r="Z5">
        <v>1</v>
      </c>
      <c r="AA5">
        <v>2</v>
      </c>
      <c r="AB5" s="11">
        <f t="shared" si="21"/>
        <v>70.499442249890265</v>
      </c>
      <c r="AC5" s="11"/>
      <c r="AD5" s="7">
        <f t="shared" si="13"/>
        <v>1.6405913860580732</v>
      </c>
      <c r="AE5">
        <f t="shared" si="22"/>
        <v>107.25789708767464</v>
      </c>
      <c r="AF5" s="25">
        <f t="shared" si="14"/>
        <v>1.478989235053736E-3</v>
      </c>
      <c r="AG5" s="7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15"/>
        <v>1.985295174407028</v>
      </c>
      <c r="C6" s="20">
        <v>34.787379720163436</v>
      </c>
      <c r="D6" s="9">
        <f t="shared" si="16"/>
        <v>9.3511070931029394E-7</v>
      </c>
      <c r="E6">
        <f>Control!C8/100</f>
        <v>0.19871320738200793</v>
      </c>
      <c r="F6">
        <f t="shared" si="0"/>
        <v>2.2427956140224108E-5</v>
      </c>
      <c r="G6">
        <f t="shared" si="1"/>
        <v>61.572046532179542</v>
      </c>
      <c r="H6" s="21">
        <f t="shared" si="2"/>
        <v>6.9955773355971863E-15</v>
      </c>
      <c r="I6" s="7">
        <f t="shared" si="3"/>
        <v>7.8498626737355028</v>
      </c>
      <c r="J6">
        <f t="shared" si="4"/>
        <v>7.8498626737355028</v>
      </c>
      <c r="K6">
        <f>Control!F8/100</f>
        <v>1.8765050082812738E-2</v>
      </c>
      <c r="L6" s="25">
        <f t="shared" si="17"/>
        <v>1.873582357446368E-2</v>
      </c>
      <c r="M6" s="10">
        <f t="shared" si="5"/>
        <v>13.893892374374865</v>
      </c>
      <c r="N6">
        <f t="shared" si="6"/>
        <v>4.0370321052403391E-4</v>
      </c>
      <c r="O6">
        <f t="shared" si="7"/>
        <v>1.5574969541822296E-4</v>
      </c>
      <c r="P6" s="25">
        <f t="shared" si="8"/>
        <v>1.0857805108101988E-3</v>
      </c>
      <c r="Q6" s="17">
        <f t="shared" si="9"/>
        <v>1.7606532432100079</v>
      </c>
      <c r="R6">
        <f t="shared" si="10"/>
        <v>2412.8600331133744</v>
      </c>
      <c r="S6" s="25">
        <f t="shared" si="11"/>
        <v>4.4928848723180644E-4</v>
      </c>
      <c r="T6" s="25">
        <f t="shared" si="18"/>
        <v>1.9844032041414102E-2</v>
      </c>
      <c r="U6" s="10">
        <f ca="1">RANK(C6,$C$3:OFFSET($C$3,Control!$I$5-1,0),1)</f>
        <v>12</v>
      </c>
      <c r="V6" s="10">
        <f t="shared" ca="1" si="19"/>
        <v>12</v>
      </c>
      <c r="W6" s="10">
        <f t="shared" ca="1" si="19"/>
        <v>12</v>
      </c>
      <c r="X6" s="7">
        <f t="shared" si="20"/>
        <v>1.9139526784987715</v>
      </c>
      <c r="Y6" s="7">
        <f t="shared" ca="1" si="12"/>
        <v>22.787379720163436</v>
      </c>
      <c r="Z6">
        <v>1</v>
      </c>
      <c r="AA6">
        <v>2</v>
      </c>
      <c r="AB6" s="11">
        <f t="shared" si="21"/>
        <v>59.534614289674316</v>
      </c>
      <c r="AC6" s="11"/>
      <c r="AD6" s="7">
        <f t="shared" si="13"/>
        <v>2.0302240231302084</v>
      </c>
      <c r="AE6">
        <f t="shared" si="22"/>
        <v>92.435517875500935</v>
      </c>
      <c r="AF6" s="25">
        <f t="shared" si="14"/>
        <v>1.5574969541822293E-3</v>
      </c>
      <c r="AG6" s="7"/>
      <c r="AS6" s="8"/>
      <c r="AX6" s="7"/>
      <c r="BH6" s="1"/>
    </row>
    <row r="7" spans="1:60" ht="14.25" x14ac:dyDescent="0.2">
      <c r="A7" s="37" t="str">
        <f>Control!B9</f>
        <v>MER 13-01-1</v>
      </c>
      <c r="B7" s="27">
        <f t="shared" si="15"/>
        <v>0.63409296503232138</v>
      </c>
      <c r="C7" s="20">
        <v>4.2801383568291129</v>
      </c>
      <c r="D7" s="9">
        <f t="shared" si="16"/>
        <v>4.737414615041402E-7</v>
      </c>
      <c r="E7">
        <f>Control!C9/100</f>
        <v>0.36347859146227679</v>
      </c>
      <c r="F7">
        <f t="shared" si="0"/>
        <v>2.8149732557729735E-5</v>
      </c>
      <c r="G7">
        <f t="shared" si="1"/>
        <v>7.5756461162292581</v>
      </c>
      <c r="H7" s="21">
        <f t="shared" si="2"/>
        <v>5.7903647663585683E-14</v>
      </c>
      <c r="I7" s="7">
        <f t="shared" si="3"/>
        <v>4.2801383568291129</v>
      </c>
      <c r="J7">
        <f t="shared" si="4"/>
        <v>4.3368387952733345</v>
      </c>
      <c r="K7">
        <f>Control!F9/100</f>
        <v>4.9561099014584012E-3</v>
      </c>
      <c r="L7" s="25">
        <f t="shared" si="17"/>
        <v>4.9464214869964036E-3</v>
      </c>
      <c r="M7" s="10">
        <f t="shared" si="5"/>
        <v>7.5756461162292581</v>
      </c>
      <c r="N7">
        <f t="shared" si="6"/>
        <v>5.066951860391352E-4</v>
      </c>
      <c r="O7">
        <f t="shared" si="7"/>
        <v>1.9548425387312315E-4</v>
      </c>
      <c r="P7" s="25">
        <f t="shared" si="8"/>
        <v>1.3627827165617449E-3</v>
      </c>
      <c r="Q7" s="17">
        <f t="shared" si="9"/>
        <v>15.458176616454894</v>
      </c>
      <c r="R7">
        <f t="shared" si="10"/>
        <v>2076.6728208225168</v>
      </c>
      <c r="S7" s="25">
        <f t="shared" si="11"/>
        <v>5.6391008961175653E-4</v>
      </c>
      <c r="T7" s="25">
        <f t="shared" si="18"/>
        <v>6.337353936115878E-3</v>
      </c>
      <c r="U7" s="10">
        <f ca="1">RANK(C7,$C$3:OFFSET($C$3,Control!$I$5-1,0),1)</f>
        <v>1</v>
      </c>
      <c r="V7" s="10">
        <f t="shared" ca="1" si="19"/>
        <v>1</v>
      </c>
      <c r="W7" s="10">
        <f t="shared" ca="1" si="19"/>
        <v>1</v>
      </c>
      <c r="X7" s="7">
        <f t="shared" si="20"/>
        <v>0.54531166730355385</v>
      </c>
      <c r="Y7" s="7">
        <f t="shared" ca="1" si="12"/>
        <v>3.2801383568291129</v>
      </c>
      <c r="Z7">
        <v>1</v>
      </c>
      <c r="AA7">
        <v>2</v>
      </c>
      <c r="AB7" s="11">
        <f t="shared" si="21"/>
        <v>94.231653867929069</v>
      </c>
      <c r="AC7" s="11"/>
      <c r="AD7" s="7">
        <f t="shared" si="13"/>
        <v>0.69048397399349704</v>
      </c>
      <c r="AE7">
        <f t="shared" si="22"/>
        <v>99.269352034383516</v>
      </c>
      <c r="AF7" s="25">
        <f t="shared" si="14"/>
        <v>1.9548425387312311E-3</v>
      </c>
      <c r="AG7" s="7"/>
      <c r="AS7" s="9"/>
      <c r="AX7" s="7"/>
      <c r="BH7" s="1"/>
    </row>
    <row r="8" spans="1:60" ht="14.25" x14ac:dyDescent="0.2">
      <c r="A8" s="37" t="str">
        <f>Control!B10</f>
        <v>MER 13-01-3</v>
      </c>
      <c r="B8" s="27">
        <f t="shared" si="15"/>
        <v>0.78620729742737827</v>
      </c>
      <c r="C8" s="20">
        <v>6.4254169996395731</v>
      </c>
      <c r="D8" s="9">
        <f t="shared" si="16"/>
        <v>1.1421692969193487E-7</v>
      </c>
      <c r="E8">
        <f>Control!C10/100</f>
        <v>0.44063593598960471</v>
      </c>
      <c r="F8">
        <f t="shared" si="0"/>
        <v>3.2607764639309065E-5</v>
      </c>
      <c r="G8">
        <f t="shared" si="1"/>
        <v>11.372689684390133</v>
      </c>
      <c r="H8" s="21">
        <f t="shared" si="2"/>
        <v>1.1358204701346975E-13</v>
      </c>
      <c r="I8" s="7">
        <f t="shared" si="3"/>
        <v>3.5949493468667595</v>
      </c>
      <c r="J8">
        <f t="shared" si="4"/>
        <v>3.5949493468667595</v>
      </c>
      <c r="K8">
        <f>Control!F10/100</f>
        <v>6.2599000462223017E-3</v>
      </c>
      <c r="L8" s="25">
        <f t="shared" si="17"/>
        <v>6.2457249526547444E-3</v>
      </c>
      <c r="M8" s="10">
        <f t="shared" si="5"/>
        <v>6.3628933896912834</v>
      </c>
      <c r="N8">
        <f t="shared" si="6"/>
        <v>5.8693976350756313E-4</v>
      </c>
      <c r="O8">
        <f t="shared" si="7"/>
        <v>2.2644280999520181E-4</v>
      </c>
      <c r="P8" s="25">
        <f t="shared" si="8"/>
        <v>1.5786046274163061E-3</v>
      </c>
      <c r="Q8" s="17">
        <f t="shared" si="9"/>
        <v>12.365303855608413</v>
      </c>
      <c r="R8">
        <f t="shared" si="10"/>
        <v>2152.838057980844</v>
      </c>
      <c r="S8" s="25">
        <f t="shared" si="11"/>
        <v>6.5321570789640259E-4</v>
      </c>
      <c r="T8" s="25">
        <f t="shared" si="18"/>
        <v>7.8569373447103588E-3</v>
      </c>
      <c r="U8" s="10">
        <f ca="1">RANK(C8,$C$3:OFFSET($C$3,Control!$I$5-1,0),1)</f>
        <v>3</v>
      </c>
      <c r="V8" s="10">
        <f t="shared" ca="1" si="19"/>
        <v>3</v>
      </c>
      <c r="W8" s="10">
        <f t="shared" ca="1" si="19"/>
        <v>3</v>
      </c>
      <c r="X8" s="7">
        <f t="shared" si="20"/>
        <v>0.68326647161623077</v>
      </c>
      <c r="Y8" s="7">
        <f t="shared" ca="1" si="12"/>
        <v>3.4254169996395731</v>
      </c>
      <c r="Z8">
        <v>1</v>
      </c>
      <c r="AA8">
        <v>2</v>
      </c>
      <c r="AB8" s="11">
        <f t="shared" si="21"/>
        <v>91.344618251916188</v>
      </c>
      <c r="AC8" s="11"/>
      <c r="AD8" s="7">
        <f t="shared" si="13"/>
        <v>0.85152886821701856</v>
      </c>
      <c r="AE8">
        <f t="shared" si="22"/>
        <v>83.103883564798224</v>
      </c>
      <c r="AF8" s="25">
        <f t="shared" si="14"/>
        <v>2.2644280999520178E-3</v>
      </c>
      <c r="AG8" s="7"/>
      <c r="AS8" s="8"/>
      <c r="AX8" s="7"/>
      <c r="BH8" s="1"/>
    </row>
    <row r="9" spans="1:60" ht="14.25" x14ac:dyDescent="0.2">
      <c r="A9" s="37" t="str">
        <f>Control!B11</f>
        <v>MER 13-01-6</v>
      </c>
      <c r="B9" s="27">
        <f t="shared" si="15"/>
        <v>0.69940954365883734</v>
      </c>
      <c r="C9" s="20">
        <v>5.1539290663920116</v>
      </c>
      <c r="D9" s="9">
        <f t="shared" si="16"/>
        <v>6.6675125864890106E-7</v>
      </c>
      <c r="E9">
        <f>Control!C11/100</f>
        <v>0.39946768149646578</v>
      </c>
      <c r="F9">
        <f t="shared" si="0"/>
        <v>3.0297366257552618E-5</v>
      </c>
      <c r="G9">
        <f t="shared" si="1"/>
        <v>9.1222150921446499</v>
      </c>
      <c r="H9" s="21">
        <f t="shared" si="2"/>
        <v>8.0577867017476053E-14</v>
      </c>
      <c r="I9" s="7">
        <f t="shared" si="3"/>
        <v>3.9551309765084519</v>
      </c>
      <c r="J9">
        <f t="shared" si="4"/>
        <v>3.9551309765084519</v>
      </c>
      <c r="K9">
        <f>Control!F11/100</f>
        <v>5.5043804566249042E-3</v>
      </c>
      <c r="L9" s="25">
        <f t="shared" si="17"/>
        <v>5.4927993294918986E-3</v>
      </c>
      <c r="M9" s="10">
        <f t="shared" si="5"/>
        <v>7.0003981468397578</v>
      </c>
      <c r="N9">
        <f t="shared" si="6"/>
        <v>5.4535259263594708E-4</v>
      </c>
      <c r="O9">
        <f t="shared" si="7"/>
        <v>2.1039837678855981E-4</v>
      </c>
      <c r="P9" s="25">
        <f t="shared" si="8"/>
        <v>1.4667537962734956E-3</v>
      </c>
      <c r="Q9" s="17">
        <f t="shared" si="9"/>
        <v>14.047911390709245</v>
      </c>
      <c r="R9">
        <f t="shared" si="10"/>
        <v>2111.4052560511027</v>
      </c>
      <c r="S9" s="25">
        <f t="shared" si="11"/>
        <v>6.0693260535454993E-4</v>
      </c>
      <c r="T9" s="25">
        <f t="shared" si="18"/>
        <v>6.9898504920229464E-3</v>
      </c>
      <c r="U9" s="10">
        <f ca="1">RANK(C9,$C$3:OFFSET($C$3,Control!$I$5-1,0),1)</f>
        <v>2</v>
      </c>
      <c r="V9" s="10">
        <f t="shared" ca="1" si="19"/>
        <v>2</v>
      </c>
      <c r="W9" s="10">
        <f t="shared" ca="1" si="19"/>
        <v>2</v>
      </c>
      <c r="X9" s="7">
        <f t="shared" si="20"/>
        <v>0.60381519221278457</v>
      </c>
      <c r="Y9" s="7">
        <f t="shared" ca="1" si="12"/>
        <v>3.1539290663920116</v>
      </c>
      <c r="Z9">
        <v>1</v>
      </c>
      <c r="AA9">
        <v>2</v>
      </c>
      <c r="AB9" s="11">
        <f t="shared" si="21"/>
        <v>93.051042305877999</v>
      </c>
      <c r="AC9" s="11"/>
      <c r="AD9" s="7">
        <f t="shared" si="13"/>
        <v>0.76010280419429233</v>
      </c>
      <c r="AE9">
        <f t="shared" si="22"/>
        <v>91.02821077697007</v>
      </c>
      <c r="AF9" s="25">
        <f t="shared" si="14"/>
        <v>2.1039837678855982E-3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AME_19-Ad</v>
      </c>
      <c r="B10" s="27">
        <f t="shared" si="15"/>
        <v>1.5420455314593502</v>
      </c>
      <c r="C10" s="20">
        <v>22.200629781264745</v>
      </c>
      <c r="D10" s="9">
        <f t="shared" si="16"/>
        <v>4.8207030434177511E-7</v>
      </c>
      <c r="E10">
        <f>Control!C12/100</f>
        <v>0.60762500000000008</v>
      </c>
      <c r="F10">
        <f t="shared" si="0"/>
        <v>4.6937731282398339E-5</v>
      </c>
      <c r="G10">
        <f t="shared" si="1"/>
        <v>39.294083685855192</v>
      </c>
      <c r="H10" s="21">
        <f t="shared" si="2"/>
        <v>3.497475774085942E-13</v>
      </c>
      <c r="I10" s="7">
        <f t="shared" si="3"/>
        <v>2.6344587295370823</v>
      </c>
      <c r="J10">
        <f t="shared" si="4"/>
        <v>2.6344587295370823</v>
      </c>
      <c r="K10">
        <f>Control!F12/100</f>
        <v>1.3129468487782136E-2</v>
      </c>
      <c r="L10" s="25">
        <f t="shared" si="17"/>
        <v>1.308667213613212E-2</v>
      </c>
      <c r="M10" s="10">
        <f t="shared" si="5"/>
        <v>4.6628696034885406</v>
      </c>
      <c r="N10">
        <f t="shared" si="6"/>
        <v>8.4487916308317E-4</v>
      </c>
      <c r="O10">
        <f t="shared" si="7"/>
        <v>3.2595646723887733E-4</v>
      </c>
      <c r="P10" s="25">
        <f t="shared" si="8"/>
        <v>2.2723458851728012E-3</v>
      </c>
      <c r="Q10" s="17">
        <f t="shared" si="9"/>
        <v>5.5536166713012296</v>
      </c>
      <c r="R10">
        <f t="shared" ref="R10:R30" si="23">Q10/100*G10+(100-Q10)/100*2450</f>
        <v>2316.1186343355325</v>
      </c>
      <c r="S10" s="25">
        <f t="shared" si="11"/>
        <v>9.4028105593357305E-4</v>
      </c>
      <c r="T10" s="25">
        <f t="shared" si="18"/>
        <v>1.540595575258732E-2</v>
      </c>
      <c r="U10" s="10">
        <f ca="1">RANK(C10,$C$3:OFFSET($C$3,Control!$I$5-1,0),1)</f>
        <v>8</v>
      </c>
      <c r="V10" s="10">
        <f t="shared" ca="1" si="19"/>
        <v>8</v>
      </c>
      <c r="W10" s="10">
        <f t="shared" ca="1" si="19"/>
        <v>8</v>
      </c>
      <c r="X10" s="7">
        <f t="shared" si="20"/>
        <v>1.393155129921529</v>
      </c>
      <c r="Y10" s="7">
        <f t="shared" ca="1" si="12"/>
        <v>14.200629781264745</v>
      </c>
      <c r="Z10">
        <v>1</v>
      </c>
      <c r="AA10">
        <v>2</v>
      </c>
      <c r="AB10" s="11">
        <f t="shared" si="21"/>
        <v>72.084790285347893</v>
      </c>
      <c r="AC10" s="11"/>
      <c r="AD10" s="7">
        <f t="shared" si="13"/>
        <v>1.6360736370527076</v>
      </c>
      <c r="AE10">
        <f t="shared" si="22"/>
        <v>48.852086176567077</v>
      </c>
      <c r="AF10" s="25">
        <f t="shared" si="14"/>
        <v>3.2595646723887726E-3</v>
      </c>
      <c r="AG10" s="7"/>
      <c r="AI10"/>
      <c r="AJ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AME_19-Af</v>
      </c>
      <c r="B11" s="27">
        <f t="shared" si="15"/>
        <v>1.4884611472429388</v>
      </c>
      <c r="C11" s="20">
        <v>20.831968332389092</v>
      </c>
      <c r="D11" s="9">
        <f t="shared" si="16"/>
        <v>7.7760521643988056E-7</v>
      </c>
      <c r="E11">
        <f>Control!C13/100</f>
        <v>0.60762500000000008</v>
      </c>
      <c r="F11">
        <f t="shared" si="0"/>
        <v>4.6937731282398339E-5</v>
      </c>
      <c r="G11">
        <f t="shared" si="1"/>
        <v>36.871616483816204</v>
      </c>
      <c r="H11" s="21">
        <f t="shared" si="2"/>
        <v>3.497475774085942E-13</v>
      </c>
      <c r="I11" s="7">
        <f t="shared" si="3"/>
        <v>2.6344587295370823</v>
      </c>
      <c r="J11">
        <f t="shared" si="4"/>
        <v>2.6344587295370823</v>
      </c>
      <c r="K11">
        <f>Control!F13/100</f>
        <v>1.2592377807624839E-2</v>
      </c>
      <c r="L11" s="25">
        <f t="shared" si="17"/>
        <v>1.2551332137781732E-2</v>
      </c>
      <c r="M11" s="10">
        <f t="shared" si="5"/>
        <v>4.6628696034885406</v>
      </c>
      <c r="N11">
        <f t="shared" si="6"/>
        <v>8.4487916308317E-4</v>
      </c>
      <c r="O11">
        <f t="shared" si="7"/>
        <v>3.2595646723887733E-4</v>
      </c>
      <c r="P11" s="25">
        <f t="shared" si="8"/>
        <v>2.2723458851728012E-3</v>
      </c>
      <c r="Q11" s="17">
        <f t="shared" si="9"/>
        <v>5.8969731298653105</v>
      </c>
      <c r="R11">
        <f t="shared" si="23"/>
        <v>2307.6984676348975</v>
      </c>
      <c r="S11" s="25">
        <f t="shared" si="11"/>
        <v>9.4028105593357305E-4</v>
      </c>
      <c r="T11" s="25">
        <f t="shared" si="18"/>
        <v>1.4870615754236932E-2</v>
      </c>
      <c r="U11" s="10">
        <f ca="1">RANK(C11,$C$3:OFFSET($C$3,Control!$I$5-1,0),1)</f>
        <v>7</v>
      </c>
      <c r="V11" s="10">
        <f t="shared" ca="1" si="19"/>
        <v>7</v>
      </c>
      <c r="W11" s="10">
        <f t="shared" ca="1" si="19"/>
        <v>7</v>
      </c>
      <c r="X11" s="7">
        <f t="shared" si="20"/>
        <v>1.3396211300864902</v>
      </c>
      <c r="Y11" s="7">
        <f t="shared" ca="1" si="12"/>
        <v>13.831968332389092</v>
      </c>
      <c r="Z11">
        <v>1</v>
      </c>
      <c r="AA11">
        <v>2</v>
      </c>
      <c r="AB11" s="11">
        <f t="shared" si="21"/>
        <v>73.598095843828048</v>
      </c>
      <c r="AC11" s="11"/>
      <c r="AD11" s="7">
        <f t="shared" si="13"/>
        <v>1.5824892528362962</v>
      </c>
      <c r="AE11">
        <f t="shared" si="22"/>
        <v>49.467433138696464</v>
      </c>
      <c r="AF11" s="25">
        <f t="shared" si="14"/>
        <v>3.2595646723887726E-3</v>
      </c>
      <c r="AG11" s="7"/>
      <c r="AS11" s="8"/>
      <c r="AX11" s="7"/>
      <c r="BH11" s="1"/>
    </row>
    <row r="12" spans="1:60" ht="14.25" x14ac:dyDescent="0.2">
      <c r="A12" s="37" t="str">
        <f>Control!B14</f>
        <v>AME_19-Ac</v>
      </c>
      <c r="B12" s="27">
        <f t="shared" si="15"/>
        <v>1.8325099774701321</v>
      </c>
      <c r="C12" s="20">
        <v>30.203727058246034</v>
      </c>
      <c r="D12" s="9">
        <f t="shared" si="16"/>
        <v>5.0135136797635482E-7</v>
      </c>
      <c r="E12">
        <f>Control!C14/100</f>
        <v>0.58246750000000003</v>
      </c>
      <c r="F12">
        <f t="shared" si="0"/>
        <v>4.4047368730036339E-5</v>
      </c>
      <c r="G12">
        <f t="shared" si="1"/>
        <v>53.459194191554872</v>
      </c>
      <c r="H12" s="21">
        <f t="shared" si="2"/>
        <v>3.0163444818343382E-13</v>
      </c>
      <c r="I12" s="7">
        <f t="shared" si="3"/>
        <v>2.7439251132527063</v>
      </c>
      <c r="J12">
        <f t="shared" si="4"/>
        <v>2.7439251132527063</v>
      </c>
      <c r="K12">
        <f>Control!F14/100</f>
        <v>1.6181962952603022E-2</v>
      </c>
      <c r="L12" s="25">
        <f t="shared" si="17"/>
        <v>1.6132464835314893E-2</v>
      </c>
      <c r="M12" s="10">
        <f t="shared" si="5"/>
        <v>4.8566200188997133</v>
      </c>
      <c r="N12">
        <f t="shared" si="6"/>
        <v>7.9285263714065407E-4</v>
      </c>
      <c r="O12">
        <f t="shared" si="7"/>
        <v>3.0588450506969676E-4</v>
      </c>
      <c r="P12" s="25">
        <f t="shared" si="8"/>
        <v>2.1324178726107564E-3</v>
      </c>
      <c r="Q12" s="17">
        <f t="shared" si="9"/>
        <v>3.8976431162233145</v>
      </c>
      <c r="R12">
        <f t="shared" si="23"/>
        <v>2356.5913922549239</v>
      </c>
      <c r="S12" s="25">
        <f t="shared" si="11"/>
        <v>8.8237980935617505E-4</v>
      </c>
      <c r="T12" s="25">
        <f t="shared" si="18"/>
        <v>1.8308930076655686E-2</v>
      </c>
      <c r="U12" s="10">
        <f ca="1">RANK(C12,$C$3:OFFSET($C$3,Control!$I$5-1,0),1)</f>
        <v>10</v>
      </c>
      <c r="V12" s="10">
        <f t="shared" ca="1" si="19"/>
        <v>10</v>
      </c>
      <c r="W12" s="10">
        <f t="shared" ca="1" si="19"/>
        <v>10</v>
      </c>
      <c r="X12" s="7">
        <f t="shared" si="20"/>
        <v>1.6925317472455546</v>
      </c>
      <c r="Y12" s="7">
        <f t="shared" ca="1" si="12"/>
        <v>20.203727058246034</v>
      </c>
      <c r="Z12">
        <v>1</v>
      </c>
      <c r="AA12">
        <v>2</v>
      </c>
      <c r="AB12" s="11">
        <f t="shared" si="21"/>
        <v>63.829397412336242</v>
      </c>
      <c r="AC12" s="11"/>
      <c r="AD12" s="7">
        <f t="shared" si="13"/>
        <v>1.9207479584057496</v>
      </c>
      <c r="AE12">
        <f t="shared" si="22"/>
        <v>48.545236086899536</v>
      </c>
      <c r="AF12" s="25">
        <f t="shared" si="14"/>
        <v>3.0588450506969676E-3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15"/>
        <v>1.8507317728624164</v>
      </c>
      <c r="C13" s="20">
        <v>30.737319488305324</v>
      </c>
      <c r="D13" s="9">
        <f t="shared" si="16"/>
        <v>2.0682637025259965E-7</v>
      </c>
      <c r="E13">
        <f>Control!C15/100</f>
        <v>0.58246750000000003</v>
      </c>
      <c r="F13">
        <f t="shared" si="0"/>
        <v>4.4047368730036339E-5</v>
      </c>
      <c r="G13">
        <f t="shared" si="1"/>
        <v>54.403628012012646</v>
      </c>
      <c r="H13" s="21">
        <f t="shared" si="2"/>
        <v>3.0163444818343382E-13</v>
      </c>
      <c r="I13" s="7">
        <f t="shared" si="3"/>
        <v>2.7439251132527063</v>
      </c>
      <c r="J13">
        <f t="shared" si="4"/>
        <v>2.7439251132527063</v>
      </c>
      <c r="K13">
        <f>Control!F15/100</f>
        <v>1.6364578714401581E-2</v>
      </c>
      <c r="L13" s="25">
        <f t="shared" si="17"/>
        <v>1.6314522003794293E-2</v>
      </c>
      <c r="M13" s="10">
        <f t="shared" si="5"/>
        <v>4.8566200188997133</v>
      </c>
      <c r="N13">
        <f t="shared" si="6"/>
        <v>7.9285263714065407E-4</v>
      </c>
      <c r="O13">
        <f t="shared" si="7"/>
        <v>3.0588450506969676E-4</v>
      </c>
      <c r="P13" s="25">
        <f t="shared" si="8"/>
        <v>2.1324178726107564E-3</v>
      </c>
      <c r="Q13" s="17">
        <f t="shared" si="9"/>
        <v>3.8325741764437158</v>
      </c>
      <c r="R13">
        <f t="shared" si="23"/>
        <v>2358.1869920753657</v>
      </c>
      <c r="S13" s="25">
        <f t="shared" si="11"/>
        <v>8.8237980935617505E-4</v>
      </c>
      <c r="T13" s="25">
        <f t="shared" si="18"/>
        <v>1.8490987245135086E-2</v>
      </c>
      <c r="U13" s="10">
        <f ca="1">RANK(C13,$C$3:OFFSET($C$3,Control!$I$5-1,0),1)</f>
        <v>11</v>
      </c>
      <c r="V13" s="10">
        <f t="shared" ca="1" si="19"/>
        <v>11</v>
      </c>
      <c r="W13" s="10">
        <f t="shared" ca="1" si="19"/>
        <v>11</v>
      </c>
      <c r="X13" s="7">
        <f t="shared" si="20"/>
        <v>1.7107374640934945</v>
      </c>
      <c r="Y13" s="7">
        <f t="shared" ca="1" si="12"/>
        <v>19.737319488305324</v>
      </c>
      <c r="Z13">
        <v>1</v>
      </c>
      <c r="AA13">
        <v>2</v>
      </c>
      <c r="AB13" s="11">
        <f t="shared" si="21"/>
        <v>63.313792324751091</v>
      </c>
      <c r="AC13" s="11"/>
      <c r="AD13" s="7">
        <f t="shared" si="13"/>
        <v>1.9389697537980339</v>
      </c>
      <c r="AE13">
        <f t="shared" si="22"/>
        <v>48.320733916255378</v>
      </c>
      <c r="AF13" s="25">
        <f t="shared" si="14"/>
        <v>3.0588450506969676E-3</v>
      </c>
      <c r="AG13" s="7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AME_19-Aa</v>
      </c>
      <c r="B14" s="27">
        <f t="shared" si="15"/>
        <v>1.3691340461628723</v>
      </c>
      <c r="C14" s="20">
        <v>17.911267311971041</v>
      </c>
      <c r="D14" s="9">
        <f t="shared" si="16"/>
        <v>6.4839865010490882E-7</v>
      </c>
      <c r="E14">
        <f>Control!C16/100</f>
        <v>0.51727750000000006</v>
      </c>
      <c r="F14">
        <f t="shared" si="0"/>
        <v>3.7956393846973718E-5</v>
      </c>
      <c r="G14" s="10">
        <f t="shared" si="1"/>
        <v>31.702111318943736</v>
      </c>
      <c r="H14" s="21">
        <f t="shared" si="2"/>
        <v>1.9909600918200958E-13</v>
      </c>
      <c r="I14" s="7">
        <f t="shared" si="3"/>
        <v>3.0771261389324756</v>
      </c>
      <c r="J14">
        <f t="shared" si="4"/>
        <v>3.0771261389324756</v>
      </c>
      <c r="K14">
        <f>Control!F16/100</f>
        <v>1.1836631342023635E-2</v>
      </c>
      <c r="L14" s="25">
        <f t="shared" si="17"/>
        <v>1.1805431630840352E-2</v>
      </c>
      <c r="M14" s="10">
        <f t="shared" si="5"/>
        <v>5.4463703600509694</v>
      </c>
      <c r="N14">
        <f t="shared" si="6"/>
        <v>6.8321508924552691E-4</v>
      </c>
      <c r="O14">
        <f t="shared" si="7"/>
        <v>2.635860683817619E-4</v>
      </c>
      <c r="P14" s="25">
        <f t="shared" si="8"/>
        <v>1.8375420587597247E-3</v>
      </c>
      <c r="Q14" s="17">
        <f t="shared" si="9"/>
        <v>5.5647822981474793</v>
      </c>
      <c r="R14">
        <f t="shared" si="23"/>
        <v>2315.4269871742022</v>
      </c>
      <c r="S14" s="25">
        <f t="shared" si="11"/>
        <v>7.6036223121092063E-4</v>
      </c>
      <c r="T14" s="25">
        <f t="shared" si="18"/>
        <v>1.3680930083447052E-2</v>
      </c>
      <c r="U14" s="10">
        <f ca="1">RANK(C14,$C$3:OFFSET($C$3,Control!$I$5-1,0),1)</f>
        <v>6</v>
      </c>
      <c r="V14" s="10">
        <f t="shared" ca="1" si="19"/>
        <v>6</v>
      </c>
      <c r="W14" s="10">
        <f t="shared" ca="1" si="19"/>
        <v>6</v>
      </c>
      <c r="X14" s="7">
        <f t="shared" si="20"/>
        <v>1.2488646720085879</v>
      </c>
      <c r="Y14" s="13">
        <f t="shared" ca="1" si="12"/>
        <v>11.911267311971041</v>
      </c>
      <c r="Z14" s="10">
        <v>1</v>
      </c>
      <c r="AA14" s="10">
        <v>2</v>
      </c>
      <c r="AB14" s="11">
        <f t="shared" si="21"/>
        <v>76.929616567779647</v>
      </c>
      <c r="AC14" s="11"/>
      <c r="AD14" s="7">
        <f t="shared" si="13"/>
        <v>1.4451702692839643</v>
      </c>
      <c r="AE14">
        <f t="shared" si="22"/>
        <v>63.063490913892359</v>
      </c>
      <c r="AF14" s="25">
        <f t="shared" si="14"/>
        <v>2.6358606838176191E-3</v>
      </c>
      <c r="AG14" s="7"/>
      <c r="AR14" s="10"/>
      <c r="AS14" s="8"/>
      <c r="AX14" s="13"/>
      <c r="BH14" s="1"/>
    </row>
    <row r="15" spans="1:60" ht="14.25" x14ac:dyDescent="0.2">
      <c r="A15" s="37" t="str">
        <f>Control!B17</f>
        <v>AME_19-Ab</v>
      </c>
      <c r="B15" s="27">
        <f t="shared" si="15"/>
        <v>1.1218645720578411</v>
      </c>
      <c r="C15" s="20">
        <v>12.448136320184782</v>
      </c>
      <c r="D15" s="9">
        <f t="shared" si="16"/>
        <v>1.3659782860386827E-8</v>
      </c>
      <c r="E15">
        <f>Control!C17/100</f>
        <v>0.51727750000000006</v>
      </c>
      <c r="F15">
        <f t="shared" si="0"/>
        <v>3.7956393846973718E-5</v>
      </c>
      <c r="G15">
        <f t="shared" si="1"/>
        <v>22.032623178602847</v>
      </c>
      <c r="H15" s="21">
        <f t="shared" si="2"/>
        <v>1.9909600918200958E-13</v>
      </c>
      <c r="I15" s="7">
        <f t="shared" si="3"/>
        <v>3.0771261389324756</v>
      </c>
      <c r="J15">
        <f t="shared" si="4"/>
        <v>3.0771261389324756</v>
      </c>
      <c r="K15">
        <f>Control!F17/100</f>
        <v>9.3592868096104703E-3</v>
      </c>
      <c r="L15" s="25">
        <f t="shared" si="17"/>
        <v>9.3346170334804458E-3</v>
      </c>
      <c r="M15" s="10">
        <f t="shared" si="5"/>
        <v>5.4463703600509694</v>
      </c>
      <c r="N15">
        <f t="shared" si="6"/>
        <v>6.8321508924552691E-4</v>
      </c>
      <c r="O15">
        <f t="shared" si="7"/>
        <v>2.635860683817619E-4</v>
      </c>
      <c r="P15" s="25">
        <f t="shared" si="8"/>
        <v>1.8375420587597247E-3</v>
      </c>
      <c r="Q15" s="17">
        <f t="shared" si="9"/>
        <v>7.8161189692438189</v>
      </c>
      <c r="R15">
        <f t="shared" si="23"/>
        <v>2260.2271812932113</v>
      </c>
      <c r="S15" s="25">
        <f t="shared" si="11"/>
        <v>7.6036223121092063E-4</v>
      </c>
      <c r="T15" s="25">
        <f t="shared" si="18"/>
        <v>1.1210115486087146E-2</v>
      </c>
      <c r="U15" s="10">
        <f ca="1">RANK(C15,$C$3:OFFSET($C$3,Control!$I$5-1,0),1)</f>
        <v>5</v>
      </c>
      <c r="V15" s="10">
        <f t="shared" ca="1" si="19"/>
        <v>5</v>
      </c>
      <c r="W15" s="10">
        <f t="shared" ca="1" si="19"/>
        <v>5</v>
      </c>
      <c r="X15" s="7">
        <f t="shared" si="20"/>
        <v>1.0017832122725974</v>
      </c>
      <c r="Y15" s="7">
        <f t="shared" ca="1" si="12"/>
        <v>7.4481363201847817</v>
      </c>
      <c r="Z15">
        <v>1</v>
      </c>
      <c r="AA15">
        <v>2</v>
      </c>
      <c r="AB15" s="11">
        <f t="shared" si="21"/>
        <v>83.535011146519665</v>
      </c>
      <c r="AC15" s="11"/>
      <c r="AD15" s="7">
        <f t="shared" si="13"/>
        <v>1.1979007951789331</v>
      </c>
      <c r="AE15">
        <f t="shared" si="22"/>
        <v>66.557368922846138</v>
      </c>
      <c r="AF15" s="25">
        <f t="shared" si="14"/>
        <v>2.6358606838176191E-3</v>
      </c>
      <c r="AG15" s="7"/>
      <c r="AS15" s="9"/>
      <c r="AX15" s="7"/>
      <c r="BH15" s="1"/>
    </row>
    <row r="16" spans="1:60" ht="14.25" x14ac:dyDescent="0.2">
      <c r="A16" s="37" t="str">
        <f>Control!B18</f>
        <v>AME_19-Ag</v>
      </c>
      <c r="B16" s="27">
        <f t="shared" si="15"/>
        <v>1.0426899120869584</v>
      </c>
      <c r="C16" s="20">
        <v>10.876590011166714</v>
      </c>
      <c r="D16" s="9">
        <f t="shared" si="16"/>
        <v>2.2887153283690509E-8</v>
      </c>
      <c r="E16">
        <f>Control!C18/100</f>
        <v>0.51727750000000006</v>
      </c>
      <c r="F16">
        <f t="shared" si="0"/>
        <v>3.7956393846973718E-5</v>
      </c>
      <c r="G16">
        <f t="shared" si="1"/>
        <v>19.251059196356444</v>
      </c>
      <c r="H16" s="21">
        <f t="shared" si="2"/>
        <v>1.9909600918200958E-13</v>
      </c>
      <c r="I16" s="7">
        <f t="shared" si="3"/>
        <v>3.0771261389324756</v>
      </c>
      <c r="J16">
        <f t="shared" si="4"/>
        <v>3.0771261389324756</v>
      </c>
      <c r="K16">
        <f>Control!F18/100</f>
        <v>8.5660513659939156E-3</v>
      </c>
      <c r="L16" s="25">
        <f t="shared" si="17"/>
        <v>8.5434724479827306E-3</v>
      </c>
      <c r="M16" s="10">
        <f t="shared" si="5"/>
        <v>5.4463703600509694</v>
      </c>
      <c r="N16">
        <f t="shared" si="6"/>
        <v>6.8321508924552691E-4</v>
      </c>
      <c r="O16">
        <f t="shared" si="7"/>
        <v>2.635860683817619E-4</v>
      </c>
      <c r="P16" s="25">
        <f t="shared" si="8"/>
        <v>1.8375420587597247E-3</v>
      </c>
      <c r="Q16" s="17">
        <f t="shared" si="9"/>
        <v>8.8455645451696476</v>
      </c>
      <c r="R16">
        <f t="shared" si="23"/>
        <v>2234.9865335101858</v>
      </c>
      <c r="S16" s="25">
        <f t="shared" si="11"/>
        <v>7.6036223121092063E-4</v>
      </c>
      <c r="T16" s="25">
        <f t="shared" si="18"/>
        <v>1.0418970900589429E-2</v>
      </c>
      <c r="U16" s="10">
        <f ca="1">RANK(C16,$C$3:OFFSET($C$3,Control!$I$5-1,0),1)</f>
        <v>4</v>
      </c>
      <c r="V16" s="10">
        <f t="shared" ca="1" si="19"/>
        <v>4</v>
      </c>
      <c r="W16" s="10">
        <f t="shared" ca="1" si="19"/>
        <v>4</v>
      </c>
      <c r="X16" s="7">
        <f t="shared" si="20"/>
        <v>0.92266875372282575</v>
      </c>
      <c r="Y16" s="7">
        <f t="shared" ca="1" si="12"/>
        <v>6.876590011166714</v>
      </c>
      <c r="Z16">
        <v>1</v>
      </c>
      <c r="AA16">
        <v>2</v>
      </c>
      <c r="AB16" s="11">
        <f t="shared" si="21"/>
        <v>85.523007751446684</v>
      </c>
      <c r="AC16" s="11"/>
      <c r="AD16" s="7">
        <f t="shared" si="13"/>
        <v>1.1187261352080504</v>
      </c>
      <c r="AE16">
        <f t="shared" si="22"/>
        <v>67.672403675874051</v>
      </c>
      <c r="AF16" s="25">
        <f t="shared" si="14"/>
        <v>2.6358606838176191E-3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>
        <f>Control!B19</f>
        <v>0</v>
      </c>
      <c r="B17" s="27" t="e">
        <f t="shared" si="15"/>
        <v>#DIV/0!</v>
      </c>
      <c r="C17" s="20">
        <v>100.24552553769945</v>
      </c>
      <c r="D17" s="9" t="e">
        <f t="shared" si="16"/>
        <v>#DIV/0!</v>
      </c>
      <c r="E17">
        <f>Control!C19/100</f>
        <v>0</v>
      </c>
      <c r="F17" t="e">
        <f t="shared" si="0"/>
        <v>#DIV/0!</v>
      </c>
      <c r="G17">
        <f t="shared" si="1"/>
        <v>177.42992466524936</v>
      </c>
      <c r="H17" s="21">
        <f t="shared" si="2"/>
        <v>0</v>
      </c>
      <c r="I17" s="7" t="e">
        <f t="shared" si="3"/>
        <v>#DIV/0!</v>
      </c>
      <c r="J17" t="e">
        <f t="shared" si="4"/>
        <v>#DIV/0!</v>
      </c>
      <c r="K17">
        <f>Control!F19/100</f>
        <v>0</v>
      </c>
      <c r="L17" s="25" t="e">
        <f t="shared" si="17"/>
        <v>#DIV/0!</v>
      </c>
      <c r="M17" s="10" t="e">
        <f t="shared" si="5"/>
        <v>#DIV/0!</v>
      </c>
      <c r="N17" t="e">
        <f t="shared" si="6"/>
        <v>#DIV/0!</v>
      </c>
      <c r="O17" t="e">
        <f t="shared" si="7"/>
        <v>#DIV/0!</v>
      </c>
      <c r="P17" s="25" t="e">
        <f t="shared" si="8"/>
        <v>#DIV/0!</v>
      </c>
      <c r="Q17" s="17" t="e">
        <f t="shared" si="9"/>
        <v>#DIV/0!</v>
      </c>
      <c r="R17" t="e">
        <f t="shared" si="23"/>
        <v>#DIV/0!</v>
      </c>
      <c r="S17" s="25" t="e">
        <f t="shared" si="11"/>
        <v>#DIV/0!</v>
      </c>
      <c r="T17" s="25" t="e">
        <f t="shared" si="18"/>
        <v>#DIV/0!</v>
      </c>
      <c r="U17" s="10" t="e">
        <f ca="1">RANK(C17,$C$3:OFFSET($C$3,Control!$I$5-1,0),1)</f>
        <v>#N/A</v>
      </c>
      <c r="V17" s="10" t="e">
        <f t="shared" ca="1" si="19"/>
        <v>#N/A</v>
      </c>
      <c r="W17" s="10" t="e">
        <f t="shared" ca="1" si="19"/>
        <v>#N/A</v>
      </c>
      <c r="X17" s="7" t="e">
        <f t="shared" si="20"/>
        <v>#DIV/0!</v>
      </c>
      <c r="Y17" s="7" t="e">
        <f t="shared" ca="1" si="12"/>
        <v>#N/A</v>
      </c>
      <c r="Z17">
        <v>1</v>
      </c>
      <c r="AA17">
        <v>2</v>
      </c>
      <c r="AB17" s="11" t="e">
        <f t="shared" si="21"/>
        <v>#DIV/0!</v>
      </c>
      <c r="AC17" s="11"/>
      <c r="AD17" s="7" t="e">
        <f t="shared" si="13"/>
        <v>#DIV/0!</v>
      </c>
      <c r="AE17" t="e">
        <f t="shared" si="22"/>
        <v>#DIV/0!</v>
      </c>
      <c r="AF17" s="25" t="e">
        <f t="shared" si="14"/>
        <v>#DIV/0!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>
        <f>Control!B20</f>
        <v>0</v>
      </c>
      <c r="B18" s="27" t="e">
        <f t="shared" si="15"/>
        <v>#DIV/0!</v>
      </c>
      <c r="C18" s="20">
        <v>79.943650301015097</v>
      </c>
      <c r="D18" s="9" t="e">
        <f t="shared" si="16"/>
        <v>#DIV/0!</v>
      </c>
      <c r="E18">
        <f>Control!C20/100</f>
        <v>0</v>
      </c>
      <c r="F18" t="e">
        <f t="shared" si="0"/>
        <v>#DIV/0!</v>
      </c>
      <c r="G18">
        <f t="shared" si="1"/>
        <v>141.49654834259715</v>
      </c>
      <c r="H18" s="21">
        <f t="shared" si="2"/>
        <v>0</v>
      </c>
      <c r="I18" s="7" t="e">
        <f t="shared" si="3"/>
        <v>#DIV/0!</v>
      </c>
      <c r="J18" t="e">
        <f t="shared" si="4"/>
        <v>#DIV/0!</v>
      </c>
      <c r="K18">
        <f>Control!F20/100</f>
        <v>0</v>
      </c>
      <c r="L18" s="25" t="e">
        <f t="shared" si="17"/>
        <v>#DIV/0!</v>
      </c>
      <c r="M18" s="10" t="e">
        <f t="shared" si="5"/>
        <v>#DIV/0!</v>
      </c>
      <c r="N18" t="e">
        <f t="shared" si="6"/>
        <v>#DIV/0!</v>
      </c>
      <c r="O18" t="e">
        <f t="shared" si="7"/>
        <v>#DIV/0!</v>
      </c>
      <c r="P18" s="25" t="e">
        <f t="shared" si="8"/>
        <v>#DIV/0!</v>
      </c>
      <c r="Q18" s="17" t="e">
        <f t="shared" si="9"/>
        <v>#DIV/0!</v>
      </c>
      <c r="R18" t="e">
        <f t="shared" si="23"/>
        <v>#DIV/0!</v>
      </c>
      <c r="S18" s="25" t="e">
        <f t="shared" si="11"/>
        <v>#DIV/0!</v>
      </c>
      <c r="T18" s="25" t="e">
        <f t="shared" si="18"/>
        <v>#DIV/0!</v>
      </c>
      <c r="U18" s="10" t="e">
        <f ca="1">RANK(C18,$C$3:OFFSET($C$3,Control!$I$5-1,0),1)</f>
        <v>#N/A</v>
      </c>
      <c r="V18" s="10" t="e">
        <f t="shared" ca="1" si="19"/>
        <v>#N/A</v>
      </c>
      <c r="W18" s="10" t="e">
        <f t="shared" ca="1" si="19"/>
        <v>#N/A</v>
      </c>
      <c r="X18" s="7" t="e">
        <f t="shared" si="20"/>
        <v>#DIV/0!</v>
      </c>
      <c r="Y18" s="7" t="e">
        <f t="shared" ca="1" si="12"/>
        <v>#N/A</v>
      </c>
      <c r="Z18">
        <v>1</v>
      </c>
      <c r="AA18">
        <v>2</v>
      </c>
      <c r="AB18" s="11" t="e">
        <f t="shared" si="21"/>
        <v>#DIV/0!</v>
      </c>
      <c r="AC18" s="11"/>
      <c r="AD18" s="7" t="e">
        <f t="shared" si="13"/>
        <v>#DIV/0!</v>
      </c>
      <c r="AE18" t="e">
        <f t="shared" si="22"/>
        <v>#DIV/0!</v>
      </c>
      <c r="AF18" s="25" t="e">
        <f t="shared" si="14"/>
        <v>#DIV/0!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>
        <f>Control!B21</f>
        <v>0</v>
      </c>
      <c r="B19" s="27" t="e">
        <f t="shared" si="15"/>
        <v>#DIV/0!</v>
      </c>
      <c r="C19" s="20">
        <v>60.427374788646269</v>
      </c>
      <c r="D19" s="9" t="e">
        <f t="shared" si="16"/>
        <v>#DIV/0!</v>
      </c>
      <c r="E19">
        <f>Control!C21/100</f>
        <v>0</v>
      </c>
      <c r="F19" t="e">
        <f t="shared" si="0"/>
        <v>#DIV/0!</v>
      </c>
      <c r="G19">
        <f t="shared" si="1"/>
        <v>106.95364704767996</v>
      </c>
      <c r="H19" s="21">
        <f t="shared" si="2"/>
        <v>0</v>
      </c>
      <c r="I19" s="7" t="e">
        <f t="shared" si="3"/>
        <v>#DIV/0!</v>
      </c>
      <c r="J19" t="e">
        <f t="shared" si="4"/>
        <v>#DIV/0!</v>
      </c>
      <c r="K19">
        <f>Control!F21/100</f>
        <v>0</v>
      </c>
      <c r="L19" s="25" t="e">
        <f t="shared" si="17"/>
        <v>#DIV/0!</v>
      </c>
      <c r="M19" s="10" t="e">
        <f t="shared" si="5"/>
        <v>#DIV/0!</v>
      </c>
      <c r="N19" t="e">
        <f t="shared" si="6"/>
        <v>#DIV/0!</v>
      </c>
      <c r="O19" t="e">
        <f t="shared" si="7"/>
        <v>#DIV/0!</v>
      </c>
      <c r="P19" s="25" t="e">
        <f t="shared" si="8"/>
        <v>#DIV/0!</v>
      </c>
      <c r="Q19" s="17" t="e">
        <f t="shared" si="9"/>
        <v>#DIV/0!</v>
      </c>
      <c r="R19" t="e">
        <f t="shared" si="23"/>
        <v>#DIV/0!</v>
      </c>
      <c r="S19" s="25" t="e">
        <f t="shared" si="11"/>
        <v>#DIV/0!</v>
      </c>
      <c r="T19" s="25" t="e">
        <f t="shared" si="18"/>
        <v>#DIV/0!</v>
      </c>
      <c r="U19" s="10" t="e">
        <f ca="1">RANK(C19,$C$3:OFFSET($C$3,Control!$I$5-1,0),1)</f>
        <v>#N/A</v>
      </c>
      <c r="V19" s="10" t="e">
        <f t="shared" ca="1" si="19"/>
        <v>#N/A</v>
      </c>
      <c r="W19" s="10" t="e">
        <f t="shared" ca="1" si="19"/>
        <v>#N/A</v>
      </c>
      <c r="X19" s="7" t="e">
        <f t="shared" si="20"/>
        <v>#DIV/0!</v>
      </c>
      <c r="Y19" s="7" t="e">
        <f t="shared" ca="1" si="12"/>
        <v>#N/A</v>
      </c>
      <c r="Z19">
        <v>1</v>
      </c>
      <c r="AA19">
        <v>2</v>
      </c>
      <c r="AB19" s="11" t="e">
        <f t="shared" si="21"/>
        <v>#DIV/0!</v>
      </c>
      <c r="AC19" s="11"/>
      <c r="AD19" s="7" t="e">
        <f t="shared" si="13"/>
        <v>#DIV/0!</v>
      </c>
      <c r="AE19" t="e">
        <f t="shared" si="22"/>
        <v>#DIV/0!</v>
      </c>
      <c r="AF19" s="25" t="e">
        <f t="shared" si="14"/>
        <v>#DIV/0!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>
        <f>Control!B22</f>
        <v>0</v>
      </c>
      <c r="B20" s="27" t="e">
        <f t="shared" si="15"/>
        <v>#DIV/0!</v>
      </c>
      <c r="C20" s="20">
        <v>61.115656083590125</v>
      </c>
      <c r="D20" s="9" t="e">
        <f t="shared" si="16"/>
        <v>#DIV/0!</v>
      </c>
      <c r="E20">
        <f>Control!C22/100</f>
        <v>0</v>
      </c>
      <c r="F20" t="e">
        <f t="shared" si="0"/>
        <v>#DIV/0!</v>
      </c>
      <c r="G20">
        <f t="shared" si="1"/>
        <v>108.17187297502534</v>
      </c>
      <c r="H20" s="21">
        <f t="shared" si="2"/>
        <v>0</v>
      </c>
      <c r="I20" s="7" t="e">
        <f t="shared" si="3"/>
        <v>#DIV/0!</v>
      </c>
      <c r="J20" t="e">
        <f t="shared" si="4"/>
        <v>#DIV/0!</v>
      </c>
      <c r="K20">
        <f>Control!F22/100</f>
        <v>0</v>
      </c>
      <c r="L20" s="25" t="e">
        <f t="shared" si="17"/>
        <v>#DIV/0!</v>
      </c>
      <c r="M20" s="10" t="e">
        <f t="shared" si="5"/>
        <v>#DIV/0!</v>
      </c>
      <c r="N20" t="e">
        <f t="shared" si="6"/>
        <v>#DIV/0!</v>
      </c>
      <c r="O20" t="e">
        <f t="shared" si="7"/>
        <v>#DIV/0!</v>
      </c>
      <c r="P20" s="25" t="e">
        <f t="shared" si="8"/>
        <v>#DIV/0!</v>
      </c>
      <c r="Q20" s="17" t="e">
        <f t="shared" si="9"/>
        <v>#DIV/0!</v>
      </c>
      <c r="R20" t="e">
        <f t="shared" si="23"/>
        <v>#DIV/0!</v>
      </c>
      <c r="S20" s="25" t="e">
        <f t="shared" si="11"/>
        <v>#DIV/0!</v>
      </c>
      <c r="T20" s="25" t="e">
        <f t="shared" si="18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20"/>
        <v>#DIV/0!</v>
      </c>
      <c r="Y20" s="7" t="e">
        <f t="shared" ca="1" si="12"/>
        <v>#N/A</v>
      </c>
      <c r="Z20">
        <v>1</v>
      </c>
      <c r="AA20">
        <v>2</v>
      </c>
      <c r="AB20" s="11" t="e">
        <f t="shared" si="21"/>
        <v>#DIV/0!</v>
      </c>
      <c r="AC20" s="11"/>
      <c r="AD20" s="7" t="e">
        <f t="shared" si="13"/>
        <v>#DIV/0!</v>
      </c>
      <c r="AE20" t="e">
        <f t="shared" si="22"/>
        <v>#DIV/0!</v>
      </c>
      <c r="AF20" s="25" t="e">
        <f t="shared" si="14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15"/>
        <v>#DIV/0!</v>
      </c>
      <c r="C21" s="20">
        <v>70.142475492433107</v>
      </c>
      <c r="D21" s="9" t="e">
        <f t="shared" si="16"/>
        <v>#DIV/0!</v>
      </c>
      <c r="E21">
        <f>Control!C23/100</f>
        <v>0</v>
      </c>
      <c r="F21" t="e">
        <f t="shared" si="0"/>
        <v>#DIV/0!</v>
      </c>
      <c r="G21">
        <f t="shared" si="1"/>
        <v>124.14892411109322</v>
      </c>
      <c r="H21" s="21">
        <f t="shared" si="2"/>
        <v>0</v>
      </c>
      <c r="I21" s="7" t="e">
        <f t="shared" si="3"/>
        <v>#DIV/0!</v>
      </c>
      <c r="J21" t="e">
        <f t="shared" si="4"/>
        <v>#DIV/0!</v>
      </c>
      <c r="K21">
        <f>Control!F23/100</f>
        <v>0</v>
      </c>
      <c r="L21" s="25" t="e">
        <f t="shared" si="17"/>
        <v>#DIV/0!</v>
      </c>
      <c r="M21" s="10" t="e">
        <f t="shared" si="5"/>
        <v>#DIV/0!</v>
      </c>
      <c r="N21" t="e">
        <f t="shared" si="6"/>
        <v>#DIV/0!</v>
      </c>
      <c r="O21" t="e">
        <f t="shared" si="7"/>
        <v>#DIV/0!</v>
      </c>
      <c r="P21" s="25" t="e">
        <f t="shared" si="8"/>
        <v>#DIV/0!</v>
      </c>
      <c r="Q21" s="17" t="e">
        <f t="shared" si="9"/>
        <v>#DIV/0!</v>
      </c>
      <c r="R21" t="e">
        <f t="shared" si="23"/>
        <v>#DIV/0!</v>
      </c>
      <c r="S21" s="25" t="e">
        <f t="shared" si="11"/>
        <v>#DIV/0!</v>
      </c>
      <c r="T21" s="25" t="e">
        <f t="shared" si="18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20"/>
        <v>#DIV/0!</v>
      </c>
      <c r="Y21" s="7" t="e">
        <f t="shared" ca="1" si="12"/>
        <v>#N/A</v>
      </c>
      <c r="Z21">
        <v>1</v>
      </c>
      <c r="AA21">
        <v>2</v>
      </c>
      <c r="AB21" s="11" t="e">
        <f t="shared" si="21"/>
        <v>#DIV/0!</v>
      </c>
      <c r="AC21" s="11"/>
      <c r="AD21" s="7" t="e">
        <f t="shared" si="13"/>
        <v>#DIV/0!</v>
      </c>
      <c r="AE21" t="e">
        <f t="shared" si="22"/>
        <v>#DIV/0!</v>
      </c>
      <c r="AF21" s="25" t="e">
        <f t="shared" si="14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15"/>
        <v>#DIV/0!</v>
      </c>
      <c r="C22" s="20">
        <v>193.70947194480516</v>
      </c>
      <c r="D22" s="9" t="e">
        <f t="shared" si="16"/>
        <v>#DIV/0!</v>
      </c>
      <c r="E22">
        <f>Control!C24/100</f>
        <v>0</v>
      </c>
      <c r="F22" t="e">
        <f t="shared" si="0"/>
        <v>#DIV/0!</v>
      </c>
      <c r="G22">
        <f t="shared" si="1"/>
        <v>342.85676921496622</v>
      </c>
      <c r="H22" s="21">
        <f t="shared" si="2"/>
        <v>0</v>
      </c>
      <c r="I22" s="7" t="e">
        <f t="shared" si="3"/>
        <v>#DIV/0!</v>
      </c>
      <c r="J22" t="e">
        <f t="shared" si="4"/>
        <v>#DIV/0!</v>
      </c>
      <c r="K22">
        <f>Control!F24/100</f>
        <v>0</v>
      </c>
      <c r="L22" s="25" t="e">
        <f t="shared" si="17"/>
        <v>#DIV/0!</v>
      </c>
      <c r="M22" s="10" t="e">
        <f t="shared" si="5"/>
        <v>#DIV/0!</v>
      </c>
      <c r="N22" t="e">
        <f t="shared" si="6"/>
        <v>#DIV/0!</v>
      </c>
      <c r="O22" t="e">
        <f t="shared" si="7"/>
        <v>#DIV/0!</v>
      </c>
      <c r="P22" s="25" t="e">
        <f t="shared" si="8"/>
        <v>#DIV/0!</v>
      </c>
      <c r="Q22" s="17" t="e">
        <f t="shared" si="9"/>
        <v>#DIV/0!</v>
      </c>
      <c r="R22" t="e">
        <f t="shared" si="23"/>
        <v>#DIV/0!</v>
      </c>
      <c r="S22" s="25" t="e">
        <f t="shared" si="11"/>
        <v>#DIV/0!</v>
      </c>
      <c r="T22" s="25" t="e">
        <f t="shared" si="18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20"/>
        <v>#DIV/0!</v>
      </c>
      <c r="Y22" s="7" t="e">
        <f t="shared" ca="1" si="12"/>
        <v>#N/A</v>
      </c>
      <c r="Z22">
        <v>1</v>
      </c>
      <c r="AA22">
        <v>2</v>
      </c>
      <c r="AB22" s="11" t="e">
        <f t="shared" si="21"/>
        <v>#DIV/0!</v>
      </c>
      <c r="AC22" s="11"/>
      <c r="AD22" s="7" t="e">
        <f t="shared" si="13"/>
        <v>#DIV/0!</v>
      </c>
      <c r="AE22" t="e">
        <f t="shared" si="22"/>
        <v>#DIV/0!</v>
      </c>
      <c r="AF22" s="25" t="e">
        <f t="shared" si="14"/>
        <v>#DIV/0!</v>
      </c>
      <c r="AG22" s="7"/>
      <c r="AS22" s="8"/>
      <c r="AT22" s="14"/>
      <c r="AX22" s="7"/>
      <c r="BH22" s="1"/>
    </row>
    <row r="23" spans="1:60" ht="14.25" x14ac:dyDescent="0.2">
      <c r="A23" s="37">
        <f>Control!B25</f>
        <v>0</v>
      </c>
      <c r="B23" s="27" t="e">
        <f t="shared" si="15"/>
        <v>#DIV/0!</v>
      </c>
      <c r="C23" s="20">
        <v>55.662849237520419</v>
      </c>
      <c r="D23" s="9" t="e">
        <f t="shared" si="16"/>
        <v>#DIV/0!</v>
      </c>
      <c r="E23">
        <f>Control!C25/100</f>
        <v>0</v>
      </c>
      <c r="F23" t="e">
        <f t="shared" si="0"/>
        <v>#DIV/0!</v>
      </c>
      <c r="G23">
        <f t="shared" si="1"/>
        <v>98.520658093135609</v>
      </c>
      <c r="H23" s="21">
        <f t="shared" si="2"/>
        <v>0</v>
      </c>
      <c r="I23" s="7" t="e">
        <f t="shared" si="3"/>
        <v>#DIV/0!</v>
      </c>
      <c r="J23" t="e">
        <f t="shared" si="4"/>
        <v>#DIV/0!</v>
      </c>
      <c r="K23">
        <f>Control!F25/100</f>
        <v>0</v>
      </c>
      <c r="L23" s="25" t="e">
        <f t="shared" si="17"/>
        <v>#DIV/0!</v>
      </c>
      <c r="M23" s="10" t="e">
        <f t="shared" si="5"/>
        <v>#DIV/0!</v>
      </c>
      <c r="N23" t="e">
        <f t="shared" si="6"/>
        <v>#DIV/0!</v>
      </c>
      <c r="O23" t="e">
        <f t="shared" si="7"/>
        <v>#DIV/0!</v>
      </c>
      <c r="P23" s="25" t="e">
        <f t="shared" si="8"/>
        <v>#DIV/0!</v>
      </c>
      <c r="Q23" s="17" t="e">
        <f t="shared" si="9"/>
        <v>#DIV/0!</v>
      </c>
      <c r="R23" t="e">
        <f t="shared" si="23"/>
        <v>#DIV/0!</v>
      </c>
      <c r="S23" s="25" t="e">
        <f t="shared" si="11"/>
        <v>#DIV/0!</v>
      </c>
      <c r="T23" s="25" t="e">
        <f t="shared" si="18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20"/>
        <v>#DIV/0!</v>
      </c>
      <c r="Y23" s="7" t="e">
        <f t="shared" ca="1" si="12"/>
        <v>#N/A</v>
      </c>
      <c r="Z23">
        <v>1</v>
      </c>
      <c r="AA23">
        <v>2</v>
      </c>
      <c r="AB23" s="11" t="e">
        <f t="shared" si="21"/>
        <v>#DIV/0!</v>
      </c>
      <c r="AC23" s="11"/>
      <c r="AD23" s="7" t="e">
        <f t="shared" si="13"/>
        <v>#DIV/0!</v>
      </c>
      <c r="AE23" t="e">
        <f t="shared" si="22"/>
        <v>#DIV/0!</v>
      </c>
      <c r="AF23" s="25" t="e">
        <f t="shared" si="14"/>
        <v>#DIV/0!</v>
      </c>
      <c r="AG23" s="7"/>
      <c r="AP23" s="14"/>
      <c r="AS23" s="9"/>
      <c r="AV23" s="14"/>
      <c r="AX23" s="7"/>
      <c r="BH23" s="1"/>
    </row>
    <row r="24" spans="1:60" ht="14.25" x14ac:dyDescent="0.2">
      <c r="A24" s="37">
        <f>Control!B26</f>
        <v>0</v>
      </c>
      <c r="B24" s="27" t="e">
        <f t="shared" si="15"/>
        <v>#DIV/0!</v>
      </c>
      <c r="C24" s="20">
        <v>72.570590879800434</v>
      </c>
      <c r="D24" s="9" t="e">
        <f t="shared" si="16"/>
        <v>#DIV/0!</v>
      </c>
      <c r="E24">
        <f>Control!C26/100</f>
        <v>0</v>
      </c>
      <c r="F24" t="e">
        <f t="shared" si="0"/>
        <v>#DIV/0!</v>
      </c>
      <c r="G24">
        <f t="shared" si="1"/>
        <v>128.44657558180251</v>
      </c>
      <c r="H24" s="21">
        <f t="shared" si="2"/>
        <v>0</v>
      </c>
      <c r="I24" s="7" t="e">
        <f t="shared" si="3"/>
        <v>#DIV/0!</v>
      </c>
      <c r="J24" t="e">
        <f t="shared" si="4"/>
        <v>#DIV/0!</v>
      </c>
      <c r="K24">
        <f>Control!F26/100</f>
        <v>0</v>
      </c>
      <c r="L24" s="25" t="e">
        <f t="shared" si="17"/>
        <v>#DIV/0!</v>
      </c>
      <c r="M24" s="10" t="e">
        <f t="shared" si="5"/>
        <v>#DIV/0!</v>
      </c>
      <c r="N24" t="e">
        <f t="shared" si="6"/>
        <v>#DIV/0!</v>
      </c>
      <c r="O24" t="e">
        <f t="shared" si="7"/>
        <v>#DIV/0!</v>
      </c>
      <c r="P24" s="25" t="e">
        <f t="shared" si="8"/>
        <v>#DIV/0!</v>
      </c>
      <c r="Q24" s="17" t="e">
        <f t="shared" si="9"/>
        <v>#DIV/0!</v>
      </c>
      <c r="R24" t="e">
        <f t="shared" si="23"/>
        <v>#DIV/0!</v>
      </c>
      <c r="S24" s="25" t="e">
        <f t="shared" si="11"/>
        <v>#DIV/0!</v>
      </c>
      <c r="T24" s="25" t="e">
        <f t="shared" si="18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20"/>
        <v>#DIV/0!</v>
      </c>
      <c r="Y24" s="7" t="e">
        <f t="shared" ca="1" si="12"/>
        <v>#N/A</v>
      </c>
      <c r="Z24">
        <v>1</v>
      </c>
      <c r="AA24">
        <v>2</v>
      </c>
      <c r="AB24" s="11" t="e">
        <f t="shared" si="21"/>
        <v>#DIV/0!</v>
      </c>
      <c r="AC24" s="11"/>
      <c r="AD24" s="7" t="e">
        <f t="shared" si="13"/>
        <v>#DIV/0!</v>
      </c>
      <c r="AE24" t="e">
        <f t="shared" si="22"/>
        <v>#DIV/0!</v>
      </c>
      <c r="AF24" s="25" t="e">
        <f t="shared" si="14"/>
        <v>#DIV/0!</v>
      </c>
      <c r="AG24" s="7"/>
      <c r="AR24" s="14"/>
      <c r="AS24" s="9"/>
      <c r="AX24" s="7"/>
      <c r="BH24" s="1"/>
    </row>
    <row r="25" spans="1:60" ht="14.25" x14ac:dyDescent="0.2">
      <c r="A25" s="37">
        <f>Control!B27</f>
        <v>0</v>
      </c>
      <c r="B25" s="27" t="e">
        <f t="shared" si="15"/>
        <v>#DIV/0!</v>
      </c>
      <c r="C25" s="20">
        <v>220.96481189980591</v>
      </c>
      <c r="D25" s="9" t="e">
        <f t="shared" si="16"/>
        <v>#DIV/0!</v>
      </c>
      <c r="E25">
        <f>Control!C27/100</f>
        <v>0</v>
      </c>
      <c r="F25" t="e">
        <f t="shared" si="0"/>
        <v>#DIV/0!</v>
      </c>
      <c r="G25">
        <f t="shared" si="1"/>
        <v>391.09745516082313</v>
      </c>
      <c r="H25" s="21">
        <f t="shared" si="2"/>
        <v>0</v>
      </c>
      <c r="I25" s="7" t="e">
        <f t="shared" si="3"/>
        <v>#DIV/0!</v>
      </c>
      <c r="J25" t="e">
        <f t="shared" si="4"/>
        <v>#DIV/0!</v>
      </c>
      <c r="K25">
        <f>Control!F27/100</f>
        <v>0</v>
      </c>
      <c r="L25" s="25" t="e">
        <f t="shared" si="17"/>
        <v>#DIV/0!</v>
      </c>
      <c r="M25" s="10" t="e">
        <f t="shared" si="5"/>
        <v>#DIV/0!</v>
      </c>
      <c r="N25" t="e">
        <f t="shared" si="6"/>
        <v>#DIV/0!</v>
      </c>
      <c r="O25" t="e">
        <f t="shared" si="7"/>
        <v>#DIV/0!</v>
      </c>
      <c r="P25" s="25" t="e">
        <f t="shared" si="8"/>
        <v>#DIV/0!</v>
      </c>
      <c r="Q25" s="17" t="e">
        <f t="shared" si="9"/>
        <v>#DIV/0!</v>
      </c>
      <c r="R25" t="e">
        <f t="shared" si="23"/>
        <v>#DIV/0!</v>
      </c>
      <c r="S25" s="25" t="e">
        <f t="shared" si="11"/>
        <v>#DIV/0!</v>
      </c>
      <c r="T25" s="25" t="e">
        <f t="shared" si="18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20"/>
        <v>#DIV/0!</v>
      </c>
      <c r="Y25" s="7" t="e">
        <f t="shared" ca="1" si="12"/>
        <v>#N/A</v>
      </c>
      <c r="Z25">
        <v>1</v>
      </c>
      <c r="AA25">
        <v>2</v>
      </c>
      <c r="AB25" s="11" t="e">
        <f t="shared" si="21"/>
        <v>#DIV/0!</v>
      </c>
      <c r="AC25" s="11"/>
      <c r="AD25" s="7" t="e">
        <f t="shared" si="13"/>
        <v>#DIV/0!</v>
      </c>
      <c r="AE25" t="e">
        <f t="shared" si="22"/>
        <v>#DIV/0!</v>
      </c>
      <c r="AF25" s="25" t="e">
        <f t="shared" si="14"/>
        <v>#DIV/0!</v>
      </c>
      <c r="AG25" s="7"/>
      <c r="AR25" s="14"/>
      <c r="AS25" s="9"/>
      <c r="AX25" s="7"/>
      <c r="BH25" s="1"/>
    </row>
    <row r="26" spans="1:60" ht="14.25" x14ac:dyDescent="0.2">
      <c r="A26" s="37">
        <f>Control!B28</f>
        <v>0</v>
      </c>
      <c r="B26" s="27" t="e">
        <f t="shared" si="15"/>
        <v>#DIV/0!</v>
      </c>
      <c r="C26" s="20">
        <v>9.536138790290078</v>
      </c>
      <c r="D26" s="9" t="e">
        <f t="shared" si="16"/>
        <v>#DIV/0!</v>
      </c>
      <c r="E26">
        <f>Control!C28/100</f>
        <v>0</v>
      </c>
      <c r="F26" t="e">
        <f t="shared" si="0"/>
        <v>#DIV/0!</v>
      </c>
      <c r="G26">
        <f t="shared" si="1"/>
        <v>16.87852278775495</v>
      </c>
      <c r="H26" s="21">
        <f t="shared" si="2"/>
        <v>0</v>
      </c>
      <c r="I26" s="7" t="e">
        <f t="shared" si="3"/>
        <v>#DIV/0!</v>
      </c>
      <c r="J26" t="e">
        <f t="shared" si="4"/>
        <v>#DIV/0!</v>
      </c>
      <c r="K26">
        <f>Control!F28/100</f>
        <v>0</v>
      </c>
      <c r="L26" s="25" t="e">
        <f t="shared" si="17"/>
        <v>#DIV/0!</v>
      </c>
      <c r="M26" s="10" t="e">
        <f t="shared" si="5"/>
        <v>#DIV/0!</v>
      </c>
      <c r="N26" t="e">
        <f t="shared" si="6"/>
        <v>#DIV/0!</v>
      </c>
      <c r="O26" t="e">
        <f t="shared" si="7"/>
        <v>#DIV/0!</v>
      </c>
      <c r="P26" s="25" t="e">
        <f t="shared" si="8"/>
        <v>#DIV/0!</v>
      </c>
      <c r="Q26" s="17" t="e">
        <f t="shared" si="9"/>
        <v>#DIV/0!</v>
      </c>
      <c r="R26" t="e">
        <f t="shared" si="23"/>
        <v>#DIV/0!</v>
      </c>
      <c r="S26" s="25" t="e">
        <f t="shared" si="11"/>
        <v>#DIV/0!</v>
      </c>
      <c r="T26" s="25" t="e">
        <f t="shared" si="18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20"/>
        <v>#DIV/0!</v>
      </c>
      <c r="Y26" s="7" t="e">
        <f t="shared" ca="1" si="12"/>
        <v>#N/A</v>
      </c>
      <c r="Z26">
        <v>1</v>
      </c>
      <c r="AA26">
        <v>2</v>
      </c>
      <c r="AB26" s="11" t="e">
        <f t="shared" si="21"/>
        <v>#DIV/0!</v>
      </c>
      <c r="AC26" s="11"/>
      <c r="AD26" s="7" t="e">
        <f t="shared" si="13"/>
        <v>#DIV/0!</v>
      </c>
      <c r="AE26" t="e">
        <f t="shared" si="22"/>
        <v>#DIV/0!</v>
      </c>
      <c r="AF26" s="25" t="e">
        <f t="shared" si="14"/>
        <v>#DIV/0!</v>
      </c>
      <c r="AG26" s="7"/>
      <c r="AS26" s="8"/>
      <c r="AX26" s="7"/>
      <c r="BH26" s="1"/>
    </row>
    <row r="27" spans="1:60" ht="14.25" x14ac:dyDescent="0.2">
      <c r="A27" s="37">
        <f>Control!B29</f>
        <v>0</v>
      </c>
      <c r="B27" s="27" t="e">
        <f t="shared" si="15"/>
        <v>#DIV/0!</v>
      </c>
      <c r="C27" s="20">
        <v>89.812421932966757</v>
      </c>
      <c r="D27" s="9" t="e">
        <f t="shared" si="16"/>
        <v>#DIV/0!</v>
      </c>
      <c r="E27">
        <f>Control!C29/100</f>
        <v>0</v>
      </c>
      <c r="F27" t="e">
        <f t="shared" si="0"/>
        <v>#DIV/0!</v>
      </c>
      <c r="G27">
        <f t="shared" si="1"/>
        <v>158.96381581217844</v>
      </c>
      <c r="H27" s="21">
        <f t="shared" si="2"/>
        <v>0</v>
      </c>
      <c r="I27" s="7" t="e">
        <f t="shared" si="3"/>
        <v>#DIV/0!</v>
      </c>
      <c r="J27" t="e">
        <f t="shared" si="4"/>
        <v>#DIV/0!</v>
      </c>
      <c r="K27">
        <f>Control!F29/100</f>
        <v>0</v>
      </c>
      <c r="L27" s="25" t="e">
        <f t="shared" si="17"/>
        <v>#DIV/0!</v>
      </c>
      <c r="M27" s="10" t="e">
        <f t="shared" si="5"/>
        <v>#DIV/0!</v>
      </c>
      <c r="N27" t="e">
        <f t="shared" si="6"/>
        <v>#DIV/0!</v>
      </c>
      <c r="O27" t="e">
        <f t="shared" si="7"/>
        <v>#DIV/0!</v>
      </c>
      <c r="P27" s="25" t="e">
        <f t="shared" si="8"/>
        <v>#DIV/0!</v>
      </c>
      <c r="Q27" s="17" t="e">
        <f t="shared" si="9"/>
        <v>#DIV/0!</v>
      </c>
      <c r="R27" t="e">
        <f t="shared" si="23"/>
        <v>#DIV/0!</v>
      </c>
      <c r="S27" s="25" t="e">
        <f t="shared" si="11"/>
        <v>#DIV/0!</v>
      </c>
      <c r="T27" s="25" t="e">
        <f t="shared" si="18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20"/>
        <v>#DIV/0!</v>
      </c>
      <c r="Y27" s="7" t="e">
        <f t="shared" ca="1" si="12"/>
        <v>#N/A</v>
      </c>
      <c r="Z27">
        <v>1</v>
      </c>
      <c r="AA27">
        <v>2</v>
      </c>
      <c r="AB27" s="11" t="e">
        <f t="shared" si="21"/>
        <v>#DIV/0!</v>
      </c>
      <c r="AC27" s="11"/>
      <c r="AD27" s="7" t="e">
        <f t="shared" si="13"/>
        <v>#DIV/0!</v>
      </c>
      <c r="AE27" t="e">
        <f t="shared" si="22"/>
        <v>#DIV/0!</v>
      </c>
      <c r="AF27" s="25" t="e">
        <f t="shared" si="14"/>
        <v>#DIV/0!</v>
      </c>
      <c r="AG27" s="7"/>
      <c r="AS27" s="8"/>
      <c r="AX27" s="7"/>
      <c r="BH27" s="1"/>
    </row>
    <row r="28" spans="1:60" ht="14.25" x14ac:dyDescent="0.2">
      <c r="A28" s="37">
        <f>Control!B30</f>
        <v>0</v>
      </c>
      <c r="B28" s="27" t="e">
        <f t="shared" si="15"/>
        <v>#DIV/0!</v>
      </c>
      <c r="C28" s="20">
        <v>188.99081733063267</v>
      </c>
      <c r="D28" s="9" t="e">
        <f t="shared" si="16"/>
        <v>#DIV/0!</v>
      </c>
      <c r="E28">
        <f>Control!C30/100</f>
        <v>0</v>
      </c>
      <c r="F28" t="e">
        <f t="shared" si="0"/>
        <v>#DIV/0!</v>
      </c>
      <c r="G28">
        <f t="shared" si="1"/>
        <v>334.50496968852144</v>
      </c>
      <c r="H28" s="21">
        <f t="shared" si="2"/>
        <v>0</v>
      </c>
      <c r="I28" s="7" t="e">
        <f t="shared" si="3"/>
        <v>#DIV/0!</v>
      </c>
      <c r="J28" t="e">
        <f t="shared" si="4"/>
        <v>#DIV/0!</v>
      </c>
      <c r="K28">
        <f>Control!F30/100</f>
        <v>0</v>
      </c>
      <c r="L28" s="25" t="e">
        <f t="shared" si="17"/>
        <v>#DIV/0!</v>
      </c>
      <c r="M28" s="10" t="e">
        <f t="shared" si="5"/>
        <v>#DIV/0!</v>
      </c>
      <c r="N28" t="e">
        <f t="shared" si="6"/>
        <v>#DIV/0!</v>
      </c>
      <c r="O28" t="e">
        <f t="shared" si="7"/>
        <v>#DIV/0!</v>
      </c>
      <c r="P28" s="25" t="e">
        <f t="shared" si="8"/>
        <v>#DIV/0!</v>
      </c>
      <c r="Q28" s="17" t="e">
        <f t="shared" si="9"/>
        <v>#DIV/0!</v>
      </c>
      <c r="R28" t="e">
        <f t="shared" si="23"/>
        <v>#DIV/0!</v>
      </c>
      <c r="S28" s="25" t="e">
        <f t="shared" si="11"/>
        <v>#DIV/0!</v>
      </c>
      <c r="T28" s="25" t="e">
        <f t="shared" si="18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20"/>
        <v>#DIV/0!</v>
      </c>
      <c r="Y28" s="7" t="e">
        <f t="shared" ca="1" si="12"/>
        <v>#N/A</v>
      </c>
      <c r="Z28">
        <v>1</v>
      </c>
      <c r="AA28">
        <v>2</v>
      </c>
      <c r="AB28" s="11" t="e">
        <f t="shared" si="21"/>
        <v>#DIV/0!</v>
      </c>
      <c r="AC28" s="11"/>
      <c r="AD28" s="7" t="e">
        <f t="shared" si="13"/>
        <v>#DIV/0!</v>
      </c>
      <c r="AE28" t="e">
        <f t="shared" si="22"/>
        <v>#DIV/0!</v>
      </c>
      <c r="AF28" s="25" t="e">
        <f t="shared" si="14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15"/>
        <v>#DIV/0!</v>
      </c>
      <c r="C29" s="20">
        <v>38.843143590086683</v>
      </c>
      <c r="D29" s="9" t="e">
        <f t="shared" si="16"/>
        <v>#DIV/0!</v>
      </c>
      <c r="E29">
        <f>Control!C31/100</f>
        <v>0</v>
      </c>
      <c r="F29" t="e">
        <f t="shared" si="0"/>
        <v>#DIV/0!</v>
      </c>
      <c r="G29">
        <f t="shared" si="1"/>
        <v>68.750560226837123</v>
      </c>
      <c r="H29" s="21">
        <f t="shared" si="2"/>
        <v>0</v>
      </c>
      <c r="I29" s="7" t="e">
        <f t="shared" si="3"/>
        <v>#DIV/0!</v>
      </c>
      <c r="J29" t="e">
        <f t="shared" si="4"/>
        <v>#DIV/0!</v>
      </c>
      <c r="K29">
        <f>Control!F31/100</f>
        <v>0</v>
      </c>
      <c r="L29" s="25" t="e">
        <f t="shared" si="17"/>
        <v>#DIV/0!</v>
      </c>
      <c r="M29" s="10" t="e">
        <f t="shared" si="5"/>
        <v>#DIV/0!</v>
      </c>
      <c r="N29" t="e">
        <f t="shared" si="6"/>
        <v>#DIV/0!</v>
      </c>
      <c r="O29" t="e">
        <f t="shared" si="7"/>
        <v>#DIV/0!</v>
      </c>
      <c r="P29" s="25" t="e">
        <f t="shared" si="8"/>
        <v>#DIV/0!</v>
      </c>
      <c r="Q29" s="17" t="e">
        <f t="shared" si="9"/>
        <v>#DIV/0!</v>
      </c>
      <c r="R29" t="e">
        <f t="shared" si="23"/>
        <v>#DIV/0!</v>
      </c>
      <c r="S29" s="25" t="e">
        <f t="shared" si="11"/>
        <v>#DIV/0!</v>
      </c>
      <c r="T29" s="25" t="e">
        <f t="shared" si="18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20"/>
        <v>#DIV/0!</v>
      </c>
      <c r="Y29" s="7" t="e">
        <f t="shared" ca="1" si="12"/>
        <v>#N/A</v>
      </c>
      <c r="Z29">
        <v>1</v>
      </c>
      <c r="AA29">
        <v>2</v>
      </c>
      <c r="AB29" s="11" t="e">
        <f t="shared" si="21"/>
        <v>#DIV/0!</v>
      </c>
      <c r="AC29" s="11"/>
      <c r="AD29" s="7" t="e">
        <f t="shared" si="13"/>
        <v>#DIV/0!</v>
      </c>
      <c r="AE29" t="e">
        <f t="shared" si="22"/>
        <v>#DIV/0!</v>
      </c>
      <c r="AF29" s="25" t="e">
        <f t="shared" si="14"/>
        <v>#DIV/0!</v>
      </c>
      <c r="AG29" s="7"/>
      <c r="AS29" s="8"/>
      <c r="AX29" s="7"/>
      <c r="BH29" s="1"/>
    </row>
    <row r="30" spans="1:60" ht="14.25" x14ac:dyDescent="0.2">
      <c r="A30" s="37">
        <f>Control!B32</f>
        <v>0</v>
      </c>
      <c r="B30" s="27" t="e">
        <f t="shared" si="15"/>
        <v>#DIV/0!</v>
      </c>
      <c r="C30" s="20">
        <v>71.182508857685136</v>
      </c>
      <c r="D30" s="9" t="e">
        <f t="shared" si="16"/>
        <v>#DIV/0!</v>
      </c>
      <c r="E30">
        <f>Control!C32/100</f>
        <v>0</v>
      </c>
      <c r="F30" t="e">
        <f t="shared" si="0"/>
        <v>#DIV/0!</v>
      </c>
      <c r="G30">
        <f t="shared" si="1"/>
        <v>125.98973486704678</v>
      </c>
      <c r="H30" s="21">
        <f t="shared" si="2"/>
        <v>0</v>
      </c>
      <c r="I30" s="7" t="e">
        <f t="shared" si="3"/>
        <v>#DIV/0!</v>
      </c>
      <c r="J30" t="e">
        <f t="shared" si="4"/>
        <v>#DIV/0!</v>
      </c>
      <c r="K30">
        <f>Control!F32/100</f>
        <v>0</v>
      </c>
      <c r="L30" s="25" t="e">
        <f t="shared" si="17"/>
        <v>#DIV/0!</v>
      </c>
      <c r="M30" s="10" t="e">
        <f t="shared" si="5"/>
        <v>#DIV/0!</v>
      </c>
      <c r="N30" t="e">
        <f t="shared" si="6"/>
        <v>#DIV/0!</v>
      </c>
      <c r="O30" t="e">
        <f t="shared" si="7"/>
        <v>#DIV/0!</v>
      </c>
      <c r="P30" s="25" t="e">
        <f t="shared" si="8"/>
        <v>#DIV/0!</v>
      </c>
      <c r="Q30" s="17" t="e">
        <f t="shared" si="9"/>
        <v>#DIV/0!</v>
      </c>
      <c r="R30" t="e">
        <f t="shared" si="23"/>
        <v>#DIV/0!</v>
      </c>
      <c r="S30" s="25" t="e">
        <f t="shared" si="11"/>
        <v>#DIV/0!</v>
      </c>
      <c r="T30" s="25" t="e">
        <f t="shared" si="18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20"/>
        <v>#DIV/0!</v>
      </c>
      <c r="Y30" s="7" t="e">
        <f t="shared" ca="1" si="12"/>
        <v>#N/A</v>
      </c>
      <c r="Z30">
        <v>1</v>
      </c>
      <c r="AA30">
        <v>2</v>
      </c>
      <c r="AB30" s="11" t="e">
        <f t="shared" si="21"/>
        <v>#DIV/0!</v>
      </c>
      <c r="AC30" s="11"/>
      <c r="AD30" s="7" t="e">
        <f t="shared" si="13"/>
        <v>#DIV/0!</v>
      </c>
      <c r="AE30" t="e">
        <f t="shared" si="22"/>
        <v>#DIV/0!</v>
      </c>
      <c r="AF30" s="25" t="e">
        <f t="shared" si="14"/>
        <v>#DIV/0!</v>
      </c>
      <c r="AG30" s="7"/>
      <c r="AS30" s="9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40.979162746536801</v>
      </c>
      <c r="D31" s="9" t="e">
        <f t="shared" ref="D31:D94" si="26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7">$F$2*N31</f>
        <v>#DIV/0!</v>
      </c>
      <c r="G31">
        <f t="shared" ref="G31:G94" si="28">0.018*C31*1000000/8.3144/($AA$1+273.15)</f>
        <v>72.531214934163131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1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20"/>
        <v>#DIV/0!</v>
      </c>
      <c r="Y31" s="7" t="e">
        <f t="shared" ca="1" si="12"/>
        <v>#N/A</v>
      </c>
      <c r="Z31">
        <v>1</v>
      </c>
      <c r="AA31">
        <v>2</v>
      </c>
      <c r="AB31" s="11" t="e">
        <f t="shared" si="21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</row>
    <row r="32" spans="1:60" ht="14.25" x14ac:dyDescent="0.2">
      <c r="A32" s="37">
        <f>Control!B34</f>
        <v>0</v>
      </c>
      <c r="B32" s="27" t="e">
        <f t="shared" si="25"/>
        <v>#DIV/0!</v>
      </c>
      <c r="C32" s="20">
        <v>81.891166198162864</v>
      </c>
      <c r="D32" s="9" t="e">
        <f t="shared" si="26"/>
        <v>#DIV/0!</v>
      </c>
      <c r="E32">
        <f>Control!C34/100</f>
        <v>0</v>
      </c>
      <c r="F32" t="e">
        <f t="shared" si="27"/>
        <v>#DIV/0!</v>
      </c>
      <c r="G32">
        <f t="shared" si="28"/>
        <v>144.94356103530188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1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 t="e">
        <f ca="1">RANK(C32,$C$3:OFFSET($C$3,Control!$I$5-1,0),1)</f>
        <v>#N/A</v>
      </c>
      <c r="V32" s="10" t="e">
        <f t="shared" ca="1" si="24"/>
        <v>#N/A</v>
      </c>
      <c r="W32" s="10" t="e">
        <f t="shared" ca="1" si="24"/>
        <v>#N/A</v>
      </c>
      <c r="X32" s="7" t="e">
        <f t="shared" si="20"/>
        <v>#DIV/0!</v>
      </c>
      <c r="Y32" s="7" t="e">
        <f t="shared" ca="1" si="12"/>
        <v>#N/A</v>
      </c>
      <c r="Z32">
        <v>1</v>
      </c>
      <c r="AA32">
        <v>2</v>
      </c>
      <c r="AB32" s="11" t="e">
        <f t="shared" si="21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</row>
    <row r="33" spans="1:43" ht="14.25" x14ac:dyDescent="0.2">
      <c r="A33" s="37">
        <f>Control!B35</f>
        <v>0</v>
      </c>
      <c r="B33" s="27" t="e">
        <f t="shared" si="25"/>
        <v>#DIV/0!</v>
      </c>
      <c r="C33" s="20">
        <v>35.017258272711153</v>
      </c>
      <c r="D33" s="9" t="e">
        <f t="shared" si="26"/>
        <v>#DIV/0!</v>
      </c>
      <c r="E33">
        <f>Control!C35/100</f>
        <v>0</v>
      </c>
      <c r="F33" t="e">
        <f t="shared" si="27"/>
        <v>#DIV/0!</v>
      </c>
      <c r="G33">
        <f t="shared" si="28"/>
        <v>61.978920894321099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1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 t="e">
        <f ca="1">RANK(C33,$C$3:OFFSET($C$3,Control!$I$5-1,0),1)</f>
        <v>#N/A</v>
      </c>
      <c r="V33" s="10" t="e">
        <f t="shared" ca="1" si="24"/>
        <v>#N/A</v>
      </c>
      <c r="W33" s="10" t="e">
        <f t="shared" ca="1" si="24"/>
        <v>#N/A</v>
      </c>
      <c r="X33" s="7" t="e">
        <f t="shared" si="20"/>
        <v>#DIV/0!</v>
      </c>
      <c r="Y33" s="7" t="e">
        <f t="shared" ca="1" si="12"/>
        <v>#N/A</v>
      </c>
      <c r="Z33">
        <v>1</v>
      </c>
      <c r="AA33">
        <v>2</v>
      </c>
      <c r="AB33" s="11" t="e">
        <f t="shared" si="21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</row>
    <row r="34" spans="1:43" ht="14.25" x14ac:dyDescent="0.2">
      <c r="A34" s="37">
        <f>Control!B36</f>
        <v>0</v>
      </c>
      <c r="B34" s="27" t="e">
        <f t="shared" si="25"/>
        <v>#DIV/0!</v>
      </c>
      <c r="C34" s="20">
        <v>23.664721637516003</v>
      </c>
      <c r="D34" s="9" t="e">
        <f t="shared" si="26"/>
        <v>#DIV/0!</v>
      </c>
      <c r="E34">
        <f>Control!C36/100</f>
        <v>0</v>
      </c>
      <c r="F34" t="e">
        <f t="shared" si="27"/>
        <v>#DIV/0!</v>
      </c>
      <c r="G34">
        <f t="shared" si="28"/>
        <v>41.885458277033038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1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20"/>
        <v>#DIV/0!</v>
      </c>
      <c r="Y34" s="7" t="e">
        <f t="shared" ca="1" si="12"/>
        <v>#N/A</v>
      </c>
      <c r="Z34">
        <v>1</v>
      </c>
      <c r="AA34">
        <v>2</v>
      </c>
      <c r="AB34" s="11" t="e">
        <f t="shared" si="21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</row>
    <row r="35" spans="1:43" ht="14.25" x14ac:dyDescent="0.2">
      <c r="A35" s="37">
        <f>Control!B37</f>
        <v>0</v>
      </c>
      <c r="B35" s="27" t="e">
        <f t="shared" si="25"/>
        <v>#DIV/0!</v>
      </c>
      <c r="C35" s="20">
        <v>34.787379720163422</v>
      </c>
      <c r="D35" s="9" t="e">
        <f t="shared" si="26"/>
        <v>#DIV/0!</v>
      </c>
      <c r="E35">
        <f>Control!C37/100</f>
        <v>0</v>
      </c>
      <c r="F35" t="e">
        <f t="shared" si="27"/>
        <v>#DIV/0!</v>
      </c>
      <c r="G35">
        <f t="shared" si="28"/>
        <v>61.572046532179506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1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 t="e">
        <f ca="1">RANK(C35,$C$3:OFFSET($C$3,Control!$I$5-1,0),1)</f>
        <v>#N/A</v>
      </c>
      <c r="V35" s="10" t="e">
        <f t="shared" ca="1" si="24"/>
        <v>#N/A</v>
      </c>
      <c r="W35" s="10" t="e">
        <f t="shared" ca="1" si="24"/>
        <v>#N/A</v>
      </c>
      <c r="X35" s="7" t="e">
        <f t="shared" si="20"/>
        <v>#DIV/0!</v>
      </c>
      <c r="Y35" s="7" t="e">
        <f t="shared" ca="1" si="12"/>
        <v>#N/A</v>
      </c>
      <c r="Z35">
        <v>1</v>
      </c>
      <c r="AA35">
        <v>2</v>
      </c>
      <c r="AB35" s="11" t="e">
        <f t="shared" si="21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</row>
    <row r="36" spans="1:43" ht="14.25" x14ac:dyDescent="0.2">
      <c r="A36" s="37">
        <f>Control!B38</f>
        <v>0</v>
      </c>
      <c r="B36" s="27" t="e">
        <f t="shared" si="25"/>
        <v>#DIV/0!</v>
      </c>
      <c r="C36" s="20">
        <v>4.2801383567837243</v>
      </c>
      <c r="D36" s="9" t="e">
        <f t="shared" si="26"/>
        <v>#DIV/0!</v>
      </c>
      <c r="E36">
        <f>Control!C38/100</f>
        <v>0</v>
      </c>
      <c r="F36" t="e">
        <f t="shared" si="27"/>
        <v>#DIV/0!</v>
      </c>
      <c r="G36">
        <f t="shared" si="28"/>
        <v>7.5756461161489232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1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20"/>
        <v>#DIV/0!</v>
      </c>
      <c r="Y36" s="7" t="e">
        <f t="shared" ca="1" si="12"/>
        <v>#N/A</v>
      </c>
      <c r="Z36">
        <v>1</v>
      </c>
      <c r="AA36">
        <v>2</v>
      </c>
      <c r="AB36" s="11" t="e">
        <f t="shared" si="21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</row>
    <row r="37" spans="1:43" ht="14.25" x14ac:dyDescent="0.2">
      <c r="A37" s="37">
        <f>Control!B39</f>
        <v>0</v>
      </c>
      <c r="B37" s="27" t="e">
        <f t="shared" si="25"/>
        <v>#DIV/0!</v>
      </c>
      <c r="C37" s="20">
        <v>6.4254169996173287</v>
      </c>
      <c r="D37" s="9" t="e">
        <f t="shared" si="26"/>
        <v>#DIV/0!</v>
      </c>
      <c r="E37">
        <f>Control!C39/100</f>
        <v>0</v>
      </c>
      <c r="F37" t="e">
        <f t="shared" si="27"/>
        <v>#DIV/0!</v>
      </c>
      <c r="G37">
        <f t="shared" si="28"/>
        <v>11.37268968435076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1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20"/>
        <v>#DIV/0!</v>
      </c>
      <c r="Y37" s="7" t="e">
        <f t="shared" ca="1" si="12"/>
        <v>#N/A</v>
      </c>
      <c r="Z37">
        <v>1</v>
      </c>
      <c r="AA37">
        <v>2</v>
      </c>
      <c r="AB37" s="11" t="e">
        <f t="shared" si="21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43" ht="14.25" x14ac:dyDescent="0.2">
      <c r="A38" s="37">
        <f>Control!B40</f>
        <v>0</v>
      </c>
      <c r="B38" s="27" t="e">
        <f t="shared" si="25"/>
        <v>#DIV/0!</v>
      </c>
      <c r="C38" s="20">
        <v>5.1539290663920116</v>
      </c>
      <c r="D38" s="9" t="e">
        <f t="shared" si="26"/>
        <v>#DIV/0!</v>
      </c>
      <c r="E38">
        <f>Control!C40/100</f>
        <v>0</v>
      </c>
      <c r="F38" t="e">
        <f t="shared" si="27"/>
        <v>#DIV/0!</v>
      </c>
      <c r="G38">
        <f t="shared" si="28"/>
        <v>9.1222150921446499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17" t="e">
        <f t="shared" si="37"/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>
        <f ca="1">RANK(C38,$C$3:OFFSET($C$3,Control!$I$5-1,0),1)</f>
        <v>2</v>
      </c>
      <c r="V38" s="10" t="e">
        <f t="shared" ca="1" si="44"/>
        <v>#N/A</v>
      </c>
      <c r="W38" s="10" t="e">
        <f t="shared" ca="1" si="44"/>
        <v>#N/A</v>
      </c>
      <c r="X38" s="7" t="e">
        <f t="shared" si="20"/>
        <v>#DIV/0!</v>
      </c>
      <c r="Y38" s="7" t="e">
        <f t="shared" ca="1" si="12"/>
        <v>#N/A</v>
      </c>
      <c r="Z38">
        <v>1</v>
      </c>
      <c r="AA38">
        <v>2</v>
      </c>
      <c r="AB38" s="11" t="e">
        <f t="shared" si="21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43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1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20"/>
        <v>#DIV/0!</v>
      </c>
      <c r="Y39" s="7" t="e">
        <f t="shared" ca="1" si="12"/>
        <v>#N/A</v>
      </c>
      <c r="Z39">
        <v>1</v>
      </c>
      <c r="AA39">
        <v>2</v>
      </c>
      <c r="AB39" s="11" t="e">
        <f t="shared" si="21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43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1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20"/>
        <v>#DIV/0!</v>
      </c>
      <c r="Y40" s="7" t="e">
        <f t="shared" ca="1" si="12"/>
        <v>#N/A</v>
      </c>
      <c r="Z40">
        <v>1</v>
      </c>
      <c r="AA40">
        <v>2</v>
      </c>
      <c r="AB40" s="11" t="e">
        <f t="shared" si="21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43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1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20"/>
        <v>#DIV/0!</v>
      </c>
      <c r="Y41" s="7" t="e">
        <f t="shared" ca="1" si="12"/>
        <v>#N/A</v>
      </c>
      <c r="Z41">
        <v>1</v>
      </c>
      <c r="AA41">
        <v>2</v>
      </c>
      <c r="AB41" s="11" t="e">
        <f t="shared" si="21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43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1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20"/>
        <v>#DIV/0!</v>
      </c>
      <c r="Y42" s="7" t="e">
        <f t="shared" ca="1" si="12"/>
        <v>#N/A</v>
      </c>
      <c r="Z42">
        <v>1</v>
      </c>
      <c r="AA42">
        <v>2</v>
      </c>
      <c r="AB42" s="11" t="e">
        <f t="shared" si="21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43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1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20"/>
        <v>#DIV/0!</v>
      </c>
      <c r="Y43" s="7" t="e">
        <f t="shared" ca="1" si="12"/>
        <v>#N/A</v>
      </c>
      <c r="Z43">
        <v>1</v>
      </c>
      <c r="AA43">
        <v>2</v>
      </c>
      <c r="AB43" s="11" t="e">
        <f t="shared" si="21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43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1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20"/>
        <v>#DIV/0!</v>
      </c>
      <c r="Y44" s="7" t="e">
        <f t="shared" ca="1" si="12"/>
        <v>#N/A</v>
      </c>
      <c r="Z44">
        <v>1</v>
      </c>
      <c r="AA44">
        <v>2</v>
      </c>
      <c r="AB44" s="11" t="e">
        <f t="shared" si="21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43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1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20"/>
        <v>#DIV/0!</v>
      </c>
      <c r="Y45" s="7" t="e">
        <f t="shared" ca="1" si="12"/>
        <v>#N/A</v>
      </c>
      <c r="Z45">
        <v>1</v>
      </c>
      <c r="AA45">
        <v>2</v>
      </c>
      <c r="AB45" s="11" t="e">
        <f t="shared" si="21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43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1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20"/>
        <v>#DIV/0!</v>
      </c>
      <c r="Y46" s="7" t="e">
        <f t="shared" ca="1" si="12"/>
        <v>#N/A</v>
      </c>
      <c r="Z46">
        <v>1</v>
      </c>
      <c r="AA46">
        <v>2</v>
      </c>
      <c r="AB46" s="11" t="e">
        <f t="shared" si="21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43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1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20"/>
        <v>#DIV/0!</v>
      </c>
      <c r="Y47" s="7" t="e">
        <f t="shared" ca="1" si="12"/>
        <v>#N/A</v>
      </c>
      <c r="Z47">
        <v>1</v>
      </c>
      <c r="AA47">
        <v>2</v>
      </c>
      <c r="AB47" s="11" t="e">
        <f t="shared" si="21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</row>
    <row r="48" spans="1:43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1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20"/>
        <v>#DIV/0!</v>
      </c>
      <c r="Y48" s="7" t="e">
        <f t="shared" ca="1" si="12"/>
        <v>#N/A</v>
      </c>
      <c r="Z48">
        <v>1</v>
      </c>
      <c r="AA48">
        <v>2</v>
      </c>
      <c r="AB48" s="11" t="e">
        <f t="shared" si="21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  <c r="AQ48" s="10"/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1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20"/>
        <v>#DIV/0!</v>
      </c>
      <c r="Y49" s="7" t="e">
        <f t="shared" ca="1" si="12"/>
        <v>#N/A</v>
      </c>
      <c r="Z49">
        <v>1</v>
      </c>
      <c r="AA49">
        <v>2</v>
      </c>
      <c r="AB49" s="11" t="e">
        <f t="shared" si="21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1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20"/>
        <v>#DIV/0!</v>
      </c>
      <c r="Y50" s="7" t="e">
        <f t="shared" ca="1" si="12"/>
        <v>#N/A</v>
      </c>
      <c r="Z50">
        <v>1</v>
      </c>
      <c r="AA50">
        <v>2</v>
      </c>
      <c r="AB50" s="11" t="e">
        <f t="shared" si="21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20"/>
        <v>#DIV/0!</v>
      </c>
      <c r="Y51" s="7" t="e">
        <f t="shared" ca="1" si="12"/>
        <v>#N/A</v>
      </c>
      <c r="Z51">
        <v>1</v>
      </c>
      <c r="AA51">
        <v>2</v>
      </c>
      <c r="AB51" s="11" t="e">
        <f t="shared" si="21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20"/>
        <v>#DIV/0!</v>
      </c>
      <c r="Y52" s="7" t="e">
        <f t="shared" ca="1" si="12"/>
        <v>#N/A</v>
      </c>
      <c r="Z52">
        <v>1</v>
      </c>
      <c r="AA52">
        <v>2</v>
      </c>
      <c r="AB52" s="11" t="e">
        <f t="shared" si="21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20"/>
        <v>#DIV/0!</v>
      </c>
      <c r="Y53" s="7" t="e">
        <f t="shared" ca="1" si="12"/>
        <v>#N/A</v>
      </c>
      <c r="Z53">
        <v>1</v>
      </c>
      <c r="AA53">
        <v>2</v>
      </c>
      <c r="AB53" s="11" t="e">
        <f t="shared" si="21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20"/>
        <v>#DIV/0!</v>
      </c>
      <c r="Y54" s="7" t="e">
        <f t="shared" ca="1" si="12"/>
        <v>#N/A</v>
      </c>
      <c r="Z54">
        <v>1</v>
      </c>
      <c r="AA54">
        <v>2</v>
      </c>
      <c r="AB54" s="11" t="e">
        <f t="shared" si="21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20"/>
        <v>#DIV/0!</v>
      </c>
      <c r="Y55" s="7" t="e">
        <f t="shared" ca="1" si="12"/>
        <v>#N/A</v>
      </c>
      <c r="Z55">
        <v>1</v>
      </c>
      <c r="AA55">
        <v>2</v>
      </c>
      <c r="AB55" s="11" t="e">
        <f t="shared" si="21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20"/>
        <v>#DIV/0!</v>
      </c>
      <c r="Y56" s="7" t="e">
        <f t="shared" ca="1" si="12"/>
        <v>#N/A</v>
      </c>
      <c r="Z56">
        <v>1</v>
      </c>
      <c r="AA56">
        <v>2</v>
      </c>
      <c r="AB56" s="11" t="e">
        <f t="shared" si="21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20"/>
        <v>#DIV/0!</v>
      </c>
      <c r="Y57" s="7" t="e">
        <f t="shared" ca="1" si="12"/>
        <v>#N/A</v>
      </c>
      <c r="Z57">
        <v>1</v>
      </c>
      <c r="AA57">
        <v>2</v>
      </c>
      <c r="AB57" s="11" t="e">
        <f t="shared" si="21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20"/>
        <v>#DIV/0!</v>
      </c>
      <c r="Y58" s="7" t="e">
        <f t="shared" ca="1" si="12"/>
        <v>#N/A</v>
      </c>
      <c r="Z58">
        <v>1</v>
      </c>
      <c r="AA58">
        <v>2</v>
      </c>
      <c r="AB58" s="11" t="e">
        <f t="shared" si="21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20"/>
        <v>#DIV/0!</v>
      </c>
      <c r="Y59" s="7" t="e">
        <f t="shared" ca="1" si="12"/>
        <v>#N/A</v>
      </c>
      <c r="Z59">
        <v>1</v>
      </c>
      <c r="AA59">
        <v>2</v>
      </c>
      <c r="AB59" s="11" t="e">
        <f t="shared" si="21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20"/>
        <v>#DIV/0!</v>
      </c>
      <c r="Y60" s="7" t="e">
        <f t="shared" ca="1" si="12"/>
        <v>#N/A</v>
      </c>
      <c r="Z60">
        <v>1</v>
      </c>
      <c r="AA60">
        <v>2</v>
      </c>
      <c r="AB60" s="11" t="e">
        <f t="shared" si="21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20"/>
        <v>#DIV/0!</v>
      </c>
      <c r="Y61" s="7" t="e">
        <f t="shared" ca="1" si="12"/>
        <v>#N/A</v>
      </c>
      <c r="Z61">
        <v>1</v>
      </c>
      <c r="AA61">
        <v>2</v>
      </c>
      <c r="AB61" s="11" t="e">
        <f t="shared" si="21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20"/>
        <v>#DIV/0!</v>
      </c>
      <c r="Y62" s="7" t="e">
        <f t="shared" ca="1" si="12"/>
        <v>#N/A</v>
      </c>
      <c r="Z62">
        <v>1</v>
      </c>
      <c r="AA62">
        <v>2</v>
      </c>
      <c r="AB62" s="11" t="e">
        <f t="shared" si="21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20"/>
        <v>#DIV/0!</v>
      </c>
      <c r="Y63" s="7" t="e">
        <f t="shared" ca="1" si="12"/>
        <v>#N/A</v>
      </c>
      <c r="Z63">
        <v>1</v>
      </c>
      <c r="AA63">
        <v>2</v>
      </c>
      <c r="AB63" s="11" t="e">
        <f t="shared" si="21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20"/>
        <v>#DIV/0!</v>
      </c>
      <c r="Y64" s="7" t="e">
        <f t="shared" ca="1" si="12"/>
        <v>#N/A</v>
      </c>
      <c r="Z64">
        <v>1</v>
      </c>
      <c r="AA64">
        <v>2</v>
      </c>
      <c r="AB64" s="11" t="e">
        <f t="shared" si="21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20"/>
        <v>#DIV/0!</v>
      </c>
      <c r="Y65" s="7" t="e">
        <f t="shared" ca="1" si="12"/>
        <v>#N/A</v>
      </c>
      <c r="Z65">
        <v>1</v>
      </c>
      <c r="AA65">
        <v>2</v>
      </c>
      <c r="AB65" s="11" t="e">
        <f t="shared" si="21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20"/>
        <v>#DIV/0!</v>
      </c>
      <c r="Y66" s="7" t="e">
        <f t="shared" ca="1" si="12"/>
        <v>#N/A</v>
      </c>
      <c r="Z66">
        <v>1</v>
      </c>
      <c r="AA66">
        <v>2</v>
      </c>
      <c r="AB66" s="11" t="e">
        <f t="shared" si="21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20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1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H530"/>
  <sheetViews>
    <sheetView workbookViewId="0">
      <selection activeCell="C10" sqref="C10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13.28515625" style="1" customWidth="1"/>
    <col min="5" max="5" width="10.140625" style="1" customWidth="1"/>
    <col min="6" max="6" width="7.710937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9.42578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200</v>
      </c>
      <c r="AD1" s="4" t="s">
        <v>7</v>
      </c>
      <c r="AE1" s="6">
        <f>Control!Y5</f>
        <v>5.6756762537718171</v>
      </c>
      <c r="AF1" t="s">
        <v>45</v>
      </c>
      <c r="AG1">
        <f ca="1">MAX(INDIRECT(CONCATENATE("AE3:AE",Control!$I$5+2)))</f>
        <v>106.28788274974559</v>
      </c>
      <c r="AH1" s="31" t="s">
        <v>86</v>
      </c>
      <c r="AI1" s="7">
        <f ca="1">MAX(INDIRECT(CONCATENATE("AD3:AD",Control!$I$5+2)))</f>
        <v>4.3735279980917756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4.458830007214587E-6</v>
      </c>
      <c r="E2" s="18" t="s">
        <v>29</v>
      </c>
      <c r="F2" s="3">
        <f>Control!Q31</f>
        <v>5.5555555555555559E-2</v>
      </c>
      <c r="H2" s="3" t="s">
        <v>33</v>
      </c>
      <c r="I2" s="4">
        <v>0.1</v>
      </c>
      <c r="J2" s="4">
        <f>Control!S31</f>
        <v>1</v>
      </c>
      <c r="K2" s="4" t="s">
        <v>49</v>
      </c>
      <c r="N2" s="4" t="s">
        <v>34</v>
      </c>
      <c r="O2" s="4">
        <f>Control!R31</f>
        <v>23.237179487179485</v>
      </c>
      <c r="P2" s="18">
        <f>Control!P31</f>
        <v>2.4722222222222219</v>
      </c>
      <c r="Q2" s="34" t="s">
        <v>35</v>
      </c>
      <c r="R2" s="14" t="s">
        <v>38</v>
      </c>
      <c r="S2" s="8">
        <f ca="1">100*MAX(S3:OFFSET(S3,Control!$I$5-1,0))</f>
        <v>0.67207640093888243</v>
      </c>
      <c r="T2" s="8">
        <f ca="1">S2*(1+AG3/100)</f>
        <v>2.3010472147478573</v>
      </c>
      <c r="U2" s="2"/>
      <c r="V2" t="s">
        <v>44</v>
      </c>
      <c r="W2">
        <f>O2/(1+P2-F2)</f>
        <v>6.8011257035647281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19 A2</v>
      </c>
      <c r="B3" s="27">
        <f>100*T3/(1-S3)</f>
        <v>4.0079877848024648</v>
      </c>
      <c r="C3" s="20">
        <v>114.62027704092176</v>
      </c>
      <c r="D3" s="9">
        <f>ABS(B3-((354.94*SQRT(C3)+9.623*C3-1.5223*POWER(C3,1.5))/($AA$1+273)+0.0012439*POWER(C3,1.5)))</f>
        <v>2.0389130117592913E-7</v>
      </c>
      <c r="E3">
        <f>Control!C5/100</f>
        <v>0.297944505187065</v>
      </c>
      <c r="F3">
        <f>$F$2*N3</f>
        <v>2.6031870782320889E-5</v>
      </c>
      <c r="G3">
        <f t="shared" ref="G3:G30" si="0">0.018*C3*1000000/8.3144/($AA$1+273.15)</f>
        <v>202.87256724323896</v>
      </c>
      <c r="H3" s="21">
        <f t="shared" ref="H3:H30" si="1">2*0.0000000000000000001*(E3*100)^3.5</f>
        <v>2.887379223076697E-14</v>
      </c>
      <c r="I3" s="7">
        <f t="shared" ref="I3:I30" si="2">MIN(J3*$J$2,C3)</f>
        <v>5.2687482490734627</v>
      </c>
      <c r="J3">
        <f t="shared" ref="J3:J30" si="3">$I$2+(0.821*SQRT(H3)+1.54)/E3</f>
        <v>5.2687482490734627</v>
      </c>
      <c r="K3">
        <f>Control!F5/100</f>
        <v>3.1467272481479187E-2</v>
      </c>
      <c r="L3" s="25">
        <f>K3*(1-F3-P3-S3)</f>
        <v>3.1073449418445562E-2</v>
      </c>
      <c r="M3" s="10">
        <f t="shared" ref="M3:M30" si="4">0.018*I3*1000000/8.3144/($AA$1+273.15)</f>
        <v>9.3254397131341786</v>
      </c>
      <c r="N3">
        <f>1/((1+$P$2)*(1+(1-E3)/E3*$AA$2/M3)-$O$2)</f>
        <v>4.6857367408177598E-4</v>
      </c>
      <c r="O3">
        <f>$O$2*N3</f>
        <v>1.0888330567605371E-2</v>
      </c>
      <c r="P3" s="25">
        <f>S3*($P$2-$F$2)</f>
        <v>8.8338884878250024E-3</v>
      </c>
      <c r="Q3" s="17">
        <f>100/(1+G3/$AA$2*(1/S3-1))</f>
        <v>4.2509709826981465</v>
      </c>
      <c r="R3">
        <f>Q3/100*G3+(100-Q3)/100*$AA$2</f>
        <v>2359.2627163401253</v>
      </c>
      <c r="S3" s="25">
        <f>($O$2/(1+$P$2-$F$2)+1)*N3</f>
        <v>3.6554021328931044E-3</v>
      </c>
      <c r="T3" s="25">
        <f>L3+F3+P3</f>
        <v>3.9933369777052884E-2</v>
      </c>
      <c r="U3" s="10">
        <f ca="1">RANK(C3,$C$3:OFFSET($C$3,Control!$I$5-1,0),1)</f>
        <v>14</v>
      </c>
      <c r="V3" s="10">
        <f ca="1">IF(U3=U2,U2+1,U3)</f>
        <v>14</v>
      </c>
      <c r="W3" s="10">
        <f ca="1">IF(V3=V2,V2+1,V3)</f>
        <v>14</v>
      </c>
      <c r="X3" s="7">
        <f>(N3+L3)*100</f>
        <v>3.1542023092527334</v>
      </c>
      <c r="Y3" s="7">
        <f t="shared" ref="Y3:Y66" ca="1" si="5">ABS(C3-V3)</f>
        <v>100.62027704092176</v>
      </c>
      <c r="Z3">
        <v>1</v>
      </c>
      <c r="AA3">
        <v>2</v>
      </c>
      <c r="AB3" s="11">
        <f>100*8.3144*$AA$2*($AA$1+273)*($AE$1/100-B3/100)/(0.018*1000000*C3+8.3144*$AA$2*($AA$1+273)*($AE$1/100-B3/100))</f>
        <v>16.790471627078013</v>
      </c>
      <c r="AC3" s="11"/>
      <c r="AD3" s="7">
        <f>B3+S3*100</f>
        <v>4.3735279980917756</v>
      </c>
      <c r="AE3">
        <f>($AE$1/100-K3)/(1-K3)/N3-1-$P$2</f>
        <v>52.252496730591716</v>
      </c>
      <c r="AF3" s="25">
        <f>S3+P3+F3</f>
        <v>1.2515322491500428E-2</v>
      </c>
      <c r="AG3">
        <f>100*((O2+P2)*(1+P2-F2)-O2)/(1+O2+P2-F2)</f>
        <v>242.37881460103682</v>
      </c>
      <c r="AS3" s="8"/>
      <c r="AX3" s="7"/>
      <c r="BH3" s="1"/>
    </row>
    <row r="4" spans="1:60" ht="14.25" x14ac:dyDescent="0.2">
      <c r="A4" s="37" t="str">
        <f>Control!B6</f>
        <v>AME 19 A3</v>
      </c>
      <c r="B4" s="27">
        <f t="shared" ref="B4:B30" si="6">100*T4/(1-S4)</f>
        <v>2.7268499275457612</v>
      </c>
      <c r="C4" s="20">
        <v>60.266891158196785</v>
      </c>
      <c r="D4" s="9">
        <f t="shared" ref="D4:D30" si="7">ABS(B4-((354.94*SQRT(C4)+9.623*C4-1.5223*POWER(C4,1.5))/($AA$1+273)+0.0012439*POWER(C4,1.5)))</f>
        <v>3.2593866317043307E-7</v>
      </c>
      <c r="E4">
        <f>Control!C6/100</f>
        <v>0.28572456749383496</v>
      </c>
      <c r="F4">
        <f t="shared" ref="F4:F30" si="8">$F$2*N4</f>
        <v>2.5562364270982478E-5</v>
      </c>
      <c r="G4">
        <f t="shared" si="0"/>
        <v>106.66959847485917</v>
      </c>
      <c r="H4" s="21">
        <f t="shared" si="1"/>
        <v>2.4937134037179085E-14</v>
      </c>
      <c r="I4" s="7">
        <f t="shared" si="2"/>
        <v>5.489806494960952</v>
      </c>
      <c r="J4">
        <f t="shared" si="3"/>
        <v>5.489806494960952</v>
      </c>
      <c r="K4">
        <f>Control!F6/100</f>
        <v>1.8700314761687761E-2</v>
      </c>
      <c r="L4" s="25">
        <f t="shared" ref="L4:L30" si="9">K4*(1-F4-P4-S4)</f>
        <v>1.8470495406918388E-2</v>
      </c>
      <c r="M4" s="10">
        <f t="shared" si="4"/>
        <v>9.7167025421140032</v>
      </c>
      <c r="N4">
        <f t="shared" ref="N4:N30" si="10">1/((1+$P$2)*(1+(1-E4)/E4*$AA$2/M4)-$O$2)</f>
        <v>4.6012255687768457E-4</v>
      </c>
      <c r="O4">
        <f t="shared" ref="O4:O30" si="11">$O$2*N4</f>
        <v>1.0691950440266707E-2</v>
      </c>
      <c r="P4" s="25">
        <f t="shared" ref="P4:P30" si="12">S4*($P$2-$F$2)</f>
        <v>8.6745619376837023E-3</v>
      </c>
      <c r="Q4" s="17">
        <f t="shared" ref="Q4:Q30" si="13">100/(1+G4/$AA$2*(1/S4-1))</f>
        <v>7.6561642184456158</v>
      </c>
      <c r="R4">
        <f t="shared" ref="R4:R9" si="14">Q4/100*G4+(100-Q4)/100*$AA$2</f>
        <v>2275.207968067552</v>
      </c>
      <c r="S4" s="25">
        <f t="shared" ref="S4:S30" si="15">($O$2/(1+$P$2-$F$2)+1)*N4</f>
        <v>3.5894739052484289E-3</v>
      </c>
      <c r="T4" s="25">
        <f t="shared" ref="T4:T30" si="16">L4+F4+P4</f>
        <v>2.7170619708873071E-2</v>
      </c>
      <c r="U4" s="10">
        <f ca="1">RANK(C4,$C$3:OFFSET($C$3,Control!$I$5-1,0),1)</f>
        <v>9</v>
      </c>
      <c r="V4" s="10">
        <f t="shared" ref="V4:W19" ca="1" si="17">IF(U4=U3,U3+1,U4)</f>
        <v>9</v>
      </c>
      <c r="W4" s="10">
        <f t="shared" ca="1" si="17"/>
        <v>9</v>
      </c>
      <c r="X4" s="7">
        <f t="shared" ref="X4:X67" si="18">(N4+L4)*100</f>
        <v>1.893061796379607</v>
      </c>
      <c r="Y4" s="7">
        <f t="shared" ca="1" si="5"/>
        <v>51.266891158196785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40.426152946753632</v>
      </c>
      <c r="AC4" s="11"/>
      <c r="AD4" s="7">
        <f t="shared" ref="AD4:AD30" si="20">B4+S4*100</f>
        <v>3.085797318070604</v>
      </c>
      <c r="AE4">
        <f t="shared" ref="AE4:AE30" si="21">($AE$1/100-K4)/(1-K4)/N4-1-$P$2</f>
        <v>80.813315988765311</v>
      </c>
      <c r="AF4" s="25">
        <f t="shared" ref="AF4:AF30" si="22">S4+P4+F4</f>
        <v>1.2289598207203115E-2</v>
      </c>
      <c r="AG4" s="7"/>
      <c r="AS4" s="8"/>
      <c r="AX4" s="7"/>
      <c r="BH4" s="1"/>
    </row>
    <row r="5" spans="1:60" ht="14.25" x14ac:dyDescent="0.2">
      <c r="A5" s="37" t="str">
        <f>Control!B7</f>
        <v>AME 19 A4</v>
      </c>
      <c r="B5" s="27">
        <f t="shared" si="6"/>
        <v>2.216736151986705</v>
      </c>
      <c r="C5" s="20">
        <v>42.186720744885413</v>
      </c>
      <c r="D5" s="9">
        <f t="shared" si="7"/>
        <v>5.6947310866917178E-7</v>
      </c>
      <c r="E5">
        <f>Control!C7/100</f>
        <v>0.15831191098096212</v>
      </c>
      <c r="F5">
        <f t="shared" si="8"/>
        <v>2.1485662980754783E-5</v>
      </c>
      <c r="G5">
        <f t="shared" si="0"/>
        <v>74.668536510629295</v>
      </c>
      <c r="H5" s="21">
        <f t="shared" si="1"/>
        <v>3.1573851728757004E-15</v>
      </c>
      <c r="I5" s="7">
        <f t="shared" si="2"/>
        <v>9.8276322204062598</v>
      </c>
      <c r="J5">
        <f t="shared" si="3"/>
        <v>9.8276322204062598</v>
      </c>
      <c r="K5">
        <f>Control!F7/100</f>
        <v>1.4942206567466677E-2</v>
      </c>
      <c r="L5" s="25">
        <f t="shared" si="9"/>
        <v>1.4787858868189077E-2</v>
      </c>
      <c r="M5" s="10">
        <f t="shared" si="4"/>
        <v>17.39445262171526</v>
      </c>
      <c r="N5">
        <f t="shared" si="10"/>
        <v>3.8674193365358605E-4</v>
      </c>
      <c r="O5">
        <f t="shared" si="11"/>
        <v>8.986791727527239E-3</v>
      </c>
      <c r="P5" s="25">
        <f t="shared" si="12"/>
        <v>7.2911375615723438E-3</v>
      </c>
      <c r="Q5" s="17">
        <f t="shared" si="13"/>
        <v>9.0492187763318608</v>
      </c>
      <c r="R5">
        <f t="shared" si="14"/>
        <v>2239.5985982669849</v>
      </c>
      <c r="S5" s="25">
        <f t="shared" si="15"/>
        <v>3.0170224392713149E-3</v>
      </c>
      <c r="T5" s="25">
        <f t="shared" si="16"/>
        <v>2.2100482092742176E-2</v>
      </c>
      <c r="U5" s="10">
        <f ca="1">RANK(C5,$C$3:OFFSET($C$3,Control!$I$5-1,0),1)</f>
        <v>5</v>
      </c>
      <c r="V5" s="10">
        <f t="shared" ca="1" si="17"/>
        <v>5</v>
      </c>
      <c r="W5" s="10">
        <f t="shared" ca="1" si="17"/>
        <v>5</v>
      </c>
      <c r="X5" s="7">
        <f t="shared" si="18"/>
        <v>1.5174600801842664</v>
      </c>
      <c r="Y5" s="7">
        <f t="shared" ca="1" si="5"/>
        <v>37.186720744885413</v>
      </c>
      <c r="Z5">
        <v>1</v>
      </c>
      <c r="AA5">
        <v>2</v>
      </c>
      <c r="AB5" s="11">
        <f t="shared" si="19"/>
        <v>53.20790308677482</v>
      </c>
      <c r="AC5" s="11"/>
      <c r="AD5" s="7">
        <f t="shared" si="20"/>
        <v>2.5184383959138366</v>
      </c>
      <c r="AE5">
        <f t="shared" si="21"/>
        <v>106.28788274974559</v>
      </c>
      <c r="AF5" s="25">
        <f t="shared" si="22"/>
        <v>1.0329645663824414E-2</v>
      </c>
      <c r="AG5" s="7"/>
      <c r="AS5" s="8"/>
      <c r="AX5" s="7"/>
      <c r="BH5" s="1"/>
    </row>
    <row r="6" spans="1:60" ht="14.25" x14ac:dyDescent="0.2">
      <c r="A6" s="37" t="str">
        <f>Control!B8</f>
        <v>AME 19 A5</v>
      </c>
      <c r="B6" s="27">
        <f t="shared" si="6"/>
        <v>2.6348989522597077</v>
      </c>
      <c r="C6" s="20">
        <v>56.839025518621398</v>
      </c>
      <c r="D6" s="9">
        <f t="shared" si="7"/>
        <v>6.4781950426251456E-7</v>
      </c>
      <c r="E6">
        <f>Control!C8/100</f>
        <v>0.19871320738200793</v>
      </c>
      <c r="F6">
        <f t="shared" si="8"/>
        <v>2.263678442135744E-5</v>
      </c>
      <c r="G6">
        <f t="shared" si="0"/>
        <v>100.60243548748242</v>
      </c>
      <c r="H6" s="21">
        <f t="shared" si="1"/>
        <v>6.9955773355971863E-15</v>
      </c>
      <c r="I6" s="7">
        <f t="shared" si="2"/>
        <v>7.8498626737355028</v>
      </c>
      <c r="J6">
        <f t="shared" si="3"/>
        <v>7.8498626737355028</v>
      </c>
      <c r="K6">
        <f>Control!F8/100</f>
        <v>1.8765050082812738E-2</v>
      </c>
      <c r="L6" s="25">
        <f t="shared" si="9"/>
        <v>1.856082873984129E-2</v>
      </c>
      <c r="M6" s="10">
        <f t="shared" si="4"/>
        <v>13.893892374374865</v>
      </c>
      <c r="N6">
        <f t="shared" si="10"/>
        <v>4.0746211958443392E-4</v>
      </c>
      <c r="O6">
        <f t="shared" si="11"/>
        <v>9.4682704070100827E-3</v>
      </c>
      <c r="P6" s="25">
        <f t="shared" si="12"/>
        <v>7.6817694346044728E-3</v>
      </c>
      <c r="Q6" s="17">
        <f t="shared" si="13"/>
        <v>7.2198050840329016</v>
      </c>
      <c r="R6">
        <f t="shared" si="14"/>
        <v>2285.0170849389783</v>
      </c>
      <c r="S6" s="25">
        <f t="shared" si="15"/>
        <v>3.1786632143190924E-3</v>
      </c>
      <c r="T6" s="25">
        <f t="shared" si="16"/>
        <v>2.626523495886712E-2</v>
      </c>
      <c r="U6" s="10">
        <f ca="1">RANK(C6,$C$3:OFFSET($C$3,Control!$I$5-1,0),1)</f>
        <v>8</v>
      </c>
      <c r="V6" s="10">
        <f t="shared" ca="1" si="17"/>
        <v>8</v>
      </c>
      <c r="W6" s="10">
        <f t="shared" ca="1" si="17"/>
        <v>8</v>
      </c>
      <c r="X6" s="7">
        <f t="shared" si="18"/>
        <v>1.8968290859425725</v>
      </c>
      <c r="Y6" s="7">
        <f t="shared" ca="1" si="5"/>
        <v>48.839025518621398</v>
      </c>
      <c r="Z6">
        <v>1</v>
      </c>
      <c r="AA6">
        <v>2</v>
      </c>
      <c r="AB6" s="11">
        <f t="shared" si="19"/>
        <v>42.593054921559947</v>
      </c>
      <c r="AC6" s="11"/>
      <c r="AD6" s="7">
        <f t="shared" si="20"/>
        <v>2.9527652736916168</v>
      </c>
      <c r="AE6">
        <f t="shared" si="21"/>
        <v>91.55075225953766</v>
      </c>
      <c r="AF6" s="25">
        <f t="shared" si="22"/>
        <v>1.0883069433344923E-2</v>
      </c>
      <c r="AG6" s="7"/>
      <c r="AS6" s="8"/>
      <c r="AX6" s="7"/>
      <c r="BH6" s="1"/>
    </row>
    <row r="7" spans="1:60" ht="14.25" x14ac:dyDescent="0.2">
      <c r="A7" s="37" t="str">
        <f>Control!B9</f>
        <v>MER 13-01-1</v>
      </c>
      <c r="B7" s="27">
        <f t="shared" si="6"/>
        <v>1.4769887667580814</v>
      </c>
      <c r="C7" s="20">
        <v>20.54345996935773</v>
      </c>
      <c r="D7" s="9">
        <f t="shared" si="7"/>
        <v>1.3212564708986463E-7</v>
      </c>
      <c r="E7">
        <f>Control!C9/100</f>
        <v>0.36347859146227679</v>
      </c>
      <c r="F7">
        <f t="shared" si="8"/>
        <v>2.8860638679268728E-5</v>
      </c>
      <c r="G7">
        <f t="shared" si="0"/>
        <v>36.360970079965512</v>
      </c>
      <c r="H7" s="21">
        <f t="shared" si="1"/>
        <v>5.7903647663585683E-14</v>
      </c>
      <c r="I7" s="7">
        <f t="shared" si="2"/>
        <v>4.3368387952733345</v>
      </c>
      <c r="J7">
        <f t="shared" si="3"/>
        <v>4.3368387952733345</v>
      </c>
      <c r="K7">
        <f>Control!F9/100</f>
        <v>4.9561099014584012E-3</v>
      </c>
      <c r="L7" s="25">
        <f t="shared" si="9"/>
        <v>4.8873423547657387E-3</v>
      </c>
      <c r="M7" s="10">
        <f t="shared" si="4"/>
        <v>7.6760032590312228</v>
      </c>
      <c r="N7">
        <f t="shared" si="10"/>
        <v>5.1949149622683704E-4</v>
      </c>
      <c r="O7">
        <f t="shared" si="11"/>
        <v>1.2071517139886436E-2</v>
      </c>
      <c r="P7" s="25">
        <f t="shared" si="12"/>
        <v>9.7938279546629873E-3</v>
      </c>
      <c r="Q7" s="17">
        <f t="shared" si="13"/>
        <v>21.552375961942577</v>
      </c>
      <c r="R7">
        <f t="shared" si="14"/>
        <v>1933.7258231093533</v>
      </c>
      <c r="S7" s="25">
        <f t="shared" si="15"/>
        <v>4.0526184639984777E-3</v>
      </c>
      <c r="T7" s="25">
        <f t="shared" si="16"/>
        <v>1.4710030948107994E-2</v>
      </c>
      <c r="U7" s="10">
        <f ca="1">RANK(C7,$C$3:OFFSET($C$3,Control!$I$5-1,0),1)</f>
        <v>1</v>
      </c>
      <c r="V7" s="10">
        <f t="shared" ca="1" si="17"/>
        <v>1</v>
      </c>
      <c r="W7" s="10">
        <f t="shared" ca="1" si="17"/>
        <v>1</v>
      </c>
      <c r="X7" s="7">
        <f t="shared" si="18"/>
        <v>0.54068338509925762</v>
      </c>
      <c r="Y7" s="7">
        <f t="shared" ca="1" si="5"/>
        <v>19.54345996935773</v>
      </c>
      <c r="Z7">
        <v>1</v>
      </c>
      <c r="AA7">
        <v>2</v>
      </c>
      <c r="AB7" s="11">
        <f t="shared" si="19"/>
        <v>73.920974446427621</v>
      </c>
      <c r="AC7" s="11"/>
      <c r="AD7" s="7">
        <f t="shared" si="20"/>
        <v>1.8822506131579293</v>
      </c>
      <c r="AE7">
        <f t="shared" si="21"/>
        <v>96.738582882415997</v>
      </c>
      <c r="AF7" s="25">
        <f t="shared" si="22"/>
        <v>1.3875307057340735E-2</v>
      </c>
      <c r="AG7" s="7"/>
      <c r="AS7" s="9"/>
      <c r="AX7" s="7"/>
      <c r="BH7" s="1"/>
    </row>
    <row r="8" spans="1:60" ht="14.25" x14ac:dyDescent="0.2">
      <c r="A8" s="37" t="str">
        <f>Control!B10</f>
        <v>MER 13-01-3</v>
      </c>
      <c r="B8" s="27">
        <f t="shared" si="6"/>
        <v>1.7490498234997305</v>
      </c>
      <c r="C8" s="20">
        <v>27.806257237820294</v>
      </c>
      <c r="D8" s="9">
        <f t="shared" si="7"/>
        <v>2.6765786320659402E-7</v>
      </c>
      <c r="E8">
        <f>Control!C10/100</f>
        <v>0.44063593598960471</v>
      </c>
      <c r="F8">
        <f t="shared" si="8"/>
        <v>3.3051058049516466E-5</v>
      </c>
      <c r="G8">
        <f t="shared" si="0"/>
        <v>49.215783951111028</v>
      </c>
      <c r="H8" s="21">
        <f t="shared" si="1"/>
        <v>1.1358204701346975E-13</v>
      </c>
      <c r="I8" s="7">
        <f t="shared" si="2"/>
        <v>3.5949493468667595</v>
      </c>
      <c r="J8">
        <f t="shared" si="3"/>
        <v>3.5949493468667595</v>
      </c>
      <c r="K8">
        <f>Control!F10/100</f>
        <v>6.2599000462223017E-3</v>
      </c>
      <c r="L8" s="25">
        <f t="shared" si="9"/>
        <v>6.1604306616973668E-3</v>
      </c>
      <c r="M8" s="10">
        <f t="shared" si="4"/>
        <v>6.3628933896912834</v>
      </c>
      <c r="N8">
        <f t="shared" si="10"/>
        <v>5.9491904489129637E-4</v>
      </c>
      <c r="O8">
        <f t="shared" si="11"/>
        <v>1.3824240626480444E-2</v>
      </c>
      <c r="P8" s="25">
        <f t="shared" si="12"/>
        <v>1.1215842443884037E-2</v>
      </c>
      <c r="Q8" s="17">
        <f t="shared" si="13"/>
        <v>18.86972088476438</v>
      </c>
      <c r="R8">
        <f t="shared" si="14"/>
        <v>2001.035233341858</v>
      </c>
      <c r="S8" s="25">
        <f t="shared" si="15"/>
        <v>4.6410382526416707E-3</v>
      </c>
      <c r="T8" s="25">
        <f t="shared" si="16"/>
        <v>1.7409324163630922E-2</v>
      </c>
      <c r="U8" s="10">
        <f ca="1">RANK(C8,$C$3:OFFSET($C$3,Control!$I$5-1,0),1)</f>
        <v>3</v>
      </c>
      <c r="V8" s="10">
        <f t="shared" ca="1" si="17"/>
        <v>3</v>
      </c>
      <c r="W8" s="10">
        <f t="shared" ca="1" si="17"/>
        <v>3</v>
      </c>
      <c r="X8" s="7">
        <f t="shared" si="18"/>
        <v>0.67553497065886636</v>
      </c>
      <c r="Y8" s="7">
        <f t="shared" ca="1" si="5"/>
        <v>24.806257237820294</v>
      </c>
      <c r="Z8">
        <v>1</v>
      </c>
      <c r="AA8">
        <v>2</v>
      </c>
      <c r="AB8" s="11">
        <f t="shared" si="19"/>
        <v>66.198563707917103</v>
      </c>
      <c r="AC8" s="11"/>
      <c r="AD8" s="7">
        <f t="shared" si="20"/>
        <v>2.2131536487638974</v>
      </c>
      <c r="AE8">
        <f t="shared" si="21"/>
        <v>81.942691777252207</v>
      </c>
      <c r="AF8" s="25">
        <f t="shared" si="22"/>
        <v>1.5889931754575225E-2</v>
      </c>
      <c r="AG8" s="7"/>
      <c r="AS8" s="8"/>
      <c r="AX8" s="7"/>
      <c r="BH8" s="1"/>
    </row>
    <row r="9" spans="1:60" ht="14.25" x14ac:dyDescent="0.2">
      <c r="A9" s="37" t="str">
        <f>Control!B11</f>
        <v>MER 13-01-6</v>
      </c>
      <c r="B9" s="27">
        <f t="shared" si="6"/>
        <v>1.5933638276539133</v>
      </c>
      <c r="C9" s="20">
        <v>23.543781897653847</v>
      </c>
      <c r="D9" s="9">
        <f t="shared" si="7"/>
        <v>1.8029282511378142E-9</v>
      </c>
      <c r="E9">
        <f>Control!C11/100</f>
        <v>0.39946768149646578</v>
      </c>
      <c r="F9">
        <f t="shared" si="8"/>
        <v>3.0679698429665884E-5</v>
      </c>
      <c r="G9">
        <f t="shared" si="0"/>
        <v>41.671400554080542</v>
      </c>
      <c r="H9" s="21">
        <f t="shared" si="1"/>
        <v>8.0577867017476053E-14</v>
      </c>
      <c r="I9" s="7">
        <f t="shared" si="2"/>
        <v>3.9551309765084519</v>
      </c>
      <c r="J9">
        <f t="shared" si="3"/>
        <v>3.9551309765084519</v>
      </c>
      <c r="K9">
        <f>Control!F11/100</f>
        <v>5.5043804566249042E-3</v>
      </c>
      <c r="L9" s="25">
        <f t="shared" si="9"/>
        <v>5.4231916429463472E-3</v>
      </c>
      <c r="M9" s="10">
        <f t="shared" si="4"/>
        <v>7.0003981468397578</v>
      </c>
      <c r="N9">
        <f t="shared" si="10"/>
        <v>5.5223457173398586E-4</v>
      </c>
      <c r="O9">
        <f t="shared" si="11"/>
        <v>1.2832373862408325E-2</v>
      </c>
      <c r="P9" s="25">
        <f t="shared" si="12"/>
        <v>1.0411124003881719E-2</v>
      </c>
      <c r="Q9" s="17">
        <f t="shared" si="13"/>
        <v>20.312354464263045</v>
      </c>
      <c r="R9">
        <f t="shared" si="14"/>
        <v>1964.7961404931098</v>
      </c>
      <c r="S9" s="25">
        <f t="shared" si="15"/>
        <v>4.3080513119510564E-3</v>
      </c>
      <c r="T9" s="25">
        <f t="shared" si="16"/>
        <v>1.5864995345257732E-2</v>
      </c>
      <c r="U9" s="10">
        <f ca="1">RANK(C9,$C$3:OFFSET($C$3,Control!$I$5-1,0),1)</f>
        <v>2</v>
      </c>
      <c r="V9" s="10">
        <f t="shared" ca="1" si="17"/>
        <v>2</v>
      </c>
      <c r="W9" s="10">
        <f t="shared" ca="1" si="17"/>
        <v>2</v>
      </c>
      <c r="X9" s="7">
        <f t="shared" si="18"/>
        <v>0.59754262146803327</v>
      </c>
      <c r="Y9" s="7">
        <f t="shared" ca="1" si="5"/>
        <v>21.543781897653847</v>
      </c>
      <c r="Z9">
        <v>1</v>
      </c>
      <c r="AA9">
        <v>2</v>
      </c>
      <c r="AB9" s="11">
        <f t="shared" si="19"/>
        <v>70.629097996187895</v>
      </c>
      <c r="AC9" s="11"/>
      <c r="AD9" s="7">
        <f t="shared" si="20"/>
        <v>2.0241689588490188</v>
      </c>
      <c r="AE9">
        <f t="shared" si="21"/>
        <v>89.850540928061491</v>
      </c>
      <c r="AF9" s="25">
        <f t="shared" si="22"/>
        <v>1.4749855014262439E-2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AME_19-Ad</v>
      </c>
      <c r="B10" s="27">
        <f t="shared" si="6"/>
        <v>2.9314074332666107</v>
      </c>
      <c r="C10" s="20">
        <v>68.141504930510195</v>
      </c>
      <c r="D10" s="9">
        <f t="shared" si="7"/>
        <v>1.1990303416808956E-7</v>
      </c>
      <c r="E10">
        <f>Control!C12/100</f>
        <v>0.60762500000000008</v>
      </c>
      <c r="F10">
        <f t="shared" si="8"/>
        <v>4.7861782066755433E-5</v>
      </c>
      <c r="G10">
        <f t="shared" si="0"/>
        <v>120.60729914424273</v>
      </c>
      <c r="H10" s="21">
        <f t="shared" si="1"/>
        <v>3.497475774085942E-13</v>
      </c>
      <c r="I10" s="7">
        <f t="shared" si="2"/>
        <v>2.6344587295370823</v>
      </c>
      <c r="J10">
        <f t="shared" si="3"/>
        <v>2.6344587295370823</v>
      </c>
      <c r="K10">
        <f>Control!F12/100</f>
        <v>1.3129468487782136E-2</v>
      </c>
      <c r="L10" s="25">
        <f t="shared" si="9"/>
        <v>1.2827353218832828E-2</v>
      </c>
      <c r="M10" s="10">
        <f t="shared" si="4"/>
        <v>4.6628696034885406</v>
      </c>
      <c r="N10">
        <f t="shared" si="10"/>
        <v>8.615120772015977E-4</v>
      </c>
      <c r="O10">
        <f t="shared" si="11"/>
        <v>2.0019110768306356E-2</v>
      </c>
      <c r="P10" s="25">
        <f t="shared" si="12"/>
        <v>1.6241846356022993E-2</v>
      </c>
      <c r="Q10" s="17">
        <f t="shared" si="13"/>
        <v>12.105601953932952</v>
      </c>
      <c r="R10">
        <f t="shared" ref="R10:R30" si="23">Q10/100*G10+(100-Q10)/100*2450</f>
        <v>2168.0129916904339</v>
      </c>
      <c r="S10" s="25">
        <f t="shared" si="15"/>
        <v>6.7207640093888245E-3</v>
      </c>
      <c r="T10" s="25">
        <f t="shared" si="16"/>
        <v>2.9117061356922574E-2</v>
      </c>
      <c r="U10" s="10">
        <f ca="1">RANK(C10,$C$3:OFFSET($C$3,Control!$I$5-1,0),1)</f>
        <v>11</v>
      </c>
      <c r="V10" s="10">
        <f t="shared" ca="1" si="17"/>
        <v>11</v>
      </c>
      <c r="W10" s="10">
        <f t="shared" ca="1" si="17"/>
        <v>11</v>
      </c>
      <c r="X10" s="7">
        <f t="shared" si="18"/>
        <v>1.3688865296034425</v>
      </c>
      <c r="Y10" s="7">
        <f t="shared" ca="1" si="5"/>
        <v>57.141504930510195</v>
      </c>
      <c r="Z10">
        <v>1</v>
      </c>
      <c r="AA10">
        <v>2</v>
      </c>
      <c r="AB10" s="11">
        <f t="shared" si="19"/>
        <v>35.837228091108329</v>
      </c>
      <c r="AC10" s="11"/>
      <c r="AD10" s="7">
        <f t="shared" si="20"/>
        <v>3.6034838342054929</v>
      </c>
      <c r="AE10">
        <f t="shared" si="21"/>
        <v>47.841878947981087</v>
      </c>
      <c r="AF10" s="25">
        <f t="shared" si="22"/>
        <v>2.3010472147478572E-2</v>
      </c>
      <c r="AG10" s="7"/>
      <c r="AI10"/>
      <c r="AJ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AME_19-Af</v>
      </c>
      <c r="B11" s="27">
        <f t="shared" si="6"/>
        <v>2.8785791901092326</v>
      </c>
      <c r="C11" s="20">
        <v>66.075658566747592</v>
      </c>
      <c r="D11" s="9">
        <f t="shared" si="7"/>
        <v>3.6404013670221502E-7</v>
      </c>
      <c r="E11">
        <f>Control!C13/100</f>
        <v>0.60762500000000008</v>
      </c>
      <c r="F11">
        <f t="shared" si="8"/>
        <v>4.7861782066755433E-5</v>
      </c>
      <c r="G11">
        <f t="shared" si="0"/>
        <v>116.95084702105515</v>
      </c>
      <c r="H11" s="21">
        <f t="shared" si="1"/>
        <v>3.497475774085942E-13</v>
      </c>
      <c r="I11" s="7">
        <f t="shared" si="2"/>
        <v>2.6344587295370823</v>
      </c>
      <c r="J11">
        <f t="shared" si="3"/>
        <v>2.6344587295370823</v>
      </c>
      <c r="K11">
        <f>Control!F13/100</f>
        <v>1.2592377807624839E-2</v>
      </c>
      <c r="L11" s="25">
        <f t="shared" si="9"/>
        <v>1.230262124881196E-2</v>
      </c>
      <c r="M11" s="10">
        <f t="shared" si="4"/>
        <v>4.6628696034885406</v>
      </c>
      <c r="N11">
        <f t="shared" si="10"/>
        <v>8.615120772015977E-4</v>
      </c>
      <c r="O11">
        <f t="shared" si="11"/>
        <v>2.0019110768306356E-2</v>
      </c>
      <c r="P11" s="25">
        <f t="shared" si="12"/>
        <v>1.6241846356022993E-2</v>
      </c>
      <c r="Q11" s="17">
        <f t="shared" si="13"/>
        <v>12.437010337638556</v>
      </c>
      <c r="R11">
        <f t="shared" si="23"/>
        <v>2159.8384356618199</v>
      </c>
      <c r="S11" s="25">
        <f t="shared" si="15"/>
        <v>6.7207640093888245E-3</v>
      </c>
      <c r="T11" s="25">
        <f t="shared" si="16"/>
        <v>2.8592329386901708E-2</v>
      </c>
      <c r="U11" s="10">
        <f ca="1">RANK(C11,$C$3:OFFSET($C$3,Control!$I$5-1,0),1)</f>
        <v>10</v>
      </c>
      <c r="V11" s="10">
        <f t="shared" ca="1" si="17"/>
        <v>10</v>
      </c>
      <c r="W11" s="10">
        <f t="shared" ca="1" si="17"/>
        <v>10</v>
      </c>
      <c r="X11" s="7">
        <f t="shared" si="18"/>
        <v>1.3164133326013558</v>
      </c>
      <c r="Y11" s="7">
        <f t="shared" ca="1" si="5"/>
        <v>56.075658566747592</v>
      </c>
      <c r="Z11">
        <v>1</v>
      </c>
      <c r="AA11">
        <v>2</v>
      </c>
      <c r="AB11" s="11">
        <f t="shared" si="19"/>
        <v>36.991478434208382</v>
      </c>
      <c r="AC11" s="11"/>
      <c r="AD11" s="7">
        <f t="shared" si="20"/>
        <v>3.5506555910481152</v>
      </c>
      <c r="AE11">
        <f t="shared" si="21"/>
        <v>48.445345620274743</v>
      </c>
      <c r="AF11" s="25">
        <f t="shared" si="22"/>
        <v>2.3010472147478572E-2</v>
      </c>
      <c r="AG11" s="7"/>
      <c r="AS11" s="8"/>
      <c r="AX11" s="7"/>
      <c r="BH11" s="1"/>
    </row>
    <row r="12" spans="1:60" ht="14.25" x14ac:dyDescent="0.2">
      <c r="A12" s="37" t="str">
        <f>Control!B14</f>
        <v>AME_19-Ac</v>
      </c>
      <c r="B12" s="27">
        <f t="shared" si="6"/>
        <v>3.1298217007349187</v>
      </c>
      <c r="C12" s="20">
        <v>76.093371523106612</v>
      </c>
      <c r="D12" s="9">
        <f t="shared" si="7"/>
        <v>5.3546415967886674E-7</v>
      </c>
      <c r="E12">
        <f>Control!C14/100</f>
        <v>0.58246750000000003</v>
      </c>
      <c r="F12">
        <f t="shared" si="8"/>
        <v>4.4860134532936712E-5</v>
      </c>
      <c r="G12">
        <f t="shared" si="0"/>
        <v>134.68173371780279</v>
      </c>
      <c r="H12" s="21">
        <f t="shared" si="1"/>
        <v>3.0163444818343382E-13</v>
      </c>
      <c r="I12" s="7">
        <f t="shared" si="2"/>
        <v>2.7439251132527063</v>
      </c>
      <c r="J12">
        <f t="shared" si="3"/>
        <v>2.7439251132527063</v>
      </c>
      <c r="K12">
        <f>Control!F14/100</f>
        <v>1.6181962952603022E-2</v>
      </c>
      <c r="L12" s="25">
        <f t="shared" si="9"/>
        <v>1.5832960531900728E-2</v>
      </c>
      <c r="M12" s="10">
        <f t="shared" si="4"/>
        <v>4.8566200188997133</v>
      </c>
      <c r="N12">
        <f t="shared" si="10"/>
        <v>8.0748242159286077E-4</v>
      </c>
      <c r="O12">
        <f t="shared" si="11"/>
        <v>1.8763613963295643E-2</v>
      </c>
      <c r="P12" s="25">
        <f t="shared" si="12"/>
        <v>1.5223240362806494E-2</v>
      </c>
      <c r="Q12" s="17">
        <f t="shared" si="13"/>
        <v>10.35828165377343</v>
      </c>
      <c r="R12">
        <f t="shared" si="23"/>
        <v>2210.1728127972265</v>
      </c>
      <c r="S12" s="25">
        <f t="shared" si="15"/>
        <v>6.2992718742647565E-3</v>
      </c>
      <c r="T12" s="25">
        <f t="shared" si="16"/>
        <v>3.1101061029240158E-2</v>
      </c>
      <c r="U12" s="10">
        <f ca="1">RANK(C12,$C$3:OFFSET($C$3,Control!$I$5-1,0),1)</f>
        <v>12</v>
      </c>
      <c r="V12" s="10">
        <f t="shared" ca="1" si="17"/>
        <v>12</v>
      </c>
      <c r="W12" s="10">
        <f t="shared" ca="1" si="17"/>
        <v>12</v>
      </c>
      <c r="X12" s="7">
        <f t="shared" si="18"/>
        <v>1.6640442953493588</v>
      </c>
      <c r="Y12" s="7">
        <f t="shared" ca="1" si="5"/>
        <v>64.093371523106612</v>
      </c>
      <c r="Z12">
        <v>1</v>
      </c>
      <c r="AA12">
        <v>2</v>
      </c>
      <c r="AB12" s="11">
        <f t="shared" si="19"/>
        <v>31.694245461310615</v>
      </c>
      <c r="AC12" s="11"/>
      <c r="AD12" s="7">
        <f t="shared" si="20"/>
        <v>3.7597488881613943</v>
      </c>
      <c r="AE12">
        <f t="shared" si="21"/>
        <v>47.602795505576509</v>
      </c>
      <c r="AF12" s="25">
        <f t="shared" si="22"/>
        <v>2.156737237160419E-2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AME_19-Ae</v>
      </c>
      <c r="B13" s="27">
        <f t="shared" si="6"/>
        <v>3.1478026898401539</v>
      </c>
      <c r="C13" s="20">
        <v>76.828730860540645</v>
      </c>
      <c r="D13" s="9">
        <f t="shared" si="7"/>
        <v>6.8393850138903645E-8</v>
      </c>
      <c r="E13">
        <f>Control!C15/100</f>
        <v>0.58246750000000003</v>
      </c>
      <c r="F13">
        <f t="shared" si="8"/>
        <v>4.4860134532936712E-5</v>
      </c>
      <c r="G13">
        <f t="shared" si="0"/>
        <v>135.98328559398846</v>
      </c>
      <c r="H13" s="21">
        <f t="shared" si="1"/>
        <v>3.0163444818343382E-13</v>
      </c>
      <c r="I13" s="7">
        <f t="shared" si="2"/>
        <v>2.7439251132527063</v>
      </c>
      <c r="J13">
        <f t="shared" si="3"/>
        <v>2.7439251132527063</v>
      </c>
      <c r="K13">
        <f>Control!F15/100</f>
        <v>1.6364578714401581E-2</v>
      </c>
      <c r="L13" s="25">
        <f t="shared" si="9"/>
        <v>1.6011637751563654E-2</v>
      </c>
      <c r="M13" s="10">
        <f t="shared" si="4"/>
        <v>4.8566200188997133</v>
      </c>
      <c r="N13">
        <f t="shared" si="10"/>
        <v>8.0748242159286077E-4</v>
      </c>
      <c r="O13">
        <f t="shared" si="11"/>
        <v>1.8763613963295643E-2</v>
      </c>
      <c r="P13" s="25">
        <f t="shared" si="12"/>
        <v>1.5223240362806494E-2</v>
      </c>
      <c r="Q13" s="17">
        <f t="shared" si="13"/>
        <v>10.269319635163182</v>
      </c>
      <c r="R13">
        <f t="shared" si="23"/>
        <v>2212.3662271865455</v>
      </c>
      <c r="S13" s="25">
        <f t="shared" si="15"/>
        <v>6.2992718742647565E-3</v>
      </c>
      <c r="T13" s="25">
        <f t="shared" si="16"/>
        <v>3.1279738248903087E-2</v>
      </c>
      <c r="U13" s="10">
        <f ca="1">RANK(C13,$C$3:OFFSET($C$3,Control!$I$5-1,0),1)</f>
        <v>13</v>
      </c>
      <c r="V13" s="10">
        <f t="shared" ca="1" si="17"/>
        <v>13</v>
      </c>
      <c r="W13" s="10">
        <f t="shared" ca="1" si="17"/>
        <v>13</v>
      </c>
      <c r="X13" s="7">
        <f t="shared" si="18"/>
        <v>1.6819120173156514</v>
      </c>
      <c r="Y13" s="7">
        <f t="shared" ca="1" si="5"/>
        <v>63.828730860540645</v>
      </c>
      <c r="Z13">
        <v>1</v>
      </c>
      <c r="AA13">
        <v>2</v>
      </c>
      <c r="AB13" s="11">
        <f t="shared" si="19"/>
        <v>31.333700856447447</v>
      </c>
      <c r="AC13" s="11"/>
      <c r="AD13" s="7">
        <f t="shared" si="20"/>
        <v>3.7777298772666295</v>
      </c>
      <c r="AE13">
        <f t="shared" si="21"/>
        <v>47.382360814641814</v>
      </c>
      <c r="AF13" s="25">
        <f t="shared" si="22"/>
        <v>2.156737237160419E-2</v>
      </c>
      <c r="AG13" s="7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AME_19-Aa</v>
      </c>
      <c r="B14" s="27">
        <f t="shared" si="6"/>
        <v>2.487519718860383</v>
      </c>
      <c r="C14" s="20">
        <v>51.495702473947489</v>
      </c>
      <c r="D14" s="9">
        <f t="shared" si="7"/>
        <v>4.8499855109795931E-7</v>
      </c>
      <c r="E14">
        <f>Control!C16/100</f>
        <v>0.51727750000000006</v>
      </c>
      <c r="F14">
        <f t="shared" si="8"/>
        <v>3.8558382960601591E-5</v>
      </c>
      <c r="G14" s="10">
        <f t="shared" si="0"/>
        <v>91.145001849488864</v>
      </c>
      <c r="H14" s="21">
        <f t="shared" si="1"/>
        <v>1.9909600918200958E-13</v>
      </c>
      <c r="I14" s="7">
        <f t="shared" si="2"/>
        <v>3.0771261389324756</v>
      </c>
      <c r="J14">
        <f t="shared" si="3"/>
        <v>3.0771261389324756</v>
      </c>
      <c r="K14">
        <f>Control!F16/100</f>
        <v>1.1836631342023635E-2</v>
      </c>
      <c r="L14" s="25">
        <f t="shared" si="9"/>
        <v>1.1617207609211517E-2</v>
      </c>
      <c r="M14" s="10">
        <f t="shared" si="4"/>
        <v>5.4463703600509694</v>
      </c>
      <c r="N14">
        <f t="shared" si="10"/>
        <v>6.9405089329082855E-4</v>
      </c>
      <c r="O14">
        <f t="shared" si="11"/>
        <v>1.6127785180636241E-2</v>
      </c>
      <c r="P14" s="25">
        <f t="shared" si="12"/>
        <v>1.3084747469480094E-2</v>
      </c>
      <c r="Q14" s="17">
        <f t="shared" si="13"/>
        <v>12.787965944150134</v>
      </c>
      <c r="R14">
        <f t="shared" si="23"/>
        <v>2148.3504261646299</v>
      </c>
      <c r="S14" s="25">
        <f t="shared" si="15"/>
        <v>5.4143782632331428E-3</v>
      </c>
      <c r="T14" s="25">
        <f t="shared" si="16"/>
        <v>2.4740513461652215E-2</v>
      </c>
      <c r="U14" s="10">
        <f ca="1">RANK(C14,$C$3:OFFSET($C$3,Control!$I$5-1,0),1)</f>
        <v>7</v>
      </c>
      <c r="V14" s="10">
        <f t="shared" ca="1" si="17"/>
        <v>7</v>
      </c>
      <c r="W14" s="10">
        <f t="shared" ca="1" si="17"/>
        <v>7</v>
      </c>
      <c r="X14" s="7">
        <f t="shared" si="18"/>
        <v>1.2311258502502345</v>
      </c>
      <c r="Y14" s="13">
        <f t="shared" ca="1" si="5"/>
        <v>44.495702473947489</v>
      </c>
      <c r="Z14" s="10">
        <v>1</v>
      </c>
      <c r="AA14" s="10">
        <v>2</v>
      </c>
      <c r="AB14" s="11">
        <f t="shared" si="19"/>
        <v>46.196870132054585</v>
      </c>
      <c r="AC14" s="11"/>
      <c r="AD14" s="7">
        <f t="shared" si="20"/>
        <v>3.0289575451836974</v>
      </c>
      <c r="AE14">
        <f t="shared" si="21"/>
        <v>62.024708374273565</v>
      </c>
      <c r="AF14" s="25">
        <f t="shared" si="22"/>
        <v>1.8537684115673837E-2</v>
      </c>
      <c r="AG14" s="7"/>
      <c r="AR14" s="10"/>
      <c r="AS14" s="8"/>
      <c r="AX14" s="13"/>
      <c r="BH14" s="1"/>
    </row>
    <row r="15" spans="1:60" ht="14.25" x14ac:dyDescent="0.2">
      <c r="A15" s="37" t="str">
        <f>Control!B17</f>
        <v>AME_19-Ab</v>
      </c>
      <c r="B15" s="27">
        <f t="shared" si="6"/>
        <v>2.2430540591035282</v>
      </c>
      <c r="C15" s="20">
        <v>43.061468838827196</v>
      </c>
      <c r="D15" s="9">
        <f t="shared" si="7"/>
        <v>1.1338568439711594E-7</v>
      </c>
      <c r="E15">
        <f>Control!C17/100</f>
        <v>0.51727750000000006</v>
      </c>
      <c r="F15">
        <f t="shared" si="8"/>
        <v>3.8558382960601591E-5</v>
      </c>
      <c r="G15">
        <f t="shared" si="0"/>
        <v>76.216800012433083</v>
      </c>
      <c r="H15" s="21">
        <f t="shared" si="1"/>
        <v>1.9909600918200958E-13</v>
      </c>
      <c r="I15" s="7">
        <f t="shared" si="2"/>
        <v>3.0771261389324756</v>
      </c>
      <c r="J15">
        <f t="shared" si="3"/>
        <v>3.0771261389324756</v>
      </c>
      <c r="K15">
        <f>Control!F17/100</f>
        <v>9.3592868096104703E-3</v>
      </c>
      <c r="L15" s="25">
        <f t="shared" si="9"/>
        <v>9.1857873071859181E-3</v>
      </c>
      <c r="M15" s="10">
        <f t="shared" si="4"/>
        <v>5.4463703600509694</v>
      </c>
      <c r="N15">
        <f t="shared" si="10"/>
        <v>6.9405089329082855E-4</v>
      </c>
      <c r="O15">
        <f t="shared" si="11"/>
        <v>1.6127785180636241E-2</v>
      </c>
      <c r="P15" s="25">
        <f t="shared" si="12"/>
        <v>1.3084747469480094E-2</v>
      </c>
      <c r="Q15" s="17">
        <f t="shared" si="13"/>
        <v>14.919002173712432</v>
      </c>
      <c r="R15">
        <f t="shared" si="23"/>
        <v>2095.8552327946345</v>
      </c>
      <c r="S15" s="25">
        <f t="shared" si="15"/>
        <v>5.4143782632331428E-3</v>
      </c>
      <c r="T15" s="25">
        <f t="shared" si="16"/>
        <v>2.2309093159626613E-2</v>
      </c>
      <c r="U15" s="10">
        <f ca="1">RANK(C15,$C$3:OFFSET($C$3,Control!$I$5-1,0),1)</f>
        <v>6</v>
      </c>
      <c r="V15" s="10">
        <f t="shared" ca="1" si="17"/>
        <v>6</v>
      </c>
      <c r="W15" s="10">
        <f t="shared" ca="1" si="17"/>
        <v>6</v>
      </c>
      <c r="X15" s="7">
        <f t="shared" si="18"/>
        <v>0.9879838200476746</v>
      </c>
      <c r="Y15" s="7">
        <f t="shared" ca="1" si="5"/>
        <v>37.061468838827196</v>
      </c>
      <c r="Z15">
        <v>1</v>
      </c>
      <c r="AA15">
        <v>2</v>
      </c>
      <c r="AB15" s="11">
        <f t="shared" si="19"/>
        <v>52.50619195106021</v>
      </c>
      <c r="AC15" s="11"/>
      <c r="AD15" s="7">
        <f t="shared" si="20"/>
        <v>2.7844918854268426</v>
      </c>
      <c r="AE15">
        <f t="shared" si="21"/>
        <v>65.46403854267389</v>
      </c>
      <c r="AF15" s="25">
        <f t="shared" si="22"/>
        <v>1.8537684115673837E-2</v>
      </c>
      <c r="AG15" s="7"/>
      <c r="AS15" s="9"/>
      <c r="AX15" s="7"/>
      <c r="BH15" s="1"/>
    </row>
    <row r="16" spans="1:60" ht="14.25" x14ac:dyDescent="0.2">
      <c r="A16" s="37" t="str">
        <f>Control!B18</f>
        <v>AME_19-Ag</v>
      </c>
      <c r="B16" s="27">
        <f t="shared" si="6"/>
        <v>2.1647771688571216</v>
      </c>
      <c r="C16" s="20">
        <v>40.47936949953143</v>
      </c>
      <c r="D16" s="9">
        <f t="shared" si="7"/>
        <v>6.2393557520579179E-7</v>
      </c>
      <c r="E16">
        <f>Control!C18/100</f>
        <v>0.51727750000000006</v>
      </c>
      <c r="F16">
        <f t="shared" si="8"/>
        <v>3.8558382960601591E-5</v>
      </c>
      <c r="G16">
        <f t="shared" si="0"/>
        <v>71.646604098031446</v>
      </c>
      <c r="H16" s="21">
        <f t="shared" si="1"/>
        <v>1.9909600918200958E-13</v>
      </c>
      <c r="I16" s="7">
        <f t="shared" si="2"/>
        <v>3.0771261389324756</v>
      </c>
      <c r="J16">
        <f t="shared" si="3"/>
        <v>3.0771261389324756</v>
      </c>
      <c r="K16">
        <f>Control!F18/100</f>
        <v>8.5660513659939156E-3</v>
      </c>
      <c r="L16" s="25">
        <f t="shared" si="9"/>
        <v>8.407256611652484E-3</v>
      </c>
      <c r="M16" s="10">
        <f t="shared" si="4"/>
        <v>5.4463703600509694</v>
      </c>
      <c r="N16">
        <f t="shared" si="10"/>
        <v>6.9405089329082855E-4</v>
      </c>
      <c r="O16">
        <f t="shared" si="11"/>
        <v>1.6127785180636241E-2</v>
      </c>
      <c r="P16" s="25">
        <f t="shared" si="12"/>
        <v>1.3084747469480094E-2</v>
      </c>
      <c r="Q16" s="17">
        <f t="shared" si="13"/>
        <v>15.721046038560811</v>
      </c>
      <c r="R16">
        <f t="shared" si="23"/>
        <v>2076.097967670577</v>
      </c>
      <c r="S16" s="25">
        <f t="shared" si="15"/>
        <v>5.4143782632331428E-3</v>
      </c>
      <c r="T16" s="25">
        <f t="shared" si="16"/>
        <v>2.153056246409318E-2</v>
      </c>
      <c r="U16" s="10">
        <f ca="1">RANK(C16,$C$3:OFFSET($C$3,Control!$I$5-1,0),1)</f>
        <v>4</v>
      </c>
      <c r="V16" s="10">
        <f t="shared" ca="1" si="17"/>
        <v>4</v>
      </c>
      <c r="W16" s="10">
        <f t="shared" ca="1" si="17"/>
        <v>4</v>
      </c>
      <c r="X16" s="7">
        <f t="shared" si="18"/>
        <v>0.91013075049433123</v>
      </c>
      <c r="Y16" s="7">
        <f t="shared" ca="1" si="5"/>
        <v>36.47936949953143</v>
      </c>
      <c r="Z16">
        <v>1</v>
      </c>
      <c r="AA16">
        <v>2</v>
      </c>
      <c r="AB16" s="11">
        <f t="shared" si="19"/>
        <v>54.604804732623485</v>
      </c>
      <c r="AC16" s="11"/>
      <c r="AD16" s="7">
        <f t="shared" si="20"/>
        <v>2.706214995180436</v>
      </c>
      <c r="AE16">
        <f t="shared" si="21"/>
        <v>66.561664920891957</v>
      </c>
      <c r="AF16" s="25">
        <f t="shared" si="22"/>
        <v>1.8537684115673837E-2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>
        <f>Control!B19</f>
        <v>0</v>
      </c>
      <c r="B17" s="27" t="e">
        <f t="shared" si="6"/>
        <v>#DIV/0!</v>
      </c>
      <c r="C17" s="20">
        <v>124.86817623092577</v>
      </c>
      <c r="D17" s="9" t="e">
        <f t="shared" si="7"/>
        <v>#DIV/0!</v>
      </c>
      <c r="E17">
        <f>Control!C19/100</f>
        <v>0</v>
      </c>
      <c r="F17" t="e">
        <f t="shared" si="8"/>
        <v>#DIV/0!</v>
      </c>
      <c r="G17">
        <f t="shared" si="0"/>
        <v>221.01087288338121</v>
      </c>
      <c r="H17" s="21">
        <f t="shared" si="1"/>
        <v>0</v>
      </c>
      <c r="I17" s="7" t="e">
        <f t="shared" si="2"/>
        <v>#DIV/0!</v>
      </c>
      <c r="J17" t="e">
        <f t="shared" si="3"/>
        <v>#DIV/0!</v>
      </c>
      <c r="K17">
        <f>Control!F19/100</f>
        <v>0</v>
      </c>
      <c r="L17" s="25" t="e">
        <f t="shared" si="9"/>
        <v>#DIV/0!</v>
      </c>
      <c r="M17" s="10" t="e">
        <f t="shared" si="4"/>
        <v>#DIV/0!</v>
      </c>
      <c r="N17" t="e">
        <f t="shared" si="10"/>
        <v>#DIV/0!</v>
      </c>
      <c r="O17" t="e">
        <f t="shared" si="11"/>
        <v>#DIV/0!</v>
      </c>
      <c r="P17" s="25" t="e">
        <f t="shared" si="12"/>
        <v>#DIV/0!</v>
      </c>
      <c r="Q17" s="17" t="e">
        <f t="shared" si="13"/>
        <v>#DIV/0!</v>
      </c>
      <c r="R17" t="e">
        <f t="shared" si="23"/>
        <v>#DIV/0!</v>
      </c>
      <c r="S17" s="25" t="e">
        <f t="shared" si="15"/>
        <v>#DIV/0!</v>
      </c>
      <c r="T17" s="25" t="e">
        <f t="shared" si="16"/>
        <v>#DIV/0!</v>
      </c>
      <c r="U17" s="10" t="e">
        <f ca="1">RANK(C17,$C$3:OFFSET($C$3,Control!$I$5-1,0),1)</f>
        <v>#N/A</v>
      </c>
      <c r="V17" s="10" t="e">
        <f t="shared" ca="1" si="17"/>
        <v>#N/A</v>
      </c>
      <c r="W17" s="10" t="e">
        <f t="shared" ca="1" si="17"/>
        <v>#N/A</v>
      </c>
      <c r="X17" s="7" t="e">
        <f t="shared" si="18"/>
        <v>#DIV/0!</v>
      </c>
      <c r="Y17" s="7" t="e">
        <f t="shared" ca="1" si="5"/>
        <v>#N/A</v>
      </c>
      <c r="Z17">
        <v>1</v>
      </c>
      <c r="AA17">
        <v>2</v>
      </c>
      <c r="AB17" s="11" t="e">
        <f t="shared" si="19"/>
        <v>#DIV/0!</v>
      </c>
      <c r="AC17" s="11"/>
      <c r="AD17" s="7" t="e">
        <f t="shared" si="20"/>
        <v>#DIV/0!</v>
      </c>
      <c r="AE17" t="e">
        <f t="shared" si="21"/>
        <v>#DIV/0!</v>
      </c>
      <c r="AF17" s="25" t="e">
        <f t="shared" si="22"/>
        <v>#DIV/0!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>
        <f>Control!B20</f>
        <v>0</v>
      </c>
      <c r="B18" s="27" t="e">
        <f t="shared" si="6"/>
        <v>#DIV/0!</v>
      </c>
      <c r="C18" s="20">
        <v>99.226997079515755</v>
      </c>
      <c r="D18" s="9" t="e">
        <f t="shared" si="7"/>
        <v>#DIV/0!</v>
      </c>
      <c r="E18">
        <f>Control!C20/100</f>
        <v>0</v>
      </c>
      <c r="F18" t="e">
        <f t="shared" si="8"/>
        <v>#DIV/0!</v>
      </c>
      <c r="G18">
        <f t="shared" si="0"/>
        <v>175.62717659609007</v>
      </c>
      <c r="H18" s="21">
        <f t="shared" si="1"/>
        <v>0</v>
      </c>
      <c r="I18" s="7" t="e">
        <f t="shared" si="2"/>
        <v>#DIV/0!</v>
      </c>
      <c r="J18" t="e">
        <f t="shared" si="3"/>
        <v>#DIV/0!</v>
      </c>
      <c r="K18">
        <f>Control!F20/100</f>
        <v>0</v>
      </c>
      <c r="L18" s="25" t="e">
        <f t="shared" si="9"/>
        <v>#DIV/0!</v>
      </c>
      <c r="M18" s="10" t="e">
        <f t="shared" si="4"/>
        <v>#DIV/0!</v>
      </c>
      <c r="N18" t="e">
        <f t="shared" si="10"/>
        <v>#DIV/0!</v>
      </c>
      <c r="O18" t="e">
        <f t="shared" si="11"/>
        <v>#DIV/0!</v>
      </c>
      <c r="P18" s="25" t="e">
        <f t="shared" si="12"/>
        <v>#DIV/0!</v>
      </c>
      <c r="Q18" s="17" t="e">
        <f t="shared" si="13"/>
        <v>#DIV/0!</v>
      </c>
      <c r="R18" t="e">
        <f t="shared" si="23"/>
        <v>#DIV/0!</v>
      </c>
      <c r="S18" s="25" t="e">
        <f t="shared" si="15"/>
        <v>#DIV/0!</v>
      </c>
      <c r="T18" s="25" t="e">
        <f t="shared" si="16"/>
        <v>#DIV/0!</v>
      </c>
      <c r="U18" s="10" t="e">
        <f ca="1">RANK(C18,$C$3:OFFSET($C$3,Control!$I$5-1,0),1)</f>
        <v>#N/A</v>
      </c>
      <c r="V18" s="10" t="e">
        <f t="shared" ca="1" si="17"/>
        <v>#N/A</v>
      </c>
      <c r="W18" s="10" t="e">
        <f t="shared" ca="1" si="17"/>
        <v>#N/A</v>
      </c>
      <c r="X18" s="7" t="e">
        <f t="shared" si="18"/>
        <v>#DIV/0!</v>
      </c>
      <c r="Y18" s="7" t="e">
        <f t="shared" ca="1" si="5"/>
        <v>#N/A</v>
      </c>
      <c r="Z18">
        <v>1</v>
      </c>
      <c r="AA18">
        <v>2</v>
      </c>
      <c r="AB18" s="11" t="e">
        <f t="shared" si="19"/>
        <v>#DIV/0!</v>
      </c>
      <c r="AC18" s="11"/>
      <c r="AD18" s="7" t="e">
        <f t="shared" si="20"/>
        <v>#DIV/0!</v>
      </c>
      <c r="AE18" t="e">
        <f t="shared" si="21"/>
        <v>#DIV/0!</v>
      </c>
      <c r="AF18" s="25" t="e">
        <f t="shared" si="22"/>
        <v>#DIV/0!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>
        <f>Control!B21</f>
        <v>0</v>
      </c>
      <c r="B19" s="27" t="e">
        <f t="shared" si="6"/>
        <v>#DIV/0!</v>
      </c>
      <c r="C19" s="20">
        <v>78.193440117523593</v>
      </c>
      <c r="D19" s="9" t="e">
        <f t="shared" si="7"/>
        <v>#DIV/0!</v>
      </c>
      <c r="E19">
        <f>Control!C21/100</f>
        <v>0</v>
      </c>
      <c r="F19" t="e">
        <f t="shared" si="8"/>
        <v>#DIV/0!</v>
      </c>
      <c r="G19">
        <f t="shared" si="0"/>
        <v>138.39875759992242</v>
      </c>
      <c r="H19" s="21">
        <f t="shared" si="1"/>
        <v>0</v>
      </c>
      <c r="I19" s="7" t="e">
        <f t="shared" si="2"/>
        <v>#DIV/0!</v>
      </c>
      <c r="J19" t="e">
        <f t="shared" si="3"/>
        <v>#DIV/0!</v>
      </c>
      <c r="K19">
        <f>Control!F21/100</f>
        <v>0</v>
      </c>
      <c r="L19" s="25" t="e">
        <f t="shared" si="9"/>
        <v>#DIV/0!</v>
      </c>
      <c r="M19" s="10" t="e">
        <f t="shared" si="4"/>
        <v>#DIV/0!</v>
      </c>
      <c r="N19" t="e">
        <f t="shared" si="10"/>
        <v>#DIV/0!</v>
      </c>
      <c r="O19" t="e">
        <f t="shared" si="11"/>
        <v>#DIV/0!</v>
      </c>
      <c r="P19" s="25" t="e">
        <f t="shared" si="12"/>
        <v>#DIV/0!</v>
      </c>
      <c r="Q19" s="17" t="e">
        <f t="shared" si="13"/>
        <v>#DIV/0!</v>
      </c>
      <c r="R19" t="e">
        <f t="shared" si="23"/>
        <v>#DIV/0!</v>
      </c>
      <c r="S19" s="25" t="e">
        <f t="shared" si="15"/>
        <v>#DIV/0!</v>
      </c>
      <c r="T19" s="25" t="e">
        <f t="shared" si="16"/>
        <v>#DIV/0!</v>
      </c>
      <c r="U19" s="10" t="e">
        <f ca="1">RANK(C19,$C$3:OFFSET($C$3,Control!$I$5-1,0),1)</f>
        <v>#N/A</v>
      </c>
      <c r="V19" s="10" t="e">
        <f t="shared" ca="1" si="17"/>
        <v>#N/A</v>
      </c>
      <c r="W19" s="10" t="e">
        <f t="shared" ca="1" si="17"/>
        <v>#N/A</v>
      </c>
      <c r="X19" s="7" t="e">
        <f t="shared" si="18"/>
        <v>#DIV/0!</v>
      </c>
      <c r="Y19" s="7" t="e">
        <f t="shared" ca="1" si="5"/>
        <v>#N/A</v>
      </c>
      <c r="Z19">
        <v>1</v>
      </c>
      <c r="AA19">
        <v>2</v>
      </c>
      <c r="AB19" s="11" t="e">
        <f t="shared" si="19"/>
        <v>#DIV/0!</v>
      </c>
      <c r="AC19" s="11"/>
      <c r="AD19" s="7" t="e">
        <f t="shared" si="20"/>
        <v>#DIV/0!</v>
      </c>
      <c r="AE19" t="e">
        <f t="shared" si="21"/>
        <v>#DIV/0!</v>
      </c>
      <c r="AF19" s="25" t="e">
        <f t="shared" si="22"/>
        <v>#DIV/0!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>
        <f>Control!B22</f>
        <v>0</v>
      </c>
      <c r="B20" s="27" t="e">
        <f t="shared" si="6"/>
        <v>#DIV/0!</v>
      </c>
      <c r="C20" s="20">
        <v>78.482723840204301</v>
      </c>
      <c r="D20" s="9" t="e">
        <f t="shared" si="7"/>
        <v>#DIV/0!</v>
      </c>
      <c r="E20">
        <f>Control!C22/100</f>
        <v>0</v>
      </c>
      <c r="F20" t="e">
        <f t="shared" si="8"/>
        <v>#DIV/0!</v>
      </c>
      <c r="G20">
        <f t="shared" si="0"/>
        <v>138.91077635434374</v>
      </c>
      <c r="H20" s="21">
        <f t="shared" si="1"/>
        <v>0</v>
      </c>
      <c r="I20" s="7" t="e">
        <f t="shared" si="2"/>
        <v>#DIV/0!</v>
      </c>
      <c r="J20" t="e">
        <f t="shared" si="3"/>
        <v>#DIV/0!</v>
      </c>
      <c r="K20">
        <f>Control!F22/100</f>
        <v>0</v>
      </c>
      <c r="L20" s="25" t="e">
        <f t="shared" si="9"/>
        <v>#DIV/0!</v>
      </c>
      <c r="M20" s="10" t="e">
        <f t="shared" si="4"/>
        <v>#DIV/0!</v>
      </c>
      <c r="N20" t="e">
        <f t="shared" si="10"/>
        <v>#DIV/0!</v>
      </c>
      <c r="O20" t="e">
        <f t="shared" si="11"/>
        <v>#DIV/0!</v>
      </c>
      <c r="P20" s="25" t="e">
        <f t="shared" si="12"/>
        <v>#DIV/0!</v>
      </c>
      <c r="Q20" s="17" t="e">
        <f t="shared" si="13"/>
        <v>#DIV/0!</v>
      </c>
      <c r="R20" t="e">
        <f t="shared" si="23"/>
        <v>#DIV/0!</v>
      </c>
      <c r="S20" s="25" t="e">
        <f t="shared" si="15"/>
        <v>#DIV/0!</v>
      </c>
      <c r="T20" s="25" t="e">
        <f t="shared" si="16"/>
        <v>#DIV/0!</v>
      </c>
      <c r="U20" s="10" t="e">
        <f ca="1">RANK(C20,$C$3:OFFSET($C$3,Control!$I$5-1,0),1)</f>
        <v>#N/A</v>
      </c>
      <c r="V20" s="10" t="e">
        <f t="shared" ref="V20:W35" ca="1" si="24">IF(U20=U19,U19+1,U20)</f>
        <v>#N/A</v>
      </c>
      <c r="W20" s="10" t="e">
        <f t="shared" ca="1" si="24"/>
        <v>#N/A</v>
      </c>
      <c r="X20" s="7" t="e">
        <f t="shared" si="18"/>
        <v>#DIV/0!</v>
      </c>
      <c r="Y20" s="7" t="e">
        <f t="shared" ca="1" si="5"/>
        <v>#N/A</v>
      </c>
      <c r="Z20">
        <v>1</v>
      </c>
      <c r="AA20">
        <v>2</v>
      </c>
      <c r="AB20" s="11" t="e">
        <f t="shared" si="19"/>
        <v>#DIV/0!</v>
      </c>
      <c r="AC20" s="11"/>
      <c r="AD20" s="7" t="e">
        <f t="shared" si="20"/>
        <v>#DIV/0!</v>
      </c>
      <c r="AE20" t="e">
        <f t="shared" si="21"/>
        <v>#DIV/0!</v>
      </c>
      <c r="AF20" s="25" t="e">
        <f t="shared" si="22"/>
        <v>#DIV/0!</v>
      </c>
      <c r="AG20" s="7"/>
      <c r="AR20" s="14"/>
      <c r="AS20" s="9"/>
      <c r="AX20" s="7"/>
      <c r="BH20" s="1"/>
    </row>
    <row r="21" spans="1:60" ht="14.25" x14ac:dyDescent="0.2">
      <c r="A21" s="37">
        <f>Control!B23</f>
        <v>0</v>
      </c>
      <c r="B21" s="27" t="e">
        <f t="shared" si="6"/>
        <v>#DIV/0!</v>
      </c>
      <c r="C21" s="20">
        <v>87.300385353677015</v>
      </c>
      <c r="D21" s="9" t="e">
        <f t="shared" si="7"/>
        <v>#DIV/0!</v>
      </c>
      <c r="E21">
        <f>Control!C23/100</f>
        <v>0</v>
      </c>
      <c r="F21" t="e">
        <f t="shared" si="8"/>
        <v>#DIV/0!</v>
      </c>
      <c r="G21">
        <f t="shared" si="0"/>
        <v>154.51762772917905</v>
      </c>
      <c r="H21" s="21">
        <f t="shared" si="1"/>
        <v>0</v>
      </c>
      <c r="I21" s="7" t="e">
        <f t="shared" si="2"/>
        <v>#DIV/0!</v>
      </c>
      <c r="J21" t="e">
        <f t="shared" si="3"/>
        <v>#DIV/0!</v>
      </c>
      <c r="K21">
        <f>Control!F23/100</f>
        <v>0</v>
      </c>
      <c r="L21" s="25" t="e">
        <f t="shared" si="9"/>
        <v>#DIV/0!</v>
      </c>
      <c r="M21" s="10" t="e">
        <f t="shared" si="4"/>
        <v>#DIV/0!</v>
      </c>
      <c r="N21" t="e">
        <f t="shared" si="10"/>
        <v>#DIV/0!</v>
      </c>
      <c r="O21" t="e">
        <f t="shared" si="11"/>
        <v>#DIV/0!</v>
      </c>
      <c r="P21" s="25" t="e">
        <f t="shared" si="12"/>
        <v>#DIV/0!</v>
      </c>
      <c r="Q21" s="17" t="e">
        <f t="shared" si="13"/>
        <v>#DIV/0!</v>
      </c>
      <c r="R21" t="e">
        <f t="shared" si="23"/>
        <v>#DIV/0!</v>
      </c>
      <c r="S21" s="25" t="e">
        <f t="shared" si="15"/>
        <v>#DIV/0!</v>
      </c>
      <c r="T21" s="25" t="e">
        <f t="shared" si="16"/>
        <v>#DIV/0!</v>
      </c>
      <c r="U21" s="10" t="e">
        <f ca="1">RANK(C21,$C$3:OFFSET($C$3,Control!$I$5-1,0),1)</f>
        <v>#N/A</v>
      </c>
      <c r="V21" s="10" t="e">
        <f t="shared" ca="1" si="24"/>
        <v>#N/A</v>
      </c>
      <c r="W21" s="10" t="e">
        <f t="shared" ca="1" si="24"/>
        <v>#N/A</v>
      </c>
      <c r="X21" s="7" t="e">
        <f t="shared" si="18"/>
        <v>#DIV/0!</v>
      </c>
      <c r="Y21" s="7" t="e">
        <f t="shared" ca="1" si="5"/>
        <v>#N/A</v>
      </c>
      <c r="Z21">
        <v>1</v>
      </c>
      <c r="AA21">
        <v>2</v>
      </c>
      <c r="AB21" s="11" t="e">
        <f t="shared" si="19"/>
        <v>#DIV/0!</v>
      </c>
      <c r="AC21" s="11"/>
      <c r="AD21" s="7" t="e">
        <f t="shared" si="20"/>
        <v>#DIV/0!</v>
      </c>
      <c r="AE21" t="e">
        <f t="shared" si="21"/>
        <v>#DIV/0!</v>
      </c>
      <c r="AF21" s="25" t="e">
        <f t="shared" si="22"/>
        <v>#DIV/0!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>
        <f>Control!B24</f>
        <v>0</v>
      </c>
      <c r="B22" s="27" t="e">
        <f t="shared" si="6"/>
        <v>#DIV/0!</v>
      </c>
      <c r="C22" s="20">
        <v>228.61830272946372</v>
      </c>
      <c r="D22" s="9" t="e">
        <f t="shared" si="7"/>
        <v>#DIV/0!</v>
      </c>
      <c r="E22">
        <f>Control!C24/100</f>
        <v>0</v>
      </c>
      <c r="F22" t="e">
        <f t="shared" si="8"/>
        <v>#DIV/0!</v>
      </c>
      <c r="G22">
        <f t="shared" si="0"/>
        <v>404.64377849095195</v>
      </c>
      <c r="H22" s="21">
        <f t="shared" si="1"/>
        <v>0</v>
      </c>
      <c r="I22" s="7" t="e">
        <f t="shared" si="2"/>
        <v>#DIV/0!</v>
      </c>
      <c r="J22" t="e">
        <f t="shared" si="3"/>
        <v>#DIV/0!</v>
      </c>
      <c r="K22">
        <f>Control!F24/100</f>
        <v>0</v>
      </c>
      <c r="L22" s="25" t="e">
        <f t="shared" si="9"/>
        <v>#DIV/0!</v>
      </c>
      <c r="M22" s="10" t="e">
        <f t="shared" si="4"/>
        <v>#DIV/0!</v>
      </c>
      <c r="N22" t="e">
        <f t="shared" si="10"/>
        <v>#DIV/0!</v>
      </c>
      <c r="O22" t="e">
        <f t="shared" si="11"/>
        <v>#DIV/0!</v>
      </c>
      <c r="P22" s="25" t="e">
        <f t="shared" si="12"/>
        <v>#DIV/0!</v>
      </c>
      <c r="Q22" s="17" t="e">
        <f t="shared" si="13"/>
        <v>#DIV/0!</v>
      </c>
      <c r="R22" t="e">
        <f t="shared" si="23"/>
        <v>#DIV/0!</v>
      </c>
      <c r="S22" s="25" t="e">
        <f t="shared" si="15"/>
        <v>#DIV/0!</v>
      </c>
      <c r="T22" s="25" t="e">
        <f t="shared" si="16"/>
        <v>#DIV/0!</v>
      </c>
      <c r="U22" s="10" t="e">
        <f ca="1">RANK(C22,$C$3:OFFSET($C$3,Control!$I$5-1,0),1)</f>
        <v>#N/A</v>
      </c>
      <c r="V22" s="10" t="e">
        <f t="shared" ca="1" si="24"/>
        <v>#N/A</v>
      </c>
      <c r="W22" s="10" t="e">
        <f t="shared" ca="1" si="24"/>
        <v>#N/A</v>
      </c>
      <c r="X22" s="7" t="e">
        <f t="shared" si="18"/>
        <v>#DIV/0!</v>
      </c>
      <c r="Y22" s="7" t="e">
        <f t="shared" ca="1" si="5"/>
        <v>#N/A</v>
      </c>
      <c r="Z22">
        <v>1</v>
      </c>
      <c r="AA22">
        <v>2</v>
      </c>
      <c r="AB22" s="11" t="e">
        <f t="shared" si="19"/>
        <v>#DIV/0!</v>
      </c>
      <c r="AC22" s="11"/>
      <c r="AD22" s="7" t="e">
        <f t="shared" si="20"/>
        <v>#DIV/0!</v>
      </c>
      <c r="AE22" t="e">
        <f t="shared" si="21"/>
        <v>#DIV/0!</v>
      </c>
      <c r="AF22" s="25" t="e">
        <f t="shared" si="22"/>
        <v>#DIV/0!</v>
      </c>
      <c r="AG22" s="7"/>
      <c r="AS22" s="8"/>
      <c r="AT22" s="14"/>
      <c r="AX22" s="7"/>
      <c r="BH22" s="1"/>
    </row>
    <row r="23" spans="1:60" ht="14.25" x14ac:dyDescent="0.2">
      <c r="A23" s="37">
        <f>Control!B25</f>
        <v>0</v>
      </c>
      <c r="B23" s="27" t="e">
        <f t="shared" si="6"/>
        <v>#DIV/0!</v>
      </c>
      <c r="C23" s="20">
        <v>71.826459074697482</v>
      </c>
      <c r="D23" s="9" t="e">
        <f t="shared" si="7"/>
        <v>#DIV/0!</v>
      </c>
      <c r="E23">
        <f>Control!C25/100</f>
        <v>0</v>
      </c>
      <c r="F23" t="e">
        <f t="shared" si="8"/>
        <v>#DIV/0!</v>
      </c>
      <c r="G23">
        <f t="shared" si="0"/>
        <v>127.129496845248</v>
      </c>
      <c r="H23" s="21">
        <f t="shared" si="1"/>
        <v>0</v>
      </c>
      <c r="I23" s="7" t="e">
        <f t="shared" si="2"/>
        <v>#DIV/0!</v>
      </c>
      <c r="J23" t="e">
        <f t="shared" si="3"/>
        <v>#DIV/0!</v>
      </c>
      <c r="K23">
        <f>Control!F25/100</f>
        <v>0</v>
      </c>
      <c r="L23" s="25" t="e">
        <f t="shared" si="9"/>
        <v>#DIV/0!</v>
      </c>
      <c r="M23" s="10" t="e">
        <f t="shared" si="4"/>
        <v>#DIV/0!</v>
      </c>
      <c r="N23" t="e">
        <f t="shared" si="10"/>
        <v>#DIV/0!</v>
      </c>
      <c r="O23" t="e">
        <f t="shared" si="11"/>
        <v>#DIV/0!</v>
      </c>
      <c r="P23" s="25" t="e">
        <f t="shared" si="12"/>
        <v>#DIV/0!</v>
      </c>
      <c r="Q23" s="17" t="e">
        <f t="shared" si="13"/>
        <v>#DIV/0!</v>
      </c>
      <c r="R23" t="e">
        <f t="shared" si="23"/>
        <v>#DIV/0!</v>
      </c>
      <c r="S23" s="25" t="e">
        <f t="shared" si="15"/>
        <v>#DIV/0!</v>
      </c>
      <c r="T23" s="25" t="e">
        <f t="shared" si="16"/>
        <v>#DIV/0!</v>
      </c>
      <c r="U23" s="10" t="e">
        <f ca="1">RANK(C23,$C$3:OFFSET($C$3,Control!$I$5-1,0),1)</f>
        <v>#N/A</v>
      </c>
      <c r="V23" s="10" t="e">
        <f t="shared" ca="1" si="24"/>
        <v>#N/A</v>
      </c>
      <c r="W23" s="10" t="e">
        <f t="shared" ca="1" si="24"/>
        <v>#N/A</v>
      </c>
      <c r="X23" s="7" t="e">
        <f t="shared" si="18"/>
        <v>#DIV/0!</v>
      </c>
      <c r="Y23" s="7" t="e">
        <f t="shared" ca="1" si="5"/>
        <v>#N/A</v>
      </c>
      <c r="Z23">
        <v>1</v>
      </c>
      <c r="AA23">
        <v>2</v>
      </c>
      <c r="AB23" s="11" t="e">
        <f t="shared" si="19"/>
        <v>#DIV/0!</v>
      </c>
      <c r="AC23" s="11"/>
      <c r="AD23" s="7" t="e">
        <f t="shared" si="20"/>
        <v>#DIV/0!</v>
      </c>
      <c r="AE23" t="e">
        <f t="shared" si="21"/>
        <v>#DIV/0!</v>
      </c>
      <c r="AF23" s="25" t="e">
        <f t="shared" si="22"/>
        <v>#DIV/0!</v>
      </c>
      <c r="AG23" s="7"/>
      <c r="AP23" s="14"/>
      <c r="AS23" s="9"/>
      <c r="AV23" s="14"/>
      <c r="AX23" s="7"/>
      <c r="BH23" s="1"/>
    </row>
    <row r="24" spans="1:60" ht="14.25" x14ac:dyDescent="0.2">
      <c r="A24" s="37">
        <f>Control!B26</f>
        <v>0</v>
      </c>
      <c r="B24" s="27" t="e">
        <f t="shared" si="6"/>
        <v>#DIV/0!</v>
      </c>
      <c r="C24" s="20">
        <v>93.037801124103694</v>
      </c>
      <c r="D24" s="9" t="e">
        <f t="shared" si="7"/>
        <v>#DIV/0!</v>
      </c>
      <c r="E24">
        <f>Control!C26/100</f>
        <v>0</v>
      </c>
      <c r="F24" t="e">
        <f t="shared" si="8"/>
        <v>#DIV/0!</v>
      </c>
      <c r="G24">
        <f t="shared" si="0"/>
        <v>164.67258718956097</v>
      </c>
      <c r="H24" s="21">
        <f t="shared" si="1"/>
        <v>0</v>
      </c>
      <c r="I24" s="7" t="e">
        <f t="shared" si="2"/>
        <v>#DIV/0!</v>
      </c>
      <c r="J24" t="e">
        <f t="shared" si="3"/>
        <v>#DIV/0!</v>
      </c>
      <c r="K24">
        <f>Control!F26/100</f>
        <v>0</v>
      </c>
      <c r="L24" s="25" t="e">
        <f t="shared" si="9"/>
        <v>#DIV/0!</v>
      </c>
      <c r="M24" s="10" t="e">
        <f t="shared" si="4"/>
        <v>#DIV/0!</v>
      </c>
      <c r="N24" t="e">
        <f t="shared" si="10"/>
        <v>#DIV/0!</v>
      </c>
      <c r="O24" t="e">
        <f t="shared" si="11"/>
        <v>#DIV/0!</v>
      </c>
      <c r="P24" s="25" t="e">
        <f t="shared" si="12"/>
        <v>#DIV/0!</v>
      </c>
      <c r="Q24" s="17" t="e">
        <f t="shared" si="13"/>
        <v>#DIV/0!</v>
      </c>
      <c r="R24" t="e">
        <f t="shared" si="23"/>
        <v>#DIV/0!</v>
      </c>
      <c r="S24" s="25" t="e">
        <f t="shared" si="15"/>
        <v>#DIV/0!</v>
      </c>
      <c r="T24" s="25" t="e">
        <f t="shared" si="16"/>
        <v>#DIV/0!</v>
      </c>
      <c r="U24" s="10" t="e">
        <f ca="1">RANK(C24,$C$3:OFFSET($C$3,Control!$I$5-1,0),1)</f>
        <v>#N/A</v>
      </c>
      <c r="V24" s="10" t="e">
        <f t="shared" ca="1" si="24"/>
        <v>#N/A</v>
      </c>
      <c r="W24" s="10" t="e">
        <f t="shared" ca="1" si="24"/>
        <v>#N/A</v>
      </c>
      <c r="X24" s="7" t="e">
        <f t="shared" si="18"/>
        <v>#DIV/0!</v>
      </c>
      <c r="Y24" s="7" t="e">
        <f t="shared" ca="1" si="5"/>
        <v>#N/A</v>
      </c>
      <c r="Z24">
        <v>1</v>
      </c>
      <c r="AA24">
        <v>2</v>
      </c>
      <c r="AB24" s="11" t="e">
        <f t="shared" si="19"/>
        <v>#DIV/0!</v>
      </c>
      <c r="AC24" s="11"/>
      <c r="AD24" s="7" t="e">
        <f t="shared" si="20"/>
        <v>#DIV/0!</v>
      </c>
      <c r="AE24" t="e">
        <f t="shared" si="21"/>
        <v>#DIV/0!</v>
      </c>
      <c r="AF24" s="25" t="e">
        <f t="shared" si="22"/>
        <v>#DIV/0!</v>
      </c>
      <c r="AG24" s="7"/>
      <c r="AR24" s="14"/>
      <c r="AS24" s="9"/>
      <c r="AX24" s="7"/>
      <c r="BH24" s="1"/>
    </row>
    <row r="25" spans="1:60" ht="14.25" x14ac:dyDescent="0.2">
      <c r="A25" s="37">
        <f>Control!B27</f>
        <v>0</v>
      </c>
      <c r="B25" s="27" t="e">
        <f t="shared" si="6"/>
        <v>#DIV/0!</v>
      </c>
      <c r="C25" s="20">
        <v>244.44471222740827</v>
      </c>
      <c r="D25" s="9" t="e">
        <f t="shared" si="7"/>
        <v>#DIV/0!</v>
      </c>
      <c r="E25">
        <f>Control!C27/100</f>
        <v>0</v>
      </c>
      <c r="F25" t="e">
        <f t="shared" si="8"/>
        <v>#DIV/0!</v>
      </c>
      <c r="G25">
        <f t="shared" si="0"/>
        <v>432.65578830265821</v>
      </c>
      <c r="H25" s="21">
        <f t="shared" si="1"/>
        <v>0</v>
      </c>
      <c r="I25" s="7" t="e">
        <f t="shared" si="2"/>
        <v>#DIV/0!</v>
      </c>
      <c r="J25" t="e">
        <f t="shared" si="3"/>
        <v>#DIV/0!</v>
      </c>
      <c r="K25">
        <f>Control!F27/100</f>
        <v>0</v>
      </c>
      <c r="L25" s="25" t="e">
        <f t="shared" si="9"/>
        <v>#DIV/0!</v>
      </c>
      <c r="M25" s="10" t="e">
        <f t="shared" si="4"/>
        <v>#DIV/0!</v>
      </c>
      <c r="N25" t="e">
        <f t="shared" si="10"/>
        <v>#DIV/0!</v>
      </c>
      <c r="O25" t="e">
        <f t="shared" si="11"/>
        <v>#DIV/0!</v>
      </c>
      <c r="P25" s="25" t="e">
        <f t="shared" si="12"/>
        <v>#DIV/0!</v>
      </c>
      <c r="Q25" s="17" t="e">
        <f t="shared" si="13"/>
        <v>#DIV/0!</v>
      </c>
      <c r="R25" t="e">
        <f t="shared" si="23"/>
        <v>#DIV/0!</v>
      </c>
      <c r="S25" s="25" t="e">
        <f t="shared" si="15"/>
        <v>#DIV/0!</v>
      </c>
      <c r="T25" s="25" t="e">
        <f t="shared" si="16"/>
        <v>#DIV/0!</v>
      </c>
      <c r="U25" s="10" t="e">
        <f ca="1">RANK(C25,$C$3:OFFSET($C$3,Control!$I$5-1,0),1)</f>
        <v>#N/A</v>
      </c>
      <c r="V25" s="10" t="e">
        <f t="shared" ca="1" si="24"/>
        <v>#N/A</v>
      </c>
      <c r="W25" s="10" t="e">
        <f t="shared" ca="1" si="24"/>
        <v>#N/A</v>
      </c>
      <c r="X25" s="7" t="e">
        <f t="shared" si="18"/>
        <v>#DIV/0!</v>
      </c>
      <c r="Y25" s="7" t="e">
        <f t="shared" ca="1" si="5"/>
        <v>#N/A</v>
      </c>
      <c r="Z25">
        <v>1</v>
      </c>
      <c r="AA25">
        <v>2</v>
      </c>
      <c r="AB25" s="11" t="e">
        <f t="shared" si="19"/>
        <v>#DIV/0!</v>
      </c>
      <c r="AC25" s="11"/>
      <c r="AD25" s="7" t="e">
        <f t="shared" si="20"/>
        <v>#DIV/0!</v>
      </c>
      <c r="AE25" t="e">
        <f t="shared" si="21"/>
        <v>#DIV/0!</v>
      </c>
      <c r="AF25" s="25" t="e">
        <f t="shared" si="22"/>
        <v>#DIV/0!</v>
      </c>
      <c r="AG25" s="7"/>
      <c r="AR25" s="14"/>
      <c r="AS25" s="9"/>
      <c r="AX25" s="7"/>
      <c r="BH25" s="1"/>
    </row>
    <row r="26" spans="1:60" ht="14.25" x14ac:dyDescent="0.2">
      <c r="A26" s="37">
        <f>Control!B28</f>
        <v>0</v>
      </c>
      <c r="B26" s="27" t="e">
        <f t="shared" si="6"/>
        <v>#DIV/0!</v>
      </c>
      <c r="C26" s="20">
        <v>17.421467019639561</v>
      </c>
      <c r="D26" s="9" t="e">
        <f t="shared" si="7"/>
        <v>#DIV/0!</v>
      </c>
      <c r="E26">
        <f>Control!C28/100</f>
        <v>0</v>
      </c>
      <c r="F26" t="e">
        <f t="shared" si="8"/>
        <v>#DIV/0!</v>
      </c>
      <c r="G26">
        <f t="shared" si="0"/>
        <v>30.835187548498656</v>
      </c>
      <c r="H26" s="21">
        <f t="shared" si="1"/>
        <v>0</v>
      </c>
      <c r="I26" s="7" t="e">
        <f t="shared" si="2"/>
        <v>#DIV/0!</v>
      </c>
      <c r="J26" t="e">
        <f t="shared" si="3"/>
        <v>#DIV/0!</v>
      </c>
      <c r="K26">
        <f>Control!F28/100</f>
        <v>0</v>
      </c>
      <c r="L26" s="25" t="e">
        <f t="shared" si="9"/>
        <v>#DIV/0!</v>
      </c>
      <c r="M26" s="10" t="e">
        <f t="shared" si="4"/>
        <v>#DIV/0!</v>
      </c>
      <c r="N26" t="e">
        <f t="shared" si="10"/>
        <v>#DIV/0!</v>
      </c>
      <c r="O26" t="e">
        <f t="shared" si="11"/>
        <v>#DIV/0!</v>
      </c>
      <c r="P26" s="25" t="e">
        <f t="shared" si="12"/>
        <v>#DIV/0!</v>
      </c>
      <c r="Q26" s="17" t="e">
        <f t="shared" si="13"/>
        <v>#DIV/0!</v>
      </c>
      <c r="R26" t="e">
        <f t="shared" si="23"/>
        <v>#DIV/0!</v>
      </c>
      <c r="S26" s="25" t="e">
        <f t="shared" si="15"/>
        <v>#DIV/0!</v>
      </c>
      <c r="T26" s="25" t="e">
        <f t="shared" si="16"/>
        <v>#DIV/0!</v>
      </c>
      <c r="U26" s="10" t="e">
        <f ca="1">RANK(C26,$C$3:OFFSET($C$3,Control!$I$5-1,0),1)</f>
        <v>#N/A</v>
      </c>
      <c r="V26" s="10" t="e">
        <f t="shared" ca="1" si="24"/>
        <v>#N/A</v>
      </c>
      <c r="W26" s="10" t="e">
        <f t="shared" ca="1" si="24"/>
        <v>#N/A</v>
      </c>
      <c r="X26" s="7" t="e">
        <f t="shared" si="18"/>
        <v>#DIV/0!</v>
      </c>
      <c r="Y26" s="7" t="e">
        <f t="shared" ca="1" si="5"/>
        <v>#N/A</v>
      </c>
      <c r="Z26">
        <v>1</v>
      </c>
      <c r="AA26">
        <v>2</v>
      </c>
      <c r="AB26" s="11" t="e">
        <f t="shared" si="19"/>
        <v>#DIV/0!</v>
      </c>
      <c r="AC26" s="11"/>
      <c r="AD26" s="7" t="e">
        <f t="shared" si="20"/>
        <v>#DIV/0!</v>
      </c>
      <c r="AE26" t="e">
        <f t="shared" si="21"/>
        <v>#DIV/0!</v>
      </c>
      <c r="AF26" s="25" t="e">
        <f t="shared" si="22"/>
        <v>#DIV/0!</v>
      </c>
      <c r="AG26" s="7"/>
      <c r="AS26" s="8"/>
      <c r="AX26" s="7"/>
      <c r="BH26" s="1"/>
    </row>
    <row r="27" spans="1:60" ht="14.25" x14ac:dyDescent="0.2">
      <c r="A27" s="37">
        <f>Control!B29</f>
        <v>0</v>
      </c>
      <c r="B27" s="27" t="e">
        <f t="shared" si="6"/>
        <v>#DIV/0!</v>
      </c>
      <c r="C27" s="20">
        <v>107.72175244663069</v>
      </c>
      <c r="D27" s="9" t="e">
        <f t="shared" si="7"/>
        <v>#DIV/0!</v>
      </c>
      <c r="E27">
        <f>Control!C29/100</f>
        <v>0</v>
      </c>
      <c r="F27" t="e">
        <f t="shared" si="8"/>
        <v>#DIV/0!</v>
      </c>
      <c r="G27">
        <f t="shared" si="0"/>
        <v>190.66249908806606</v>
      </c>
      <c r="H27" s="21">
        <f t="shared" si="1"/>
        <v>0</v>
      </c>
      <c r="I27" s="7" t="e">
        <f t="shared" si="2"/>
        <v>#DIV/0!</v>
      </c>
      <c r="J27" t="e">
        <f t="shared" si="3"/>
        <v>#DIV/0!</v>
      </c>
      <c r="K27">
        <f>Control!F29/100</f>
        <v>0</v>
      </c>
      <c r="L27" s="25" t="e">
        <f t="shared" si="9"/>
        <v>#DIV/0!</v>
      </c>
      <c r="M27" s="10" t="e">
        <f t="shared" si="4"/>
        <v>#DIV/0!</v>
      </c>
      <c r="N27" t="e">
        <f t="shared" si="10"/>
        <v>#DIV/0!</v>
      </c>
      <c r="O27" t="e">
        <f t="shared" si="11"/>
        <v>#DIV/0!</v>
      </c>
      <c r="P27" s="25" t="e">
        <f t="shared" si="12"/>
        <v>#DIV/0!</v>
      </c>
      <c r="Q27" s="17" t="e">
        <f t="shared" si="13"/>
        <v>#DIV/0!</v>
      </c>
      <c r="R27" t="e">
        <f t="shared" si="23"/>
        <v>#DIV/0!</v>
      </c>
      <c r="S27" s="25" t="e">
        <f t="shared" si="15"/>
        <v>#DIV/0!</v>
      </c>
      <c r="T27" s="25" t="e">
        <f t="shared" si="16"/>
        <v>#DIV/0!</v>
      </c>
      <c r="U27" s="10" t="e">
        <f ca="1">RANK(C27,$C$3:OFFSET($C$3,Control!$I$5-1,0),1)</f>
        <v>#N/A</v>
      </c>
      <c r="V27" s="10" t="e">
        <f t="shared" ca="1" si="24"/>
        <v>#N/A</v>
      </c>
      <c r="W27" s="10" t="e">
        <f t="shared" ca="1" si="24"/>
        <v>#N/A</v>
      </c>
      <c r="X27" s="7" t="e">
        <f t="shared" si="18"/>
        <v>#DIV/0!</v>
      </c>
      <c r="Y27" s="7" t="e">
        <f t="shared" ca="1" si="5"/>
        <v>#N/A</v>
      </c>
      <c r="Z27">
        <v>1</v>
      </c>
      <c r="AA27">
        <v>2</v>
      </c>
      <c r="AB27" s="11" t="e">
        <f t="shared" si="19"/>
        <v>#DIV/0!</v>
      </c>
      <c r="AC27" s="11"/>
      <c r="AD27" s="7" t="e">
        <f t="shared" si="20"/>
        <v>#DIV/0!</v>
      </c>
      <c r="AE27" t="e">
        <f t="shared" si="21"/>
        <v>#DIV/0!</v>
      </c>
      <c r="AF27" s="25" t="e">
        <f t="shared" si="22"/>
        <v>#DIV/0!</v>
      </c>
      <c r="AG27" s="7"/>
      <c r="AS27" s="8"/>
      <c r="AX27" s="7"/>
      <c r="BH27" s="1"/>
    </row>
    <row r="28" spans="1:60" ht="14.25" x14ac:dyDescent="0.2">
      <c r="A28" s="37">
        <f>Control!B30</f>
        <v>0</v>
      </c>
      <c r="B28" s="27" t="e">
        <f t="shared" si="6"/>
        <v>#DIV/0!</v>
      </c>
      <c r="C28" s="20">
        <v>210.54782284686897</v>
      </c>
      <c r="D28" s="9" t="e">
        <f t="shared" si="7"/>
        <v>#DIV/0!</v>
      </c>
      <c r="E28">
        <f>Control!C30/100</f>
        <v>0</v>
      </c>
      <c r="F28" t="e">
        <f t="shared" si="8"/>
        <v>#DIV/0!</v>
      </c>
      <c r="G28">
        <f t="shared" si="0"/>
        <v>372.65986831604931</v>
      </c>
      <c r="H28" s="21">
        <f t="shared" si="1"/>
        <v>0</v>
      </c>
      <c r="I28" s="7" t="e">
        <f t="shared" si="2"/>
        <v>#DIV/0!</v>
      </c>
      <c r="J28" t="e">
        <f t="shared" si="3"/>
        <v>#DIV/0!</v>
      </c>
      <c r="K28">
        <f>Control!F30/100</f>
        <v>0</v>
      </c>
      <c r="L28" s="25" t="e">
        <f t="shared" si="9"/>
        <v>#DIV/0!</v>
      </c>
      <c r="M28" s="10" t="e">
        <f t="shared" si="4"/>
        <v>#DIV/0!</v>
      </c>
      <c r="N28" t="e">
        <f t="shared" si="10"/>
        <v>#DIV/0!</v>
      </c>
      <c r="O28" t="e">
        <f t="shared" si="11"/>
        <v>#DIV/0!</v>
      </c>
      <c r="P28" s="25" t="e">
        <f t="shared" si="12"/>
        <v>#DIV/0!</v>
      </c>
      <c r="Q28" s="17" t="e">
        <f t="shared" si="13"/>
        <v>#DIV/0!</v>
      </c>
      <c r="R28" t="e">
        <f t="shared" si="23"/>
        <v>#DIV/0!</v>
      </c>
      <c r="S28" s="25" t="e">
        <f t="shared" si="15"/>
        <v>#DIV/0!</v>
      </c>
      <c r="T28" s="25" t="e">
        <f t="shared" si="16"/>
        <v>#DIV/0!</v>
      </c>
      <c r="U28" s="10" t="e">
        <f ca="1">RANK(C28,$C$3:OFFSET($C$3,Control!$I$5-1,0),1)</f>
        <v>#N/A</v>
      </c>
      <c r="V28" s="10" t="e">
        <f t="shared" ca="1" si="24"/>
        <v>#N/A</v>
      </c>
      <c r="W28" s="10" t="e">
        <f t="shared" ca="1" si="24"/>
        <v>#N/A</v>
      </c>
      <c r="X28" s="7" t="e">
        <f t="shared" si="18"/>
        <v>#DIV/0!</v>
      </c>
      <c r="Y28" s="7" t="e">
        <f t="shared" ca="1" si="5"/>
        <v>#N/A</v>
      </c>
      <c r="Z28">
        <v>1</v>
      </c>
      <c r="AA28">
        <v>2</v>
      </c>
      <c r="AB28" s="11" t="e">
        <f t="shared" si="19"/>
        <v>#DIV/0!</v>
      </c>
      <c r="AC28" s="11"/>
      <c r="AD28" s="7" t="e">
        <f t="shared" si="20"/>
        <v>#DIV/0!</v>
      </c>
      <c r="AE28" t="e">
        <f t="shared" si="21"/>
        <v>#DIV/0!</v>
      </c>
      <c r="AF28" s="25" t="e">
        <f t="shared" si="22"/>
        <v>#DIV/0!</v>
      </c>
      <c r="AG28" s="7"/>
      <c r="AS28" s="8"/>
      <c r="AX28" s="7"/>
      <c r="BH28" s="1"/>
    </row>
    <row r="29" spans="1:60" ht="14.25" x14ac:dyDescent="0.2">
      <c r="A29" s="37">
        <f>Control!B31</f>
        <v>0</v>
      </c>
      <c r="B29" s="27" t="e">
        <f t="shared" si="6"/>
        <v>#DIV/0!</v>
      </c>
      <c r="C29" s="20">
        <v>53.156644469813664</v>
      </c>
      <c r="D29" s="9" t="e">
        <f t="shared" si="7"/>
        <v>#DIV/0!</v>
      </c>
      <c r="E29">
        <f>Control!C31/100</f>
        <v>0</v>
      </c>
      <c r="F29" t="e">
        <f t="shared" si="8"/>
        <v>#DIV/0!</v>
      </c>
      <c r="G29">
        <f t="shared" si="0"/>
        <v>94.084792045800953</v>
      </c>
      <c r="H29" s="21">
        <f t="shared" si="1"/>
        <v>0</v>
      </c>
      <c r="I29" s="7" t="e">
        <f t="shared" si="2"/>
        <v>#DIV/0!</v>
      </c>
      <c r="J29" t="e">
        <f t="shared" si="3"/>
        <v>#DIV/0!</v>
      </c>
      <c r="K29">
        <f>Control!F31/100</f>
        <v>0</v>
      </c>
      <c r="L29" s="25" t="e">
        <f t="shared" si="9"/>
        <v>#DIV/0!</v>
      </c>
      <c r="M29" s="10" t="e">
        <f t="shared" si="4"/>
        <v>#DIV/0!</v>
      </c>
      <c r="N29" t="e">
        <f t="shared" si="10"/>
        <v>#DIV/0!</v>
      </c>
      <c r="O29" t="e">
        <f t="shared" si="11"/>
        <v>#DIV/0!</v>
      </c>
      <c r="P29" s="25" t="e">
        <f t="shared" si="12"/>
        <v>#DIV/0!</v>
      </c>
      <c r="Q29" s="17" t="e">
        <f t="shared" si="13"/>
        <v>#DIV/0!</v>
      </c>
      <c r="R29" t="e">
        <f t="shared" si="23"/>
        <v>#DIV/0!</v>
      </c>
      <c r="S29" s="25" t="e">
        <f t="shared" si="15"/>
        <v>#DIV/0!</v>
      </c>
      <c r="T29" s="25" t="e">
        <f t="shared" si="16"/>
        <v>#DIV/0!</v>
      </c>
      <c r="U29" s="10" t="e">
        <f ca="1">RANK(C29,$C$3:OFFSET($C$3,Control!$I$5-1,0),1)</f>
        <v>#N/A</v>
      </c>
      <c r="V29" s="10" t="e">
        <f t="shared" ca="1" si="24"/>
        <v>#N/A</v>
      </c>
      <c r="W29" s="10" t="e">
        <f t="shared" ca="1" si="24"/>
        <v>#N/A</v>
      </c>
      <c r="X29" s="7" t="e">
        <f t="shared" si="18"/>
        <v>#DIV/0!</v>
      </c>
      <c r="Y29" s="7" t="e">
        <f t="shared" ca="1" si="5"/>
        <v>#N/A</v>
      </c>
      <c r="Z29">
        <v>1</v>
      </c>
      <c r="AA29">
        <v>2</v>
      </c>
      <c r="AB29" s="11" t="e">
        <f t="shared" si="19"/>
        <v>#DIV/0!</v>
      </c>
      <c r="AC29" s="11"/>
      <c r="AD29" s="7" t="e">
        <f t="shared" si="20"/>
        <v>#DIV/0!</v>
      </c>
      <c r="AE29" t="e">
        <f t="shared" si="21"/>
        <v>#DIV/0!</v>
      </c>
      <c r="AF29" s="25" t="e">
        <f t="shared" si="22"/>
        <v>#DIV/0!</v>
      </c>
      <c r="AG29" s="7"/>
      <c r="AS29" s="8"/>
      <c r="AX29" s="7"/>
      <c r="BH29" s="1"/>
    </row>
    <row r="30" spans="1:60" ht="14.25" x14ac:dyDescent="0.2">
      <c r="A30" s="37">
        <f>Control!B32</f>
        <v>0</v>
      </c>
      <c r="B30" s="27" t="e">
        <f t="shared" si="6"/>
        <v>#DIV/0!</v>
      </c>
      <c r="C30" s="20">
        <v>87.750240034540823</v>
      </c>
      <c r="D30" s="9" t="e">
        <f t="shared" si="7"/>
        <v>#DIV/0!</v>
      </c>
      <c r="E30">
        <f>Control!C32/100</f>
        <v>0</v>
      </c>
      <c r="F30" t="e">
        <f t="shared" si="8"/>
        <v>#DIV/0!</v>
      </c>
      <c r="G30">
        <f t="shared" si="0"/>
        <v>155.31384962245403</v>
      </c>
      <c r="H30" s="21">
        <f t="shared" si="1"/>
        <v>0</v>
      </c>
      <c r="I30" s="7" t="e">
        <f t="shared" si="2"/>
        <v>#DIV/0!</v>
      </c>
      <c r="J30" t="e">
        <f t="shared" si="3"/>
        <v>#DIV/0!</v>
      </c>
      <c r="K30">
        <f>Control!F32/100</f>
        <v>0</v>
      </c>
      <c r="L30" s="25" t="e">
        <f t="shared" si="9"/>
        <v>#DIV/0!</v>
      </c>
      <c r="M30" s="10" t="e">
        <f t="shared" si="4"/>
        <v>#DIV/0!</v>
      </c>
      <c r="N30" t="e">
        <f t="shared" si="10"/>
        <v>#DIV/0!</v>
      </c>
      <c r="O30" t="e">
        <f t="shared" si="11"/>
        <v>#DIV/0!</v>
      </c>
      <c r="P30" s="25" t="e">
        <f t="shared" si="12"/>
        <v>#DIV/0!</v>
      </c>
      <c r="Q30" s="17" t="e">
        <f t="shared" si="13"/>
        <v>#DIV/0!</v>
      </c>
      <c r="R30" t="e">
        <f t="shared" si="23"/>
        <v>#DIV/0!</v>
      </c>
      <c r="S30" s="25" t="e">
        <f t="shared" si="15"/>
        <v>#DIV/0!</v>
      </c>
      <c r="T30" s="25" t="e">
        <f t="shared" si="16"/>
        <v>#DIV/0!</v>
      </c>
      <c r="U30" s="10" t="e">
        <f ca="1">RANK(C30,$C$3:OFFSET($C$3,Control!$I$5-1,0),1)</f>
        <v>#N/A</v>
      </c>
      <c r="V30" s="10" t="e">
        <f t="shared" ca="1" si="24"/>
        <v>#N/A</v>
      </c>
      <c r="W30" s="10" t="e">
        <f t="shared" ca="1" si="24"/>
        <v>#N/A</v>
      </c>
      <c r="X30" s="7" t="e">
        <f t="shared" si="18"/>
        <v>#DIV/0!</v>
      </c>
      <c r="Y30" s="7" t="e">
        <f t="shared" ca="1" si="5"/>
        <v>#N/A</v>
      </c>
      <c r="Z30">
        <v>1</v>
      </c>
      <c r="AA30">
        <v>2</v>
      </c>
      <c r="AB30" s="11" t="e">
        <f t="shared" si="19"/>
        <v>#DIV/0!</v>
      </c>
      <c r="AC30" s="11"/>
      <c r="AD30" s="7" t="e">
        <f t="shared" si="20"/>
        <v>#DIV/0!</v>
      </c>
      <c r="AE30" t="e">
        <f t="shared" si="21"/>
        <v>#DIV/0!</v>
      </c>
      <c r="AF30" s="25" t="e">
        <f t="shared" si="22"/>
        <v>#DIV/0!</v>
      </c>
      <c r="AG30" s="7"/>
      <c r="AS30" s="9"/>
      <c r="AX30" s="7"/>
      <c r="BH30" s="1"/>
    </row>
    <row r="31" spans="1:60" ht="14.25" x14ac:dyDescent="0.2">
      <c r="A31" s="37">
        <f>Control!B33</f>
        <v>0</v>
      </c>
      <c r="B31" s="27" t="e">
        <f t="shared" ref="B31:B94" si="25">100*T31/(1-S31)</f>
        <v>#DIV/0!</v>
      </c>
      <c r="C31" s="20">
        <v>54.610498687468372</v>
      </c>
      <c r="D31" s="9" t="e">
        <f t="shared" ref="D31:D94" si="26">ABS(B31-((354.94*SQRT(C31)+9.623*C31-1.5223*POWER(C31,1.5))/($AA$1+273)+0.0012439*POWER(C31,1.5)))</f>
        <v>#DIV/0!</v>
      </c>
      <c r="E31">
        <f>Control!C33/100</f>
        <v>0</v>
      </c>
      <c r="F31" t="e">
        <f t="shared" ref="F31:F94" si="27">$F$2*N31</f>
        <v>#DIV/0!</v>
      </c>
      <c r="G31">
        <f t="shared" ref="G31:G94" si="28">0.018*C31*1000000/8.3144/($AA$1+273.15)</f>
        <v>96.658046492112589</v>
      </c>
      <c r="H31" s="21">
        <f t="shared" ref="H31:H94" si="29">2*0.0000000000000000001*(E31*100)^3.5</f>
        <v>0</v>
      </c>
      <c r="I31" s="7" t="e">
        <f t="shared" ref="I31:I94" si="30">MIN(J31*$J$2,C31)</f>
        <v>#DIV/0!</v>
      </c>
      <c r="J31" t="e">
        <f t="shared" ref="J31:J94" si="31">$I$2+(0.821*SQRT(H31)+1.54)/E31</f>
        <v>#DIV/0!</v>
      </c>
      <c r="K31">
        <f>Control!F33/100</f>
        <v>0</v>
      </c>
      <c r="L31" s="25" t="e">
        <f t="shared" ref="L31:L94" si="32">K31*(1-F31-P31-S31)</f>
        <v>#DIV/0!</v>
      </c>
      <c r="M31" s="10" t="e">
        <f t="shared" ref="M31:M94" si="33">0.018*I31*1000000/8.3144/($AA$1+273.15)</f>
        <v>#DIV/0!</v>
      </c>
      <c r="N31" t="e">
        <f t="shared" ref="N31:N94" si="34">1/((1+$P$2)*(1+(1-E31)/E31*$AA$2/M31)-$O$2)</f>
        <v>#DIV/0!</v>
      </c>
      <c r="O31" t="e">
        <f t="shared" ref="O31:O94" si="35">$O$2*N31</f>
        <v>#DIV/0!</v>
      </c>
      <c r="P31" s="25" t="e">
        <f t="shared" ref="P31:P94" si="36">S31*($P$2-$F$2)</f>
        <v>#DIV/0!</v>
      </c>
      <c r="Q31" s="17" t="e">
        <f t="shared" ref="Q31:Q94" si="37">100/(1+G31/$AA$2*(1/S31-1))</f>
        <v>#DIV/0!</v>
      </c>
      <c r="R31" t="e">
        <f t="shared" ref="R31:R94" si="38">Q31/100*G31+(100-Q31)/100*2450</f>
        <v>#DIV/0!</v>
      </c>
      <c r="S31" s="25" t="e">
        <f t="shared" ref="S31:S94" si="39">($O$2/(1+$P$2-$F$2)+1)*N31</f>
        <v>#DIV/0!</v>
      </c>
      <c r="T31" s="25" t="e">
        <f t="shared" ref="T31:T94" si="40">L31+F31+P31</f>
        <v>#DIV/0!</v>
      </c>
      <c r="U31" s="10" t="e">
        <f ca="1">RANK(C31,$C$3:OFFSET($C$3,Control!$I$5-1,0),1)</f>
        <v>#N/A</v>
      </c>
      <c r="V31" s="10" t="e">
        <f t="shared" ca="1" si="24"/>
        <v>#N/A</v>
      </c>
      <c r="W31" s="10" t="e">
        <f t="shared" ca="1" si="24"/>
        <v>#N/A</v>
      </c>
      <c r="X31" s="7" t="e">
        <f t="shared" si="18"/>
        <v>#DIV/0!</v>
      </c>
      <c r="Y31" s="7" t="e">
        <f t="shared" ca="1" si="5"/>
        <v>#N/A</v>
      </c>
      <c r="Z31">
        <v>1</v>
      </c>
      <c r="AA31">
        <v>2</v>
      </c>
      <c r="AB31" s="11" t="e">
        <f t="shared" si="19"/>
        <v>#DIV/0!</v>
      </c>
      <c r="AC31" s="11"/>
      <c r="AD31" s="7" t="e">
        <f t="shared" ref="AD31:AD94" si="41">B31+S31*100</f>
        <v>#DIV/0!</v>
      </c>
      <c r="AE31" t="e">
        <f t="shared" ref="AE31:AE94" si="42">($AE$1/100-K31)/(1-K31)/N31-1-$P$2</f>
        <v>#DIV/0!</v>
      </c>
      <c r="AF31" s="25" t="e">
        <f t="shared" ref="AF31:AF94" si="43">S31+P31+F31</f>
        <v>#DIV/0!</v>
      </c>
    </row>
    <row r="32" spans="1:60" ht="14.25" x14ac:dyDescent="0.2">
      <c r="A32" s="37">
        <f>Control!B34</f>
        <v>0</v>
      </c>
      <c r="B32" s="27" t="e">
        <f t="shared" si="25"/>
        <v>#DIV/0!</v>
      </c>
      <c r="C32" s="20">
        <v>100.69036625997897</v>
      </c>
      <c r="D32" s="9" t="e">
        <f t="shared" si="26"/>
        <v>#DIV/0!</v>
      </c>
      <c r="E32">
        <f>Control!C34/100</f>
        <v>0</v>
      </c>
      <c r="F32" t="e">
        <f t="shared" si="27"/>
        <v>#DIV/0!</v>
      </c>
      <c r="G32">
        <f t="shared" si="28"/>
        <v>178.21727208468513</v>
      </c>
      <c r="H32" s="21">
        <f t="shared" si="29"/>
        <v>0</v>
      </c>
      <c r="I32" s="7" t="e">
        <f t="shared" si="30"/>
        <v>#DIV/0!</v>
      </c>
      <c r="J32" t="e">
        <f t="shared" si="31"/>
        <v>#DIV/0!</v>
      </c>
      <c r="K32">
        <f>Control!F34/100</f>
        <v>0</v>
      </c>
      <c r="L32" s="25" t="e">
        <f t="shared" si="32"/>
        <v>#DIV/0!</v>
      </c>
      <c r="M32" s="10" t="e">
        <f t="shared" si="33"/>
        <v>#DIV/0!</v>
      </c>
      <c r="N32" t="e">
        <f t="shared" si="34"/>
        <v>#DIV/0!</v>
      </c>
      <c r="O32" t="e">
        <f t="shared" si="35"/>
        <v>#DIV/0!</v>
      </c>
      <c r="P32" s="25" t="e">
        <f t="shared" si="36"/>
        <v>#DIV/0!</v>
      </c>
      <c r="Q32" s="17" t="e">
        <f t="shared" si="37"/>
        <v>#DIV/0!</v>
      </c>
      <c r="R32" t="e">
        <f t="shared" si="38"/>
        <v>#DIV/0!</v>
      </c>
      <c r="S32" s="25" t="e">
        <f t="shared" si="39"/>
        <v>#DIV/0!</v>
      </c>
      <c r="T32" s="25" t="e">
        <f t="shared" si="40"/>
        <v>#DIV/0!</v>
      </c>
      <c r="U32" s="10" t="e">
        <f ca="1">RANK(C32,$C$3:OFFSET($C$3,Control!$I$5-1,0),1)</f>
        <v>#N/A</v>
      </c>
      <c r="V32" s="10" t="e">
        <f t="shared" ca="1" si="24"/>
        <v>#N/A</v>
      </c>
      <c r="W32" s="10" t="e">
        <f t="shared" ca="1" si="24"/>
        <v>#N/A</v>
      </c>
      <c r="X32" s="7" t="e">
        <f t="shared" si="18"/>
        <v>#DIV/0!</v>
      </c>
      <c r="Y32" s="7" t="e">
        <f t="shared" ca="1" si="5"/>
        <v>#N/A</v>
      </c>
      <c r="Z32">
        <v>1</v>
      </c>
      <c r="AA32">
        <v>2</v>
      </c>
      <c r="AB32" s="11" t="e">
        <f t="shared" si="19"/>
        <v>#DIV/0!</v>
      </c>
      <c r="AC32" s="11"/>
      <c r="AD32" s="7" t="e">
        <f t="shared" si="41"/>
        <v>#DIV/0!</v>
      </c>
      <c r="AE32" t="e">
        <f t="shared" si="42"/>
        <v>#DIV/0!</v>
      </c>
      <c r="AF32" s="25" t="e">
        <f t="shared" si="43"/>
        <v>#DIV/0!</v>
      </c>
    </row>
    <row r="33" spans="1:43" ht="14.25" x14ac:dyDescent="0.2">
      <c r="A33" s="37">
        <f>Control!B35</f>
        <v>0</v>
      </c>
      <c r="B33" s="27" t="e">
        <f t="shared" si="25"/>
        <v>#DIV/0!</v>
      </c>
      <c r="C33" s="20">
        <v>49.256235198581138</v>
      </c>
      <c r="D33" s="9" t="e">
        <f t="shared" si="26"/>
        <v>#DIV/0!</v>
      </c>
      <c r="E33">
        <f>Control!C35/100</f>
        <v>0</v>
      </c>
      <c r="F33" t="e">
        <f t="shared" si="27"/>
        <v>#DIV/0!</v>
      </c>
      <c r="G33">
        <f t="shared" si="28"/>
        <v>87.181248775950309</v>
      </c>
      <c r="H33" s="21">
        <f t="shared" si="29"/>
        <v>0</v>
      </c>
      <c r="I33" s="7" t="e">
        <f t="shared" si="30"/>
        <v>#DIV/0!</v>
      </c>
      <c r="J33" t="e">
        <f t="shared" si="31"/>
        <v>#DIV/0!</v>
      </c>
      <c r="K33">
        <f>Control!F35/100</f>
        <v>0</v>
      </c>
      <c r="L33" s="25" t="e">
        <f t="shared" si="32"/>
        <v>#DIV/0!</v>
      </c>
      <c r="M33" s="10" t="e">
        <f t="shared" si="33"/>
        <v>#DIV/0!</v>
      </c>
      <c r="N33" t="e">
        <f t="shared" si="34"/>
        <v>#DIV/0!</v>
      </c>
      <c r="O33" t="e">
        <f t="shared" si="35"/>
        <v>#DIV/0!</v>
      </c>
      <c r="P33" s="25" t="e">
        <f t="shared" si="36"/>
        <v>#DIV/0!</v>
      </c>
      <c r="Q33" s="17" t="e">
        <f t="shared" si="37"/>
        <v>#DIV/0!</v>
      </c>
      <c r="R33" t="e">
        <f t="shared" si="38"/>
        <v>#DIV/0!</v>
      </c>
      <c r="S33" s="25" t="e">
        <f t="shared" si="39"/>
        <v>#DIV/0!</v>
      </c>
      <c r="T33" s="25" t="e">
        <f t="shared" si="40"/>
        <v>#DIV/0!</v>
      </c>
      <c r="U33" s="10" t="e">
        <f ca="1">RANK(C33,$C$3:OFFSET($C$3,Control!$I$5-1,0),1)</f>
        <v>#N/A</v>
      </c>
      <c r="V33" s="10" t="e">
        <f t="shared" ca="1" si="24"/>
        <v>#N/A</v>
      </c>
      <c r="W33" s="10" t="e">
        <f t="shared" ca="1" si="24"/>
        <v>#N/A</v>
      </c>
      <c r="X33" s="7" t="e">
        <f t="shared" si="18"/>
        <v>#DIV/0!</v>
      </c>
      <c r="Y33" s="7" t="e">
        <f t="shared" ca="1" si="5"/>
        <v>#N/A</v>
      </c>
      <c r="Z33">
        <v>1</v>
      </c>
      <c r="AA33">
        <v>2</v>
      </c>
      <c r="AB33" s="11" t="e">
        <f t="shared" si="19"/>
        <v>#DIV/0!</v>
      </c>
      <c r="AC33" s="11"/>
      <c r="AD33" s="7" t="e">
        <f t="shared" si="41"/>
        <v>#DIV/0!</v>
      </c>
      <c r="AE33" t="e">
        <f t="shared" si="42"/>
        <v>#DIV/0!</v>
      </c>
      <c r="AF33" s="25" t="e">
        <f t="shared" si="43"/>
        <v>#DIV/0!</v>
      </c>
    </row>
    <row r="34" spans="1:43" ht="14.25" x14ac:dyDescent="0.2">
      <c r="A34" s="37">
        <f>Control!B36</f>
        <v>0</v>
      </c>
      <c r="B34" s="27" t="e">
        <f t="shared" si="25"/>
        <v>#DIV/0!</v>
      </c>
      <c r="C34" s="20">
        <v>34.068953054213999</v>
      </c>
      <c r="D34" s="9" t="e">
        <f t="shared" si="26"/>
        <v>#DIV/0!</v>
      </c>
      <c r="E34">
        <f>Control!C36/100</f>
        <v>0</v>
      </c>
      <c r="F34" t="e">
        <f t="shared" si="27"/>
        <v>#DIV/0!</v>
      </c>
      <c r="G34">
        <f t="shared" si="28"/>
        <v>60.300464698145696</v>
      </c>
      <c r="H34" s="21">
        <f t="shared" si="29"/>
        <v>0</v>
      </c>
      <c r="I34" s="7" t="e">
        <f t="shared" si="30"/>
        <v>#DIV/0!</v>
      </c>
      <c r="J34" t="e">
        <f t="shared" si="31"/>
        <v>#DIV/0!</v>
      </c>
      <c r="K34">
        <f>Control!F36/100</f>
        <v>0</v>
      </c>
      <c r="L34" s="25" t="e">
        <f t="shared" si="32"/>
        <v>#DIV/0!</v>
      </c>
      <c r="M34" s="10" t="e">
        <f t="shared" si="33"/>
        <v>#DIV/0!</v>
      </c>
      <c r="N34" t="e">
        <f t="shared" si="34"/>
        <v>#DIV/0!</v>
      </c>
      <c r="O34" t="e">
        <f t="shared" si="35"/>
        <v>#DIV/0!</v>
      </c>
      <c r="P34" s="25" t="e">
        <f t="shared" si="36"/>
        <v>#DIV/0!</v>
      </c>
      <c r="Q34" s="17" t="e">
        <f t="shared" si="37"/>
        <v>#DIV/0!</v>
      </c>
      <c r="R34" t="e">
        <f t="shared" si="38"/>
        <v>#DIV/0!</v>
      </c>
      <c r="S34" s="25" t="e">
        <f t="shared" si="39"/>
        <v>#DIV/0!</v>
      </c>
      <c r="T34" s="25" t="e">
        <f t="shared" si="40"/>
        <v>#DIV/0!</v>
      </c>
      <c r="U34" s="10" t="e">
        <f ca="1">RANK(C34,$C$3:OFFSET($C$3,Control!$I$5-1,0),1)</f>
        <v>#N/A</v>
      </c>
      <c r="V34" s="10" t="e">
        <f t="shared" ca="1" si="24"/>
        <v>#N/A</v>
      </c>
      <c r="W34" s="10" t="e">
        <f t="shared" ca="1" si="24"/>
        <v>#N/A</v>
      </c>
      <c r="X34" s="7" t="e">
        <f t="shared" si="18"/>
        <v>#DIV/0!</v>
      </c>
      <c r="Y34" s="7" t="e">
        <f t="shared" ca="1" si="5"/>
        <v>#N/A</v>
      </c>
      <c r="Z34">
        <v>1</v>
      </c>
      <c r="AA34">
        <v>2</v>
      </c>
      <c r="AB34" s="11" t="e">
        <f t="shared" si="19"/>
        <v>#DIV/0!</v>
      </c>
      <c r="AC34" s="11"/>
      <c r="AD34" s="7" t="e">
        <f t="shared" si="41"/>
        <v>#DIV/0!</v>
      </c>
      <c r="AE34" t="e">
        <f t="shared" si="42"/>
        <v>#DIV/0!</v>
      </c>
      <c r="AF34" s="25" t="e">
        <f t="shared" si="43"/>
        <v>#DIV/0!</v>
      </c>
    </row>
    <row r="35" spans="1:43" ht="14.25" x14ac:dyDescent="0.2">
      <c r="A35" s="37">
        <f>Control!B37</f>
        <v>0</v>
      </c>
      <c r="B35" s="27" t="e">
        <f t="shared" si="25"/>
        <v>#DIV/0!</v>
      </c>
      <c r="C35" s="20">
        <v>47.278179369085429</v>
      </c>
      <c r="D35" s="9" t="e">
        <f t="shared" si="26"/>
        <v>#DIV/0!</v>
      </c>
      <c r="E35">
        <f>Control!C37/100</f>
        <v>0</v>
      </c>
      <c r="F35" t="e">
        <f t="shared" si="27"/>
        <v>#DIV/0!</v>
      </c>
      <c r="G35">
        <f t="shared" si="28"/>
        <v>83.680181821305112</v>
      </c>
      <c r="H35" s="21">
        <f t="shared" si="29"/>
        <v>0</v>
      </c>
      <c r="I35" s="7" t="e">
        <f t="shared" si="30"/>
        <v>#DIV/0!</v>
      </c>
      <c r="J35" t="e">
        <f t="shared" si="31"/>
        <v>#DIV/0!</v>
      </c>
      <c r="K35">
        <f>Control!F37/100</f>
        <v>0</v>
      </c>
      <c r="L35" s="25" t="e">
        <f t="shared" si="32"/>
        <v>#DIV/0!</v>
      </c>
      <c r="M35" s="10" t="e">
        <f t="shared" si="33"/>
        <v>#DIV/0!</v>
      </c>
      <c r="N35" t="e">
        <f t="shared" si="34"/>
        <v>#DIV/0!</v>
      </c>
      <c r="O35" t="e">
        <f t="shared" si="35"/>
        <v>#DIV/0!</v>
      </c>
      <c r="P35" s="25" t="e">
        <f t="shared" si="36"/>
        <v>#DIV/0!</v>
      </c>
      <c r="Q35" s="17" t="e">
        <f t="shared" si="37"/>
        <v>#DIV/0!</v>
      </c>
      <c r="R35" t="e">
        <f t="shared" si="38"/>
        <v>#DIV/0!</v>
      </c>
      <c r="S35" s="25" t="e">
        <f t="shared" si="39"/>
        <v>#DIV/0!</v>
      </c>
      <c r="T35" s="25" t="e">
        <f t="shared" si="40"/>
        <v>#DIV/0!</v>
      </c>
      <c r="U35" s="10" t="e">
        <f ca="1">RANK(C35,$C$3:OFFSET($C$3,Control!$I$5-1,0),1)</f>
        <v>#N/A</v>
      </c>
      <c r="V35" s="10" t="e">
        <f t="shared" ca="1" si="24"/>
        <v>#N/A</v>
      </c>
      <c r="W35" s="10" t="e">
        <f t="shared" ca="1" si="24"/>
        <v>#N/A</v>
      </c>
      <c r="X35" s="7" t="e">
        <f t="shared" si="18"/>
        <v>#DIV/0!</v>
      </c>
      <c r="Y35" s="7" t="e">
        <f t="shared" ca="1" si="5"/>
        <v>#N/A</v>
      </c>
      <c r="Z35">
        <v>1</v>
      </c>
      <c r="AA35">
        <v>2</v>
      </c>
      <c r="AB35" s="11" t="e">
        <f t="shared" si="19"/>
        <v>#DIV/0!</v>
      </c>
      <c r="AC35" s="11"/>
      <c r="AD35" s="7" t="e">
        <f t="shared" si="41"/>
        <v>#DIV/0!</v>
      </c>
      <c r="AE35" t="e">
        <f t="shared" si="42"/>
        <v>#DIV/0!</v>
      </c>
      <c r="AF35" s="25" t="e">
        <f t="shared" si="43"/>
        <v>#DIV/0!</v>
      </c>
    </row>
    <row r="36" spans="1:43" ht="14.25" x14ac:dyDescent="0.2">
      <c r="A36" s="37">
        <f>Control!B38</f>
        <v>0</v>
      </c>
      <c r="B36" s="27" t="e">
        <f t="shared" si="25"/>
        <v>#DIV/0!</v>
      </c>
      <c r="C36" s="20">
        <v>12.610619903972177</v>
      </c>
      <c r="D36" s="9" t="e">
        <f t="shared" si="26"/>
        <v>#DIV/0!</v>
      </c>
      <c r="E36">
        <f>Control!C38/100</f>
        <v>0</v>
      </c>
      <c r="F36" t="e">
        <f t="shared" si="27"/>
        <v>#DIV/0!</v>
      </c>
      <c r="G36">
        <f t="shared" si="28"/>
        <v>22.320211575951266</v>
      </c>
      <c r="H36" s="21">
        <f t="shared" si="29"/>
        <v>0</v>
      </c>
      <c r="I36" s="7" t="e">
        <f t="shared" si="30"/>
        <v>#DIV/0!</v>
      </c>
      <c r="J36" t="e">
        <f t="shared" si="31"/>
        <v>#DIV/0!</v>
      </c>
      <c r="K36">
        <f>Control!F38/100</f>
        <v>0</v>
      </c>
      <c r="L36" s="25" t="e">
        <f t="shared" si="32"/>
        <v>#DIV/0!</v>
      </c>
      <c r="M36" s="10" t="e">
        <f t="shared" si="33"/>
        <v>#DIV/0!</v>
      </c>
      <c r="N36" t="e">
        <f t="shared" si="34"/>
        <v>#DIV/0!</v>
      </c>
      <c r="O36" t="e">
        <f t="shared" si="35"/>
        <v>#DIV/0!</v>
      </c>
      <c r="P36" s="25" t="e">
        <f t="shared" si="36"/>
        <v>#DIV/0!</v>
      </c>
      <c r="Q36" s="17" t="e">
        <f t="shared" si="37"/>
        <v>#DIV/0!</v>
      </c>
      <c r="R36" t="e">
        <f t="shared" si="38"/>
        <v>#DIV/0!</v>
      </c>
      <c r="S36" s="25" t="e">
        <f t="shared" si="39"/>
        <v>#DIV/0!</v>
      </c>
      <c r="T36" s="25" t="e">
        <f t="shared" si="40"/>
        <v>#DIV/0!</v>
      </c>
      <c r="U36" s="10" t="e">
        <f ca="1">RANK(C36,$C$3:OFFSET($C$3,Control!$I$5-1,0),1)</f>
        <v>#N/A</v>
      </c>
      <c r="V36" s="10" t="e">
        <f t="shared" ref="V36:W55" ca="1" si="44">IF(U36=U35,U35+1,U36)</f>
        <v>#N/A</v>
      </c>
      <c r="W36" s="10" t="e">
        <f t="shared" ca="1" si="44"/>
        <v>#N/A</v>
      </c>
      <c r="X36" s="7" t="e">
        <f t="shared" si="18"/>
        <v>#DIV/0!</v>
      </c>
      <c r="Y36" s="7" t="e">
        <f t="shared" ca="1" si="5"/>
        <v>#N/A</v>
      </c>
      <c r="Z36">
        <v>1</v>
      </c>
      <c r="AA36">
        <v>2</v>
      </c>
      <c r="AB36" s="11" t="e">
        <f t="shared" si="19"/>
        <v>#DIV/0!</v>
      </c>
      <c r="AC36" s="11"/>
      <c r="AD36" s="7" t="e">
        <f t="shared" si="41"/>
        <v>#DIV/0!</v>
      </c>
      <c r="AE36" t="e">
        <f t="shared" si="42"/>
        <v>#DIV/0!</v>
      </c>
      <c r="AF36" s="25" t="e">
        <f t="shared" si="43"/>
        <v>#DIV/0!</v>
      </c>
    </row>
    <row r="37" spans="1:43" ht="14.25" x14ac:dyDescent="0.2">
      <c r="A37" s="37">
        <f>Control!B39</f>
        <v>0</v>
      </c>
      <c r="B37" s="27" t="e">
        <f t="shared" si="25"/>
        <v>#DIV/0!</v>
      </c>
      <c r="C37" s="20">
        <v>17.485035712600283</v>
      </c>
      <c r="D37" s="9" t="e">
        <f t="shared" si="26"/>
        <v>#DIV/0!</v>
      </c>
      <c r="E37">
        <f>Control!C39/100</f>
        <v>0</v>
      </c>
      <c r="F37" t="e">
        <f t="shared" si="27"/>
        <v>#DIV/0!</v>
      </c>
      <c r="G37">
        <f t="shared" si="28"/>
        <v>30.947701182823884</v>
      </c>
      <c r="H37" s="21">
        <f t="shared" si="29"/>
        <v>0</v>
      </c>
      <c r="I37" s="7" t="e">
        <f t="shared" si="30"/>
        <v>#DIV/0!</v>
      </c>
      <c r="J37" t="e">
        <f t="shared" si="31"/>
        <v>#DIV/0!</v>
      </c>
      <c r="K37">
        <f>Control!F39/100</f>
        <v>0</v>
      </c>
      <c r="L37" s="25" t="e">
        <f t="shared" si="32"/>
        <v>#DIV/0!</v>
      </c>
      <c r="M37" s="10" t="e">
        <f t="shared" si="33"/>
        <v>#DIV/0!</v>
      </c>
      <c r="N37" t="e">
        <f t="shared" si="34"/>
        <v>#DIV/0!</v>
      </c>
      <c r="O37" t="e">
        <f t="shared" si="35"/>
        <v>#DIV/0!</v>
      </c>
      <c r="P37" s="25" t="e">
        <f t="shared" si="36"/>
        <v>#DIV/0!</v>
      </c>
      <c r="Q37" s="17" t="e">
        <f t="shared" si="37"/>
        <v>#DIV/0!</v>
      </c>
      <c r="R37" t="e">
        <f t="shared" si="38"/>
        <v>#DIV/0!</v>
      </c>
      <c r="S37" s="25" t="e">
        <f t="shared" si="39"/>
        <v>#DIV/0!</v>
      </c>
      <c r="T37" s="25" t="e">
        <f t="shared" si="40"/>
        <v>#DIV/0!</v>
      </c>
      <c r="U37" s="10" t="e">
        <f ca="1">RANK(C37,$C$3:OFFSET($C$3,Control!$I$5-1,0),1)</f>
        <v>#N/A</v>
      </c>
      <c r="V37" s="10" t="e">
        <f t="shared" ca="1" si="44"/>
        <v>#N/A</v>
      </c>
      <c r="W37" s="10" t="e">
        <f t="shared" ca="1" si="44"/>
        <v>#N/A</v>
      </c>
      <c r="X37" s="7" t="e">
        <f t="shared" si="18"/>
        <v>#DIV/0!</v>
      </c>
      <c r="Y37" s="7" t="e">
        <f t="shared" ca="1" si="5"/>
        <v>#N/A</v>
      </c>
      <c r="Z37">
        <v>1</v>
      </c>
      <c r="AA37">
        <v>2</v>
      </c>
      <c r="AB37" s="11" t="e">
        <f t="shared" si="19"/>
        <v>#DIV/0!</v>
      </c>
      <c r="AC37" s="11"/>
      <c r="AD37" s="7" t="e">
        <f t="shared" si="41"/>
        <v>#DIV/0!</v>
      </c>
      <c r="AE37" t="e">
        <f t="shared" si="42"/>
        <v>#DIV/0!</v>
      </c>
      <c r="AF37" s="25" t="e">
        <f t="shared" si="43"/>
        <v>#DIV/0!</v>
      </c>
    </row>
    <row r="38" spans="1:43" ht="14.25" x14ac:dyDescent="0.2">
      <c r="A38" s="37">
        <f>Control!B40</f>
        <v>0</v>
      </c>
      <c r="B38" s="27" t="e">
        <f t="shared" si="25"/>
        <v>#DIV/0!</v>
      </c>
      <c r="C38" s="20">
        <v>14.608150671293556</v>
      </c>
      <c r="D38" s="9" t="e">
        <f t="shared" si="26"/>
        <v>#DIV/0!</v>
      </c>
      <c r="E38">
        <f>Control!C40/100</f>
        <v>0</v>
      </c>
      <c r="F38" t="e">
        <f t="shared" si="27"/>
        <v>#DIV/0!</v>
      </c>
      <c r="G38">
        <f t="shared" si="28"/>
        <v>25.855748266105703</v>
      </c>
      <c r="H38" s="21">
        <f t="shared" si="29"/>
        <v>0</v>
      </c>
      <c r="I38" s="7" t="e">
        <f t="shared" si="30"/>
        <v>#DIV/0!</v>
      </c>
      <c r="J38" t="e">
        <f t="shared" si="31"/>
        <v>#DIV/0!</v>
      </c>
      <c r="K38">
        <f>Control!F40/100</f>
        <v>0</v>
      </c>
      <c r="L38" s="25" t="e">
        <f t="shared" si="32"/>
        <v>#DIV/0!</v>
      </c>
      <c r="M38" s="10" t="e">
        <f t="shared" si="33"/>
        <v>#DIV/0!</v>
      </c>
      <c r="N38" t="e">
        <f t="shared" si="34"/>
        <v>#DIV/0!</v>
      </c>
      <c r="O38" t="e">
        <f t="shared" si="35"/>
        <v>#DIV/0!</v>
      </c>
      <c r="P38" s="25" t="e">
        <f t="shared" si="36"/>
        <v>#DIV/0!</v>
      </c>
      <c r="Q38" s="17" t="e">
        <f t="shared" si="37"/>
        <v>#DIV/0!</v>
      </c>
      <c r="R38" t="e">
        <f t="shared" si="38"/>
        <v>#DIV/0!</v>
      </c>
      <c r="S38" s="25" t="e">
        <f t="shared" si="39"/>
        <v>#DIV/0!</v>
      </c>
      <c r="T38" s="25" t="e">
        <f t="shared" si="40"/>
        <v>#DIV/0!</v>
      </c>
      <c r="U38" s="10" t="e">
        <f ca="1">RANK(C38,$C$3:OFFSET($C$3,Control!$I$5-1,0),1)</f>
        <v>#N/A</v>
      </c>
      <c r="V38" s="10" t="e">
        <f t="shared" ca="1" si="44"/>
        <v>#N/A</v>
      </c>
      <c r="W38" s="10" t="e">
        <f t="shared" ca="1" si="44"/>
        <v>#N/A</v>
      </c>
      <c r="X38" s="7" t="e">
        <f t="shared" si="18"/>
        <v>#DIV/0!</v>
      </c>
      <c r="Y38" s="7" t="e">
        <f t="shared" ca="1" si="5"/>
        <v>#N/A</v>
      </c>
      <c r="Z38">
        <v>1</v>
      </c>
      <c r="AA38">
        <v>2</v>
      </c>
      <c r="AB38" s="11" t="e">
        <f t="shared" si="19"/>
        <v>#DIV/0!</v>
      </c>
      <c r="AC38" s="11"/>
      <c r="AD38" s="7" t="e">
        <f t="shared" si="41"/>
        <v>#DIV/0!</v>
      </c>
      <c r="AE38" t="e">
        <f t="shared" si="42"/>
        <v>#DIV/0!</v>
      </c>
      <c r="AF38" s="25" t="e">
        <f t="shared" si="43"/>
        <v>#DIV/0!</v>
      </c>
    </row>
    <row r="39" spans="1:43" ht="14.25" x14ac:dyDescent="0.2">
      <c r="A39" s="37">
        <f>Control!B41</f>
        <v>0</v>
      </c>
      <c r="B39" s="27" t="e">
        <f t="shared" si="25"/>
        <v>#DIV/0!</v>
      </c>
      <c r="C39" s="20">
        <v>0</v>
      </c>
      <c r="D39" s="9" t="e">
        <f t="shared" si="26"/>
        <v>#DIV/0!</v>
      </c>
      <c r="E39">
        <f>Control!C41/100</f>
        <v>0</v>
      </c>
      <c r="F39" t="e">
        <f t="shared" si="27"/>
        <v>#DIV/0!</v>
      </c>
      <c r="G39">
        <f t="shared" si="28"/>
        <v>0</v>
      </c>
      <c r="H39" s="21">
        <f t="shared" si="29"/>
        <v>0</v>
      </c>
      <c r="I39" s="7" t="e">
        <f t="shared" si="30"/>
        <v>#DIV/0!</v>
      </c>
      <c r="J39" t="e">
        <f t="shared" si="31"/>
        <v>#DIV/0!</v>
      </c>
      <c r="K39">
        <f>Control!F41/100</f>
        <v>0</v>
      </c>
      <c r="L39" s="25" t="e">
        <f t="shared" si="32"/>
        <v>#DIV/0!</v>
      </c>
      <c r="M39" s="10" t="e">
        <f t="shared" si="33"/>
        <v>#DIV/0!</v>
      </c>
      <c r="N39" t="e">
        <f t="shared" si="34"/>
        <v>#DIV/0!</v>
      </c>
      <c r="O39" t="e">
        <f t="shared" si="35"/>
        <v>#DIV/0!</v>
      </c>
      <c r="P39" s="25" t="e">
        <f t="shared" si="36"/>
        <v>#DIV/0!</v>
      </c>
      <c r="Q39" s="17" t="e">
        <f t="shared" si="37"/>
        <v>#DIV/0!</v>
      </c>
      <c r="R39" t="e">
        <f t="shared" si="38"/>
        <v>#DIV/0!</v>
      </c>
      <c r="S39" s="25" t="e">
        <f t="shared" si="39"/>
        <v>#DIV/0!</v>
      </c>
      <c r="T39" s="25" t="e">
        <f t="shared" si="40"/>
        <v>#DIV/0!</v>
      </c>
      <c r="U39" s="10" t="e">
        <f ca="1">RANK(C39,$C$3:OFFSET($C$3,Control!$I$5-1,0),1)</f>
        <v>#N/A</v>
      </c>
      <c r="V39" s="10" t="e">
        <f t="shared" ca="1" si="44"/>
        <v>#N/A</v>
      </c>
      <c r="W39" s="10" t="e">
        <f t="shared" ca="1" si="44"/>
        <v>#N/A</v>
      </c>
      <c r="X39" s="7" t="e">
        <f t="shared" si="18"/>
        <v>#DIV/0!</v>
      </c>
      <c r="Y39" s="7" t="e">
        <f t="shared" ca="1" si="5"/>
        <v>#N/A</v>
      </c>
      <c r="Z39">
        <v>1</v>
      </c>
      <c r="AA39">
        <v>2</v>
      </c>
      <c r="AB39" s="11" t="e">
        <f t="shared" si="19"/>
        <v>#DIV/0!</v>
      </c>
      <c r="AC39" s="11"/>
      <c r="AD39" s="7" t="e">
        <f t="shared" si="41"/>
        <v>#DIV/0!</v>
      </c>
      <c r="AE39" t="e">
        <f t="shared" si="42"/>
        <v>#DIV/0!</v>
      </c>
      <c r="AF39" s="25" t="e">
        <f t="shared" si="43"/>
        <v>#DIV/0!</v>
      </c>
    </row>
    <row r="40" spans="1:43" ht="14.25" x14ac:dyDescent="0.2">
      <c r="A40" s="37">
        <f>Control!B42</f>
        <v>0</v>
      </c>
      <c r="B40" s="27" t="e">
        <f t="shared" si="25"/>
        <v>#DIV/0!</v>
      </c>
      <c r="C40" s="20">
        <v>0</v>
      </c>
      <c r="D40" s="9" t="e">
        <f t="shared" si="26"/>
        <v>#DIV/0!</v>
      </c>
      <c r="E40">
        <f>Control!C42/100</f>
        <v>0</v>
      </c>
      <c r="F40" t="e">
        <f t="shared" si="27"/>
        <v>#DIV/0!</v>
      </c>
      <c r="G40">
        <f t="shared" si="28"/>
        <v>0</v>
      </c>
      <c r="H40" s="21">
        <f t="shared" si="29"/>
        <v>0</v>
      </c>
      <c r="I40" s="7" t="e">
        <f t="shared" si="30"/>
        <v>#DIV/0!</v>
      </c>
      <c r="J40" t="e">
        <f t="shared" si="31"/>
        <v>#DIV/0!</v>
      </c>
      <c r="K40">
        <f>Control!F42/100</f>
        <v>0</v>
      </c>
      <c r="L40" s="25" t="e">
        <f t="shared" si="32"/>
        <v>#DIV/0!</v>
      </c>
      <c r="M40" s="10" t="e">
        <f t="shared" si="33"/>
        <v>#DIV/0!</v>
      </c>
      <c r="N40" t="e">
        <f t="shared" si="34"/>
        <v>#DIV/0!</v>
      </c>
      <c r="O40" t="e">
        <f t="shared" si="35"/>
        <v>#DIV/0!</v>
      </c>
      <c r="P40" s="25" t="e">
        <f t="shared" si="36"/>
        <v>#DIV/0!</v>
      </c>
      <c r="Q40" s="17" t="e">
        <f t="shared" si="37"/>
        <v>#DIV/0!</v>
      </c>
      <c r="R40" t="e">
        <f t="shared" si="38"/>
        <v>#DIV/0!</v>
      </c>
      <c r="S40" s="25" t="e">
        <f t="shared" si="39"/>
        <v>#DIV/0!</v>
      </c>
      <c r="T40" s="25" t="e">
        <f t="shared" si="40"/>
        <v>#DIV/0!</v>
      </c>
      <c r="U40" s="10" t="e">
        <f ca="1">RANK(C40,$C$3:OFFSET($C$3,Control!$I$5-1,0),1)</f>
        <v>#N/A</v>
      </c>
      <c r="V40" s="10" t="e">
        <f t="shared" ca="1" si="44"/>
        <v>#N/A</v>
      </c>
      <c r="W40" s="10" t="e">
        <f t="shared" ca="1" si="44"/>
        <v>#N/A</v>
      </c>
      <c r="X40" s="7" t="e">
        <f t="shared" si="18"/>
        <v>#DIV/0!</v>
      </c>
      <c r="Y40" s="7" t="e">
        <f t="shared" ca="1" si="5"/>
        <v>#N/A</v>
      </c>
      <c r="Z40">
        <v>1</v>
      </c>
      <c r="AA40">
        <v>2</v>
      </c>
      <c r="AB40" s="11" t="e">
        <f t="shared" si="19"/>
        <v>#DIV/0!</v>
      </c>
      <c r="AC40" s="11"/>
      <c r="AD40" s="7" t="e">
        <f t="shared" si="41"/>
        <v>#DIV/0!</v>
      </c>
      <c r="AE40" t="e">
        <f t="shared" si="42"/>
        <v>#DIV/0!</v>
      </c>
      <c r="AF40" s="25" t="e">
        <f t="shared" si="43"/>
        <v>#DIV/0!</v>
      </c>
    </row>
    <row r="41" spans="1:43" ht="14.25" x14ac:dyDescent="0.2">
      <c r="A41" s="37">
        <f>Control!B43</f>
        <v>0</v>
      </c>
      <c r="B41" s="27" t="e">
        <f t="shared" si="25"/>
        <v>#DIV/0!</v>
      </c>
      <c r="C41" s="20">
        <v>0</v>
      </c>
      <c r="D41" s="9" t="e">
        <f t="shared" si="26"/>
        <v>#DIV/0!</v>
      </c>
      <c r="E41">
        <f>Control!C43/100</f>
        <v>0</v>
      </c>
      <c r="F41" t="e">
        <f t="shared" si="27"/>
        <v>#DIV/0!</v>
      </c>
      <c r="G41">
        <f t="shared" si="28"/>
        <v>0</v>
      </c>
      <c r="H41" s="21">
        <f t="shared" si="29"/>
        <v>0</v>
      </c>
      <c r="I41" s="7" t="e">
        <f t="shared" si="30"/>
        <v>#DIV/0!</v>
      </c>
      <c r="J41" t="e">
        <f t="shared" si="31"/>
        <v>#DIV/0!</v>
      </c>
      <c r="K41">
        <f>Control!F43/100</f>
        <v>0</v>
      </c>
      <c r="L41" s="25" t="e">
        <f t="shared" si="32"/>
        <v>#DIV/0!</v>
      </c>
      <c r="M41" s="10" t="e">
        <f t="shared" si="33"/>
        <v>#DIV/0!</v>
      </c>
      <c r="N41" t="e">
        <f t="shared" si="34"/>
        <v>#DIV/0!</v>
      </c>
      <c r="O41" t="e">
        <f t="shared" si="35"/>
        <v>#DIV/0!</v>
      </c>
      <c r="P41" s="25" t="e">
        <f t="shared" si="36"/>
        <v>#DIV/0!</v>
      </c>
      <c r="Q41" s="17" t="e">
        <f t="shared" si="37"/>
        <v>#DIV/0!</v>
      </c>
      <c r="R41" t="e">
        <f t="shared" si="38"/>
        <v>#DIV/0!</v>
      </c>
      <c r="S41" s="25" t="e">
        <f t="shared" si="39"/>
        <v>#DIV/0!</v>
      </c>
      <c r="T41" s="25" t="e">
        <f t="shared" si="40"/>
        <v>#DIV/0!</v>
      </c>
      <c r="U41" s="10" t="e">
        <f ca="1">RANK(C41,$C$3:OFFSET($C$3,Control!$I$5-1,0),1)</f>
        <v>#N/A</v>
      </c>
      <c r="V41" s="10" t="e">
        <f t="shared" ca="1" si="44"/>
        <v>#N/A</v>
      </c>
      <c r="W41" s="10" t="e">
        <f t="shared" ca="1" si="44"/>
        <v>#N/A</v>
      </c>
      <c r="X41" s="7" t="e">
        <f t="shared" si="18"/>
        <v>#DIV/0!</v>
      </c>
      <c r="Y41" s="7" t="e">
        <f t="shared" ca="1" si="5"/>
        <v>#N/A</v>
      </c>
      <c r="Z41">
        <v>1</v>
      </c>
      <c r="AA41">
        <v>2</v>
      </c>
      <c r="AB41" s="11" t="e">
        <f t="shared" si="19"/>
        <v>#DIV/0!</v>
      </c>
      <c r="AC41" s="11"/>
      <c r="AD41" s="7" t="e">
        <f t="shared" si="41"/>
        <v>#DIV/0!</v>
      </c>
      <c r="AE41" t="e">
        <f t="shared" si="42"/>
        <v>#DIV/0!</v>
      </c>
      <c r="AF41" s="25" t="e">
        <f t="shared" si="43"/>
        <v>#DIV/0!</v>
      </c>
    </row>
    <row r="42" spans="1:43" ht="14.25" x14ac:dyDescent="0.2">
      <c r="A42" s="37">
        <f>Control!B44</f>
        <v>0</v>
      </c>
      <c r="B42" s="27" t="e">
        <f t="shared" si="25"/>
        <v>#DIV/0!</v>
      </c>
      <c r="C42" s="20">
        <v>0</v>
      </c>
      <c r="D42" s="9" t="e">
        <f t="shared" si="26"/>
        <v>#DIV/0!</v>
      </c>
      <c r="E42">
        <f>Control!C44/100</f>
        <v>0</v>
      </c>
      <c r="F42" t="e">
        <f t="shared" si="27"/>
        <v>#DIV/0!</v>
      </c>
      <c r="G42">
        <f t="shared" si="28"/>
        <v>0</v>
      </c>
      <c r="H42" s="21">
        <f t="shared" si="29"/>
        <v>0</v>
      </c>
      <c r="I42" s="7" t="e">
        <f t="shared" si="30"/>
        <v>#DIV/0!</v>
      </c>
      <c r="J42" t="e">
        <f t="shared" si="31"/>
        <v>#DIV/0!</v>
      </c>
      <c r="K42">
        <f>Control!F44/100</f>
        <v>0</v>
      </c>
      <c r="L42" s="25" t="e">
        <f t="shared" si="32"/>
        <v>#DIV/0!</v>
      </c>
      <c r="M42" s="10" t="e">
        <f t="shared" si="33"/>
        <v>#DIV/0!</v>
      </c>
      <c r="N42" t="e">
        <f t="shared" si="34"/>
        <v>#DIV/0!</v>
      </c>
      <c r="O42" t="e">
        <f t="shared" si="35"/>
        <v>#DIV/0!</v>
      </c>
      <c r="P42" s="25" t="e">
        <f t="shared" si="36"/>
        <v>#DIV/0!</v>
      </c>
      <c r="Q42" s="17" t="e">
        <f t="shared" si="37"/>
        <v>#DIV/0!</v>
      </c>
      <c r="R42" t="e">
        <f t="shared" si="38"/>
        <v>#DIV/0!</v>
      </c>
      <c r="S42" s="25" t="e">
        <f t="shared" si="39"/>
        <v>#DIV/0!</v>
      </c>
      <c r="T42" s="25" t="e">
        <f t="shared" si="40"/>
        <v>#DIV/0!</v>
      </c>
      <c r="U42" s="10" t="e">
        <f ca="1">RANK(C42,$C$3:OFFSET($C$3,Control!$I$5-1,0),1)</f>
        <v>#N/A</v>
      </c>
      <c r="V42" s="10" t="e">
        <f t="shared" ca="1" si="44"/>
        <v>#N/A</v>
      </c>
      <c r="W42" s="10" t="e">
        <f t="shared" ca="1" si="44"/>
        <v>#N/A</v>
      </c>
      <c r="X42" s="7" t="e">
        <f t="shared" si="18"/>
        <v>#DIV/0!</v>
      </c>
      <c r="Y42" s="7" t="e">
        <f t="shared" ca="1" si="5"/>
        <v>#N/A</v>
      </c>
      <c r="Z42">
        <v>1</v>
      </c>
      <c r="AA42">
        <v>2</v>
      </c>
      <c r="AB42" s="11" t="e">
        <f t="shared" si="19"/>
        <v>#DIV/0!</v>
      </c>
      <c r="AC42" s="11"/>
      <c r="AD42" s="7" t="e">
        <f t="shared" si="41"/>
        <v>#DIV/0!</v>
      </c>
      <c r="AE42" t="e">
        <f t="shared" si="42"/>
        <v>#DIV/0!</v>
      </c>
      <c r="AF42" s="25" t="e">
        <f t="shared" si="43"/>
        <v>#DIV/0!</v>
      </c>
    </row>
    <row r="43" spans="1:43" ht="14.25" x14ac:dyDescent="0.2">
      <c r="A43" s="37">
        <f>Control!B45</f>
        <v>0</v>
      </c>
      <c r="B43" s="27" t="e">
        <f t="shared" si="25"/>
        <v>#DIV/0!</v>
      </c>
      <c r="C43" s="20">
        <v>0</v>
      </c>
      <c r="D43" s="9" t="e">
        <f t="shared" si="26"/>
        <v>#DIV/0!</v>
      </c>
      <c r="E43">
        <f>Control!C45/100</f>
        <v>0</v>
      </c>
      <c r="F43" t="e">
        <f t="shared" si="27"/>
        <v>#DIV/0!</v>
      </c>
      <c r="G43">
        <f t="shared" si="28"/>
        <v>0</v>
      </c>
      <c r="H43" s="21">
        <f t="shared" si="29"/>
        <v>0</v>
      </c>
      <c r="I43" s="7" t="e">
        <f t="shared" si="30"/>
        <v>#DIV/0!</v>
      </c>
      <c r="J43" t="e">
        <f t="shared" si="31"/>
        <v>#DIV/0!</v>
      </c>
      <c r="K43">
        <f>Control!F45/100</f>
        <v>0</v>
      </c>
      <c r="L43" s="25" t="e">
        <f t="shared" si="32"/>
        <v>#DIV/0!</v>
      </c>
      <c r="M43" s="10" t="e">
        <f t="shared" si="33"/>
        <v>#DIV/0!</v>
      </c>
      <c r="N43" t="e">
        <f t="shared" si="34"/>
        <v>#DIV/0!</v>
      </c>
      <c r="O43" t="e">
        <f t="shared" si="35"/>
        <v>#DIV/0!</v>
      </c>
      <c r="P43" s="25" t="e">
        <f t="shared" si="36"/>
        <v>#DIV/0!</v>
      </c>
      <c r="Q43" s="17" t="e">
        <f t="shared" si="37"/>
        <v>#DIV/0!</v>
      </c>
      <c r="R43" t="e">
        <f t="shared" si="38"/>
        <v>#DIV/0!</v>
      </c>
      <c r="S43" s="25" t="e">
        <f t="shared" si="39"/>
        <v>#DIV/0!</v>
      </c>
      <c r="T43" s="25" t="e">
        <f t="shared" si="40"/>
        <v>#DIV/0!</v>
      </c>
      <c r="U43" s="10" t="e">
        <f ca="1">RANK(C43,$C$3:OFFSET($C$3,Control!$I$5-1,0),1)</f>
        <v>#N/A</v>
      </c>
      <c r="V43" s="10" t="e">
        <f t="shared" ca="1" si="44"/>
        <v>#N/A</v>
      </c>
      <c r="W43" s="10" t="e">
        <f t="shared" ca="1" si="44"/>
        <v>#N/A</v>
      </c>
      <c r="X43" s="7" t="e">
        <f t="shared" si="18"/>
        <v>#DIV/0!</v>
      </c>
      <c r="Y43" s="7" t="e">
        <f t="shared" ca="1" si="5"/>
        <v>#N/A</v>
      </c>
      <c r="Z43">
        <v>1</v>
      </c>
      <c r="AA43">
        <v>2</v>
      </c>
      <c r="AB43" s="11" t="e">
        <f t="shared" si="19"/>
        <v>#DIV/0!</v>
      </c>
      <c r="AC43" s="11"/>
      <c r="AD43" s="7" t="e">
        <f t="shared" si="41"/>
        <v>#DIV/0!</v>
      </c>
      <c r="AE43" t="e">
        <f t="shared" si="42"/>
        <v>#DIV/0!</v>
      </c>
      <c r="AF43" s="25" t="e">
        <f t="shared" si="43"/>
        <v>#DIV/0!</v>
      </c>
    </row>
    <row r="44" spans="1:43" ht="14.25" x14ac:dyDescent="0.2">
      <c r="A44" s="37">
        <f>Control!B46</f>
        <v>0</v>
      </c>
      <c r="B44" s="27" t="e">
        <f t="shared" si="25"/>
        <v>#DIV/0!</v>
      </c>
      <c r="C44" s="20">
        <v>0</v>
      </c>
      <c r="D44" s="9" t="e">
        <f t="shared" si="26"/>
        <v>#DIV/0!</v>
      </c>
      <c r="E44">
        <f>Control!C46/100</f>
        <v>0</v>
      </c>
      <c r="F44" t="e">
        <f t="shared" si="27"/>
        <v>#DIV/0!</v>
      </c>
      <c r="G44">
        <f t="shared" si="28"/>
        <v>0</v>
      </c>
      <c r="H44" s="21">
        <f t="shared" si="29"/>
        <v>0</v>
      </c>
      <c r="I44" s="7" t="e">
        <f t="shared" si="30"/>
        <v>#DIV/0!</v>
      </c>
      <c r="J44" t="e">
        <f t="shared" si="31"/>
        <v>#DIV/0!</v>
      </c>
      <c r="K44">
        <f>Control!F46/100</f>
        <v>0</v>
      </c>
      <c r="L44" s="25" t="e">
        <f t="shared" si="32"/>
        <v>#DIV/0!</v>
      </c>
      <c r="M44" s="10" t="e">
        <f t="shared" si="33"/>
        <v>#DIV/0!</v>
      </c>
      <c r="N44" t="e">
        <f t="shared" si="34"/>
        <v>#DIV/0!</v>
      </c>
      <c r="O44" t="e">
        <f t="shared" si="35"/>
        <v>#DIV/0!</v>
      </c>
      <c r="P44" s="25" t="e">
        <f t="shared" si="36"/>
        <v>#DIV/0!</v>
      </c>
      <c r="Q44" s="17" t="e">
        <f t="shared" si="37"/>
        <v>#DIV/0!</v>
      </c>
      <c r="R44" t="e">
        <f t="shared" si="38"/>
        <v>#DIV/0!</v>
      </c>
      <c r="S44" s="25" t="e">
        <f t="shared" si="39"/>
        <v>#DIV/0!</v>
      </c>
      <c r="T44" s="25" t="e">
        <f t="shared" si="40"/>
        <v>#DIV/0!</v>
      </c>
      <c r="U44" s="10" t="e">
        <f ca="1">RANK(C44,$C$3:OFFSET($C$3,Control!$I$5-1,0),1)</f>
        <v>#N/A</v>
      </c>
      <c r="V44" s="10" t="e">
        <f t="shared" ca="1" si="44"/>
        <v>#N/A</v>
      </c>
      <c r="W44" s="10" t="e">
        <f t="shared" ca="1" si="44"/>
        <v>#N/A</v>
      </c>
      <c r="X44" s="7" t="e">
        <f t="shared" si="18"/>
        <v>#DIV/0!</v>
      </c>
      <c r="Y44" s="7" t="e">
        <f t="shared" ca="1" si="5"/>
        <v>#N/A</v>
      </c>
      <c r="Z44">
        <v>1</v>
      </c>
      <c r="AA44">
        <v>2</v>
      </c>
      <c r="AB44" s="11" t="e">
        <f t="shared" si="19"/>
        <v>#DIV/0!</v>
      </c>
      <c r="AC44" s="11"/>
      <c r="AD44" s="7" t="e">
        <f t="shared" si="41"/>
        <v>#DIV/0!</v>
      </c>
      <c r="AE44" t="e">
        <f t="shared" si="42"/>
        <v>#DIV/0!</v>
      </c>
      <c r="AF44" s="25" t="e">
        <f t="shared" si="43"/>
        <v>#DIV/0!</v>
      </c>
    </row>
    <row r="45" spans="1:43" ht="14.25" x14ac:dyDescent="0.2">
      <c r="A45" s="37">
        <f>Control!B47</f>
        <v>0</v>
      </c>
      <c r="B45" s="27" t="e">
        <f t="shared" si="25"/>
        <v>#DIV/0!</v>
      </c>
      <c r="C45" s="20">
        <v>0</v>
      </c>
      <c r="D45" s="9" t="e">
        <f t="shared" si="26"/>
        <v>#DIV/0!</v>
      </c>
      <c r="E45">
        <f>Control!C47/100</f>
        <v>0</v>
      </c>
      <c r="F45" t="e">
        <f t="shared" si="27"/>
        <v>#DIV/0!</v>
      </c>
      <c r="G45">
        <f t="shared" si="28"/>
        <v>0</v>
      </c>
      <c r="H45" s="21">
        <f t="shared" si="29"/>
        <v>0</v>
      </c>
      <c r="I45" s="7" t="e">
        <f t="shared" si="30"/>
        <v>#DIV/0!</v>
      </c>
      <c r="J45" t="e">
        <f t="shared" si="31"/>
        <v>#DIV/0!</v>
      </c>
      <c r="K45">
        <f>Control!F47/100</f>
        <v>0</v>
      </c>
      <c r="L45" s="25" t="e">
        <f t="shared" si="32"/>
        <v>#DIV/0!</v>
      </c>
      <c r="M45" s="10" t="e">
        <f t="shared" si="33"/>
        <v>#DIV/0!</v>
      </c>
      <c r="N45" t="e">
        <f t="shared" si="34"/>
        <v>#DIV/0!</v>
      </c>
      <c r="O45" t="e">
        <f t="shared" si="35"/>
        <v>#DIV/0!</v>
      </c>
      <c r="P45" s="25" t="e">
        <f t="shared" si="36"/>
        <v>#DIV/0!</v>
      </c>
      <c r="Q45" s="17" t="e">
        <f t="shared" si="37"/>
        <v>#DIV/0!</v>
      </c>
      <c r="R45" t="e">
        <f t="shared" si="38"/>
        <v>#DIV/0!</v>
      </c>
      <c r="S45" s="25" t="e">
        <f t="shared" si="39"/>
        <v>#DIV/0!</v>
      </c>
      <c r="T45" s="25" t="e">
        <f t="shared" si="40"/>
        <v>#DIV/0!</v>
      </c>
      <c r="U45" s="10" t="e">
        <f ca="1">RANK(C45,$C$3:OFFSET($C$3,Control!$I$5-1,0),1)</f>
        <v>#N/A</v>
      </c>
      <c r="V45" s="10" t="e">
        <f t="shared" ca="1" si="44"/>
        <v>#N/A</v>
      </c>
      <c r="W45" s="10" t="e">
        <f t="shared" ca="1" si="44"/>
        <v>#N/A</v>
      </c>
      <c r="X45" s="7" t="e">
        <f t="shared" si="18"/>
        <v>#DIV/0!</v>
      </c>
      <c r="Y45" s="7" t="e">
        <f t="shared" ca="1" si="5"/>
        <v>#N/A</v>
      </c>
      <c r="Z45">
        <v>1</v>
      </c>
      <c r="AA45">
        <v>2</v>
      </c>
      <c r="AB45" s="11" t="e">
        <f t="shared" si="19"/>
        <v>#DIV/0!</v>
      </c>
      <c r="AC45" s="11"/>
      <c r="AD45" s="7" t="e">
        <f t="shared" si="41"/>
        <v>#DIV/0!</v>
      </c>
      <c r="AE45" t="e">
        <f t="shared" si="42"/>
        <v>#DIV/0!</v>
      </c>
      <c r="AF45" s="25" t="e">
        <f t="shared" si="43"/>
        <v>#DIV/0!</v>
      </c>
    </row>
    <row r="46" spans="1:43" ht="14.25" x14ac:dyDescent="0.2">
      <c r="A46" s="37">
        <f>Control!B48</f>
        <v>0</v>
      </c>
      <c r="B46" s="27" t="e">
        <f t="shared" si="25"/>
        <v>#DIV/0!</v>
      </c>
      <c r="C46" s="20">
        <v>0</v>
      </c>
      <c r="D46" s="9" t="e">
        <f t="shared" si="26"/>
        <v>#DIV/0!</v>
      </c>
      <c r="E46">
        <f>Control!C48/100</f>
        <v>0</v>
      </c>
      <c r="F46" t="e">
        <f t="shared" si="27"/>
        <v>#DIV/0!</v>
      </c>
      <c r="G46">
        <f t="shared" si="28"/>
        <v>0</v>
      </c>
      <c r="H46" s="21">
        <f t="shared" si="29"/>
        <v>0</v>
      </c>
      <c r="I46" s="7" t="e">
        <f t="shared" si="30"/>
        <v>#DIV/0!</v>
      </c>
      <c r="J46" t="e">
        <f t="shared" si="31"/>
        <v>#DIV/0!</v>
      </c>
      <c r="K46">
        <f>Control!F48/100</f>
        <v>0</v>
      </c>
      <c r="L46" s="25" t="e">
        <f t="shared" si="32"/>
        <v>#DIV/0!</v>
      </c>
      <c r="M46" s="10" t="e">
        <f t="shared" si="33"/>
        <v>#DIV/0!</v>
      </c>
      <c r="N46" t="e">
        <f t="shared" si="34"/>
        <v>#DIV/0!</v>
      </c>
      <c r="O46" t="e">
        <f t="shared" si="35"/>
        <v>#DIV/0!</v>
      </c>
      <c r="P46" s="25" t="e">
        <f t="shared" si="36"/>
        <v>#DIV/0!</v>
      </c>
      <c r="Q46" s="17" t="e">
        <f t="shared" si="37"/>
        <v>#DIV/0!</v>
      </c>
      <c r="R46" t="e">
        <f t="shared" si="38"/>
        <v>#DIV/0!</v>
      </c>
      <c r="S46" s="25" t="e">
        <f t="shared" si="39"/>
        <v>#DIV/0!</v>
      </c>
      <c r="T46" s="25" t="e">
        <f t="shared" si="40"/>
        <v>#DIV/0!</v>
      </c>
      <c r="U46" s="10" t="e">
        <f ca="1">RANK(C46,$C$3:OFFSET($C$3,Control!$I$5-1,0),1)</f>
        <v>#N/A</v>
      </c>
      <c r="V46" s="10" t="e">
        <f t="shared" ca="1" si="44"/>
        <v>#N/A</v>
      </c>
      <c r="W46" s="10" t="e">
        <f t="shared" ca="1" si="44"/>
        <v>#N/A</v>
      </c>
      <c r="X46" s="7" t="e">
        <f t="shared" si="18"/>
        <v>#DIV/0!</v>
      </c>
      <c r="Y46" s="7" t="e">
        <f t="shared" ca="1" si="5"/>
        <v>#N/A</v>
      </c>
      <c r="Z46">
        <v>1</v>
      </c>
      <c r="AA46">
        <v>2</v>
      </c>
      <c r="AB46" s="11" t="e">
        <f t="shared" si="19"/>
        <v>#DIV/0!</v>
      </c>
      <c r="AC46" s="11"/>
      <c r="AD46" s="7" t="e">
        <f t="shared" si="41"/>
        <v>#DIV/0!</v>
      </c>
      <c r="AE46" t="e">
        <f t="shared" si="42"/>
        <v>#DIV/0!</v>
      </c>
      <c r="AF46" s="25" t="e">
        <f t="shared" si="43"/>
        <v>#DIV/0!</v>
      </c>
    </row>
    <row r="47" spans="1:43" ht="14.25" x14ac:dyDescent="0.2">
      <c r="A47" s="37">
        <f>Control!B49</f>
        <v>0</v>
      </c>
      <c r="B47" s="27" t="e">
        <f t="shared" si="25"/>
        <v>#DIV/0!</v>
      </c>
      <c r="C47" s="20">
        <v>0</v>
      </c>
      <c r="D47" s="9" t="e">
        <f t="shared" si="26"/>
        <v>#DIV/0!</v>
      </c>
      <c r="E47">
        <f>Control!C49/100</f>
        <v>0</v>
      </c>
      <c r="F47" t="e">
        <f t="shared" si="27"/>
        <v>#DIV/0!</v>
      </c>
      <c r="G47">
        <f t="shared" si="28"/>
        <v>0</v>
      </c>
      <c r="H47" s="21">
        <f t="shared" si="29"/>
        <v>0</v>
      </c>
      <c r="I47" s="7" t="e">
        <f t="shared" si="30"/>
        <v>#DIV/0!</v>
      </c>
      <c r="J47" t="e">
        <f t="shared" si="31"/>
        <v>#DIV/0!</v>
      </c>
      <c r="K47">
        <f>Control!F49/100</f>
        <v>0</v>
      </c>
      <c r="L47" s="25" t="e">
        <f t="shared" si="32"/>
        <v>#DIV/0!</v>
      </c>
      <c r="M47" s="10" t="e">
        <f t="shared" si="33"/>
        <v>#DIV/0!</v>
      </c>
      <c r="N47" t="e">
        <f t="shared" si="34"/>
        <v>#DIV/0!</v>
      </c>
      <c r="O47" t="e">
        <f t="shared" si="35"/>
        <v>#DIV/0!</v>
      </c>
      <c r="P47" s="25" t="e">
        <f t="shared" si="36"/>
        <v>#DIV/0!</v>
      </c>
      <c r="Q47" s="17" t="e">
        <f t="shared" si="37"/>
        <v>#DIV/0!</v>
      </c>
      <c r="R47" t="e">
        <f t="shared" si="38"/>
        <v>#DIV/0!</v>
      </c>
      <c r="S47" s="25" t="e">
        <f t="shared" si="39"/>
        <v>#DIV/0!</v>
      </c>
      <c r="T47" s="25" t="e">
        <f t="shared" si="40"/>
        <v>#DIV/0!</v>
      </c>
      <c r="U47" s="10" t="e">
        <f ca="1">RANK(C47,$C$3:OFFSET($C$3,Control!$I$5-1,0),1)</f>
        <v>#N/A</v>
      </c>
      <c r="V47" s="10" t="e">
        <f t="shared" ca="1" si="44"/>
        <v>#N/A</v>
      </c>
      <c r="W47" s="10" t="e">
        <f t="shared" ca="1" si="44"/>
        <v>#N/A</v>
      </c>
      <c r="X47" s="7" t="e">
        <f t="shared" si="18"/>
        <v>#DIV/0!</v>
      </c>
      <c r="Y47" s="7" t="e">
        <f t="shared" ca="1" si="5"/>
        <v>#N/A</v>
      </c>
      <c r="Z47">
        <v>1</v>
      </c>
      <c r="AA47">
        <v>2</v>
      </c>
      <c r="AB47" s="11" t="e">
        <f t="shared" si="19"/>
        <v>#DIV/0!</v>
      </c>
      <c r="AC47" s="11"/>
      <c r="AD47" s="7" t="e">
        <f t="shared" si="41"/>
        <v>#DIV/0!</v>
      </c>
      <c r="AE47" t="e">
        <f t="shared" si="42"/>
        <v>#DIV/0!</v>
      </c>
      <c r="AF47" s="25" t="e">
        <f t="shared" si="43"/>
        <v>#DIV/0!</v>
      </c>
    </row>
    <row r="48" spans="1:43" ht="14.25" x14ac:dyDescent="0.2">
      <c r="A48" s="37">
        <f>Control!B50</f>
        <v>0</v>
      </c>
      <c r="B48" s="27" t="e">
        <f t="shared" si="25"/>
        <v>#DIV/0!</v>
      </c>
      <c r="C48" s="20">
        <v>0</v>
      </c>
      <c r="D48" s="9" t="e">
        <f t="shared" si="26"/>
        <v>#DIV/0!</v>
      </c>
      <c r="E48">
        <f>Control!C50/100</f>
        <v>0</v>
      </c>
      <c r="F48" t="e">
        <f t="shared" si="27"/>
        <v>#DIV/0!</v>
      </c>
      <c r="G48">
        <f t="shared" si="28"/>
        <v>0</v>
      </c>
      <c r="H48" s="21">
        <f t="shared" si="29"/>
        <v>0</v>
      </c>
      <c r="I48" s="7" t="e">
        <f t="shared" si="30"/>
        <v>#DIV/0!</v>
      </c>
      <c r="J48" t="e">
        <f t="shared" si="31"/>
        <v>#DIV/0!</v>
      </c>
      <c r="K48">
        <f>Control!F50/100</f>
        <v>0</v>
      </c>
      <c r="L48" s="25" t="e">
        <f t="shared" si="32"/>
        <v>#DIV/0!</v>
      </c>
      <c r="M48" s="10" t="e">
        <f t="shared" si="33"/>
        <v>#DIV/0!</v>
      </c>
      <c r="N48" t="e">
        <f t="shared" si="34"/>
        <v>#DIV/0!</v>
      </c>
      <c r="O48" t="e">
        <f t="shared" si="35"/>
        <v>#DIV/0!</v>
      </c>
      <c r="P48" s="25" t="e">
        <f t="shared" si="36"/>
        <v>#DIV/0!</v>
      </c>
      <c r="Q48" s="17" t="e">
        <f t="shared" si="37"/>
        <v>#DIV/0!</v>
      </c>
      <c r="R48" t="e">
        <f t="shared" si="38"/>
        <v>#DIV/0!</v>
      </c>
      <c r="S48" s="25" t="e">
        <f t="shared" si="39"/>
        <v>#DIV/0!</v>
      </c>
      <c r="T48" s="25" t="e">
        <f t="shared" si="40"/>
        <v>#DIV/0!</v>
      </c>
      <c r="U48" s="10" t="e">
        <f ca="1">RANK(C48,$C$3:OFFSET($C$3,Control!$I$5-1,0),1)</f>
        <v>#N/A</v>
      </c>
      <c r="V48" s="10" t="e">
        <f t="shared" ca="1" si="44"/>
        <v>#N/A</v>
      </c>
      <c r="W48" s="10" t="e">
        <f t="shared" ca="1" si="44"/>
        <v>#N/A</v>
      </c>
      <c r="X48" s="7" t="e">
        <f t="shared" si="18"/>
        <v>#DIV/0!</v>
      </c>
      <c r="Y48" s="7" t="e">
        <f t="shared" ca="1" si="5"/>
        <v>#N/A</v>
      </c>
      <c r="Z48">
        <v>1</v>
      </c>
      <c r="AA48">
        <v>2</v>
      </c>
      <c r="AB48" s="11" t="e">
        <f t="shared" si="19"/>
        <v>#DIV/0!</v>
      </c>
      <c r="AC48" s="11"/>
      <c r="AD48" s="7" t="e">
        <f t="shared" si="41"/>
        <v>#DIV/0!</v>
      </c>
      <c r="AE48" t="e">
        <f t="shared" si="42"/>
        <v>#DIV/0!</v>
      </c>
      <c r="AF48" s="25" t="e">
        <f t="shared" si="43"/>
        <v>#DIV/0!</v>
      </c>
      <c r="AQ48" s="10"/>
    </row>
    <row r="49" spans="1:32" ht="14.25" x14ac:dyDescent="0.2">
      <c r="A49" s="37">
        <f>Control!B51</f>
        <v>0</v>
      </c>
      <c r="B49" s="27" t="e">
        <f t="shared" si="25"/>
        <v>#DIV/0!</v>
      </c>
      <c r="C49" s="20">
        <v>0</v>
      </c>
      <c r="D49" s="9" t="e">
        <f t="shared" si="26"/>
        <v>#DIV/0!</v>
      </c>
      <c r="E49">
        <f>Control!C51/100</f>
        <v>0</v>
      </c>
      <c r="F49" t="e">
        <f t="shared" si="27"/>
        <v>#DIV/0!</v>
      </c>
      <c r="G49">
        <f t="shared" si="28"/>
        <v>0</v>
      </c>
      <c r="H49" s="21">
        <f t="shared" si="29"/>
        <v>0</v>
      </c>
      <c r="I49" s="7" t="e">
        <f t="shared" si="30"/>
        <v>#DIV/0!</v>
      </c>
      <c r="J49" t="e">
        <f t="shared" si="31"/>
        <v>#DIV/0!</v>
      </c>
      <c r="K49">
        <f>Control!F51/100</f>
        <v>0</v>
      </c>
      <c r="L49" s="25" t="e">
        <f t="shared" si="32"/>
        <v>#DIV/0!</v>
      </c>
      <c r="M49" s="10" t="e">
        <f t="shared" si="33"/>
        <v>#DIV/0!</v>
      </c>
      <c r="N49" t="e">
        <f t="shared" si="34"/>
        <v>#DIV/0!</v>
      </c>
      <c r="O49" t="e">
        <f t="shared" si="35"/>
        <v>#DIV/0!</v>
      </c>
      <c r="P49" s="25" t="e">
        <f t="shared" si="36"/>
        <v>#DIV/0!</v>
      </c>
      <c r="Q49" s="17" t="e">
        <f t="shared" si="37"/>
        <v>#DIV/0!</v>
      </c>
      <c r="R49" t="e">
        <f t="shared" si="38"/>
        <v>#DIV/0!</v>
      </c>
      <c r="S49" s="25" t="e">
        <f t="shared" si="39"/>
        <v>#DIV/0!</v>
      </c>
      <c r="T49" s="25" t="e">
        <f t="shared" si="40"/>
        <v>#DIV/0!</v>
      </c>
      <c r="U49" s="10" t="e">
        <f ca="1">RANK(C49,$C$3:OFFSET($C$3,Control!$I$5-1,0),1)</f>
        <v>#N/A</v>
      </c>
      <c r="V49" s="10" t="e">
        <f t="shared" ca="1" si="44"/>
        <v>#N/A</v>
      </c>
      <c r="W49" s="10" t="e">
        <f t="shared" ca="1" si="44"/>
        <v>#N/A</v>
      </c>
      <c r="X49" s="7" t="e">
        <f t="shared" si="18"/>
        <v>#DIV/0!</v>
      </c>
      <c r="Y49" s="7" t="e">
        <f t="shared" ca="1" si="5"/>
        <v>#N/A</v>
      </c>
      <c r="Z49">
        <v>1</v>
      </c>
      <c r="AA49">
        <v>2</v>
      </c>
      <c r="AB49" s="11" t="e">
        <f t="shared" si="19"/>
        <v>#DIV/0!</v>
      </c>
      <c r="AC49" s="11"/>
      <c r="AD49" s="7" t="e">
        <f t="shared" si="41"/>
        <v>#DIV/0!</v>
      </c>
      <c r="AE49" t="e">
        <f t="shared" si="42"/>
        <v>#DIV/0!</v>
      </c>
      <c r="AF49" s="25" t="e">
        <f t="shared" si="43"/>
        <v>#DIV/0!</v>
      </c>
    </row>
    <row r="50" spans="1:32" ht="14.25" x14ac:dyDescent="0.2">
      <c r="A50" s="37">
        <f>Control!B52</f>
        <v>0</v>
      </c>
      <c r="B50" s="27" t="e">
        <f t="shared" si="25"/>
        <v>#DIV/0!</v>
      </c>
      <c r="C50" s="20">
        <v>0</v>
      </c>
      <c r="D50" s="9" t="e">
        <f t="shared" si="26"/>
        <v>#DIV/0!</v>
      </c>
      <c r="E50">
        <f>Control!C52/100</f>
        <v>0</v>
      </c>
      <c r="F50" t="e">
        <f t="shared" si="27"/>
        <v>#DIV/0!</v>
      </c>
      <c r="G50">
        <f t="shared" si="28"/>
        <v>0</v>
      </c>
      <c r="H50" s="21">
        <f t="shared" si="29"/>
        <v>0</v>
      </c>
      <c r="I50" s="7" t="e">
        <f t="shared" si="30"/>
        <v>#DIV/0!</v>
      </c>
      <c r="J50" t="e">
        <f t="shared" si="31"/>
        <v>#DIV/0!</v>
      </c>
      <c r="K50">
        <f>Control!F52/100</f>
        <v>0</v>
      </c>
      <c r="L50" s="25" t="e">
        <f t="shared" si="32"/>
        <v>#DIV/0!</v>
      </c>
      <c r="M50" s="10" t="e">
        <f t="shared" si="33"/>
        <v>#DIV/0!</v>
      </c>
      <c r="N50" t="e">
        <f t="shared" si="34"/>
        <v>#DIV/0!</v>
      </c>
      <c r="O50" t="e">
        <f t="shared" si="35"/>
        <v>#DIV/0!</v>
      </c>
      <c r="P50" s="25" t="e">
        <f t="shared" si="36"/>
        <v>#DIV/0!</v>
      </c>
      <c r="Q50" s="17" t="e">
        <f t="shared" si="37"/>
        <v>#DIV/0!</v>
      </c>
      <c r="R50" t="e">
        <f t="shared" si="38"/>
        <v>#DIV/0!</v>
      </c>
      <c r="S50" s="25" t="e">
        <f t="shared" si="39"/>
        <v>#DIV/0!</v>
      </c>
      <c r="T50" s="25" t="e">
        <f t="shared" si="40"/>
        <v>#DIV/0!</v>
      </c>
      <c r="U50" s="10" t="e">
        <f ca="1">RANK(C50,$C$3:OFFSET($C$3,Control!$I$5-1,0),1)</f>
        <v>#N/A</v>
      </c>
      <c r="V50" s="10" t="e">
        <f t="shared" ca="1" si="44"/>
        <v>#N/A</v>
      </c>
      <c r="W50" s="10" t="e">
        <f t="shared" ca="1" si="44"/>
        <v>#N/A</v>
      </c>
      <c r="X50" s="7" t="e">
        <f t="shared" si="18"/>
        <v>#DIV/0!</v>
      </c>
      <c r="Y50" s="7" t="e">
        <f t="shared" ca="1" si="5"/>
        <v>#N/A</v>
      </c>
      <c r="Z50">
        <v>1</v>
      </c>
      <c r="AA50">
        <v>2</v>
      </c>
      <c r="AB50" s="11" t="e">
        <f t="shared" si="19"/>
        <v>#DIV/0!</v>
      </c>
      <c r="AC50" s="11"/>
      <c r="AD50" s="7" t="e">
        <f t="shared" si="41"/>
        <v>#DIV/0!</v>
      </c>
      <c r="AE50" t="e">
        <f t="shared" si="42"/>
        <v>#DIV/0!</v>
      </c>
      <c r="AF50" s="25" t="e">
        <f t="shared" si="43"/>
        <v>#DIV/0!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8"/>
        <v>#DIV/0!</v>
      </c>
      <c r="Y51" s="7" t="e">
        <f t="shared" ca="1" si="5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8"/>
        <v>#DIV/0!</v>
      </c>
      <c r="Y52" s="7" t="e">
        <f t="shared" ca="1" si="5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8"/>
        <v>#DIV/0!</v>
      </c>
      <c r="Y53" s="7" t="e">
        <f t="shared" ca="1" si="5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8"/>
        <v>#DIV/0!</v>
      </c>
      <c r="Y54" s="7" t="e">
        <f t="shared" ca="1" si="5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8"/>
        <v>#DIV/0!</v>
      </c>
      <c r="Y55" s="7" t="e">
        <f t="shared" ca="1" si="5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8"/>
        <v>#DIV/0!</v>
      </c>
      <c r="Y56" s="7" t="e">
        <f t="shared" ca="1" si="5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8"/>
        <v>#DIV/0!</v>
      </c>
      <c r="Y57" s="7" t="e">
        <f t="shared" ca="1" si="5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8"/>
        <v>#DIV/0!</v>
      </c>
      <c r="Y58" s="7" t="e">
        <f t="shared" ca="1" si="5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8"/>
        <v>#DIV/0!</v>
      </c>
      <c r="Y59" s="7" t="e">
        <f t="shared" ca="1" si="5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8"/>
        <v>#DIV/0!</v>
      </c>
      <c r="Y60" s="7" t="e">
        <f t="shared" ca="1" si="5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8"/>
        <v>#DIV/0!</v>
      </c>
      <c r="Y61" s="7" t="e">
        <f t="shared" ca="1" si="5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8"/>
        <v>#DIV/0!</v>
      </c>
      <c r="Y62" s="7" t="e">
        <f t="shared" ca="1" si="5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8"/>
        <v>#DIV/0!</v>
      </c>
      <c r="Y63" s="7" t="e">
        <f t="shared" ca="1" si="5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8"/>
        <v>#DIV/0!</v>
      </c>
      <c r="Y64" s="7" t="e">
        <f t="shared" ca="1" si="5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8"/>
        <v>#DIV/0!</v>
      </c>
      <c r="Y65" s="7" t="e">
        <f t="shared" ca="1" si="5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8"/>
        <v>#DIV/0!</v>
      </c>
      <c r="Y66" s="7" t="e">
        <f t="shared" ca="1" si="5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8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20</vt:i4>
      </vt:variant>
    </vt:vector>
  </HeadingPairs>
  <TitlesOfParts>
    <vt:vector size="43" baseType="lpstr">
      <vt:lpstr>Control</vt:lpstr>
      <vt:lpstr>Constraints</vt:lpstr>
      <vt:lpstr>OutputSummary</vt:lpstr>
      <vt:lpstr>AllOutputs</vt:lpstr>
      <vt:lpstr>Pi</vt:lpstr>
      <vt:lpstr>Patm</vt:lpstr>
      <vt:lpstr>Patm diff</vt:lpstr>
      <vt:lpstr>Patm nodiff</vt:lpstr>
      <vt:lpstr>Case1</vt:lpstr>
      <vt:lpstr>Case1 (Pmin)</vt:lpstr>
      <vt:lpstr>Case1 (Pmax)</vt:lpstr>
      <vt:lpstr>Case1 (Amin)</vt:lpstr>
      <vt:lpstr>Case1 (Amax)</vt:lpstr>
      <vt:lpstr>Case2</vt:lpstr>
      <vt:lpstr>Case3</vt:lpstr>
      <vt:lpstr>Case4</vt:lpstr>
      <vt:lpstr>Case5</vt:lpstr>
      <vt:lpstr>Case6</vt:lpstr>
      <vt:lpstr>Case7</vt:lpstr>
      <vt:lpstr>Case8</vt:lpstr>
      <vt:lpstr>Case9</vt:lpstr>
      <vt:lpstr>Case10</vt:lpstr>
      <vt:lpstr>Case11</vt:lpstr>
      <vt:lpstr>AllOutputs!Print_Area</vt:lpstr>
      <vt:lpstr>Case1!Print_Area</vt:lpstr>
      <vt:lpstr>'Case1 (Amax)'!Print_Area</vt:lpstr>
      <vt:lpstr>'Case1 (Amin)'!Print_Area</vt:lpstr>
      <vt:lpstr>'Case1 (Pmax)'!Print_Area</vt:lpstr>
      <vt:lpstr>'Case1 (Pmin)'!Print_Area</vt:lpstr>
      <vt:lpstr>Case10!Print_Area</vt:lpstr>
      <vt:lpstr>Case11!Print_Area</vt:lpstr>
      <vt:lpstr>Case2!Print_Area</vt:lpstr>
      <vt:lpstr>Case3!Print_Area</vt:lpstr>
      <vt:lpstr>Case4!Print_Area</vt:lpstr>
      <vt:lpstr>Case5!Print_Area</vt:lpstr>
      <vt:lpstr>Case6!Print_Area</vt:lpstr>
      <vt:lpstr>Case7!Print_Area</vt:lpstr>
      <vt:lpstr>Case8!Print_Area</vt:lpstr>
      <vt:lpstr>Case9!Print_Area</vt:lpstr>
      <vt:lpstr>Patm!Print_Area</vt:lpstr>
      <vt:lpstr>'Patm diff'!Print_Area</vt:lpstr>
      <vt:lpstr>'Patm nodiff'!Print_Area</vt:lpstr>
      <vt:lpstr>Pi!Print_Area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Burgisser</dc:creator>
  <cp:lastModifiedBy>Alain Burgisser</cp:lastModifiedBy>
  <cp:lastPrinted>2014-11-05T09:02:38Z</cp:lastPrinted>
  <dcterms:created xsi:type="dcterms:W3CDTF">2008-11-03T14:08:12Z</dcterms:created>
  <dcterms:modified xsi:type="dcterms:W3CDTF">2018-06-05T16:21:45Z</dcterms:modified>
</cp:coreProperties>
</file>